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352EF14-BBE4-4C5E-83E0-B7BC8F92A3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22" i="1" l="1"/>
  <c r="F14" i="1"/>
  <c r="E24" i="1"/>
  <c r="F24" i="1" s="1"/>
  <c r="G24" i="1" s="1"/>
  <c r="K24" i="1" s="1"/>
  <c r="Q24" i="1"/>
  <c r="E21" i="1"/>
  <c r="F21" i="1"/>
  <c r="G21" i="1"/>
  <c r="K21" i="1"/>
  <c r="G11" i="1"/>
  <c r="F11" i="1"/>
  <c r="E23" i="1"/>
  <c r="F23" i="1"/>
  <c r="G23" i="1"/>
  <c r="K23" i="1"/>
  <c r="E22" i="1"/>
  <c r="F22" i="1"/>
  <c r="Q21" i="1"/>
  <c r="Q23" i="1"/>
  <c r="C17" i="1"/>
  <c r="Q22" i="1"/>
  <c r="C12" i="1"/>
  <c r="F15" i="1" l="1"/>
  <c r="C16" i="1"/>
  <c r="D18" i="1" s="1"/>
  <c r="C11" i="1"/>
  <c r="O24" i="1" l="1"/>
  <c r="O23" i="1"/>
  <c r="C15" i="1"/>
  <c r="O22" i="1"/>
  <c r="O21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<sst xmlns="http://schemas.openxmlformats.org/spreadsheetml/2006/main" count="60" uniqueCount="53">
  <si>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</si>
  <si>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</si>
  <si>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</si>
  <si>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</si>
  <si>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</si>
  <si>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</si>
  <si>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</si>
  <si>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</si>
  <si>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</si>
  <si>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</si>
  <si>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</si>
  <si>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</si>
  <si>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</si>
  <si>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</si>
  <si>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</si>
  <si>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</si>
  <si>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</si>
  <si>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</si>
  <si>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</si>
  <si>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</si>
  <si>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</si>
  <si>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</si>
  <si>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</si>
  <si>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</si>
  <si>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</si>
  <si>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</si>
  <si>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</si>
  <si>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</si>
  <si>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</si>
  <si>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</si>
  <si>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</si>
  <si>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</si>
  <si>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</si>
  <si>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</si>
  <si>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</si>
  <si>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</si>
  <si>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</si>
  <si>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</si>
  <si>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</si>
  <si>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HS Cet / GSC 0047-0482</t>
  </si>
  <si>
    <t>EA</t>
  </si>
  <si>
    <t>IBVS 6042</t>
  </si>
  <si>
    <t>I</t>
  </si>
  <si>
    <t>OEJV 0074</t>
  </si>
  <si>
    <t>CCD+I</t>
  </si>
  <si>
    <t>OEJV</t>
  </si>
  <si>
    <t>VSB, 91</t>
  </si>
  <si>
    <t>Ic</t>
  </si>
  <si>
    <t>CCD</t>
  </si>
  <si>
    <t xml:space="preserve">Mag </t>
  </si>
  <si>
    <t>Next ToM-P</t>
  </si>
  <si>
    <t>Next ToM-S</t>
  </si>
  <si>
    <t>10.50-11.10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</si>
</sst>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165" fontId="17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5" fillId="2" borderId="5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right" vertical="center"/>
    </xf>
    <xf numFmtId="0" fontId="20" fillId="0" borderId="8" xfId="0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22" fontId="18" fillId="0" borderId="7" xfId="0" applyNumberFormat="1" applyFont="1" applyBorder="1" applyAlignment="1">
      <alignment horizontal="right" vertical="center"/>
    </xf>
    <xf numFmtId="22" fontId="19" fillId="0" borderId="8" xfId="0" applyNumberFormat="1" applyFont="1" applyBorder="1" applyAlignment="1">
      <alignment horizontal="right" vertical="center"/>
    </xf>
    <xf numFmtId="22" fontId="19" fillId="0" borderId="9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HS Cet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2556390977443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-247</c:v>
                </c:pt>
                <c:pt idx="1">
                  <c:v>0</c:v>
                </c:pt>
                <c:pt idx="2">
                  <c:v>521</c:v>
                </c:pt>
                <c:pt idx="3">
                  <c:v>1407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19-4C65-972C-DE5A4F0720A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-247</c:v>
                </c:pt>
                <c:pt idx="1">
                  <c:v>0</c:v>
                </c:pt>
                <c:pt idx="2">
                  <c:v>521</c:v>
                </c:pt>
                <c:pt idx="3">
                  <c:v>1407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19-4C65-972C-DE5A4F0720A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-247</c:v>
                </c:pt>
                <c:pt idx="1">
                  <c:v>0</c:v>
                </c:pt>
                <c:pt idx="2">
                  <c:v>521</c:v>
                </c:pt>
                <c:pt idx="3">
                  <c:v>1407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19-4C65-972C-DE5A4F0720A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-247</c:v>
                </c:pt>
                <c:pt idx="1">
                  <c:v>0</c:v>
                </c:pt>
                <c:pt idx="2">
                  <c:v>521</c:v>
                </c:pt>
                <c:pt idx="3">
                  <c:v>1407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1.1189999997441191E-2</c:v>
                </c:pt>
                <c:pt idx="2">
                  <c:v>4.2200000025331974E-3</c:v>
                </c:pt>
                <c:pt idx="3">
                  <c:v>2.4400001566391438E-3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19-4C65-972C-DE5A4F0720A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-247</c:v>
                </c:pt>
                <c:pt idx="1">
                  <c:v>0</c:v>
                </c:pt>
                <c:pt idx="2">
                  <c:v>521</c:v>
                </c:pt>
                <c:pt idx="3">
                  <c:v>1407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F19-4C65-972C-DE5A4F0720A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-247</c:v>
                </c:pt>
                <c:pt idx="1">
                  <c:v>0</c:v>
                </c:pt>
                <c:pt idx="2">
                  <c:v>521</c:v>
                </c:pt>
                <c:pt idx="3">
                  <c:v>1407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F19-4C65-972C-DE5A4F0720A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-247</c:v>
                </c:pt>
                <c:pt idx="1">
                  <c:v>0</c:v>
                </c:pt>
                <c:pt idx="2">
                  <c:v>521</c:v>
                </c:pt>
                <c:pt idx="3">
                  <c:v>1407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F19-4C65-972C-DE5A4F0720A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-247</c:v>
                </c:pt>
                <c:pt idx="1">
                  <c:v>0</c:v>
                </c:pt>
                <c:pt idx="2">
                  <c:v>521</c:v>
                </c:pt>
                <c:pt idx="3">
                  <c:v>1407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6.3880842993100651E-3</c:v>
                </c:pt>
                <c:pt idx="1">
                  <c:v>5.6752790355278238E-3</c:v>
                </c:pt>
                <c:pt idx="2">
                  <c:v>4.1717505236632587E-3</c:v>
                </c:pt>
                <c:pt idx="3">
                  <c:v>1.6148862981123849E-3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F19-4C65-972C-DE5A4F0720A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-247</c:v>
                </c:pt>
                <c:pt idx="1">
                  <c:v>0</c:v>
                </c:pt>
                <c:pt idx="2">
                  <c:v>521</c:v>
                </c:pt>
                <c:pt idx="3">
                  <c:v>1407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F19-4C65-972C-DE5A4F072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4263072"/>
        <c:axId val="1"/>
      </c:scatterChart>
      <c:valAx>
        <c:axId val="814263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4263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48872180451127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0862A1A-75C3-4151-A0B5-C97239DE16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2" sqref="F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" customWidth="1"/>
    <col min="6" max="6" width="16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39</v>
      </c>
    </row>
    <row r="2" spans="1:7" x14ac:dyDescent="0.2">
      <c r="A2" t="s">
        <v>23</v>
      </c>
      <c r="B2" t="s">
        <v>40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5" t="s">
        <v>37</v>
      </c>
      <c r="D4" s="26" t="s">
        <v>37</v>
      </c>
    </row>
    <row r="6" spans="1:7" x14ac:dyDescent="0.2">
      <c r="A6" s="5" t="s">
        <v>1</v>
      </c>
    </row>
    <row r="7" spans="1:7" x14ac:dyDescent="0.2">
      <c r="A7" t="s">
        <v>2</v>
      </c>
      <c r="C7" s="35">
        <v>54292.900999999998</v>
      </c>
      <c r="D7" s="27" t="s">
        <v>38</v>
      </c>
    </row>
    <row r="8" spans="1:7" x14ac:dyDescent="0.2">
      <c r="A8" t="s">
        <v>3</v>
      </c>
      <c r="C8" s="35">
        <v>3.6909800000000001</v>
      </c>
      <c r="D8" s="27" t="s">
        <v>38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5.6752790355278238E-3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16</v>
      </c>
      <c r="B12" s="10"/>
      <c r="C12" s="19">
        <f ca="1">SLOPE(INDIRECT($G$11):G992,INDIRECT($F$11):F992)</f>
        <v>-2.8858512703734465E-6</v>
      </c>
      <c r="D12" s="3"/>
      <c r="E12" s="38" t="s">
        <v>49</v>
      </c>
      <c r="F12" s="39" t="s">
        <v>52</v>
      </c>
    </row>
    <row r="13" spans="1:7" x14ac:dyDescent="0.2">
      <c r="A13" s="10" t="s">
        <v>18</v>
      </c>
      <c r="B13" s="10"/>
      <c r="C13" s="3" t="s">
        <v>13</v>
      </c>
      <c r="D13" s="14"/>
      <c r="E13" s="40" t="s">
        <v>34</v>
      </c>
      <c r="F13" s="41">
        <v>1</v>
      </c>
    </row>
    <row r="14" spans="1:7" x14ac:dyDescent="0.2">
      <c r="A14" s="10"/>
      <c r="B14" s="10"/>
      <c r="C14" s="10"/>
      <c r="D14" s="14"/>
      <c r="E14" s="40" t="s">
        <v>31</v>
      </c>
      <c r="F14" s="42">
        <f ca="1">NOW()+15018.5+$C$9/24</f>
        <v>60507.726062152775</v>
      </c>
    </row>
    <row r="15" spans="1:7" x14ac:dyDescent="0.2">
      <c r="A15" s="12" t="s">
        <v>17</v>
      </c>
      <c r="B15" s="10"/>
      <c r="C15" s="13">
        <f ca="1">(C7+C11)+(C8+C12)*INT(MAX(F21:F3533))</f>
        <v>59486.111474886296</v>
      </c>
      <c r="D15" s="14"/>
      <c r="E15" s="40" t="s">
        <v>35</v>
      </c>
      <c r="F15" s="42">
        <f ca="1">ROUND(2*($F$14-$C$7)/$C$8,0)/2+$F$13</f>
        <v>1685</v>
      </c>
    </row>
    <row r="16" spans="1:7" x14ac:dyDescent="0.2">
      <c r="A16" s="15" t="s">
        <v>4</v>
      </c>
      <c r="B16" s="10"/>
      <c r="C16" s="16">
        <f ca="1">+C8+C12</f>
        <v>3.6909771141487298</v>
      </c>
      <c r="D16" s="14"/>
      <c r="E16" s="40" t="s">
        <v>36</v>
      </c>
      <c r="F16" s="42">
        <f ca="1">ROUND(2*($F$14-$C$15)/$C$16,0)/2+$F$13</f>
        <v>278</v>
      </c>
    </row>
    <row r="17" spans="1:18" ht="13.5" thickBot="1" x14ac:dyDescent="0.25">
      <c r="A17" s="14" t="s">
        <v>28</v>
      </c>
      <c r="B17" s="10"/>
      <c r="C17" s="10">
        <f>COUNT(C21:C2191)</f>
        <v>4</v>
      </c>
      <c r="D17" s="14"/>
      <c r="E17" s="43" t="s">
        <v>50</v>
      </c>
      <c r="F17" s="44">
        <f ca="1">+$C$15+$C$16*$F$16-15018.5-$C$9/24</f>
        <v>45494.098945952981</v>
      </c>
    </row>
    <row r="18" spans="1:18" ht="14.25" thickTop="1" thickBot="1" x14ac:dyDescent="0.25">
      <c r="A18" s="15" t="s">
        <v>5</v>
      </c>
      <c r="B18" s="10"/>
      <c r="C18" s="17">
        <f ca="1">+C15</f>
        <v>59486.111474886296</v>
      </c>
      <c r="D18" s="18">
        <f ca="1">+C16</f>
        <v>3.6909771141487298</v>
      </c>
      <c r="E18" s="46" t="s">
        <v>51</v>
      </c>
      <c r="F18" s="45">
        <f ca="1">+($C$15+$C$16*$F$16)-($C$16/2)-15018.5-$C$9/24</f>
        <v>45492.253457395906</v>
      </c>
    </row>
    <row r="19" spans="1:18" ht="13.5" thickTop="1" x14ac:dyDescent="0.2">
      <c r="A19" s="22" t="s">
        <v>32</v>
      </c>
      <c r="E19" s="23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27</v>
      </c>
      <c r="J20" s="7" t="s">
        <v>45</v>
      </c>
      <c r="K20" s="7" t="s">
        <v>48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4" t="s">
        <v>33</v>
      </c>
    </row>
    <row r="21" spans="1:18" x14ac:dyDescent="0.2">
      <c r="A21" s="31" t="s">
        <v>43</v>
      </c>
      <c r="B21" s="32" t="s">
        <v>42</v>
      </c>
      <c r="C21" s="31">
        <v>53381.240129999998</v>
      </c>
      <c r="D21" s="31" t="s">
        <v>44</v>
      </c>
      <c r="E21">
        <f>+(C21-C$7)/C$8</f>
        <v>-246.99696828484568</v>
      </c>
      <c r="F21">
        <f>ROUND(2*E21,0)/2</f>
        <v>-247</v>
      </c>
      <c r="G21">
        <f>+C21-(C$7+F21*C$8)</f>
        <v>1.1189999997441191E-2</v>
      </c>
      <c r="K21">
        <f>+G21</f>
        <v>1.1189999997441191E-2</v>
      </c>
      <c r="O21">
        <f ca="1">+C$11+C$12*$F21</f>
        <v>6.3880842993100651E-3</v>
      </c>
      <c r="Q21" s="2">
        <f>+C21-15018.5</f>
        <v>38362.740129999998</v>
      </c>
    </row>
    <row r="22" spans="1:18" x14ac:dyDescent="0.2">
      <c r="A22" t="s">
        <v>38</v>
      </c>
      <c r="C22" s="8">
        <v>54292.900999999998</v>
      </c>
      <c r="D22" s="8" t="s">
        <v>13</v>
      </c>
      <c r="E22">
        <f>+(C22-C$7)/C$8</f>
        <v>0</v>
      </c>
      <c r="F22">
        <f>ROUND(2*E22,0)/2</f>
        <v>0</v>
      </c>
      <c r="G22">
        <f>+C22-(C$7+F22*C$8)</f>
        <v>0</v>
      </c>
      <c r="H22">
        <v>0</v>
      </c>
      <c r="O22">
        <f ca="1">+C$11+C$12*$F22</f>
        <v>5.6752790355278238E-3</v>
      </c>
      <c r="Q22" s="2">
        <f>+C22-15018.5</f>
        <v>39274.400999999998</v>
      </c>
    </row>
    <row r="23" spans="1:18" x14ac:dyDescent="0.2">
      <c r="A23" s="28" t="s">
        <v>41</v>
      </c>
      <c r="B23" s="29" t="s">
        <v>42</v>
      </c>
      <c r="C23" s="30">
        <v>56215.9058</v>
      </c>
      <c r="D23" s="30">
        <v>4.0000000000000002E-4</v>
      </c>
      <c r="E23">
        <f>+(C23-C$7)/C$8</f>
        <v>521.0011433277889</v>
      </c>
      <c r="F23">
        <f>ROUND(2*E23,0)/2</f>
        <v>521</v>
      </c>
      <c r="G23">
        <f>+C23-(C$7+F23*C$8)</f>
        <v>4.2200000025331974E-3</v>
      </c>
      <c r="K23">
        <f>+G23</f>
        <v>4.2200000025331974E-3</v>
      </c>
      <c r="O23">
        <f ca="1">+C$11+C$12*$F23</f>
        <v>4.1717505236632587E-3</v>
      </c>
      <c r="Q23" s="2">
        <f>+C23-15018.5</f>
        <v>41197.4058</v>
      </c>
    </row>
    <row r="24" spans="1:18" x14ac:dyDescent="0.2">
      <c r="A24" s="33" t="s">
        <v>46</v>
      </c>
      <c r="B24" s="34" t="s">
        <v>42</v>
      </c>
      <c r="C24" s="36">
        <v>59486.112300000153</v>
      </c>
      <c r="D24" s="37" t="s">
        <v>47</v>
      </c>
      <c r="E24">
        <f>+(C24-C$7)/C$8</f>
        <v>1407.0006610710855</v>
      </c>
      <c r="F24">
        <f>ROUND(2*E24,0)/2</f>
        <v>1407</v>
      </c>
      <c r="G24">
        <f>+C24-(C$7+F24*C$8)</f>
        <v>2.4400001566391438E-3</v>
      </c>
      <c r="K24">
        <f>+G24</f>
        <v>2.4400001566391438E-3</v>
      </c>
      <c r="O24">
        <f ca="1">+C$11+C$12*$F24</f>
        <v>1.6148862981123849E-3</v>
      </c>
      <c r="Q24" s="2">
        <f>+C24-15018.5</f>
        <v>44467.612300000153</v>
      </c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2024-07-16T05:25:31Z</dcterms:modified>
</cp:coreProperties>
</file>