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354E527-13B4-4639-9533-F003E8545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34" i="1"/>
  <c r="F34" i="1"/>
  <c r="G34" i="1"/>
  <c r="K34" i="1" s="1"/>
  <c r="Q34" i="1"/>
  <c r="E32" i="1"/>
  <c r="F32" i="1" s="1"/>
  <c r="G32" i="1" s="1"/>
  <c r="K32" i="1" s="1"/>
  <c r="Q32" i="1"/>
  <c r="E33" i="1"/>
  <c r="F33" i="1"/>
  <c r="G33" i="1" s="1"/>
  <c r="K33" i="1" s="1"/>
  <c r="Q33" i="1"/>
  <c r="E30" i="1"/>
  <c r="F30" i="1"/>
  <c r="G30" i="1"/>
  <c r="K30" i="1"/>
  <c r="E31" i="1"/>
  <c r="F31" i="1"/>
  <c r="G31" i="1"/>
  <c r="K31" i="1"/>
  <c r="Q30" i="1"/>
  <c r="Q31" i="1"/>
  <c r="E22" i="1"/>
  <c r="F22" i="1"/>
  <c r="G22" i="1"/>
  <c r="K22" i="1"/>
  <c r="E23" i="1"/>
  <c r="F23" i="1"/>
  <c r="G23" i="1"/>
  <c r="E24" i="1"/>
  <c r="F24" i="1"/>
  <c r="G24" i="1"/>
  <c r="K24" i="1"/>
  <c r="E21" i="1"/>
  <c r="F21" i="1"/>
  <c r="G21" i="1"/>
  <c r="I21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Q22" i="1"/>
  <c r="K23" i="1"/>
  <c r="Q23" i="1"/>
  <c r="Q24" i="1"/>
  <c r="Q27" i="1"/>
  <c r="Q28" i="1"/>
  <c r="Q29" i="1"/>
  <c r="Q25" i="1"/>
  <c r="Q26" i="1"/>
  <c r="C9" i="1"/>
  <c r="D9" i="1"/>
  <c r="C17" i="1"/>
  <c r="Q21" i="1"/>
  <c r="C11" i="1"/>
  <c r="C12" i="1"/>
  <c r="F15" i="1" l="1"/>
  <c r="O34" i="1"/>
  <c r="O33" i="1"/>
  <c r="O32" i="1"/>
  <c r="C16" i="1"/>
  <c r="D18" i="1" s="1"/>
  <c r="O24" i="1"/>
  <c r="O25" i="1"/>
  <c r="O30" i="1"/>
  <c r="O31" i="1"/>
  <c r="O29" i="1"/>
  <c r="O23" i="1"/>
  <c r="O21" i="1"/>
  <c r="O22" i="1"/>
  <c r="O28" i="1"/>
  <c r="C15" i="1"/>
  <c r="F16" i="1" s="1"/>
  <c r="O26" i="1"/>
  <c r="O27" i="1"/>
  <c r="F18" i="1" l="1"/>
  <c r="F17" i="1"/>
  <c r="C18" i="1"/>
</calcChain>
</file>

<file path=xl/sharedStrings.xml><?xml version="1.0" encoding="utf-8"?>
<sst xmlns="http://schemas.openxmlformats.org/spreadsheetml/2006/main" count="91" uniqueCount="64">
  <si>
    <t>VSB-66</t>
  </si>
  <si>
    <t>as of 2019-07-05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</si>
  <si>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</si>
  <si>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</si>
  <si>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</si>
  <si>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</si>
  <si>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</si>
  <si>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</si>
  <si>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</si>
  <si>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</si>
  <si>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</si>
  <si>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</si>
  <si>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</si>
  <si>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</si>
  <si>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</si>
  <si>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</si>
  <si>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</si>
  <si>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</si>
  <si>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</si>
  <si>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</si>
  <si>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</si>
  <si>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</si>
  <si>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</si>
  <si>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</si>
  <si>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</si>
  <si>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</si>
  <si>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</si>
  <si>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</si>
  <si>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</si>
  <si>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</si>
  <si>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</si>
  <si>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</si>
  <si>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</si>
  <si>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</si>
  <si>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</si>
  <si>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</si>
  <si>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</si>
  <si>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</si>
  <si>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</si>
  <si>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</si>
  <si>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</si>
  <si>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</si>
  <si>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</si>
  <si>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IK Cet</t>
  </si>
  <si>
    <t>2018H</t>
  </si>
  <si>
    <t>G5270-0645</t>
  </si>
  <si>
    <t>EW</t>
  </si>
  <si>
    <t>IK Cet / GSC 5270-0645</t>
  </si>
  <si>
    <t>GCVS</t>
  </si>
  <si>
    <t>VSB-64</t>
  </si>
  <si>
    <t>I</t>
  </si>
  <si>
    <t>B</t>
  </si>
  <si>
    <t>Ic</t>
  </si>
  <si>
    <t>OEJV 116</t>
  </si>
  <si>
    <t>IBVS 5960</t>
  </si>
  <si>
    <t>IBVS 6042</t>
  </si>
  <si>
    <t>VSB 067</t>
  </si>
  <si>
    <t>V</t>
  </si>
  <si>
    <t>VSB, 91</t>
  </si>
  <si>
    <t>VSB, 108</t>
  </si>
  <si>
    <t xml:space="preserve">Mag </t>
  </si>
  <si>
    <t>Next ToM-P</t>
  </si>
  <si>
    <t>Next ToM-S</t>
  </si>
  <si>
    <t>10.00-10.43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</si>
</sst>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7" fillId="0" borderId="2" applyNumberFormat="0" applyFont="0" applyFill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20" fillId="0" borderId="0" xfId="0" applyFont="1" applyAlignme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6" fontId="22" fillId="0" borderId="0" xfId="0" applyNumberFormat="1" applyFont="1" applyAlignment="1">
      <alignment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166" fontId="22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0" fontId="0" fillId="4" borderId="6" xfId="0" applyFill="1" applyBorder="1" applyAlignment="1">
      <alignment horizontal="right" vertical="center"/>
    </xf>
    <xf numFmtId="0" fontId="16" fillId="4" borderId="7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right" vertical="center"/>
    </xf>
    <xf numFmtId="0" fontId="25" fillId="0" borderId="9" xfId="0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22" fontId="24" fillId="0" borderId="9" xfId="0" applyNumberFormat="1" applyFont="1" applyBorder="1" applyAlignment="1">
      <alignment horizontal="right" vertical="center"/>
    </xf>
    <xf numFmtId="22" fontId="24" fillId="0" borderId="10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_1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Cet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16-4F6F-8093-25C927EEA4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16-4F6F-8093-25C927EEA4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16-4F6F-8093-25C927EEA4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-1.0199999815085903E-4</c:v>
                </c:pt>
                <c:pt idx="2">
                  <c:v>2.4349999948753975E-3</c:v>
                </c:pt>
                <c:pt idx="3">
                  <c:v>-3.4680000026128255E-3</c:v>
                </c:pt>
                <c:pt idx="4">
                  <c:v>1.7299999963142909E-3</c:v>
                </c:pt>
                <c:pt idx="5">
                  <c:v>2.4300000004586764E-3</c:v>
                </c:pt>
                <c:pt idx="6">
                  <c:v>2.8569998175953515E-3</c:v>
                </c:pt>
                <c:pt idx="7">
                  <c:v>5.6570001834188588E-3</c:v>
                </c:pt>
                <c:pt idx="8">
                  <c:v>5.9570001394604333E-3</c:v>
                </c:pt>
                <c:pt idx="9">
                  <c:v>9.6999999368563294E-4</c:v>
                </c:pt>
                <c:pt idx="10">
                  <c:v>6.9699999949079938E-3</c:v>
                </c:pt>
                <c:pt idx="11">
                  <c:v>4.2610000091372058E-3</c:v>
                </c:pt>
                <c:pt idx="12">
                  <c:v>2.0979999171686359E-3</c:v>
                </c:pt>
                <c:pt idx="13">
                  <c:v>6.3380000501638278E-3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16-4F6F-8093-25C927EEA4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16-4F6F-8093-25C927EEA4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16-4F6F-8093-25C927EEA4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16-4F6F-8093-25C927EEA4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-1.7920917630293957E-3</c:v>
                </c:pt>
                <c:pt idx="1">
                  <c:v>8.5009527260989075E-4</c:v>
                </c:pt>
                <c:pt idx="2">
                  <c:v>1.2299071746037734E-3</c:v>
                </c:pt>
                <c:pt idx="3">
                  <c:v>1.7647443427176081E-3</c:v>
                </c:pt>
                <c:pt idx="4">
                  <c:v>3.0951791265726846E-3</c:v>
                </c:pt>
                <c:pt idx="5">
                  <c:v>3.0951791265726846E-3</c:v>
                </c:pt>
                <c:pt idx="6">
                  <c:v>3.3497783136235294E-3</c:v>
                </c:pt>
                <c:pt idx="7">
                  <c:v>3.3497783136235294E-3</c:v>
                </c:pt>
                <c:pt idx="8">
                  <c:v>3.3497783136235294E-3</c:v>
                </c:pt>
                <c:pt idx="9">
                  <c:v>3.5562799181089524E-3</c:v>
                </c:pt>
                <c:pt idx="10">
                  <c:v>3.5562799181089524E-3</c:v>
                </c:pt>
                <c:pt idx="11">
                  <c:v>4.1670397165533279E-3</c:v>
                </c:pt>
                <c:pt idx="12">
                  <c:v>4.1692259703063018E-3</c:v>
                </c:pt>
                <c:pt idx="13">
                  <c:v>4.3918263524272581E-3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16-4F6F-8093-25C927EEA45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16-4F6F-8093-25C927EEA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04992"/>
        <c:axId val="1"/>
      </c:scatterChart>
      <c:valAx>
        <c:axId val="839404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5538847117794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04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052631578947367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228ADC9-76EC-B4A9-FBDC-74C27EEDC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47</v>
      </c>
      <c r="F1" s="32" t="s">
        <v>43</v>
      </c>
      <c r="G1" s="33" t="s">
        <v>44</v>
      </c>
      <c r="H1" s="34"/>
      <c r="I1" s="35" t="s">
        <v>45</v>
      </c>
      <c r="J1" s="32" t="s">
        <v>43</v>
      </c>
      <c r="K1" s="36">
        <v>0.55289999999999995</v>
      </c>
      <c r="L1" s="36">
        <v>-11.0634</v>
      </c>
      <c r="M1" s="30">
        <v>51397.527000000002</v>
      </c>
      <c r="N1" s="30">
        <v>0.54326600000000003</v>
      </c>
      <c r="O1" s="29" t="s">
        <v>46</v>
      </c>
      <c r="P1" s="37">
        <v>10</v>
      </c>
      <c r="Q1" s="37">
        <v>10.37</v>
      </c>
    </row>
    <row r="2" spans="1:17" ht="12.95" customHeight="1" x14ac:dyDescent="0.2">
      <c r="A2" t="s">
        <v>26</v>
      </c>
      <c r="B2" t="s">
        <v>46</v>
      </c>
      <c r="C2" s="28"/>
      <c r="D2" s="3"/>
    </row>
    <row r="3" spans="1:17" ht="12.95" customHeight="1" thickBot="1" x14ac:dyDescent="0.25"/>
    <row r="4" spans="1:17" ht="12.95" customHeight="1" thickTop="1" thickBot="1" x14ac:dyDescent="0.25">
      <c r="A4" s="5" t="s">
        <v>3</v>
      </c>
      <c r="C4" s="25">
        <v>51397.527000000002</v>
      </c>
      <c r="D4" s="26">
        <v>0.54326600000000003</v>
      </c>
      <c r="E4" s="42" t="s">
        <v>1</v>
      </c>
    </row>
    <row r="5" spans="1:17" ht="12.95" customHeight="1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7" ht="12.95" customHeight="1" x14ac:dyDescent="0.2">
      <c r="A6" s="5" t="s">
        <v>4</v>
      </c>
    </row>
    <row r="7" spans="1:17" ht="12.95" customHeight="1" x14ac:dyDescent="0.2">
      <c r="A7" t="s">
        <v>5</v>
      </c>
      <c r="C7" s="59">
        <v>51397.527000000002</v>
      </c>
      <c r="D7" s="27" t="s">
        <v>48</v>
      </c>
    </row>
    <row r="8" spans="1:17" ht="12.95" customHeight="1" x14ac:dyDescent="0.2">
      <c r="A8" t="s">
        <v>6</v>
      </c>
      <c r="C8" s="59">
        <v>0.54326600000000003</v>
      </c>
      <c r="D8" s="27" t="s">
        <v>48</v>
      </c>
    </row>
    <row r="9" spans="1:17" ht="12.95" customHeight="1" x14ac:dyDescent="0.2">
      <c r="A9" s="23" t="s">
        <v>34</v>
      </c>
      <c r="B9" s="31">
        <v>21</v>
      </c>
      <c r="C9" s="21" t="str">
        <f>"F"&amp;B9</f>
        <v>F21</v>
      </c>
      <c r="D9" s="22" t="str">
        <f>"G"&amp;B9</f>
        <v>G21</v>
      </c>
    </row>
    <row r="10" spans="1:17" ht="12.95" customHeight="1" thickBot="1" x14ac:dyDescent="0.25">
      <c r="A10" s="10"/>
      <c r="B10" s="10"/>
      <c r="C10" s="4" t="s">
        <v>22</v>
      </c>
      <c r="D10" s="4" t="s">
        <v>23</v>
      </c>
      <c r="E10" s="10"/>
    </row>
    <row r="11" spans="1:17" ht="12.95" customHeight="1" x14ac:dyDescent="0.2">
      <c r="A11" s="10" t="s">
        <v>18</v>
      </c>
      <c r="B11" s="10"/>
      <c r="C11" s="20">
        <f ca="1">INTERCEPT(INDIRECT($D$9):G992,INDIRECT($C$9):F992)</f>
        <v>-1.7920917630293957E-3</v>
      </c>
      <c r="D11" s="3"/>
      <c r="E11" s="10"/>
    </row>
    <row r="12" spans="1:17" ht="12.95" customHeight="1" x14ac:dyDescent="0.2">
      <c r="A12" s="10" t="s">
        <v>19</v>
      </c>
      <c r="B12" s="10"/>
      <c r="C12" s="20">
        <f ca="1">SLOPE(INDIRECT($D$9):G992,INDIRECT($C$9):F992)</f>
        <v>3.9750068235885159E-7</v>
      </c>
      <c r="D12" s="3"/>
      <c r="E12" s="60" t="s">
        <v>60</v>
      </c>
      <c r="F12" s="61" t="s">
        <v>63</v>
      </c>
    </row>
    <row r="13" spans="1:17" ht="12.95" customHeight="1" x14ac:dyDescent="0.2">
      <c r="A13" s="10" t="s">
        <v>21</v>
      </c>
      <c r="B13" s="10"/>
      <c r="C13" s="3" t="s">
        <v>16</v>
      </c>
      <c r="E13" s="62" t="s">
        <v>36</v>
      </c>
      <c r="F13" s="63">
        <v>1</v>
      </c>
    </row>
    <row r="14" spans="1:17" ht="12.95" customHeight="1" x14ac:dyDescent="0.2">
      <c r="A14" s="10"/>
      <c r="B14" s="10"/>
      <c r="C14" s="10"/>
      <c r="E14" s="62" t="s">
        <v>33</v>
      </c>
      <c r="F14" s="64">
        <f ca="1">NOW()+15018.5+$C$5/24</f>
        <v>60507.730133449069</v>
      </c>
    </row>
    <row r="15" spans="1:17" ht="12.95" customHeight="1" x14ac:dyDescent="0.2">
      <c r="A15" s="12" t="s">
        <v>20</v>
      </c>
      <c r="B15" s="10"/>
      <c r="C15" s="13">
        <f ca="1">(C7+C11)+(C8+C12)*INT(MAX(F21:F3533))</f>
        <v>59849.12055382636</v>
      </c>
      <c r="E15" s="62" t="s">
        <v>37</v>
      </c>
      <c r="F15" s="64">
        <f ca="1">ROUND(2*($F$14-$C$7)/$C$8,0)/2+$F$13</f>
        <v>16770.5</v>
      </c>
    </row>
    <row r="16" spans="1:17" ht="12.95" customHeight="1" x14ac:dyDescent="0.2">
      <c r="A16" s="15" t="s">
        <v>7</v>
      </c>
      <c r="B16" s="10"/>
      <c r="C16" s="16">
        <f ca="1">+C8+C12</f>
        <v>0.5432663975006824</v>
      </c>
      <c r="E16" s="62" t="s">
        <v>38</v>
      </c>
      <c r="F16" s="64">
        <f ca="1">ROUND(2*($F$14-$C$15)/$C$16,0)/2+$F$13</f>
        <v>1213.5</v>
      </c>
    </row>
    <row r="17" spans="1:21" ht="12.95" customHeight="1" thickBot="1" x14ac:dyDescent="0.25">
      <c r="A17" s="14" t="s">
        <v>30</v>
      </c>
      <c r="B17" s="10"/>
      <c r="C17" s="10">
        <f>COUNT(C21:C2191)</f>
        <v>14</v>
      </c>
      <c r="E17" s="62" t="s">
        <v>61</v>
      </c>
      <c r="F17" s="65">
        <f ca="1">+$C$15+$C$16*$F$16-15018.5-$C$5/24</f>
        <v>45490.270160526772</v>
      </c>
    </row>
    <row r="18" spans="1:21" ht="12.95" customHeight="1" thickTop="1" thickBot="1" x14ac:dyDescent="0.25">
      <c r="A18" s="15" t="s">
        <v>8</v>
      </c>
      <c r="B18" s="10"/>
      <c r="C18" s="18">
        <f ca="1">+C15</f>
        <v>59849.12055382636</v>
      </c>
      <c r="D18" s="19">
        <f ca="1">+C16</f>
        <v>0.5432663975006824</v>
      </c>
      <c r="E18" s="67" t="s">
        <v>62</v>
      </c>
      <c r="F18" s="66">
        <f ca="1">+($C$15+$C$16*$F$16)-($C$16/2)-15018.5-$C$5/24</f>
        <v>45489.998527328025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4" t="s">
        <v>35</v>
      </c>
    </row>
    <row r="21" spans="1:21" ht="12.95" customHeight="1" x14ac:dyDescent="0.2">
      <c r="A21" t="s">
        <v>48</v>
      </c>
      <c r="C21" s="8">
        <v>51397.527000000002</v>
      </c>
      <c r="D21" s="8" t="s">
        <v>16</v>
      </c>
      <c r="E21">
        <f t="shared" ref="E21:E29" si="0">+(C21-C$7)/C$8</f>
        <v>0</v>
      </c>
      <c r="F21">
        <f t="shared" ref="F21:F31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9" ca="1" si="3">+C$11+C$12*$F21</f>
        <v>-1.7920917630293957E-3</v>
      </c>
      <c r="Q21" s="2">
        <f t="shared" ref="Q21:Q29" si="4">+C21-15018.5</f>
        <v>36379.027000000002</v>
      </c>
    </row>
    <row r="22" spans="1:21" ht="12.95" customHeight="1" x14ac:dyDescent="0.2">
      <c r="A22" s="43" t="s">
        <v>53</v>
      </c>
      <c r="B22" s="44" t="s">
        <v>50</v>
      </c>
      <c r="C22" s="43">
        <v>55008.616000000002</v>
      </c>
      <c r="D22" s="43">
        <v>4.0000000000000001E-3</v>
      </c>
      <c r="E22">
        <f t="shared" si="0"/>
        <v>6646.9998122466704</v>
      </c>
      <c r="F22">
        <f t="shared" si="1"/>
        <v>6647</v>
      </c>
      <c r="G22">
        <f t="shared" si="2"/>
        <v>-1.0199999815085903E-4</v>
      </c>
      <c r="K22">
        <f t="shared" ref="K22:K29" si="5">+G22</f>
        <v>-1.0199999815085903E-4</v>
      </c>
      <c r="O22">
        <f t="shared" ca="1" si="3"/>
        <v>8.5009527260989075E-4</v>
      </c>
      <c r="Q22" s="2">
        <f t="shared" si="4"/>
        <v>39990.116000000002</v>
      </c>
    </row>
    <row r="23" spans="1:21" ht="12.95" customHeight="1" x14ac:dyDescent="0.2">
      <c r="A23" s="43" t="s">
        <v>54</v>
      </c>
      <c r="B23" s="44" t="s">
        <v>2</v>
      </c>
      <c r="C23" s="43">
        <v>55527.709199999998</v>
      </c>
      <c r="D23" s="43">
        <v>5.0000000000000001E-4</v>
      </c>
      <c r="E23">
        <f t="shared" si="0"/>
        <v>7602.5044821505408</v>
      </c>
      <c r="F23">
        <f t="shared" si="1"/>
        <v>7602.5</v>
      </c>
      <c r="G23">
        <f t="shared" si="2"/>
        <v>2.4349999948753975E-3</v>
      </c>
      <c r="K23">
        <f t="shared" si="5"/>
        <v>2.4349999948753975E-3</v>
      </c>
      <c r="O23">
        <f t="shared" ca="1" si="3"/>
        <v>1.2299071746037734E-3</v>
      </c>
      <c r="Q23" s="2">
        <f t="shared" si="4"/>
        <v>40509.209199999998</v>
      </c>
    </row>
    <row r="24" spans="1:21" ht="12.95" customHeight="1" x14ac:dyDescent="0.2">
      <c r="A24" s="45" t="s">
        <v>55</v>
      </c>
      <c r="B24" s="46" t="s">
        <v>50</v>
      </c>
      <c r="C24" s="47">
        <v>56258.667699999998</v>
      </c>
      <c r="D24" s="47">
        <v>6.0000000000000006E-4</v>
      </c>
      <c r="E24">
        <f t="shared" si="0"/>
        <v>8947.9936163868097</v>
      </c>
      <c r="F24">
        <f t="shared" si="1"/>
        <v>8948</v>
      </c>
      <c r="G24">
        <f t="shared" si="2"/>
        <v>-3.4680000026128255E-3</v>
      </c>
      <c r="K24">
        <f t="shared" si="5"/>
        <v>-3.4680000026128255E-3</v>
      </c>
      <c r="O24">
        <f t="shared" ca="1" si="3"/>
        <v>1.7647443427176081E-3</v>
      </c>
      <c r="Q24" s="2">
        <f t="shared" si="4"/>
        <v>41240.167699999998</v>
      </c>
    </row>
    <row r="25" spans="1:21" ht="12.95" customHeight="1" x14ac:dyDescent="0.2">
      <c r="A25" s="38" t="s">
        <v>49</v>
      </c>
      <c r="B25" s="39" t="s">
        <v>50</v>
      </c>
      <c r="C25" s="40">
        <v>58076.984199999999</v>
      </c>
      <c r="D25" s="41" t="s">
        <v>51</v>
      </c>
      <c r="E25">
        <f t="shared" si="0"/>
        <v>12295.003184443711</v>
      </c>
      <c r="F25">
        <f t="shared" si="1"/>
        <v>12295</v>
      </c>
      <c r="G25">
        <f t="shared" si="2"/>
        <v>1.7299999963142909E-3</v>
      </c>
      <c r="K25">
        <f t="shared" si="5"/>
        <v>1.7299999963142909E-3</v>
      </c>
      <c r="O25">
        <f t="shared" ca="1" si="3"/>
        <v>3.0951791265726846E-3</v>
      </c>
      <c r="Q25" s="2">
        <f t="shared" si="4"/>
        <v>43058.484199999999</v>
      </c>
    </row>
    <row r="26" spans="1:21" ht="12.95" customHeight="1" x14ac:dyDescent="0.2">
      <c r="A26" s="38" t="s">
        <v>49</v>
      </c>
      <c r="B26" s="39" t="s">
        <v>50</v>
      </c>
      <c r="C26" s="40">
        <v>58076.984900000003</v>
      </c>
      <c r="D26" s="41" t="s">
        <v>52</v>
      </c>
      <c r="E26">
        <f t="shared" si="0"/>
        <v>12295.004472946956</v>
      </c>
      <c r="F26">
        <f t="shared" si="1"/>
        <v>12295</v>
      </c>
      <c r="G26">
        <f t="shared" si="2"/>
        <v>2.4300000004586764E-3</v>
      </c>
      <c r="K26">
        <f t="shared" si="5"/>
        <v>2.4300000004586764E-3</v>
      </c>
      <c r="O26">
        <f t="shared" ca="1" si="3"/>
        <v>3.0951791265726846E-3</v>
      </c>
      <c r="Q26" s="2">
        <f t="shared" si="4"/>
        <v>43058.484900000003</v>
      </c>
    </row>
    <row r="27" spans="1:21" ht="12.95" customHeight="1" x14ac:dyDescent="0.2">
      <c r="A27" s="48" t="s">
        <v>0</v>
      </c>
      <c r="B27" s="49" t="s">
        <v>2</v>
      </c>
      <c r="C27" s="48">
        <v>58424.94719999982</v>
      </c>
      <c r="D27" s="48" t="s">
        <v>16</v>
      </c>
      <c r="E27">
        <f t="shared" si="0"/>
        <v>12935.505258933596</v>
      </c>
      <c r="F27">
        <f t="shared" si="1"/>
        <v>12935.5</v>
      </c>
      <c r="G27">
        <f t="shared" si="2"/>
        <v>2.8569998175953515E-3</v>
      </c>
      <c r="K27">
        <f t="shared" si="5"/>
        <v>2.8569998175953515E-3</v>
      </c>
      <c r="O27">
        <f t="shared" ca="1" si="3"/>
        <v>3.3497783136235294E-3</v>
      </c>
      <c r="Q27" s="2">
        <f t="shared" si="4"/>
        <v>43406.44719999982</v>
      </c>
    </row>
    <row r="28" spans="1:21" ht="12.95" customHeight="1" x14ac:dyDescent="0.2">
      <c r="A28" s="48" t="s">
        <v>0</v>
      </c>
      <c r="B28" s="49" t="s">
        <v>2</v>
      </c>
      <c r="C28" s="48">
        <v>58424.950000000186</v>
      </c>
      <c r="D28" s="48" t="s">
        <v>16</v>
      </c>
      <c r="E28">
        <f t="shared" si="0"/>
        <v>12935.51041294722</v>
      </c>
      <c r="F28">
        <f t="shared" si="1"/>
        <v>12935.5</v>
      </c>
      <c r="G28">
        <f t="shared" si="2"/>
        <v>5.6570001834188588E-3</v>
      </c>
      <c r="K28">
        <f t="shared" si="5"/>
        <v>5.6570001834188588E-3</v>
      </c>
      <c r="O28">
        <f t="shared" ca="1" si="3"/>
        <v>3.3497783136235294E-3</v>
      </c>
      <c r="Q28" s="2">
        <f t="shared" si="4"/>
        <v>43406.450000000186</v>
      </c>
    </row>
    <row r="29" spans="1:21" ht="12.95" customHeight="1" x14ac:dyDescent="0.2">
      <c r="A29" s="48" t="s">
        <v>0</v>
      </c>
      <c r="B29" s="49" t="s">
        <v>2</v>
      </c>
      <c r="C29" s="48">
        <v>58424.950300000142</v>
      </c>
      <c r="D29" s="48" t="s">
        <v>16</v>
      </c>
      <c r="E29">
        <f t="shared" si="0"/>
        <v>12935.510965162812</v>
      </c>
      <c r="F29">
        <f t="shared" si="1"/>
        <v>12935.5</v>
      </c>
      <c r="G29">
        <f t="shared" si="2"/>
        <v>5.9570001394604333E-3</v>
      </c>
      <c r="K29">
        <f t="shared" si="5"/>
        <v>5.9570001394604333E-3</v>
      </c>
      <c r="O29">
        <f t="shared" ca="1" si="3"/>
        <v>3.3497783136235294E-3</v>
      </c>
      <c r="Q29" s="2">
        <f t="shared" si="4"/>
        <v>43406.450300000142</v>
      </c>
    </row>
    <row r="30" spans="1:21" ht="12.95" customHeight="1" x14ac:dyDescent="0.2">
      <c r="A30" s="50" t="s">
        <v>56</v>
      </c>
      <c r="B30" s="51" t="s">
        <v>50</v>
      </c>
      <c r="C30" s="52">
        <v>58707.171999999999</v>
      </c>
      <c r="D30" s="52" t="s">
        <v>57</v>
      </c>
      <c r="E30">
        <f>+(C30-C$7)/C$8</f>
        <v>13455.001785497338</v>
      </c>
      <c r="F30">
        <f t="shared" si="1"/>
        <v>13455</v>
      </c>
      <c r="G30">
        <f>+C30-(C$7+F30*C$8)</f>
        <v>9.6999999368563294E-4</v>
      </c>
      <c r="K30">
        <f>+G30</f>
        <v>9.6999999368563294E-4</v>
      </c>
      <c r="O30">
        <f ca="1">+C$11+C$12*$F30</f>
        <v>3.5562799181089524E-3</v>
      </c>
      <c r="Q30" s="2">
        <f>+C30-15018.5</f>
        <v>43688.671999999999</v>
      </c>
    </row>
    <row r="31" spans="1:21" ht="12.95" customHeight="1" x14ac:dyDescent="0.2">
      <c r="A31" s="50" t="s">
        <v>56</v>
      </c>
      <c r="B31" s="51" t="s">
        <v>50</v>
      </c>
      <c r="C31" s="52">
        <v>58707.178</v>
      </c>
      <c r="D31" s="52" t="s">
        <v>52</v>
      </c>
      <c r="E31">
        <f>+(C31-C$7)/C$8</f>
        <v>13455.012829810807</v>
      </c>
      <c r="F31">
        <f t="shared" si="1"/>
        <v>13455</v>
      </c>
      <c r="G31">
        <f>+C31-(C$7+F31*C$8)</f>
        <v>6.9699999949079938E-3</v>
      </c>
      <c r="K31">
        <f>+G31</f>
        <v>6.9699999949079938E-3</v>
      </c>
      <c r="O31">
        <f ca="1">+C$11+C$12*$F31</f>
        <v>3.5562799181089524E-3</v>
      </c>
      <c r="Q31" s="2">
        <f>+C31-15018.5</f>
        <v>43688.678</v>
      </c>
    </row>
    <row r="32" spans="1:21" ht="12.95" customHeight="1" x14ac:dyDescent="0.2">
      <c r="A32" s="53" t="s">
        <v>58</v>
      </c>
      <c r="B32" s="54" t="s">
        <v>50</v>
      </c>
      <c r="C32" s="55">
        <v>59541.903500000015</v>
      </c>
      <c r="D32" s="53" t="s">
        <v>52</v>
      </c>
      <c r="E32">
        <f t="shared" ref="E32:E33" si="6">+(C32-C$7)/C$8</f>
        <v>14991.507843303303</v>
      </c>
      <c r="F32">
        <f t="shared" ref="F32:F33" si="7">ROUND(2*E32,0)/2</f>
        <v>14991.5</v>
      </c>
      <c r="G32">
        <f t="shared" ref="G32:G33" si="8">+C32-(C$7+F32*C$8)</f>
        <v>4.2610000091372058E-3</v>
      </c>
      <c r="K32">
        <f t="shared" ref="K32:K33" si="9">+G32</f>
        <v>4.2610000091372058E-3</v>
      </c>
      <c r="O32">
        <f t="shared" ref="O32:O33" ca="1" si="10">+C$11+C$12*$F32</f>
        <v>4.1670397165533279E-3</v>
      </c>
      <c r="Q32" s="2">
        <f t="shared" ref="Q32:Q33" si="11">+C32-15018.5</f>
        <v>44523.403500000015</v>
      </c>
    </row>
    <row r="33" spans="1:17" x14ac:dyDescent="0.2">
      <c r="A33" s="53" t="s">
        <v>58</v>
      </c>
      <c r="B33" s="54" t="s">
        <v>50</v>
      </c>
      <c r="C33" s="55">
        <v>59544.889299999923</v>
      </c>
      <c r="D33" s="53" t="s">
        <v>52</v>
      </c>
      <c r="E33">
        <f t="shared" si="6"/>
        <v>14997.003861828129</v>
      </c>
      <c r="F33">
        <f t="shared" si="7"/>
        <v>14997</v>
      </c>
      <c r="G33">
        <f t="shared" si="8"/>
        <v>2.0979999171686359E-3</v>
      </c>
      <c r="K33">
        <f t="shared" si="9"/>
        <v>2.0979999171686359E-3</v>
      </c>
      <c r="O33">
        <f t="shared" ca="1" si="10"/>
        <v>4.1692259703063018E-3</v>
      </c>
      <c r="Q33" s="2">
        <f t="shared" si="11"/>
        <v>44526.389299999923</v>
      </c>
    </row>
    <row r="34" spans="1:17" x14ac:dyDescent="0.2">
      <c r="A34" s="56" t="s">
        <v>59</v>
      </c>
      <c r="B34" s="57" t="s">
        <v>50</v>
      </c>
      <c r="C34" s="58">
        <v>59849.122500000056</v>
      </c>
      <c r="D34" s="8"/>
      <c r="E34">
        <f t="shared" ref="E34" si="12">+(C34-C$7)/C$8</f>
        <v>15557.011666476557</v>
      </c>
      <c r="F34">
        <f t="shared" ref="F34" si="13">ROUND(2*E34,0)/2</f>
        <v>15557</v>
      </c>
      <c r="G34">
        <f t="shared" ref="G34" si="14">+C34-(C$7+F34*C$8)</f>
        <v>6.3380000501638278E-3</v>
      </c>
      <c r="K34">
        <f t="shared" ref="K34" si="15">+G34</f>
        <v>6.3380000501638278E-3</v>
      </c>
      <c r="O34">
        <f t="shared" ref="O34" ca="1" si="16">+C$11+C$12*$F34</f>
        <v>4.3918263524272581E-3</v>
      </c>
      <c r="Q34" s="2">
        <f t="shared" ref="Q34" si="17">+C34-15018.5</f>
        <v>44830.622500000056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0:D31" name="Range1"/>
  </protectedRanges>
  <phoneticPr fontId="7" type="noConversion"/>
  <hyperlinks>
    <hyperlink ref="H64581" r:id="rId1" display="http://vsolj.cetus-net.org/bulletin.html" xr:uid="{00000000-0004-0000-0000-000000000000}"/>
    <hyperlink ref="H64574" r:id="rId2" display="https://www.aavso.org/ejaavso" xr:uid="{00000000-0004-0000-0000-000001000000}"/>
    <hyperlink ref="I64581" r:id="rId3" display="http://vsolj.cetus-net.org/bulletin.html" xr:uid="{00000000-0004-0000-0000-000002000000}"/>
    <hyperlink ref="AQ58232" r:id="rId4" display="http://cdsbib.u-strasbg.fr/cgi-bin/cdsbib?1990RMxAA..21..381G" xr:uid="{00000000-0004-0000-0000-000003000000}"/>
    <hyperlink ref="H64578" r:id="rId5" display="https://www.aavso.org/ejaavso" xr:uid="{00000000-0004-0000-0000-000004000000}"/>
    <hyperlink ref="AP5596" r:id="rId6" display="http://cdsbib.u-strasbg.fr/cgi-bin/cdsbib?1990RMxAA..21..381G" xr:uid="{00000000-0004-0000-0000-000005000000}"/>
    <hyperlink ref="AP5599" r:id="rId7" display="http://cdsbib.u-strasbg.fr/cgi-bin/cdsbib?1990RMxAA..21..381G" xr:uid="{00000000-0004-0000-0000-000006000000}"/>
    <hyperlink ref="AP5597" r:id="rId8" display="http://cdsbib.u-strasbg.fr/cgi-bin/cdsbib?1990RMxAA..21..381G" xr:uid="{00000000-0004-0000-0000-000007000000}"/>
    <hyperlink ref="AP5581" r:id="rId9" display="http://cdsbib.u-strasbg.fr/cgi-bin/cdsbib?1990RMxAA..21..381G" xr:uid="{00000000-0004-0000-0000-000008000000}"/>
    <hyperlink ref="AQ5810" r:id="rId10" display="http://cdsbib.u-strasbg.fr/cgi-bin/cdsbib?1990RMxAA..21..381G" xr:uid="{00000000-0004-0000-0000-000009000000}"/>
    <hyperlink ref="AQ5814" r:id="rId11" display="http://cdsbib.u-strasbg.fr/cgi-bin/cdsbib?1990RMxAA..21..381G" xr:uid="{00000000-0004-0000-0000-00000A000000}"/>
    <hyperlink ref="AQ65494" r:id="rId12" display="http://cdsbib.u-strasbg.fr/cgi-bin/cdsbib?1990RMxAA..21..381G" xr:uid="{00000000-0004-0000-0000-00000B000000}"/>
    <hyperlink ref="I2702" r:id="rId13" display="http://vsolj.cetus-net.org/bulletin.html" xr:uid="{00000000-0004-0000-0000-00000C000000}"/>
    <hyperlink ref="H2702" r:id="rId14" display="http://vsolj.cetus-net.org/bulletin.html" xr:uid="{00000000-0004-0000-0000-00000D000000}"/>
    <hyperlink ref="AQ619" r:id="rId15" display="http://cdsbib.u-strasbg.fr/cgi-bin/cdsbib?1990RMxAA..21..381G" xr:uid="{00000000-0004-0000-0000-00000E000000}"/>
    <hyperlink ref="AQ618" r:id="rId16" display="http://cdsbib.u-strasbg.fr/cgi-bin/cdsbib?1990RMxAA..21..381G" xr:uid="{00000000-0004-0000-0000-00000F000000}"/>
    <hyperlink ref="AP3872" r:id="rId17" display="http://cdsbib.u-strasbg.fr/cgi-bin/cdsbib?1990RMxAA..21..381G" xr:uid="{00000000-0004-0000-0000-000010000000}"/>
    <hyperlink ref="AP3890" r:id="rId18" display="http://cdsbib.u-strasbg.fr/cgi-bin/cdsbib?1990RMxAA..21..381G" xr:uid="{00000000-0004-0000-0000-000011000000}"/>
    <hyperlink ref="AP3891" r:id="rId19" display="http://cdsbib.u-strasbg.fr/cgi-bin/cdsbib?1990RMxAA..21..381G" xr:uid="{00000000-0004-0000-0000-000012000000}"/>
    <hyperlink ref="AP388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2024-07-16T05:31:23Z</dcterms:modified>
</cp:coreProperties>
</file>