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9CAED1E-F2C9-4596-A794-35C88D547E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C21" i="1"/>
  <c r="E21" i="1"/>
  <c r="F21" i="1"/>
  <c r="Q22" i="1"/>
  <c r="Q23" i="1"/>
  <c r="Q24" i="1"/>
  <c r="Q25" i="1"/>
  <c r="Q26" i="1"/>
  <c r="F11" i="1"/>
  <c r="A21" i="1"/>
  <c r="H20" i="1"/>
  <c r="G11" i="1"/>
  <c r="C17" i="1"/>
  <c r="G21" i="1"/>
  <c r="Q21" i="1"/>
  <c r="H21" i="1"/>
  <c r="C12" i="1"/>
  <c r="F15" i="1" l="1"/>
  <c r="C16" i="1"/>
  <c r="D18" i="1" s="1"/>
  <c r="C11" i="1"/>
  <c r="O24" i="1" l="1"/>
  <c r="S24" i="1" s="1"/>
  <c r="O25" i="1"/>
  <c r="S25" i="1" s="1"/>
  <c r="O21" i="1"/>
  <c r="S21" i="1" s="1"/>
  <c r="O26" i="1"/>
  <c r="S26" i="1" s="1"/>
  <c r="C15" i="1"/>
  <c r="O22" i="1"/>
  <c r="S22" i="1" s="1"/>
  <c r="O23" i="1"/>
  <c r="S23" i="1" s="1"/>
  <c r="F16" i="1" l="1"/>
  <c r="F18" i="1" s="1"/>
  <c r="C18" i="1"/>
  <c r="S19" i="1"/>
  <c r="F17" i="1" l="1"/>
</calcChain>
</file>

<file path=xl/sharedStrings.xml><?xml version="1.0" encoding="utf-8"?>
<sst xmlns="http://schemas.openxmlformats.org/spreadsheetml/2006/main" count="67" uniqueCount="59">
  <si>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</si>
  <si>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</si>
  <si>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</si>
  <si>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</si>
  <si>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</si>
  <si>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</si>
  <si>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</si>
  <si>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</si>
  <si>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</si>
  <si>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</si>
  <si>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</si>
  <si>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</si>
  <si>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</si>
  <si>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</si>
  <si>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</si>
  <si>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</si>
  <si>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</si>
  <si>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</si>
  <si>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</si>
  <si>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</si>
  <si>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</si>
  <si>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</si>
  <si>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</si>
  <si>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</si>
  <si>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</si>
  <si>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</si>
  <si>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</si>
  <si>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</si>
  <si>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</si>
  <si>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</si>
  <si>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</si>
  <si>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</si>
  <si>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</si>
  <si>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</si>
  <si>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</si>
  <si>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</si>
  <si>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</si>
  <si>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</si>
  <si>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G4708-0841</t>
  </si>
  <si>
    <t>IBVS 5960</t>
  </si>
  <si>
    <t>II</t>
  </si>
  <si>
    <t>OEJV 0155</t>
  </si>
  <si>
    <t>I</t>
  </si>
  <si>
    <t>0,0100</t>
  </si>
  <si>
    <t>IBVS 6011</t>
  </si>
  <si>
    <t>IBVS 6042</t>
  </si>
  <si>
    <t>0,0050</t>
  </si>
  <si>
    <t>Cet</t>
  </si>
  <si>
    <t>G4708-0841_Cet.xls</t>
  </si>
  <si>
    <t>EC</t>
  </si>
  <si>
    <t>VSX</t>
  </si>
  <si>
    <t>KQ Cet / GSC 4708-0841</t>
  </si>
  <si>
    <t>CCD</t>
  </si>
  <si>
    <t xml:space="preserve">Mag </t>
  </si>
  <si>
    <t>Next ToM-P</t>
  </si>
  <si>
    <t>Next ToM-S</t>
  </si>
  <si>
    <t>12.20-12.90</t>
  </si>
  <si>
    <t>CCD?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</si>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</sst>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7" fillId="3" borderId="5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Cet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D2-4EC1-9103-BA37D8CE79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-8.1375000008847564E-3</c:v>
                </c:pt>
                <c:pt idx="2">
                  <c:v>-9.0960000088671222E-3</c:v>
                </c:pt>
                <c:pt idx="3">
                  <c:v>-7.6479999988805503E-3</c:v>
                </c:pt>
                <c:pt idx="4">
                  <c:v>-1.3987500002258457E-2</c:v>
                </c:pt>
                <c:pt idx="5">
                  <c:v>-8.8105000031646341E-3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D2-4EC1-9103-BA37D8CE79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D2-4EC1-9103-BA37D8CE79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D2-4EC1-9103-BA37D8CE79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D2-4EC1-9103-BA37D8CE79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D2-4EC1-9103-BA37D8CE79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D2-4EC1-9103-BA37D8CE79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-7.7926486116998515E-4</c:v>
                </c:pt>
                <c:pt idx="1">
                  <c:v>-7.0761850161178853E-3</c:v>
                </c:pt>
                <c:pt idx="2">
                  <c:v>-7.4037329658087373E-3</c:v>
                </c:pt>
                <c:pt idx="3">
                  <c:v>-9.2803773244335523E-3</c:v>
                </c:pt>
                <c:pt idx="4">
                  <c:v>-1.1508351992132716E-2</c:v>
                </c:pt>
                <c:pt idx="5">
                  <c:v>-1.1631587854392639E-2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D2-4EC1-9103-BA37D8CE798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D2-4EC1-9103-BA37D8CE7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576160"/>
        <c:axId val="1"/>
      </c:scatterChart>
      <c:valAx>
        <c:axId val="666576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576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</xdr:rowOff>
    </xdr:from>
    <xdr:to>
      <xdr:col>19</xdr:col>
      <xdr:colOff>381000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9F7EE4-B198-A143-240F-D550A21C6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140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48</v>
      </c>
    </row>
    <row r="2" spans="1:7" x14ac:dyDescent="0.2">
      <c r="A2" t="s">
        <v>23</v>
      </c>
      <c r="B2" t="s">
        <v>49</v>
      </c>
      <c r="C2" s="28" t="s">
        <v>37</v>
      </c>
      <c r="D2" s="3" t="s">
        <v>47</v>
      </c>
      <c r="E2" s="29" t="s">
        <v>38</v>
      </c>
      <c r="F2" t="s">
        <v>38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36</v>
      </c>
      <c r="D4" s="26" t="s">
        <v>36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54430.781000000003</v>
      </c>
      <c r="D7" s="27" t="s">
        <v>50</v>
      </c>
    </row>
    <row r="8" spans="1:7" x14ac:dyDescent="0.2">
      <c r="A8" t="s">
        <v>3</v>
      </c>
      <c r="C8" s="35">
        <v>0.36193900000000001</v>
      </c>
      <c r="D8" s="27" t="s">
        <v>50</v>
      </c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-7.7926486116998515E-4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-2.1620326712267467E-6</v>
      </c>
      <c r="D12" s="3"/>
      <c r="E12" s="36" t="s">
        <v>53</v>
      </c>
      <c r="F12" s="37" t="s">
        <v>56</v>
      </c>
    </row>
    <row r="13" spans="1:7" x14ac:dyDescent="0.2">
      <c r="A13" s="10" t="s">
        <v>18</v>
      </c>
      <c r="B13" s="10"/>
      <c r="C13" s="3" t="s">
        <v>13</v>
      </c>
      <c r="D13" s="14"/>
      <c r="E13" s="38" t="s">
        <v>33</v>
      </c>
      <c r="F13" s="39">
        <v>1</v>
      </c>
    </row>
    <row r="14" spans="1:7" x14ac:dyDescent="0.2">
      <c r="A14" s="10"/>
      <c r="B14" s="10"/>
      <c r="C14" s="10"/>
      <c r="D14" s="14"/>
      <c r="E14" s="38" t="s">
        <v>30</v>
      </c>
      <c r="F14" s="40">
        <f ca="1">NOW()+15018.5+$C$9/24</f>
        <v>60507.762217592594</v>
      </c>
    </row>
    <row r="15" spans="1:7" x14ac:dyDescent="0.2">
      <c r="A15" s="12" t="s">
        <v>17</v>
      </c>
      <c r="B15" s="10"/>
      <c r="C15" s="13">
        <f ca="1">(C7+C11)+(C8+C12)*INT(MAX(F21:F3533))</f>
        <v>56247.341210493163</v>
      </c>
      <c r="D15" s="14"/>
      <c r="E15" s="38" t="s">
        <v>34</v>
      </c>
      <c r="F15" s="40">
        <f ca="1">ROUND(2*($F$14-$C$7)/$C$8,0)/2+$F$13</f>
        <v>16791</v>
      </c>
    </row>
    <row r="16" spans="1:7" x14ac:dyDescent="0.2">
      <c r="A16" s="15" t="s">
        <v>4</v>
      </c>
      <c r="B16" s="10"/>
      <c r="C16" s="16">
        <f ca="1">+C8+C12</f>
        <v>0.36193683796732878</v>
      </c>
      <c r="D16" s="14"/>
      <c r="E16" s="38" t="s">
        <v>35</v>
      </c>
      <c r="F16" s="40">
        <f ca="1">ROUND(2*($F$14-$C$15)/$C$16,0)/2+$F$13</f>
        <v>11772</v>
      </c>
    </row>
    <row r="17" spans="1:19" ht="13.5" thickBot="1" x14ac:dyDescent="0.25">
      <c r="A17" s="14" t="s">
        <v>27</v>
      </c>
      <c r="B17" s="10"/>
      <c r="C17" s="10">
        <f>COUNT(C21:C2191)</f>
        <v>6</v>
      </c>
      <c r="D17" s="14"/>
      <c r="E17" s="41" t="s">
        <v>54</v>
      </c>
      <c r="F17" s="42">
        <f ca="1">+$C$15+$C$16*$F$16-15018.5-$C$9/24</f>
        <v>45489.957500377895</v>
      </c>
    </row>
    <row r="18" spans="1:19" ht="14.25" thickTop="1" thickBot="1" x14ac:dyDescent="0.25">
      <c r="A18" s="15" t="s">
        <v>5</v>
      </c>
      <c r="B18" s="10"/>
      <c r="C18" s="17">
        <f ca="1">+C15</f>
        <v>56247.341210493163</v>
      </c>
      <c r="D18" s="18">
        <f ca="1">+C16</f>
        <v>0.36193683796732878</v>
      </c>
      <c r="E18" s="44" t="s">
        <v>55</v>
      </c>
      <c r="F18" s="43">
        <f ca="1">+($C$15+$C$16*$F$16)-($C$16/2)-15018.5-$C$9/24</f>
        <v>45489.776531958909</v>
      </c>
    </row>
    <row r="19" spans="1:19" ht="13.5" thickTop="1" x14ac:dyDescent="0.2">
      <c r="A19" s="22" t="s">
        <v>31</v>
      </c>
      <c r="E19" s="23">
        <v>21</v>
      </c>
      <c r="S19">
        <f ca="1">SQRT(SUM(S21:S50)/(COUNT(S21:S50)-1))</f>
        <v>2.0672096274544959E-3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57</v>
      </c>
      <c r="J20" s="7" t="s">
        <v>58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32</v>
      </c>
    </row>
    <row r="21" spans="1:19" x14ac:dyDescent="0.2">
      <c r="A21" t="str">
        <f>D7</f>
        <v>VSX</v>
      </c>
      <c r="C21" s="8">
        <f>C$7</f>
        <v>54430.781000000003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-7.7926486116998515E-4</v>
      </c>
      <c r="Q21" s="2">
        <f t="shared" ref="Q21:Q26" si="4">+C21-15018.5</f>
        <v>39412.281000000003</v>
      </c>
      <c r="S21">
        <f t="shared" ref="S21:S26" ca="1" si="5">+(O21-G21)^2</f>
        <v>6.0725372385427618E-7</v>
      </c>
    </row>
    <row r="22" spans="1:19" x14ac:dyDescent="0.2">
      <c r="A22" s="30" t="s">
        <v>39</v>
      </c>
      <c r="B22" s="31" t="s">
        <v>40</v>
      </c>
      <c r="C22" s="30">
        <v>55484.9202</v>
      </c>
      <c r="D22" s="30">
        <v>2.0000000000000001E-4</v>
      </c>
      <c r="E22">
        <f t="shared" si="0"/>
        <v>2912.4775169296422</v>
      </c>
      <c r="F22">
        <f t="shared" si="1"/>
        <v>2912.5</v>
      </c>
      <c r="G22">
        <f t="shared" si="2"/>
        <v>-8.1375000008847564E-3</v>
      </c>
      <c r="I22">
        <f>+G22</f>
        <v>-8.1375000008847564E-3</v>
      </c>
      <c r="O22">
        <f t="shared" ca="1" si="3"/>
        <v>-7.0761850161178853E-3</v>
      </c>
      <c r="Q22" s="2">
        <f t="shared" si="4"/>
        <v>40466.4202</v>
      </c>
      <c r="S22">
        <f t="shared" ca="1" si="5"/>
        <v>1.126389496890704E-6</v>
      </c>
    </row>
    <row r="23" spans="1:19" x14ac:dyDescent="0.2">
      <c r="A23" s="32" t="s">
        <v>41</v>
      </c>
      <c r="B23" s="33" t="s">
        <v>42</v>
      </c>
      <c r="C23" s="34">
        <v>55539.752999999997</v>
      </c>
      <c r="D23" s="32" t="s">
        <v>43</v>
      </c>
      <c r="E23">
        <f t="shared" si="0"/>
        <v>3063.9748686933276</v>
      </c>
      <c r="F23">
        <f t="shared" si="1"/>
        <v>3064</v>
      </c>
      <c r="G23">
        <f t="shared" si="2"/>
        <v>-9.0960000088671222E-3</v>
      </c>
      <c r="I23">
        <f>+G23</f>
        <v>-9.0960000088671222E-3</v>
      </c>
      <c r="O23">
        <f t="shared" ca="1" si="3"/>
        <v>-7.4037329658087373E-3</v>
      </c>
      <c r="Q23" s="2">
        <f t="shared" si="4"/>
        <v>40521.252999999997</v>
      </c>
      <c r="S23">
        <f t="shared" ca="1" si="5"/>
        <v>2.8637677450215695E-6</v>
      </c>
    </row>
    <row r="24" spans="1:19" x14ac:dyDescent="0.2">
      <c r="A24" s="30" t="s">
        <v>44</v>
      </c>
      <c r="B24" s="31" t="s">
        <v>42</v>
      </c>
      <c r="C24" s="30">
        <v>55853.917500000003</v>
      </c>
      <c r="D24" s="30">
        <v>5.9999999999999995E-4</v>
      </c>
      <c r="E24">
        <f t="shared" si="0"/>
        <v>3931.9788693674914</v>
      </c>
      <c r="F24">
        <f t="shared" si="1"/>
        <v>3932</v>
      </c>
      <c r="G24">
        <f t="shared" si="2"/>
        <v>-7.6479999988805503E-3</v>
      </c>
      <c r="I24">
        <f>+G24</f>
        <v>-7.6479999988805503E-3</v>
      </c>
      <c r="O24">
        <f t="shared" ca="1" si="3"/>
        <v>-9.2803773244335523E-3</v>
      </c>
      <c r="Q24" s="2">
        <f t="shared" si="4"/>
        <v>40835.417500000003</v>
      </c>
      <c r="S24">
        <f t="shared" ca="1" si="5"/>
        <v>2.6646557329795716E-6</v>
      </c>
    </row>
    <row r="25" spans="1:19" x14ac:dyDescent="0.2">
      <c r="A25" s="32" t="s">
        <v>45</v>
      </c>
      <c r="B25" s="33" t="s">
        <v>40</v>
      </c>
      <c r="C25" s="34">
        <v>56226.889300000003</v>
      </c>
      <c r="D25" s="34">
        <v>5.0000000000000001E-4</v>
      </c>
      <c r="E25">
        <f t="shared" si="0"/>
        <v>4962.4613539850634</v>
      </c>
      <c r="F25">
        <f t="shared" si="1"/>
        <v>4962.5</v>
      </c>
      <c r="G25">
        <f t="shared" si="2"/>
        <v>-1.3987500002258457E-2</v>
      </c>
      <c r="I25">
        <f>+G25</f>
        <v>-1.3987500002258457E-2</v>
      </c>
      <c r="O25">
        <f t="shared" ca="1" si="3"/>
        <v>-1.1508351992132716E-2</v>
      </c>
      <c r="Q25" s="2">
        <f t="shared" si="4"/>
        <v>41208.389300000003</v>
      </c>
      <c r="S25">
        <f t="shared" ca="1" si="5"/>
        <v>6.1461748561104209E-6</v>
      </c>
    </row>
    <row r="26" spans="1:19" x14ac:dyDescent="0.2">
      <c r="A26" s="32" t="s">
        <v>41</v>
      </c>
      <c r="B26" s="33" t="s">
        <v>40</v>
      </c>
      <c r="C26" s="34">
        <v>56247.525000000001</v>
      </c>
      <c r="D26" s="32" t="s">
        <v>46</v>
      </c>
      <c r="E26">
        <f t="shared" si="0"/>
        <v>5019.4756575002939</v>
      </c>
      <c r="F26">
        <f t="shared" si="1"/>
        <v>5019.5</v>
      </c>
      <c r="G26">
        <f t="shared" si="2"/>
        <v>-8.8105000031646341E-3</v>
      </c>
      <c r="I26">
        <f>+G26</f>
        <v>-8.8105000031646341E-3</v>
      </c>
      <c r="O26">
        <f t="shared" ca="1" si="3"/>
        <v>-1.1631587854392639E-2</v>
      </c>
      <c r="Q26" s="2">
        <f t="shared" si="4"/>
        <v>41229.025000000001</v>
      </c>
      <c r="S26">
        <f t="shared" ca="1" si="5"/>
        <v>7.9585366643462401E-6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2024-07-16T06:17:35Z</dcterms:modified>
</cp:coreProperties>
</file>