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E104B9C-CF61-44F3-A412-AA913E4B41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R22" i="1"/>
  <c r="A21" i="1"/>
  <c r="G11" i="1"/>
  <c r="F11" i="1"/>
  <c r="C7" i="1"/>
  <c r="C8" i="1"/>
  <c r="Q21" i="1"/>
  <c r="E21" i="1"/>
  <c r="F21" i="1"/>
  <c r="G21" i="1"/>
  <c r="C17" i="1"/>
  <c r="H21" i="1"/>
  <c r="C12" i="1"/>
  <c r="F15" i="1" l="1"/>
  <c r="C16" i="1"/>
  <c r="D18" i="1" s="1"/>
  <c r="C11" i="1"/>
  <c r="C15" i="1" l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<sst xmlns="http://schemas.openxmlformats.org/spreadsheetml/2006/main" count="55" uniqueCount="49">
  <si>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</si>
  <si>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</si>
  <si>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</si>
  <si>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</si>
  <si>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</si>
  <si>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</si>
  <si>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</si>
  <si>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</si>
  <si>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</si>
  <si>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</si>
  <si>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</si>
  <si>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</si>
  <si>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</si>
  <si>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</si>
  <si>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</si>
  <si>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</si>
  <si>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</si>
  <si>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</si>
  <si>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</si>
  <si>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</si>
  <si>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</si>
  <si>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</si>
  <si>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</si>
  <si>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</si>
  <si>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</si>
  <si>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</si>
  <si>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</si>
  <si>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</si>
  <si>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</si>
  <si>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</si>
  <si>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</si>
  <si>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</si>
  <si>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</si>
  <si>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</si>
  <si>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</si>
  <si>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G9007-4133_Cir.xls</t>
  </si>
  <si>
    <t>EA</t>
  </si>
  <si>
    <t>IBVS 5532 Eph.</t>
  </si>
  <si>
    <t>IBVS 5532</t>
  </si>
  <si>
    <t>Cir</t>
  </si>
  <si>
    <t>DL Cir / GSC 9007 4133 / NSV 06800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</si>
  <si>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</si>
  <si>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</si>
  <si>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</si>
  <si>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</si>
  <si>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</si>
  <si>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</si>
  <si>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</si>
  <si>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12.30-13.85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</si>
</sst>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22" fontId="18" fillId="0" borderId="10" xfId="0" applyNumberFormat="1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6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DL Cir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F1-4EF2-8CAF-4BFA1E65EA4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F1-4EF2-8CAF-4BFA1E65EA4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2F1-4EF2-8CAF-4BFA1E65EA4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2F1-4EF2-8CAF-4BFA1E65EA4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2F1-4EF2-8CAF-4BFA1E65EA4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2F1-4EF2-8CAF-4BFA1E65EA4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2F1-4EF2-8CAF-4BFA1E65EA4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2F1-4EF2-8CAF-4BFA1E65E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926440"/>
        <c:axId val="1"/>
      </c:scatterChart>
      <c:valAx>
        <c:axId val="526926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6926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190500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B4CFEF8-A7CC-D3B2-337B-581E3CFE8F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40</v>
      </c>
      <c r="E1" s="27"/>
      <c r="F1" s="28" t="s">
        <v>35</v>
      </c>
      <c r="G1" s="29" t="s">
        <v>36</v>
      </c>
      <c r="H1" s="30" t="s">
        <v>37</v>
      </c>
      <c r="I1" s="31">
        <v>52643.849000000002</v>
      </c>
      <c r="J1" s="31">
        <v>2.4341900000000001</v>
      </c>
      <c r="K1" s="30" t="s">
        <v>38</v>
      </c>
      <c r="L1" s="32" t="s">
        <v>39</v>
      </c>
    </row>
    <row r="2" spans="1:12">
      <c r="A2" t="s">
        <v>23</v>
      </c>
      <c r="B2" t="s">
        <v>36</v>
      </c>
      <c r="C2" s="9" t="s">
        <v>39</v>
      </c>
      <c r="D2" t="s">
        <v>35</v>
      </c>
    </row>
    <row r="3" spans="1:12" ht="13.5" thickBot="1"/>
    <row r="4" spans="1:12" ht="14.25" thickTop="1" thickBot="1">
      <c r="A4" s="26" t="s">
        <v>37</v>
      </c>
      <c r="C4" s="7">
        <v>52643.849000000002</v>
      </c>
      <c r="D4" s="8">
        <v>2.4341900000000001</v>
      </c>
    </row>
    <row r="6" spans="1:12">
      <c r="A6" s="4" t="s">
        <v>0</v>
      </c>
    </row>
    <row r="7" spans="1:12">
      <c r="A7" t="s">
        <v>1</v>
      </c>
      <c r="C7">
        <f>+C4</f>
        <v>52643.849000000002</v>
      </c>
      <c r="D7" s="42" t="s">
        <v>47</v>
      </c>
    </row>
    <row r="8" spans="1:12">
      <c r="A8" t="s">
        <v>2</v>
      </c>
      <c r="C8">
        <f>+D4</f>
        <v>2.4341900000000001</v>
      </c>
      <c r="D8" s="42" t="s">
        <v>47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>
      <c r="A12" s="11" t="s">
        <v>15</v>
      </c>
      <c r="B12" s="11"/>
      <c r="C12" s="21" t="e">
        <f ca="1">SLOPE(INDIRECT($G$11):G992,INDIRECT($F$11):F992)</f>
        <v>#DIV/0!</v>
      </c>
      <c r="D12" s="13"/>
      <c r="E12" s="33" t="s">
        <v>42</v>
      </c>
      <c r="F12" s="34" t="s">
        <v>48</v>
      </c>
    </row>
    <row r="13" spans="1:12">
      <c r="A13" s="11" t="s">
        <v>18</v>
      </c>
      <c r="B13" s="11"/>
      <c r="C13" s="13" t="s">
        <v>12</v>
      </c>
      <c r="D13" s="13"/>
      <c r="E13" s="35" t="s">
        <v>43</v>
      </c>
      <c r="F13" s="36">
        <v>1</v>
      </c>
    </row>
    <row r="14" spans="1:12">
      <c r="A14" s="11"/>
      <c r="B14" s="11"/>
      <c r="C14" s="11"/>
      <c r="D14" s="11"/>
      <c r="E14" s="35" t="s">
        <v>32</v>
      </c>
      <c r="F14" s="37">
        <f ca="1">NOW()+15018.5+$C$9/24</f>
        <v>60525.706497569445</v>
      </c>
    </row>
    <row r="15" spans="1:12">
      <c r="A15" s="14" t="s">
        <v>16</v>
      </c>
      <c r="B15" s="11"/>
      <c r="C15" s="15" t="e">
        <f ca="1">(C7+C11)+(C8+C12)*INT(MAX(F21:F3533))</f>
        <v>#DIV/0!</v>
      </c>
      <c r="D15" s="16"/>
      <c r="E15" s="35" t="s">
        <v>44</v>
      </c>
      <c r="F15" s="37">
        <f ca="1">ROUND(2*($F$14-$C$7)/$C$8,0)/2+$F$13</f>
        <v>3239</v>
      </c>
    </row>
    <row r="16" spans="1:12">
      <c r="A16" s="17" t="s">
        <v>3</v>
      </c>
      <c r="B16" s="11"/>
      <c r="C16" s="18" t="e">
        <f ca="1">+C8+C12</f>
        <v>#DIV/0!</v>
      </c>
      <c r="D16" s="16"/>
      <c r="E16" s="35" t="s">
        <v>33</v>
      </c>
      <c r="F16" s="37" t="e">
        <f ca="1">ROUND(2*($F$14-$C$15)/$C$16,0)/2+$F$13</f>
        <v>#DIV/0!</v>
      </c>
    </row>
    <row r="17" spans="1:18" ht="13.5" thickBot="1">
      <c r="A17" s="16" t="s">
        <v>29</v>
      </c>
      <c r="B17" s="11"/>
      <c r="C17" s="11">
        <f>COUNT(C21:C2191)</f>
        <v>1</v>
      </c>
      <c r="D17" s="16"/>
      <c r="E17" s="38" t="s">
        <v>45</v>
      </c>
      <c r="F17" s="39" t="e">
        <f ca="1">+$C$15+$C$16*$F$16-15018.5-$C$9/24</f>
        <v>#DIV/0!</v>
      </c>
    </row>
    <row r="18" spans="1:18" ht="14.25" thickTop="1" thickBot="1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41" t="s">
        <v>46</v>
      </c>
      <c r="F18" s="40" t="e">
        <f ca="1">+($C$15+$C$16*$F$16)-($C$16/2)-15018.5-$C$9/24</f>
        <v>#DIV/0!</v>
      </c>
    </row>
    <row r="19" spans="1:18" ht="13.5" thickTop="1">
      <c r="A19" s="24" t="s">
        <v>34</v>
      </c>
      <c r="E19" s="25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tr">
        <f>$K$1</f>
        <v>IBVS 5532</v>
      </c>
      <c r="C21" s="9">
        <f>+$C$4</f>
        <v>52643.849000000002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37625.349000000002</v>
      </c>
    </row>
    <row r="22" spans="1:18">
      <c r="C22" s="9"/>
      <c r="D22" s="9"/>
      <c r="Q22" s="2"/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2024-08-03T04:57:21Z</dcterms:modified>
</cp:coreProperties>
</file>