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62B07A3B-AF5B-404F-98FF-C488BB8E492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H22" i="1" s="1"/>
  <c r="Q22" i="1"/>
  <c r="F14" i="1"/>
  <c r="F15" i="1" s="1"/>
  <c r="E23" i="1"/>
  <c r="F23" i="1" s="1"/>
  <c r="G23" i="1" s="1"/>
  <c r="J23" i="1" s="1"/>
  <c r="Q23" i="1"/>
  <c r="E24" i="1"/>
  <c r="F24" i="1" s="1"/>
  <c r="G24" i="1" s="1"/>
  <c r="J24" i="1" s="1"/>
  <c r="Q24" i="1"/>
  <c r="E25" i="1"/>
  <c r="F25" i="1"/>
  <c r="G25" i="1" s="1"/>
  <c r="J25" i="1" s="1"/>
  <c r="Q25" i="1"/>
  <c r="C9" i="1"/>
  <c r="Q21" i="1"/>
  <c r="D9" i="1"/>
  <c r="E21" i="1"/>
  <c r="F21" i="1" s="1"/>
  <c r="G21" i="1" s="1"/>
  <c r="I21" i="1" s="1"/>
  <c r="C17" i="1"/>
  <c r="C11" i="1"/>
  <c r="C12" i="1"/>
  <c r="O22" i="1" l="1"/>
  <c r="C16" i="1"/>
  <c r="D18" i="1" s="1"/>
  <c r="O21" i="1"/>
  <c r="C15" i="1"/>
  <c r="F16" i="1" s="1"/>
  <c r="O25" i="1"/>
  <c r="O23" i="1"/>
  <c r="O24" i="1"/>
  <c r="F18" i="1" l="1"/>
  <c r="F17" i="1"/>
  <c r="C18" i="1"/>
</calcChain>
</file>

<file path=xl/sharedStrings.xml><?xml version="1.0" encoding="utf-8"?>
<sst xmlns="http://schemas.openxmlformats.org/spreadsheetml/2006/main" count="63" uniqueCount="55">
  <si>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</si>
  <si>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</si>
  <si>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</si>
  <si>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</si>
  <si>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</si>
  <si>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</si>
  <si>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</si>
  <si>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</si>
  <si>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</si>
  <si>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</si>
  <si>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</si>
  <si>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</si>
  <si>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</si>
  <si>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</si>
  <si>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</si>
  <si>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</si>
  <si>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</si>
  <si>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</si>
  <si>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</si>
  <si>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</si>
  <si>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</si>
  <si>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</si>
  <si>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</si>
  <si>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</si>
  <si>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</si>
  <si>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</si>
  <si>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</si>
  <si>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</si>
  <si>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</si>
  <si>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</si>
  <si>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</si>
  <si>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</si>
  <si>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</si>
  <si>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</si>
  <si>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</si>
  <si>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</si>
  <si>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</si>
  <si>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vis</t>
  </si>
  <si>
    <t>CCD</t>
  </si>
  <si>
    <t>add star</t>
  </si>
  <si>
    <t>Local time</t>
  </si>
  <si>
    <t>RR Cir / GSC 9016-1958</t>
  </si>
  <si>
    <t>EB</t>
  </si>
  <si>
    <t>IBVS 5652</t>
  </si>
  <si>
    <t>OEJV 0048</t>
  </si>
  <si>
    <t>I</t>
  </si>
  <si>
    <t>OEJV 0073</t>
  </si>
  <si>
    <t>OEJV 0155</t>
  </si>
  <si>
    <t>0,0030</t>
  </si>
  <si>
    <t xml:space="preserve">Mag </t>
  </si>
  <si>
    <t>Next ToM-P</t>
  </si>
  <si>
    <t>Next ToM-S</t>
  </si>
  <si>
    <t>VSX</t>
  </si>
  <si>
    <t>11.51-12.78</t>
  </si>
  <si>
    <t>CCD?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</si>
</sst>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"/>
  </numFmts>
  <fonts count="21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  <font>
      <b/>
      <sz val="10"/>
      <color rgb="FF0070C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theme="8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53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7" fillId="0" borderId="1" xfId="0" applyFont="1" applyBorder="1" applyAlignment="1">
      <alignment horizontal="center" vertical="center"/>
    </xf>
    <xf numFmtId="165" fontId="5" fillId="0" borderId="1" xfId="0" applyNumberFormat="1" applyFont="1" applyBorder="1" applyAlignment="1">
      <alignment horizontal="left" vertical="center"/>
    </xf>
    <xf numFmtId="0" fontId="16" fillId="2" borderId="6" xfId="0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7" fillId="2" borderId="6" xfId="0" applyFont="1" applyFill="1" applyBorder="1" applyAlignment="1">
      <alignment horizontal="left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6" fillId="0" borderId="0" xfId="0" applyFont="1" applyAlignment="1">
      <alignment horizontal="right"/>
    </xf>
    <xf numFmtId="0" fontId="6" fillId="0" borderId="0" xfId="0" applyFont="1" applyAlignment="1"/>
    <xf numFmtId="0" fontId="0" fillId="0" borderId="0" xfId="0" applyAlignment="1">
      <alignment horizontal="right"/>
    </xf>
    <xf numFmtId="22" fontId="6" fillId="4" borderId="7" xfId="0" applyNumberFormat="1" applyFont="1" applyFill="1" applyBorder="1" applyAlignment="1">
      <alignment horizontal="right" vertical="center"/>
    </xf>
    <xf numFmtId="0" fontId="6" fillId="4" borderId="8" xfId="0" applyNumberFormat="1" applyFont="1" applyFill="1" applyBorder="1" applyAlignment="1">
      <alignment horizontal="center" vertical="center"/>
    </xf>
    <xf numFmtId="22" fontId="18" fillId="0" borderId="9" xfId="0" applyNumberFormat="1" applyFont="1" applyBorder="1" applyAlignment="1">
      <alignment horizontal="right" vertical="center"/>
    </xf>
    <xf numFmtId="0" fontId="20" fillId="0" borderId="10" xfId="0" applyNumberFormat="1" applyFont="1" applyBorder="1" applyAlignment="1">
      <alignment horizontal="right" vertical="center"/>
    </xf>
    <xf numFmtId="0" fontId="19" fillId="0" borderId="10" xfId="0" applyNumberFormat="1" applyFont="1" applyBorder="1" applyAlignment="1">
      <alignment horizontal="right" vertical="center"/>
    </xf>
    <xf numFmtId="22" fontId="19" fillId="0" borderId="10" xfId="0" applyNumberFormat="1" applyFont="1" applyBorder="1" applyAlignment="1">
      <alignment horizontal="right" vertical="center"/>
    </xf>
    <xf numFmtId="22" fontId="19" fillId="0" borderId="11" xfId="0" applyNumberFormat="1" applyFont="1" applyBorder="1" applyAlignment="1">
      <alignment horizontal="right" vertical="center"/>
    </xf>
    <xf numFmtId="22" fontId="18" fillId="0" borderId="12" xfId="0" applyNumberFormat="1" applyFont="1" applyBorder="1" applyAlignment="1">
      <alignment horizontal="right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0" xfId="0" applyAlignment="1">
      <alignment horizontal="left" vertical="center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RR Cir - O-C Diagr.</a:t>
            </a:r>
          </a:p>
        </c:rich>
      </c:tx>
      <c:layout>
        <c:manualLayout>
          <c:xMode val="edge"/>
          <c:yMode val="edge"/>
          <c:x val="0.39248120300751882"/>
          <c:y val="3.992015968063872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2">
                    <c:v>3.0000000000000001E-3</c:v>
                  </c:pt>
                  <c:pt idx="3">
                    <c:v>2E-3</c:v>
                  </c:pt>
                  <c:pt idx="4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2">
                    <c:v>3.0000000000000001E-3</c:v>
                  </c:pt>
                  <c:pt idx="3">
                    <c:v>2E-3</c:v>
                  </c:pt>
                  <c:pt idx="4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-851</c:v>
                </c:pt>
                <c:pt idx="1">
                  <c:v>0</c:v>
                </c:pt>
                <c:pt idx="2">
                  <c:v>992</c:v>
                </c:pt>
                <c:pt idx="3">
                  <c:v>1299</c:v>
                </c:pt>
                <c:pt idx="4">
                  <c:v>2987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CBF-42F3-BB35-96E2E06EBDFB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3.0000000000000001E-3</c:v>
                  </c:pt>
                  <c:pt idx="3">
                    <c:v>2E-3</c:v>
                  </c:pt>
                  <c:pt idx="4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3.0000000000000001E-3</c:v>
                  </c:pt>
                  <c:pt idx="3">
                    <c:v>2E-3</c:v>
                  </c:pt>
                  <c:pt idx="4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-851</c:v>
                </c:pt>
                <c:pt idx="1">
                  <c:v>0</c:v>
                </c:pt>
                <c:pt idx="2">
                  <c:v>992</c:v>
                </c:pt>
                <c:pt idx="3">
                  <c:v>1299</c:v>
                </c:pt>
                <c:pt idx="4">
                  <c:v>2987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-4.2674600044847466E-3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CBF-42F3-BB35-96E2E06EBDFB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CCD?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3.0000000000000001E-3</c:v>
                  </c:pt>
                  <c:pt idx="3">
                    <c:v>2E-3</c:v>
                  </c:pt>
                  <c:pt idx="4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3.0000000000000001E-3</c:v>
                  </c:pt>
                  <c:pt idx="3">
                    <c:v>2E-3</c:v>
                  </c:pt>
                  <c:pt idx="4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-851</c:v>
                </c:pt>
                <c:pt idx="1">
                  <c:v>0</c:v>
                </c:pt>
                <c:pt idx="2">
                  <c:v>992</c:v>
                </c:pt>
                <c:pt idx="3">
                  <c:v>1299</c:v>
                </c:pt>
                <c:pt idx="4">
                  <c:v>2987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2">
                  <c:v>5.2483199979178607E-3</c:v>
                </c:pt>
                <c:pt idx="3">
                  <c:v>4.1215400196961127E-3</c:v>
                </c:pt>
                <c:pt idx="4">
                  <c:v>6.7860199997085147E-3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CBF-42F3-BB35-96E2E06EBDFB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3.0000000000000001E-3</c:v>
                  </c:pt>
                  <c:pt idx="3">
                    <c:v>2E-3</c:v>
                  </c:pt>
                  <c:pt idx="4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3.0000000000000001E-3</c:v>
                  </c:pt>
                  <c:pt idx="3">
                    <c:v>2E-3</c:v>
                  </c:pt>
                  <c:pt idx="4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-851</c:v>
                </c:pt>
                <c:pt idx="1">
                  <c:v>0</c:v>
                </c:pt>
                <c:pt idx="2">
                  <c:v>992</c:v>
                </c:pt>
                <c:pt idx="3">
                  <c:v>1299</c:v>
                </c:pt>
                <c:pt idx="4">
                  <c:v>2987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CBF-42F3-BB35-96E2E06EBDFB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3.0000000000000001E-3</c:v>
                  </c:pt>
                  <c:pt idx="3">
                    <c:v>2E-3</c:v>
                  </c:pt>
                  <c:pt idx="4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3.0000000000000001E-3</c:v>
                  </c:pt>
                  <c:pt idx="3">
                    <c:v>2E-3</c:v>
                  </c:pt>
                  <c:pt idx="4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-851</c:v>
                </c:pt>
                <c:pt idx="1">
                  <c:v>0</c:v>
                </c:pt>
                <c:pt idx="2">
                  <c:v>992</c:v>
                </c:pt>
                <c:pt idx="3">
                  <c:v>1299</c:v>
                </c:pt>
                <c:pt idx="4">
                  <c:v>2987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CBF-42F3-BB35-96E2E06EBDFB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3.0000000000000001E-3</c:v>
                  </c:pt>
                  <c:pt idx="3">
                    <c:v>2E-3</c:v>
                  </c:pt>
                  <c:pt idx="4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3.0000000000000001E-3</c:v>
                  </c:pt>
                  <c:pt idx="3">
                    <c:v>2E-3</c:v>
                  </c:pt>
                  <c:pt idx="4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-851</c:v>
                </c:pt>
                <c:pt idx="1">
                  <c:v>0</c:v>
                </c:pt>
                <c:pt idx="2">
                  <c:v>992</c:v>
                </c:pt>
                <c:pt idx="3">
                  <c:v>1299</c:v>
                </c:pt>
                <c:pt idx="4">
                  <c:v>2987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CBF-42F3-BB35-96E2E06EBDFB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3.0000000000000001E-3</c:v>
                  </c:pt>
                  <c:pt idx="3">
                    <c:v>2E-3</c:v>
                  </c:pt>
                  <c:pt idx="4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3.0000000000000001E-3</c:v>
                  </c:pt>
                  <c:pt idx="3">
                    <c:v>2E-3</c:v>
                  </c:pt>
                  <c:pt idx="4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-851</c:v>
                </c:pt>
                <c:pt idx="1">
                  <c:v>0</c:v>
                </c:pt>
                <c:pt idx="2">
                  <c:v>992</c:v>
                </c:pt>
                <c:pt idx="3">
                  <c:v>1299</c:v>
                </c:pt>
                <c:pt idx="4">
                  <c:v>2987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3CBF-42F3-BB35-96E2E06EBDFB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-851</c:v>
                </c:pt>
                <c:pt idx="1">
                  <c:v>0</c:v>
                </c:pt>
                <c:pt idx="2">
                  <c:v>992</c:v>
                </c:pt>
                <c:pt idx="3">
                  <c:v>1299</c:v>
                </c:pt>
                <c:pt idx="4">
                  <c:v>2987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-2.5712368761143024E-3</c:v>
                </c:pt>
                <c:pt idx="1">
                  <c:v>-1.4579822847651455E-4</c:v>
                </c:pt>
                <c:pt idx="2">
                  <c:v>2.6815051069602491E-3</c:v>
                </c:pt>
                <c:pt idx="3">
                  <c:v>3.5564870867778762E-3</c:v>
                </c:pt>
                <c:pt idx="4">
                  <c:v>8.367462923690434E-3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3CBF-42F3-BB35-96E2E06EBDFB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-851</c:v>
                </c:pt>
                <c:pt idx="1">
                  <c:v>0</c:v>
                </c:pt>
                <c:pt idx="2">
                  <c:v>992</c:v>
                </c:pt>
                <c:pt idx="3">
                  <c:v>1299</c:v>
                </c:pt>
                <c:pt idx="4">
                  <c:v>2987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3CBF-42F3-BB35-96E2E06EBD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1749304"/>
        <c:axId val="1"/>
      </c:scatterChart>
      <c:valAx>
        <c:axId val="51174930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1174930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85725</xdr:colOff>
      <xdr:row>0</xdr:row>
      <xdr:rowOff>28575</xdr:rowOff>
    </xdr:from>
    <xdr:to>
      <xdr:col>17</xdr:col>
      <xdr:colOff>171450</xdr:colOff>
      <xdr:row>18</xdr:row>
      <xdr:rowOff>123825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8389B045-44CB-1B6F-2013-8008E8556EE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8" sqref="F8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1.57031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5" ht="20.25" x14ac:dyDescent="0.3">
      <c r="A1" s="1" t="s">
        <v>41</v>
      </c>
      <c r="F1" s="31" t="s">
        <v>39</v>
      </c>
      <c r="G1" s="32"/>
      <c r="H1" s="29"/>
      <c r="I1" s="33"/>
      <c r="J1" s="34"/>
      <c r="K1" s="30"/>
      <c r="L1" s="35"/>
      <c r="M1" s="36"/>
      <c r="N1" s="36"/>
      <c r="O1" s="37"/>
    </row>
    <row r="2" spans="1:15" ht="12.95" customHeight="1" x14ac:dyDescent="0.2">
      <c r="A2" t="s">
        <v>23</v>
      </c>
      <c r="B2" s="39" t="s">
        <v>42</v>
      </c>
      <c r="C2" s="28"/>
      <c r="D2" s="3"/>
    </row>
    <row r="3" spans="1:15" ht="12.95" customHeight="1" thickBot="1" x14ac:dyDescent="0.25"/>
    <row r="4" spans="1:15" ht="12.95" customHeight="1" thickTop="1" thickBot="1" x14ac:dyDescent="0.25">
      <c r="A4" s="5" t="s">
        <v>0</v>
      </c>
      <c r="C4" s="25" t="s">
        <v>36</v>
      </c>
      <c r="D4" s="26" t="s">
        <v>36</v>
      </c>
    </row>
    <row r="5" spans="1:15" ht="12.95" customHeight="1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5" ht="12.95" customHeight="1" x14ac:dyDescent="0.2">
      <c r="A6" s="5" t="s">
        <v>1</v>
      </c>
      <c r="E6" s="49" t="s">
        <v>43</v>
      </c>
    </row>
    <row r="7" spans="1:15" ht="12.95" customHeight="1" x14ac:dyDescent="0.2">
      <c r="A7" t="s">
        <v>2</v>
      </c>
      <c r="C7" s="40">
        <v>52834.296000000002</v>
      </c>
      <c r="D7" s="27" t="s">
        <v>52</v>
      </c>
      <c r="E7" s="50">
        <v>51905.24</v>
      </c>
    </row>
    <row r="8" spans="1:15" ht="12.95" customHeight="1" x14ac:dyDescent="0.2">
      <c r="A8" t="s">
        <v>3</v>
      </c>
      <c r="C8" s="40">
        <v>1.09172354</v>
      </c>
      <c r="D8" s="27" t="s">
        <v>52</v>
      </c>
      <c r="E8" s="51">
        <v>1.0917300000000001</v>
      </c>
    </row>
    <row r="9" spans="1:15" ht="12.95" customHeight="1" x14ac:dyDescent="0.2">
      <c r="A9" s="22" t="s">
        <v>31</v>
      </c>
      <c r="B9" s="23">
        <v>21</v>
      </c>
      <c r="C9" s="20" t="str">
        <f>"F"&amp;B9</f>
        <v>F21</v>
      </c>
      <c r="D9" s="21" t="str">
        <f>"G"&amp;B9</f>
        <v>G21</v>
      </c>
    </row>
    <row r="10" spans="1:15" ht="12.95" customHeight="1" thickBot="1" x14ac:dyDescent="0.25">
      <c r="A10" s="10"/>
      <c r="B10" s="10"/>
      <c r="C10" s="4" t="s">
        <v>19</v>
      </c>
      <c r="D10" s="4" t="s">
        <v>20</v>
      </c>
      <c r="E10" s="10"/>
    </row>
    <row r="11" spans="1:15" ht="12.95" customHeight="1" x14ac:dyDescent="0.2">
      <c r="A11" s="10" t="s">
        <v>15</v>
      </c>
      <c r="B11" s="10"/>
      <c r="C11" s="19">
        <f ca="1">INTERCEPT(INDIRECT($D$9):G992,INDIRECT($C$9):F992)</f>
        <v>-1.4579822847651455E-4</v>
      </c>
      <c r="D11" s="3"/>
      <c r="E11" s="10"/>
    </row>
    <row r="12" spans="1:15" ht="12.95" customHeight="1" x14ac:dyDescent="0.2">
      <c r="A12" s="10" t="s">
        <v>16</v>
      </c>
      <c r="B12" s="10"/>
      <c r="C12" s="19">
        <f ca="1">SLOPE(INDIRECT($D$9):G992,INDIRECT($C$9):F992)</f>
        <v>2.85010416878706E-6</v>
      </c>
      <c r="D12" s="3"/>
      <c r="E12" s="41" t="s">
        <v>49</v>
      </c>
      <c r="F12" s="42" t="s">
        <v>53</v>
      </c>
    </row>
    <row r="13" spans="1:15" ht="12.95" customHeight="1" x14ac:dyDescent="0.2">
      <c r="A13" s="10" t="s">
        <v>18</v>
      </c>
      <c r="B13" s="10"/>
      <c r="C13" s="3" t="s">
        <v>13</v>
      </c>
      <c r="E13" s="43" t="s">
        <v>33</v>
      </c>
      <c r="F13" s="44">
        <v>1</v>
      </c>
    </row>
    <row r="14" spans="1:15" ht="12.95" customHeight="1" x14ac:dyDescent="0.2">
      <c r="A14" s="10"/>
      <c r="B14" s="10"/>
      <c r="C14" s="10"/>
      <c r="E14" s="43" t="s">
        <v>30</v>
      </c>
      <c r="F14" s="45">
        <f ca="1">NOW()+15018.5+$C$5/24</f>
        <v>60525.712876851852</v>
      </c>
    </row>
    <row r="15" spans="1:15" ht="12.95" customHeight="1" x14ac:dyDescent="0.2">
      <c r="A15" s="12" t="s">
        <v>17</v>
      </c>
      <c r="B15" s="10"/>
      <c r="C15" s="13">
        <f ca="1">(C7+C11)+(C8+C12)*INT(MAX(F21:F3533))</f>
        <v>56095.282581442923</v>
      </c>
      <c r="E15" s="43" t="s">
        <v>34</v>
      </c>
      <c r="F15" s="45">
        <f ca="1">ROUND(2*($F$14-$C$7)/$C$8,0)/2+$F$13</f>
        <v>7046</v>
      </c>
    </row>
    <row r="16" spans="1:15" ht="12.95" customHeight="1" x14ac:dyDescent="0.2">
      <c r="A16" s="15" t="s">
        <v>4</v>
      </c>
      <c r="B16" s="10"/>
      <c r="C16" s="16">
        <f ca="1">+C8+C12</f>
        <v>1.0917263901041689</v>
      </c>
      <c r="E16" s="43" t="s">
        <v>35</v>
      </c>
      <c r="F16" s="45">
        <f ca="1">ROUND(2*($F$14-$C$15)/$C$16,0)/2+$F$13</f>
        <v>4059</v>
      </c>
    </row>
    <row r="17" spans="1:21" ht="12.95" customHeight="1" thickBot="1" x14ac:dyDescent="0.25">
      <c r="A17" s="14" t="s">
        <v>27</v>
      </c>
      <c r="B17" s="10"/>
      <c r="C17" s="10">
        <f>COUNT(C21:C2191)</f>
        <v>5</v>
      </c>
      <c r="E17" s="43" t="s">
        <v>50</v>
      </c>
      <c r="F17" s="46">
        <f ca="1">+$C$15+$C$16*$F$16-15018.5-$C$5/24</f>
        <v>45508.495832209082</v>
      </c>
    </row>
    <row r="18" spans="1:21" ht="12.95" customHeight="1" thickTop="1" thickBot="1" x14ac:dyDescent="0.25">
      <c r="A18" s="15" t="s">
        <v>5</v>
      </c>
      <c r="B18" s="10"/>
      <c r="C18" s="17">
        <f ca="1">+C15</f>
        <v>56095.282581442923</v>
      </c>
      <c r="D18" s="18">
        <f ca="1">+C16</f>
        <v>1.0917263901041689</v>
      </c>
      <c r="E18" s="48" t="s">
        <v>51</v>
      </c>
      <c r="F18" s="47">
        <f ca="1">+($C$15+$C$16*$F$16)-($C$16/2)-15018.5-$C$5/24</f>
        <v>45507.949969014029</v>
      </c>
    </row>
    <row r="19" spans="1:21" ht="12.95" customHeight="1" thickTop="1" x14ac:dyDescent="0.2">
      <c r="F19" s="38" t="s">
        <v>40</v>
      </c>
    </row>
    <row r="20" spans="1:21" ht="12.95" customHeight="1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52</v>
      </c>
      <c r="I20" s="7" t="s">
        <v>37</v>
      </c>
      <c r="J20" s="7" t="s">
        <v>54</v>
      </c>
      <c r="K20" s="7" t="s">
        <v>38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4" t="s">
        <v>32</v>
      </c>
    </row>
    <row r="21" spans="1:21" ht="12.95" customHeight="1" x14ac:dyDescent="0.2">
      <c r="A21" t="s">
        <v>43</v>
      </c>
      <c r="C21" s="52">
        <v>51905.235000000001</v>
      </c>
      <c r="D21" s="52" t="s">
        <v>13</v>
      </c>
      <c r="E21">
        <f>+(C21-C$7)/C$8</f>
        <v>-851.00390892001974</v>
      </c>
      <c r="F21">
        <f>ROUND(2*E21,0)/2</f>
        <v>-851</v>
      </c>
      <c r="G21">
        <f>+C21-(C$7+F21*C$8)</f>
        <v>-4.2674600044847466E-3</v>
      </c>
      <c r="I21">
        <f>+G21</f>
        <v>-4.2674600044847466E-3</v>
      </c>
      <c r="O21">
        <f ca="1">+C$11+C$12*$F21</f>
        <v>-2.5712368761143024E-3</v>
      </c>
      <c r="Q21" s="2">
        <f>+C21-15018.5</f>
        <v>36886.735000000001</v>
      </c>
    </row>
    <row r="22" spans="1:21" ht="12.95" customHeight="1" x14ac:dyDescent="0.2">
      <c r="A22" s="39" t="s">
        <v>52</v>
      </c>
      <c r="C22" s="52">
        <v>52834.296000000002</v>
      </c>
      <c r="D22" s="52"/>
      <c r="E22">
        <f>+(C22-C$7)/C$8</f>
        <v>0</v>
      </c>
      <c r="F22">
        <f>ROUND(2*E22,0)/2</f>
        <v>0</v>
      </c>
      <c r="G22">
        <f>+C22-(C$7+F22*C$8)</f>
        <v>0</v>
      </c>
      <c r="H22">
        <f>+G22</f>
        <v>0</v>
      </c>
      <c r="O22">
        <f ca="1">+C$11+C$12*$F22</f>
        <v>-1.4579822847651455E-4</v>
      </c>
      <c r="Q22" s="2">
        <f>+C22-15018.5</f>
        <v>37815.796000000002</v>
      </c>
    </row>
    <row r="23" spans="1:21" ht="12.95" customHeight="1" x14ac:dyDescent="0.2">
      <c r="A23" t="s">
        <v>44</v>
      </c>
      <c r="B23" t="s">
        <v>45</v>
      </c>
      <c r="C23" s="52">
        <v>53917.290999999997</v>
      </c>
      <c r="D23" s="52">
        <v>3.0000000000000001E-3</v>
      </c>
      <c r="E23">
        <f>+(C23-C$7)/C$8</f>
        <v>992.00480737091675</v>
      </c>
      <c r="F23">
        <f>ROUND(2*E23,0)/2</f>
        <v>992</v>
      </c>
      <c r="G23">
        <f>+C23-(C$7+F23*C$8)</f>
        <v>5.2483199979178607E-3</v>
      </c>
      <c r="J23">
        <f>+G23</f>
        <v>5.2483199979178607E-3</v>
      </c>
      <c r="O23">
        <f ca="1">+C$11+C$12*$F23</f>
        <v>2.6815051069602491E-3</v>
      </c>
      <c r="Q23" s="2">
        <f>+C23-15018.5</f>
        <v>38898.790999999997</v>
      </c>
    </row>
    <row r="24" spans="1:21" ht="12.95" customHeight="1" x14ac:dyDescent="0.2">
      <c r="A24" t="s">
        <v>46</v>
      </c>
      <c r="B24" t="s">
        <v>45</v>
      </c>
      <c r="C24" s="52">
        <v>54252.449000000022</v>
      </c>
      <c r="D24" s="52">
        <v>2E-3</v>
      </c>
      <c r="E24">
        <f>+(C24-C$7)/C$8</f>
        <v>1299.0037752598246</v>
      </c>
      <c r="F24">
        <f>ROUND(2*E24,0)/2</f>
        <v>1299</v>
      </c>
      <c r="G24">
        <f>+C24-(C$7+F24*C$8)</f>
        <v>4.1215400196961127E-3</v>
      </c>
      <c r="J24">
        <f>+G24</f>
        <v>4.1215400196961127E-3</v>
      </c>
      <c r="O24">
        <f ca="1">+C$11+C$12*$F24</f>
        <v>3.5564870867778762E-3</v>
      </c>
      <c r="Q24" s="2">
        <f>+C24-15018.5</f>
        <v>39233.949000000022</v>
      </c>
    </row>
    <row r="25" spans="1:21" ht="12.95" customHeight="1" x14ac:dyDescent="0.2">
      <c r="A25" t="s">
        <v>47</v>
      </c>
      <c r="B25" t="s">
        <v>45</v>
      </c>
      <c r="C25" s="52">
        <v>56095.281000000003</v>
      </c>
      <c r="D25" s="52" t="s">
        <v>48</v>
      </c>
      <c r="E25">
        <f>+(C25-C$7)/C$8</f>
        <v>2987.0062158776941</v>
      </c>
      <c r="F25">
        <f>ROUND(2*E25,0)/2</f>
        <v>2987</v>
      </c>
      <c r="G25">
        <f>+C25-(C$7+F25*C$8)</f>
        <v>6.7860199997085147E-3</v>
      </c>
      <c r="J25">
        <f>+G25</f>
        <v>6.7860199997085147E-3</v>
      </c>
      <c r="O25">
        <f ca="1">+C$11+C$12*$F25</f>
        <v>8.367462923690434E-3</v>
      </c>
      <c r="Q25" s="2">
        <f>+C25-15018.5</f>
        <v>41076.781000000003</v>
      </c>
    </row>
    <row r="26" spans="1:21" ht="12.95" customHeight="1" x14ac:dyDescent="0.2">
      <c r="C26" s="52"/>
      <c r="D26" s="52"/>
      <c r="Q26" s="2"/>
    </row>
    <row r="27" spans="1:21" ht="12.95" customHeight="1" x14ac:dyDescent="0.2">
      <c r="C27" s="52"/>
      <c r="D27" s="52"/>
      <c r="Q27" s="2"/>
    </row>
    <row r="28" spans="1:21" ht="12.95" customHeight="1" x14ac:dyDescent="0.2">
      <c r="C28" s="52"/>
      <c r="D28" s="52"/>
      <c r="Q28" s="2"/>
    </row>
    <row r="29" spans="1:21" ht="12.95" customHeight="1" x14ac:dyDescent="0.2">
      <c r="C29" s="52"/>
      <c r="D29" s="52"/>
      <c r="Q29" s="2"/>
    </row>
    <row r="30" spans="1:21" ht="12.95" customHeight="1" x14ac:dyDescent="0.2">
      <c r="C30" s="52"/>
      <c r="D30" s="52"/>
      <c r="Q30" s="2"/>
    </row>
    <row r="31" spans="1:21" ht="12.95" customHeight="1" x14ac:dyDescent="0.2">
      <c r="C31" s="52"/>
      <c r="D31" s="52"/>
      <c r="Q31" s="2"/>
    </row>
    <row r="32" spans="1:21" x14ac:dyDescent="0.2">
      <c r="C32" s="52"/>
      <c r="D32" s="52"/>
      <c r="Q32" s="2"/>
    </row>
    <row r="33" spans="3:17" x14ac:dyDescent="0.2">
      <c r="C33" s="52"/>
      <c r="D33" s="52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sortState xmlns:xlrd2="http://schemas.microsoft.com/office/spreadsheetml/2017/richdata2" ref="A21:X26">
    <sortCondition ref="C21:C26"/>
  </sortState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2024-08-03T05:06:32Z</dcterms:modified>
</cp:coreProperties>
</file>