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No period stars\"/>
    </mc:Choice>
  </mc:AlternateContent>
  <xr:revisionPtr revIDLastSave="0" documentId="13_ncr:1_{E7F228FB-1471-4F6F-A0F6-68A8500A7E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D9" i="1"/>
  <c r="C9" i="1"/>
  <c r="F14" i="1"/>
  <c r="F15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<sst xmlns="http://schemas.openxmlformats.org/spreadsheetml/2006/main" count="58" uniqueCount="52">
  <si>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</si>
  <si>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</si>
  <si>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</si>
  <si>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</si>
  <si>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</si>
  <si>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</si>
  <si>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</si>
  <si>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</si>
  <si>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</si>
  <si>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</si>
  <si>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</si>
  <si>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</si>
  <si>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</si>
  <si>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</si>
  <si>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</si>
  <si>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</si>
  <si>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</si>
  <si>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</si>
  <si>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</si>
  <si>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</si>
  <si>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</si>
  <si>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</si>
  <si>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</si>
  <si>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</si>
  <si>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</si>
  <si>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</si>
  <si>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</si>
  <si>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</si>
  <si>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</si>
  <si>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</si>
  <si>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</si>
  <si>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</si>
  <si>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</si>
  <si>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</si>
  <si>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</si>
  <si>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</si>
  <si>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</si>
  <si>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</si>
  <si>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</si>
  <si>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</si>
  <si>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</si>
  <si>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</si>
  <si>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</si>
  <si>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</si>
  <si>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</si>
  <si>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</si>
  <si>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BAV 91 Feb 2024</t>
  </si>
  <si>
    <t>I</t>
  </si>
  <si>
    <t>VSX</t>
  </si>
  <si>
    <t>EW</t>
  </si>
  <si>
    <t>12.50-12.90</t>
  </si>
  <si>
    <t>ASAS J084544+1240.0 Cnc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</si>
</sst>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theme="9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ASASJ 084544+1240.0 Cnc</a:t>
            </a:r>
            <a:r>
              <a:rPr lang="en-AU" sz="1200" b="1" i="0" u="none" strike="noStrike" baseline="0"/>
              <a:t> </a:t>
            </a:r>
            <a:r>
              <a:rPr lang="en-AU" b="1"/>
              <a:t>- O-C </a:t>
            </a:r>
            <a:r>
              <a:rPr lang="en-AU"/>
              <a:t>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8267</c:v>
                </c:pt>
                <c:pt idx="2">
                  <c:v>8364.5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8267</c:v>
                </c:pt>
                <c:pt idx="2">
                  <c:v>8364.5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8267</c:v>
                </c:pt>
                <c:pt idx="2">
                  <c:v>8364.5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8267</c:v>
                </c:pt>
                <c:pt idx="2">
                  <c:v>8364.5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3.9530999994894955E-2</c:v>
                </c:pt>
                <c:pt idx="2">
                  <c:v>3.7348500001826324E-2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8267</c:v>
                </c:pt>
                <c:pt idx="2">
                  <c:v>8364.5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8267</c:v>
                </c:pt>
                <c:pt idx="2">
                  <c:v>8364.5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8267</c:v>
                </c:pt>
                <c:pt idx="2">
                  <c:v>8364.5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8267</c:v>
                </c:pt>
                <c:pt idx="2">
                  <c:v>8364.5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1.5435176996366623E-5</c:v>
                </c:pt>
                <c:pt idx="1">
                  <c:v>3.8206820118114604E-2</c:v>
                </c:pt>
                <c:pt idx="2">
                  <c:v>3.8657244701610319E-2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8267</c:v>
                      </c:pt>
                      <c:pt idx="2">
                        <c:v>8364.5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ASASJ 084544+1240.0 Cnc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8267</c:v>
                </c:pt>
                <c:pt idx="2">
                  <c:v>8364.5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8267</c:v>
                </c:pt>
                <c:pt idx="2">
                  <c:v>8364.5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8267</c:v>
                </c:pt>
                <c:pt idx="2">
                  <c:v>8364.5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8267</c:v>
                </c:pt>
                <c:pt idx="2">
                  <c:v>8364.5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3.9530999994894955E-2</c:v>
                </c:pt>
                <c:pt idx="2">
                  <c:v>3.7348500001826324E-2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8267</c:v>
                </c:pt>
                <c:pt idx="2">
                  <c:v>8364.5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8267</c:v>
                </c:pt>
                <c:pt idx="2">
                  <c:v>8364.5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8267</c:v>
                </c:pt>
                <c:pt idx="2">
                  <c:v>8364.5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8267</c:v>
                </c:pt>
                <c:pt idx="2">
                  <c:v>8364.5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1.5435176996366623E-5</c:v>
                </c:pt>
                <c:pt idx="1">
                  <c:v>3.8206820118114604E-2</c:v>
                </c:pt>
                <c:pt idx="2">
                  <c:v>3.8657244701610319E-2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8267</c:v>
                </c:pt>
                <c:pt idx="2">
                  <c:v>8364.5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29" sqref="E2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54510.65</v>
      </c>
      <c r="D7" s="13" t="s">
        <v>48</v>
      </c>
    </row>
    <row r="8" spans="1:15" ht="12.95" customHeight="1" x14ac:dyDescent="0.2">
      <c r="A8" s="20" t="s">
        <v>3</v>
      </c>
      <c r="C8" s="28">
        <v>0.65680700000000003</v>
      </c>
      <c r="D8" s="22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1.5435176996366623E-5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4.6197393179047102E-6</v>
      </c>
      <c r="D12" s="21"/>
      <c r="E12" s="36" t="s">
        <v>45</v>
      </c>
      <c r="F12" s="37" t="s">
        <v>50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60621.707855092587</v>
      </c>
    </row>
    <row r="15" spans="1:15" ht="12.95" customHeight="1" x14ac:dyDescent="0.2">
      <c r="A15" s="17" t="s">
        <v>17</v>
      </c>
      <c r="C15" s="18">
        <f ca="1">(C7+C11)+(C8+C12)*INT(MAX(F21:F3533))</f>
        <v>60004.222402934836</v>
      </c>
      <c r="E15" s="38" t="s">
        <v>33</v>
      </c>
      <c r="F15" s="40">
        <f ca="1">ROUND(2*(F14-$C$7)/$C$8,0)/2+F13</f>
        <v>9305</v>
      </c>
    </row>
    <row r="16" spans="1:15" ht="12.95" customHeight="1" x14ac:dyDescent="0.2">
      <c r="A16" s="17" t="s">
        <v>4</v>
      </c>
      <c r="C16" s="18">
        <f ca="1">+C8+C12</f>
        <v>0.6568116197393179</v>
      </c>
      <c r="E16" s="38" t="s">
        <v>34</v>
      </c>
      <c r="F16" s="40">
        <f ca="1">ROUND(2*(F14-$C$15)/$C$16,0)/2+F13</f>
        <v>941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8" t="s">
        <v>43</v>
      </c>
      <c r="F17" s="41">
        <f ca="1">+$C$15+$C$16*$F$16-15018.5-$C$5/24</f>
        <v>45604.17797044287</v>
      </c>
    </row>
    <row r="18" spans="1:21" ht="12.95" customHeight="1" thickTop="1" thickBot="1" x14ac:dyDescent="0.25">
      <c r="A18" s="17" t="s">
        <v>5</v>
      </c>
      <c r="C18" s="24">
        <f ca="1">+C15</f>
        <v>60004.222402934836</v>
      </c>
      <c r="D18" s="25">
        <f ca="1">+C16</f>
        <v>0.6568116197393179</v>
      </c>
      <c r="E18" s="43" t="s">
        <v>44</v>
      </c>
      <c r="F18" s="42">
        <f ca="1">+($C$15+$C$16*$F$16)-($C$16/2)-15018.5-$C$5/24</f>
        <v>45603.849564632997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48</v>
      </c>
      <c r="B21" s="21"/>
      <c r="C21" s="22">
        <v>54510.65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1.5435176996366623E-5</v>
      </c>
      <c r="Q21" s="26">
        <f>+C21-15018.5</f>
        <v>39492.15</v>
      </c>
    </row>
    <row r="22" spans="1:21" ht="12.95" customHeight="1" x14ac:dyDescent="0.2">
      <c r="A22" s="44" t="s">
        <v>46</v>
      </c>
      <c r="B22" s="45" t="s">
        <v>47</v>
      </c>
      <c r="C22" s="44">
        <v>59940.512999999999</v>
      </c>
      <c r="D22" s="44">
        <v>3.5000000000000001E-3</v>
      </c>
      <c r="E22" s="20">
        <f t="shared" ref="E22:E23" si="0">+(C22-C$7)/C$8</f>
        <v>8267.0601866301622</v>
      </c>
      <c r="F22" s="20">
        <f t="shared" ref="F22:F23" si="1">ROUND(2*E22,0)/2</f>
        <v>8267</v>
      </c>
      <c r="G22" s="20">
        <f t="shared" ref="G22:G23" si="2">+C22-(C$7+F22*C$8)</f>
        <v>3.9530999994894955E-2</v>
      </c>
      <c r="K22" s="20">
        <f t="shared" ref="K22:K23" si="3">+G22</f>
        <v>3.9530999994894955E-2</v>
      </c>
      <c r="O22" s="20">
        <f t="shared" ref="O22:O23" ca="1" si="4">+C$11+C$12*$F22</f>
        <v>3.8206820118114604E-2</v>
      </c>
      <c r="Q22" s="26">
        <f t="shared" ref="Q22:Q23" si="5">+C22-15018.5</f>
        <v>44922.012999999999</v>
      </c>
    </row>
    <row r="23" spans="1:21" ht="12.95" customHeight="1" x14ac:dyDescent="0.2">
      <c r="A23" s="44" t="s">
        <v>46</v>
      </c>
      <c r="B23" s="45" t="s">
        <v>47</v>
      </c>
      <c r="C23" s="44">
        <v>60004.549500000001</v>
      </c>
      <c r="D23" s="44">
        <v>3.5000000000000001E-3</v>
      </c>
      <c r="E23" s="20">
        <f t="shared" si="0"/>
        <v>8364.5568637362267</v>
      </c>
      <c r="F23" s="20">
        <f t="shared" si="1"/>
        <v>8364.5</v>
      </c>
      <c r="G23" s="20">
        <f t="shared" si="2"/>
        <v>3.7348500001826324E-2</v>
      </c>
      <c r="K23" s="20">
        <f t="shared" si="3"/>
        <v>3.7348500001826324E-2</v>
      </c>
      <c r="O23" s="20">
        <f t="shared" ca="1" si="4"/>
        <v>3.8657244701610319E-2</v>
      </c>
      <c r="Q23" s="26">
        <f t="shared" si="5"/>
        <v>44986.049500000001</v>
      </c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2024-11-07T03:59:18Z</dcterms:modified>
</cp:coreProperties>
</file>