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No period stars\"/>
    </mc:Choice>
  </mc:AlternateContent>
  <xr:revisionPtr revIDLastSave="0" documentId="13_ncr:1_{E7F228FB-1471-4F6F-A0F6-68A8500A7E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 s="1"/>
  <c r="G23" i="1" s="1"/>
  <c r="K23" i="1" s="1"/>
  <c r="Q23" i="1"/>
  <c r="D9" i="1"/>
  <c r="C9" i="1"/>
  <c r="F14" i="1"/>
  <c r="F15" i="1" s="1"/>
  <c r="E21" i="1" l="1"/>
  <c r="F21" i="1" s="1"/>
  <c r="G21" i="1" s="1"/>
  <c r="C17" i="1"/>
  <c r="Q21" i="1"/>
  <c r="C12" i="1"/>
  <c r="C11" i="1"/>
  <c r="O23" i="1" l="1"/>
  <c r="O22" i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<sst xmlns="http://schemas.openxmlformats.org/spreadsheetml/2006/main" count="58" uniqueCount="52">
  <si>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</si>
  <si>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</si>
  <si>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</si>
  <si>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</si>
  <si>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</si>
  <si>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</si>
  <si>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</si>
  <si>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</si>
  <si>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</si>
  <si>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</si>
  <si>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</si>
  <si>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</si>
  <si>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</si>
  <si>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</si>
  <si>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</si>
  <si>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</si>
  <si>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</si>
  <si>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</si>
  <si>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</si>
  <si>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</si>
  <si>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</si>
  <si>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</si>
  <si>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</si>
  <si>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</si>
  <si>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</si>
  <si>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</si>
  <si>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</si>
  <si>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</si>
  <si>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</si>
  <si>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</si>
  <si>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</si>
  <si>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</si>
  <si>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</si>
  <si>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</si>
  <si>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</si>
  <si>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</si>
  <si>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</si>
  <si>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</si>
  <si>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</si>
  <si>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</si>
  <si>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</si>
  <si>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</si>
  <si>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</si>
  <si>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</si>
  <si>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</si>
  <si>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 xml:space="preserve">Mag </t>
  </si>
  <si>
    <t>BAV 91 Feb 2024</t>
  </si>
  <si>
    <t>I</t>
  </si>
  <si>
    <t>VSX</t>
  </si>
  <si>
    <t>EW</t>
  </si>
  <si>
    <t>12.50-12.90</t>
  </si>
  <si>
    <t>ASAS J084544+1240.0 Cnc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</si>
</sst>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theme="9" tint="-0.24997711111789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</cellStyleXfs>
  <cellXfs count="46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167" fontId="15" fillId="0" borderId="0" xfId="0" applyNumberFormat="1" applyFont="1" applyAlignment="1" applyProtection="1">
      <alignment horizontal="left" vertical="center" wrapText="1"/>
      <protection locked="0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ASASJ 084544+1240.0 Cnc</a:t>
            </a:r>
            <a:r>
              <a:rPr lang="en-AU" sz="1200" b="1" i="0" u="none" strike="noStrike" baseline="0"/>
              <a:t> </a:t>
            </a:r>
            <a:r>
              <a:rPr lang="en-AU" b="1"/>
              <a:t>- O-C </a:t>
            </a:r>
            <a:r>
              <a:rPr lang="en-AU"/>
              <a:t>Diagr.</a:t>
            </a:r>
          </a:p>
        </c:rich>
      </c:tx>
      <c:layout>
        <c:manualLayout>
          <c:xMode val="edge"/>
          <c:yMode val="edge"/>
          <c:x val="0.31953680462431283"/>
          <c:y val="2.7773042131201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8267</c:v>
                </c:pt>
                <c:pt idx="2">
                  <c:v>8364.5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8267</c:v>
                </c:pt>
                <c:pt idx="2">
                  <c:v>8364.5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8267</c:v>
                </c:pt>
                <c:pt idx="2">
                  <c:v>8364.5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8267</c:v>
                </c:pt>
                <c:pt idx="2">
                  <c:v>8364.5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3.9530999994894955E-2</c:v>
                </c:pt>
                <c:pt idx="2">
                  <c:v>3.7348500001826324E-2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8267</c:v>
                </c:pt>
                <c:pt idx="2">
                  <c:v>8364.5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8267</c:v>
                </c:pt>
                <c:pt idx="2">
                  <c:v>8364.5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8267</c:v>
                </c:pt>
                <c:pt idx="2">
                  <c:v>8364.5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8267</c:v>
                </c:pt>
                <c:pt idx="2">
                  <c:v>8364.5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1.5435176996366623E-5</c:v>
                </c:pt>
                <c:pt idx="1">
                  <c:v>3.8206820118114604E-2</c:v>
                </c:pt>
                <c:pt idx="2">
                  <c:v>3.8657244701610319E-2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8267</c:v>
                      </c:pt>
                      <c:pt idx="2">
                        <c:v>8364.5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ASASJ 084544+1240.0 Cnc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043447694038247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8267</c:v>
                </c:pt>
                <c:pt idx="2">
                  <c:v>8364.5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8267</c:v>
                </c:pt>
                <c:pt idx="2">
                  <c:v>8364.5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8267</c:v>
                </c:pt>
                <c:pt idx="2">
                  <c:v>8364.5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8267</c:v>
                </c:pt>
                <c:pt idx="2">
                  <c:v>8364.5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3.9530999994894955E-2</c:v>
                </c:pt>
                <c:pt idx="2">
                  <c:v>3.7348500001826324E-2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8267</c:v>
                </c:pt>
                <c:pt idx="2">
                  <c:v>8364.5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8267</c:v>
                </c:pt>
                <c:pt idx="2">
                  <c:v>8364.5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8267</c:v>
                </c:pt>
                <c:pt idx="2">
                  <c:v>8364.5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8267</c:v>
                </c:pt>
                <c:pt idx="2">
                  <c:v>8364.5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1.5435176996366623E-5</c:v>
                </c:pt>
                <c:pt idx="1">
                  <c:v>3.8206820118114604E-2</c:v>
                </c:pt>
                <c:pt idx="2">
                  <c:v>3.8657244701610319E-2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8267</c:v>
                </c:pt>
                <c:pt idx="2">
                  <c:v>8364.5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E29" sqref="E29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11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51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49</v>
      </c>
      <c r="C2" s="10"/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54510.65</v>
      </c>
      <c r="D7" s="13" t="s">
        <v>48</v>
      </c>
    </row>
    <row r="8" spans="1:15" ht="12.95" customHeight="1" x14ac:dyDescent="0.2">
      <c r="A8" s="20" t="s">
        <v>3</v>
      </c>
      <c r="C8" s="28">
        <v>0.65680700000000003</v>
      </c>
      <c r="D8" s="22" t="s">
        <v>48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1.5435176996366623E-5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4.6197393179047102E-6</v>
      </c>
      <c r="D12" s="21"/>
      <c r="E12" s="36" t="s">
        <v>45</v>
      </c>
      <c r="F12" s="37" t="s">
        <v>50</v>
      </c>
    </row>
    <row r="13" spans="1:15" ht="12.95" customHeight="1" x14ac:dyDescent="0.2">
      <c r="A13" s="20" t="s">
        <v>18</v>
      </c>
      <c r="C13" s="21" t="s">
        <v>13</v>
      </c>
      <c r="E13" s="38" t="s">
        <v>32</v>
      </c>
      <c r="F13" s="39">
        <v>1</v>
      </c>
    </row>
    <row r="14" spans="1:15" ht="12.95" customHeight="1" x14ac:dyDescent="0.2">
      <c r="E14" s="38" t="s">
        <v>30</v>
      </c>
      <c r="F14" s="40">
        <f ca="1">NOW()+15018.5+$C$5/24</f>
        <v>60621.707855092587</v>
      </c>
    </row>
    <row r="15" spans="1:15" ht="12.95" customHeight="1" x14ac:dyDescent="0.2">
      <c r="A15" s="17" t="s">
        <v>17</v>
      </c>
      <c r="C15" s="18">
        <f ca="1">(C7+C11)+(C8+C12)*INT(MAX(F21:F3533))</f>
        <v>60004.222402934836</v>
      </c>
      <c r="E15" s="38" t="s">
        <v>33</v>
      </c>
      <c r="F15" s="40">
        <f ca="1">ROUND(2*(F14-$C$7)/$C$8,0)/2+F13</f>
        <v>9305</v>
      </c>
    </row>
    <row r="16" spans="1:15" ht="12.95" customHeight="1" x14ac:dyDescent="0.2">
      <c r="A16" s="17" t="s">
        <v>4</v>
      </c>
      <c r="C16" s="18">
        <f ca="1">+C8+C12</f>
        <v>0.6568116197393179</v>
      </c>
      <c r="E16" s="38" t="s">
        <v>34</v>
      </c>
      <c r="F16" s="40">
        <f ca="1">ROUND(2*(F14-$C$15)/$C$16,0)/2+F13</f>
        <v>941</v>
      </c>
    </row>
    <row r="17" spans="1:21" ht="12.95" customHeight="1" thickBot="1" x14ac:dyDescent="0.25">
      <c r="A17" s="16" t="s">
        <v>27</v>
      </c>
      <c r="C17" s="20">
        <f>COUNT(C21:C2191)</f>
        <v>3</v>
      </c>
      <c r="E17" s="38" t="s">
        <v>43</v>
      </c>
      <c r="F17" s="41">
        <f ca="1">+$C$15+$C$16*$F$16-15018.5-$C$5/24</f>
        <v>45604.17797044287</v>
      </c>
    </row>
    <row r="18" spans="1:21" ht="12.95" customHeight="1" thickTop="1" thickBot="1" x14ac:dyDescent="0.25">
      <c r="A18" s="17" t="s">
        <v>5</v>
      </c>
      <c r="C18" s="24">
        <f ca="1">+C15</f>
        <v>60004.222402934836</v>
      </c>
      <c r="D18" s="25">
        <f ca="1">+C16</f>
        <v>0.6568116197393179</v>
      </c>
      <c r="E18" s="43" t="s">
        <v>44</v>
      </c>
      <c r="F18" s="42">
        <f ca="1">+($C$15+$C$16*$F$16)-($C$16/2)-15018.5-$C$5/24</f>
        <v>45603.849564632997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">
        <v>48</v>
      </c>
      <c r="B21" s="21"/>
      <c r="C21" s="22">
        <v>54510.65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1.5435176996366623E-5</v>
      </c>
      <c r="Q21" s="26">
        <f>+C21-15018.5</f>
        <v>39492.15</v>
      </c>
    </row>
    <row r="22" spans="1:21" ht="12.95" customHeight="1" x14ac:dyDescent="0.2">
      <c r="A22" s="44" t="s">
        <v>46</v>
      </c>
      <c r="B22" s="45" t="s">
        <v>47</v>
      </c>
      <c r="C22" s="44">
        <v>59940.512999999999</v>
      </c>
      <c r="D22" s="44">
        <v>3.5000000000000001E-3</v>
      </c>
      <c r="E22" s="20">
        <f t="shared" ref="E22:E23" si="0">+(C22-C$7)/C$8</f>
        <v>8267.0601866301622</v>
      </c>
      <c r="F22" s="20">
        <f t="shared" ref="F22:F23" si="1">ROUND(2*E22,0)/2</f>
        <v>8267</v>
      </c>
      <c r="G22" s="20">
        <f t="shared" ref="G22:G23" si="2">+C22-(C$7+F22*C$8)</f>
        <v>3.9530999994894955E-2</v>
      </c>
      <c r="K22" s="20">
        <f t="shared" ref="K22:K23" si="3">+G22</f>
        <v>3.9530999994894955E-2</v>
      </c>
      <c r="O22" s="20">
        <f t="shared" ref="O22:O23" ca="1" si="4">+C$11+C$12*$F22</f>
        <v>3.8206820118114604E-2</v>
      </c>
      <c r="Q22" s="26">
        <f t="shared" ref="Q22:Q23" si="5">+C22-15018.5</f>
        <v>44922.012999999999</v>
      </c>
    </row>
    <row r="23" spans="1:21" ht="12.95" customHeight="1" x14ac:dyDescent="0.2">
      <c r="A23" s="44" t="s">
        <v>46</v>
      </c>
      <c r="B23" s="45" t="s">
        <v>47</v>
      </c>
      <c r="C23" s="44">
        <v>60004.549500000001</v>
      </c>
      <c r="D23" s="44">
        <v>3.5000000000000001E-3</v>
      </c>
      <c r="E23" s="20">
        <f t="shared" si="0"/>
        <v>8364.5568637362267</v>
      </c>
      <c r="F23" s="20">
        <f t="shared" si="1"/>
        <v>8364.5</v>
      </c>
      <c r="G23" s="20">
        <f t="shared" si="2"/>
        <v>3.7348500001826324E-2</v>
      </c>
      <c r="K23" s="20">
        <f t="shared" si="3"/>
        <v>3.7348500001826324E-2</v>
      </c>
      <c r="O23" s="20">
        <f t="shared" ca="1" si="4"/>
        <v>3.8657244701610319E-2</v>
      </c>
      <c r="Q23" s="26">
        <f t="shared" si="5"/>
        <v>44986.049500000001</v>
      </c>
    </row>
    <row r="24" spans="1:21" ht="12.95" customHeight="1" x14ac:dyDescent="0.2">
      <c r="A24" s="30"/>
      <c r="B24" s="31"/>
      <c r="C24" s="35"/>
      <c r="D24" s="33"/>
      <c r="Q24" s="26"/>
    </row>
    <row r="25" spans="1:21" ht="12.95" customHeight="1" x14ac:dyDescent="0.2">
      <c r="A25" s="30"/>
      <c r="B25" s="31"/>
      <c r="C25" s="35"/>
      <c r="D25" s="33"/>
      <c r="Q25" s="26"/>
    </row>
    <row r="26" spans="1:21" ht="12.95" customHeight="1" x14ac:dyDescent="0.2">
      <c r="A26" s="30"/>
      <c r="B26" s="31"/>
      <c r="C26" s="32"/>
      <c r="D26" s="3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2024-11-07T03:59:18Z</dcterms:modified>
</cp:coreProperties>
</file>