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D594F65-25DF-43DB-94B6-92E9E7A2B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Q22" i="1"/>
  <c r="Q23" i="1"/>
  <c r="Q24" i="1"/>
  <c r="Q25" i="1"/>
  <c r="Q26" i="1"/>
  <c r="Q27" i="1"/>
  <c r="Q28" i="1"/>
  <c r="C9" i="1"/>
  <c r="E21" i="1"/>
  <c r="F21" i="1"/>
  <c r="G21" i="1"/>
  <c r="I21" i="1"/>
  <c r="D9" i="1"/>
  <c r="F16" i="1"/>
  <c r="F17" i="1" s="1"/>
  <c r="C17" i="1"/>
  <c r="Q21" i="1"/>
  <c r="C12" i="1"/>
  <c r="C11" i="1"/>
  <c r="O25" i="1" l="1"/>
  <c r="O27" i="1"/>
  <c r="O21" i="1"/>
  <c r="C15" i="1"/>
  <c r="O28" i="1"/>
  <c r="O26" i="1"/>
  <c r="O24" i="1"/>
  <c r="O23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<sst xmlns="http://schemas.openxmlformats.org/spreadsheetml/2006/main" count="71" uniqueCount="52">
  <si>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</si>
  <si>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</si>
  <si>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</si>
  <si>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</si>
  <si>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</si>
  <si>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</si>
  <si>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</si>
  <si>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</si>
  <si>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</si>
  <si>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</si>
  <si>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</si>
  <si>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</si>
  <si>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</si>
  <si>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</si>
  <si>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</si>
  <si>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</si>
  <si>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</si>
  <si>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</si>
  <si>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</si>
  <si>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</si>
  <si>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</si>
  <si>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</si>
  <si>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</si>
  <si>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</si>
  <si>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</si>
  <si>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</si>
  <si>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</si>
  <si>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</si>
  <si>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</si>
  <si>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</si>
  <si>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</si>
  <si>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</si>
  <si>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</si>
  <si>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</si>
  <si>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</si>
  <si>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</si>
  <si>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</si>
  <si>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</si>
  <si>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</si>
  <si>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</si>
  <si>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</si>
  <si>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</si>
  <si>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G0814-0601</t>
  </si>
  <si>
    <t>2017K</t>
  </si>
  <si>
    <t>EA</t>
  </si>
  <si>
    <t>pr_6</t>
  </si>
  <si>
    <t>F0</t>
  </si>
  <si>
    <t>VSX</t>
  </si>
  <si>
    <t>I</t>
  </si>
  <si>
    <t>IBVS 6206</t>
  </si>
  <si>
    <t>Cnc</t>
  </si>
  <si>
    <t>HD 75638 Cnc / GSC 0814-0601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</si>
</sst>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4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25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2" fillId="0" borderId="0" xfId="0" applyFont="1" applyAlignment="1"/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HD 75638 Cnc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36090225563910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AD-4318-9178-D9365744FE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AD-4318-9178-D9365744FE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AD-4318-9178-D9365744FE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0.48009000000456581</c:v>
                </c:pt>
                <c:pt idx="2">
                  <c:v>0.48232999999891035</c:v>
                </c:pt>
                <c:pt idx="3">
                  <c:v>0.48161999999865657</c:v>
                </c:pt>
                <c:pt idx="4">
                  <c:v>0.48376000000280328</c:v>
                </c:pt>
                <c:pt idx="5">
                  <c:v>0.48350000000209548</c:v>
                </c:pt>
                <c:pt idx="6">
                  <c:v>0.48512000000482658</c:v>
                </c:pt>
                <c:pt idx="7">
                  <c:v>0.48989000000437954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AD-4318-9178-D9365744FE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AD-4318-9178-D9365744FE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AD-4318-9178-D9365744FE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AD-4318-9178-D9365744FE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2.9630422771043108E-5</c:v>
                </c:pt>
                <c:pt idx="1">
                  <c:v>0.47923478916598222</c:v>
                </c:pt>
                <c:pt idx="2">
                  <c:v>0.48109578007372289</c:v>
                </c:pt>
                <c:pt idx="3">
                  <c:v>0.4820262755275932</c:v>
                </c:pt>
                <c:pt idx="4">
                  <c:v>0.4829567709814635</c:v>
                </c:pt>
                <c:pt idx="5">
                  <c:v>0.48388726643533381</c:v>
                </c:pt>
                <c:pt idx="6">
                  <c:v>0.48760924825081509</c:v>
                </c:pt>
                <c:pt idx="7">
                  <c:v>0.4894702391585557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AD-4318-9178-D9365744FEC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AD-4318-9178-D9365744F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797008"/>
        <c:axId val="1"/>
      </c:scatterChart>
      <c:valAx>
        <c:axId val="44279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797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41099F-B781-F36F-DC98-8015359DA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: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43" t="s">
        <v>51</v>
      </c>
      <c r="D1" t="s">
        <v>50</v>
      </c>
      <c r="F1" s="33" t="s">
        <v>42</v>
      </c>
      <c r="G1" s="29" t="s">
        <v>43</v>
      </c>
      <c r="H1" s="34"/>
      <c r="I1" s="35" t="s">
        <v>42</v>
      </c>
      <c r="J1" s="33" t="s">
        <v>42</v>
      </c>
      <c r="K1" s="36">
        <v>8.5127000000000006</v>
      </c>
      <c r="L1" s="36">
        <v>12.0741</v>
      </c>
      <c r="M1" s="37">
        <v>54145.85</v>
      </c>
      <c r="N1" s="37">
        <v>5.8167</v>
      </c>
      <c r="O1" s="36" t="s">
        <v>44</v>
      </c>
      <c r="P1" s="36">
        <v>10.7</v>
      </c>
      <c r="Q1" s="36">
        <v>10.79</v>
      </c>
      <c r="R1" s="38" t="s">
        <v>45</v>
      </c>
      <c r="S1" s="39" t="s">
        <v>46</v>
      </c>
    </row>
    <row r="2" spans="1:19" x14ac:dyDescent="0.2">
      <c r="A2" t="s">
        <v>23</v>
      </c>
      <c r="B2" t="s">
        <v>44</v>
      </c>
      <c r="C2" s="28"/>
      <c r="D2" s="2"/>
    </row>
    <row r="3" spans="1:19" ht="13.5" thickBot="1" x14ac:dyDescent="0.25"/>
    <row r="4" spans="1:19" ht="14.25" thickTop="1" thickBot="1" x14ac:dyDescent="0.25">
      <c r="A4" s="4" t="s">
        <v>0</v>
      </c>
      <c r="C4" s="25" t="s">
        <v>37</v>
      </c>
      <c r="D4" s="26" t="s">
        <v>37</v>
      </c>
    </row>
    <row r="5" spans="1:19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9" x14ac:dyDescent="0.2">
      <c r="A6" s="4" t="s">
        <v>1</v>
      </c>
    </row>
    <row r="7" spans="1:19" x14ac:dyDescent="0.2">
      <c r="A7" t="s">
        <v>2</v>
      </c>
      <c r="C7" s="44">
        <v>54145.85</v>
      </c>
      <c r="D7" s="27" t="s">
        <v>47</v>
      </c>
    </row>
    <row r="8" spans="1:19" x14ac:dyDescent="0.2">
      <c r="A8" t="s">
        <v>3</v>
      </c>
      <c r="C8" s="44">
        <v>5.8167</v>
      </c>
      <c r="D8" s="27" t="s">
        <v>47</v>
      </c>
    </row>
    <row r="9" spans="1:19" x14ac:dyDescent="0.2">
      <c r="A9" s="23" t="s">
        <v>32</v>
      </c>
      <c r="B9" s="32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9"/>
      <c r="B10" s="9"/>
      <c r="C10" s="3" t="s">
        <v>19</v>
      </c>
      <c r="D10" s="3" t="s">
        <v>20</v>
      </c>
      <c r="E10" s="9"/>
    </row>
    <row r="11" spans="1:19" x14ac:dyDescent="0.2">
      <c r="A11" s="9" t="s">
        <v>15</v>
      </c>
      <c r="B11" s="9"/>
      <c r="C11" s="20">
        <f ca="1">INTERCEPT(INDIRECT($D$9):G992,INDIRECT($C$9):F992)</f>
        <v>2.9630422771043108E-5</v>
      </c>
      <c r="D11" s="2"/>
      <c r="E11" s="9"/>
    </row>
    <row r="12" spans="1:19" x14ac:dyDescent="0.2">
      <c r="A12" s="9" t="s">
        <v>16</v>
      </c>
      <c r="B12" s="9"/>
      <c r="C12" s="20">
        <f ca="1">SLOPE(INDIRECT($D$9):G992,INDIRECT($C$9):F992)</f>
        <v>9.3049545387031301E-4</v>
      </c>
      <c r="D12" s="2"/>
      <c r="E12" s="9"/>
    </row>
    <row r="13" spans="1:19" x14ac:dyDescent="0.2">
      <c r="A13" s="9" t="s">
        <v>18</v>
      </c>
      <c r="B13" s="9"/>
      <c r="C13" s="2" t="s">
        <v>13</v>
      </c>
    </row>
    <row r="14" spans="1:19" x14ac:dyDescent="0.2">
      <c r="A14" s="9"/>
      <c r="B14" s="9"/>
      <c r="C14" s="9"/>
    </row>
    <row r="15" spans="1:19" x14ac:dyDescent="0.2">
      <c r="A15" s="11" t="s">
        <v>17</v>
      </c>
      <c r="B15" s="9"/>
      <c r="C15" s="12">
        <f ca="1">(C7+C11)+(C8+C12)*INT(MAX(F21:F3533))</f>
        <v>57205.923670239157</v>
      </c>
      <c r="E15" s="13" t="s">
        <v>34</v>
      </c>
      <c r="F15" s="30">
        <v>1</v>
      </c>
    </row>
    <row r="16" spans="1:19" x14ac:dyDescent="0.2">
      <c r="A16" s="15" t="s">
        <v>4</v>
      </c>
      <c r="B16" s="9"/>
      <c r="C16" s="16">
        <f ca="1">+C8+C12</f>
        <v>5.8176304954538702</v>
      </c>
      <c r="E16" s="13" t="s">
        <v>30</v>
      </c>
      <c r="F16" s="31">
        <f ca="1">NOW()+15018.5+$C$5/24</f>
        <v>60338.696457060185</v>
      </c>
    </row>
    <row r="17" spans="1:21" ht="13.5" thickBot="1" x14ac:dyDescent="0.25">
      <c r="A17" s="13" t="s">
        <v>27</v>
      </c>
      <c r="B17" s="9"/>
      <c r="C17" s="9">
        <f>COUNT(C21:C2191)</f>
        <v>8</v>
      </c>
      <c r="E17" s="13" t="s">
        <v>35</v>
      </c>
      <c r="F17" s="14">
        <f ca="1">ROUND(2*(F16-$C$7)/$C$8,0)/2+F15</f>
        <v>1065.5</v>
      </c>
    </row>
    <row r="18" spans="1:21" ht="14.25" thickTop="1" thickBot="1" x14ac:dyDescent="0.25">
      <c r="A18" s="15" t="s">
        <v>5</v>
      </c>
      <c r="B18" s="9"/>
      <c r="C18" s="18">
        <f ca="1">+C15</f>
        <v>57205.923670239157</v>
      </c>
      <c r="D18" s="19">
        <f ca="1">+C16</f>
        <v>5.8176304954538702</v>
      </c>
      <c r="E18" s="13" t="s">
        <v>36</v>
      </c>
      <c r="F18" s="22">
        <f ca="1">ROUND(2*(F16-$C$15)/$C$16,0)/2+F15</f>
        <v>539.5</v>
      </c>
    </row>
    <row r="19" spans="1:21" ht="13.5" thickTop="1" x14ac:dyDescent="0.2">
      <c r="E19" s="13" t="s">
        <v>31</v>
      </c>
      <c r="F19" s="17">
        <f ca="1">+$C$15+$C$16*F18-15018.5-$C$5/24</f>
        <v>45326.431155869854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4" t="s">
        <v>33</v>
      </c>
    </row>
    <row r="21" spans="1:21" x14ac:dyDescent="0.2">
      <c r="A21" t="s">
        <v>47</v>
      </c>
      <c r="C21" s="7">
        <v>54145.85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2.9630422771043108E-5</v>
      </c>
      <c r="Q21" s="1">
        <f>+C21-15018.5</f>
        <v>39127.35</v>
      </c>
    </row>
    <row r="22" spans="1:21" x14ac:dyDescent="0.2">
      <c r="A22" s="40" t="s">
        <v>49</v>
      </c>
      <c r="B22" s="41" t="s">
        <v>48</v>
      </c>
      <c r="C22" s="42">
        <v>57141.930590000004</v>
      </c>
      <c r="D22" s="42">
        <v>5.0000000000000001E-4</v>
      </c>
      <c r="E22">
        <f t="shared" ref="E22:E28" si="0">+(C22-C$7)/C$8</f>
        <v>515.08253648976313</v>
      </c>
      <c r="F22">
        <f t="shared" ref="F22:F28" si="1">ROUND(2*E22,0)/2</f>
        <v>515</v>
      </c>
      <c r="G22">
        <f t="shared" ref="G22:G28" si="2">+C22-(C$7+F22*C$8)</f>
        <v>0.48009000000456581</v>
      </c>
      <c r="K22">
        <f t="shared" ref="K22:K28" si="3">+G22</f>
        <v>0.48009000000456581</v>
      </c>
      <c r="O22">
        <f t="shared" ref="O22:O28" ca="1" si="4">+C$11+C$12*$F22</f>
        <v>0.47923478916598222</v>
      </c>
      <c r="Q22" s="1">
        <f t="shared" ref="Q22:Q28" si="5">+C22-15018.5</f>
        <v>42123.430590000004</v>
      </c>
    </row>
    <row r="23" spans="1:21" x14ac:dyDescent="0.2">
      <c r="A23" s="40" t="s">
        <v>49</v>
      </c>
      <c r="B23" s="41" t="s">
        <v>48</v>
      </c>
      <c r="C23" s="42">
        <v>57153.566229999997</v>
      </c>
      <c r="D23" s="42">
        <v>8.1999999999999998E-4</v>
      </c>
      <c r="E23">
        <f t="shared" si="0"/>
        <v>517.08292158784161</v>
      </c>
      <c r="F23">
        <f t="shared" si="1"/>
        <v>517</v>
      </c>
      <c r="G23">
        <f t="shared" si="2"/>
        <v>0.48232999999891035</v>
      </c>
      <c r="K23">
        <f t="shared" si="3"/>
        <v>0.48232999999891035</v>
      </c>
      <c r="O23">
        <f t="shared" ca="1" si="4"/>
        <v>0.48109578007372289</v>
      </c>
      <c r="Q23" s="1">
        <f t="shared" si="5"/>
        <v>42135.066229999997</v>
      </c>
    </row>
    <row r="24" spans="1:21" x14ac:dyDescent="0.2">
      <c r="A24" s="40" t="s">
        <v>49</v>
      </c>
      <c r="B24" s="41" t="s">
        <v>48</v>
      </c>
      <c r="C24" s="42">
        <v>57159.38222</v>
      </c>
      <c r="D24" s="42">
        <v>1E-3</v>
      </c>
      <c r="E24">
        <f t="shared" si="0"/>
        <v>518.08279952550436</v>
      </c>
      <c r="F24">
        <f t="shared" si="1"/>
        <v>518</v>
      </c>
      <c r="G24">
        <f t="shared" si="2"/>
        <v>0.48161999999865657</v>
      </c>
      <c r="K24">
        <f t="shared" si="3"/>
        <v>0.48161999999865657</v>
      </c>
      <c r="O24">
        <f t="shared" ca="1" si="4"/>
        <v>0.4820262755275932</v>
      </c>
      <c r="Q24" s="1">
        <f t="shared" si="5"/>
        <v>42140.88222</v>
      </c>
    </row>
    <row r="25" spans="1:21" x14ac:dyDescent="0.2">
      <c r="A25" s="40" t="s">
        <v>49</v>
      </c>
      <c r="B25" s="41" t="s">
        <v>48</v>
      </c>
      <c r="C25" s="42">
        <v>57165.201059999999</v>
      </c>
      <c r="D25" s="42">
        <v>3.2000000000000003E-4</v>
      </c>
      <c r="E25">
        <f t="shared" si="0"/>
        <v>519.08316743170542</v>
      </c>
      <c r="F25">
        <f t="shared" si="1"/>
        <v>519</v>
      </c>
      <c r="G25">
        <f t="shared" si="2"/>
        <v>0.48376000000280328</v>
      </c>
      <c r="K25">
        <f t="shared" si="3"/>
        <v>0.48376000000280328</v>
      </c>
      <c r="O25">
        <f t="shared" ca="1" si="4"/>
        <v>0.4829567709814635</v>
      </c>
      <c r="Q25" s="1">
        <f t="shared" si="5"/>
        <v>42146.701059999999</v>
      </c>
    </row>
    <row r="26" spans="1:21" x14ac:dyDescent="0.2">
      <c r="A26" s="40" t="s">
        <v>49</v>
      </c>
      <c r="B26" s="41" t="s">
        <v>48</v>
      </c>
      <c r="C26" s="42">
        <v>57171.017500000002</v>
      </c>
      <c r="D26" s="42">
        <v>9.4500000000000001E-3</v>
      </c>
      <c r="E26">
        <f t="shared" si="0"/>
        <v>520.08312273282161</v>
      </c>
      <c r="F26">
        <f t="shared" si="1"/>
        <v>520</v>
      </c>
      <c r="G26">
        <f t="shared" si="2"/>
        <v>0.48350000000209548</v>
      </c>
      <c r="K26">
        <f t="shared" si="3"/>
        <v>0.48350000000209548</v>
      </c>
      <c r="O26">
        <f t="shared" ca="1" si="4"/>
        <v>0.48388726643533381</v>
      </c>
      <c r="Q26" s="1">
        <f t="shared" si="5"/>
        <v>42152.517500000002</v>
      </c>
    </row>
    <row r="27" spans="1:21" x14ac:dyDescent="0.2">
      <c r="A27" s="40" t="s">
        <v>49</v>
      </c>
      <c r="B27" s="41" t="s">
        <v>48</v>
      </c>
      <c r="C27" s="42">
        <v>57194.285920000002</v>
      </c>
      <c r="D27" s="42">
        <v>1.0619999999999999E-2</v>
      </c>
      <c r="E27">
        <f t="shared" si="0"/>
        <v>524.08340124125425</v>
      </c>
      <c r="F27">
        <f t="shared" si="1"/>
        <v>524</v>
      </c>
      <c r="G27">
        <f t="shared" si="2"/>
        <v>0.48512000000482658</v>
      </c>
      <c r="K27">
        <f t="shared" si="3"/>
        <v>0.48512000000482658</v>
      </c>
      <c r="O27">
        <f t="shared" ca="1" si="4"/>
        <v>0.48760924825081509</v>
      </c>
      <c r="Q27" s="1">
        <f t="shared" si="5"/>
        <v>42175.785920000002</v>
      </c>
    </row>
    <row r="28" spans="1:21" x14ac:dyDescent="0.2">
      <c r="A28" s="40" t="s">
        <v>49</v>
      </c>
      <c r="B28" s="41" t="s">
        <v>48</v>
      </c>
      <c r="C28" s="42">
        <v>57205.92409</v>
      </c>
      <c r="D28" s="42">
        <v>5.9999999999999995E-4</v>
      </c>
      <c r="E28">
        <f t="shared" si="0"/>
        <v>526.08422129386111</v>
      </c>
      <c r="F28">
        <f t="shared" si="1"/>
        <v>526</v>
      </c>
      <c r="G28">
        <f t="shared" si="2"/>
        <v>0.48989000000437954</v>
      </c>
      <c r="K28">
        <f t="shared" si="3"/>
        <v>0.48989000000437954</v>
      </c>
      <c r="O28">
        <f t="shared" ca="1" si="4"/>
        <v>0.4894702391585557</v>
      </c>
      <c r="Q28" s="1">
        <f t="shared" si="5"/>
        <v>42187.42409</v>
      </c>
    </row>
    <row r="29" spans="1:21" x14ac:dyDescent="0.2">
      <c r="C29" s="7"/>
      <c r="D29" s="7"/>
      <c r="Q29" s="1"/>
    </row>
    <row r="30" spans="1:21" x14ac:dyDescent="0.2">
      <c r="C30" s="7"/>
      <c r="D30" s="7"/>
      <c r="Q30" s="1"/>
    </row>
    <row r="31" spans="1:21" x14ac:dyDescent="0.2">
      <c r="C31" s="7"/>
      <c r="D31" s="7"/>
      <c r="Q31" s="1"/>
    </row>
    <row r="32" spans="1:21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2024-01-29T03:42:53Z</dcterms:modified>
</cp:coreProperties>
</file>