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27FB9E3-7127-43B6-83A4-91646EBB65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6" r:id="rId2"/>
    <sheet name="BAV" sheetId="5" r:id="rId3"/>
    <sheet name="Q_fit (3)" sheetId="4" r:id="rId4"/>
  </sheets>
  <definedNames>
    <definedName name="solver_adj" localSheetId="0" hidden="1">'Active 1'!$E$11:$E$13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'Active 1'!$E$14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Q65" i="1" l="1"/>
  <c r="D11" i="1"/>
  <c r="D12" i="1"/>
  <c r="D13" i="1"/>
  <c r="Q66" i="1"/>
  <c r="D9" i="1"/>
  <c r="C9" i="1"/>
  <c r="Q62" i="1"/>
  <c r="Q63" i="1"/>
  <c r="Q64" i="1"/>
  <c r="Q61" i="1"/>
  <c r="C7" i="1"/>
  <c r="E65" i="1" s="1"/>
  <c r="F65" i="1" s="1"/>
  <c r="G65" i="1" s="1"/>
  <c r="K65" i="1" s="1"/>
  <c r="E61" i="1"/>
  <c r="F61" i="1" s="1"/>
  <c r="G61" i="1" s="1"/>
  <c r="K61" i="1" s="1"/>
  <c r="E25" i="1"/>
  <c r="F25" i="1" s="1"/>
  <c r="G25" i="1" s="1"/>
  <c r="K25" i="1" s="1"/>
  <c r="E32" i="1"/>
  <c r="F32" i="1" s="1"/>
  <c r="G32" i="1" s="1"/>
  <c r="K32" i="1" s="1"/>
  <c r="E34" i="1"/>
  <c r="F34" i="1" s="1"/>
  <c r="G34" i="1" s="1"/>
  <c r="K34" i="1" s="1"/>
  <c r="E39" i="1"/>
  <c r="F39" i="1" s="1"/>
  <c r="G39" i="1" s="1"/>
  <c r="K39" i="1" s="1"/>
  <c r="E41" i="1"/>
  <c r="F41" i="1" s="1"/>
  <c r="G41" i="1" s="1"/>
  <c r="K41" i="1" s="1"/>
  <c r="E44" i="1"/>
  <c r="F44" i="1" s="1"/>
  <c r="G44" i="1" s="1"/>
  <c r="K44" i="1" s="1"/>
  <c r="E52" i="1"/>
  <c r="F52" i="1" s="1"/>
  <c r="G52" i="1" s="1"/>
  <c r="K52" i="1" s="1"/>
  <c r="E58" i="1"/>
  <c r="E36" i="5" s="1"/>
  <c r="Q47" i="1"/>
  <c r="E42" i="1"/>
  <c r="F42" i="1" s="1"/>
  <c r="G42" i="1" s="1"/>
  <c r="K42" i="1" s="1"/>
  <c r="Q42" i="1"/>
  <c r="G36" i="5"/>
  <c r="C36" i="5"/>
  <c r="G35" i="5"/>
  <c r="C35" i="5"/>
  <c r="E57" i="1"/>
  <c r="F57" i="1" s="1"/>
  <c r="G57" i="1" s="1"/>
  <c r="J57" i="1" s="1"/>
  <c r="G34" i="5"/>
  <c r="C34" i="5"/>
  <c r="E56" i="1"/>
  <c r="F56" i="1" s="1"/>
  <c r="G56" i="1" s="1"/>
  <c r="K56" i="1" s="1"/>
  <c r="G33" i="5"/>
  <c r="C33" i="5"/>
  <c r="E53" i="1"/>
  <c r="F53" i="1" s="1"/>
  <c r="G53" i="1" s="1"/>
  <c r="K53" i="1" s="1"/>
  <c r="G32" i="5"/>
  <c r="C32" i="5"/>
  <c r="E32" i="5"/>
  <c r="G31" i="5"/>
  <c r="C31" i="5"/>
  <c r="E51" i="1"/>
  <c r="G30" i="5"/>
  <c r="C30" i="5"/>
  <c r="E50" i="1"/>
  <c r="E30" i="5" s="1"/>
  <c r="G29" i="5"/>
  <c r="C29" i="5"/>
  <c r="E49" i="1"/>
  <c r="F49" i="1" s="1"/>
  <c r="G49" i="1" s="1"/>
  <c r="K49" i="1" s="1"/>
  <c r="G38" i="5"/>
  <c r="C38" i="5"/>
  <c r="G28" i="5"/>
  <c r="C28" i="5"/>
  <c r="E28" i="5"/>
  <c r="E46" i="1"/>
  <c r="F46" i="1" s="1"/>
  <c r="G46" i="1" s="1"/>
  <c r="K46" i="1" s="1"/>
  <c r="G27" i="5"/>
  <c r="C27" i="5"/>
  <c r="G26" i="5"/>
  <c r="C26" i="5"/>
  <c r="E43" i="1"/>
  <c r="F43" i="1" s="1"/>
  <c r="G43" i="1" s="1"/>
  <c r="J43" i="1" s="1"/>
  <c r="G37" i="5"/>
  <c r="C37" i="5"/>
  <c r="E37" i="5"/>
  <c r="G25" i="5"/>
  <c r="C25" i="5"/>
  <c r="E25" i="5"/>
  <c r="G24" i="5"/>
  <c r="C24" i="5"/>
  <c r="G23" i="5"/>
  <c r="C23" i="5"/>
  <c r="E23" i="5"/>
  <c r="G22" i="5"/>
  <c r="C22" i="5"/>
  <c r="E38" i="1"/>
  <c r="F38" i="1" s="1"/>
  <c r="G38" i="1" s="1"/>
  <c r="J38" i="1" s="1"/>
  <c r="G21" i="5"/>
  <c r="C21" i="5"/>
  <c r="E37" i="1"/>
  <c r="F37" i="1" s="1"/>
  <c r="G37" i="1" s="1"/>
  <c r="J37" i="1" s="1"/>
  <c r="G20" i="5"/>
  <c r="C20" i="5"/>
  <c r="E36" i="1"/>
  <c r="G19" i="5"/>
  <c r="C19" i="5"/>
  <c r="G18" i="5"/>
  <c r="C18" i="5"/>
  <c r="G17" i="5"/>
  <c r="C17" i="5"/>
  <c r="E17" i="5"/>
  <c r="G16" i="5"/>
  <c r="C16" i="5"/>
  <c r="E30" i="1"/>
  <c r="G15" i="5"/>
  <c r="C15" i="5"/>
  <c r="E29" i="1"/>
  <c r="E15" i="5" s="1"/>
  <c r="G14" i="5"/>
  <c r="C14" i="5"/>
  <c r="G13" i="5"/>
  <c r="C13" i="5"/>
  <c r="G12" i="5"/>
  <c r="C12" i="5"/>
  <c r="G11" i="5"/>
  <c r="C11" i="5"/>
  <c r="H36" i="5"/>
  <c r="D36" i="5"/>
  <c r="B36" i="5"/>
  <c r="A36" i="5"/>
  <c r="H35" i="5"/>
  <c r="D35" i="5"/>
  <c r="B35" i="5"/>
  <c r="A35" i="5"/>
  <c r="H34" i="5"/>
  <c r="D34" i="5"/>
  <c r="B34" i="5"/>
  <c r="A34" i="5"/>
  <c r="H33" i="5"/>
  <c r="D33" i="5"/>
  <c r="B33" i="5"/>
  <c r="A33" i="5"/>
  <c r="H32" i="5"/>
  <c r="D32" i="5"/>
  <c r="B32" i="5"/>
  <c r="A32" i="5"/>
  <c r="H31" i="5"/>
  <c r="D31" i="5"/>
  <c r="B31" i="5"/>
  <c r="A31" i="5"/>
  <c r="H30" i="5"/>
  <c r="D30" i="5"/>
  <c r="B30" i="5"/>
  <c r="A30" i="5"/>
  <c r="H29" i="5"/>
  <c r="D29" i="5"/>
  <c r="B29" i="5"/>
  <c r="A29" i="5"/>
  <c r="H38" i="5"/>
  <c r="D38" i="5"/>
  <c r="B38" i="5"/>
  <c r="A38" i="5"/>
  <c r="H28" i="5"/>
  <c r="D28" i="5"/>
  <c r="B28" i="5"/>
  <c r="A28" i="5"/>
  <c r="H27" i="5"/>
  <c r="D27" i="5"/>
  <c r="B27" i="5"/>
  <c r="A27" i="5"/>
  <c r="H26" i="5"/>
  <c r="D26" i="5"/>
  <c r="B26" i="5"/>
  <c r="A26" i="5"/>
  <c r="H37" i="5"/>
  <c r="D37" i="5"/>
  <c r="B37" i="5"/>
  <c r="A37" i="5"/>
  <c r="H25" i="5"/>
  <c r="D25" i="5"/>
  <c r="B25" i="5"/>
  <c r="A25" i="5"/>
  <c r="H24" i="5"/>
  <c r="D24" i="5"/>
  <c r="B24" i="5"/>
  <c r="A24" i="5"/>
  <c r="H23" i="5"/>
  <c r="D23" i="5"/>
  <c r="B23" i="5"/>
  <c r="A23" i="5"/>
  <c r="H22" i="5"/>
  <c r="D22" i="5"/>
  <c r="B22" i="5"/>
  <c r="A22" i="5"/>
  <c r="H21" i="5"/>
  <c r="D21" i="5"/>
  <c r="B21" i="5"/>
  <c r="A21" i="5"/>
  <c r="H20" i="5"/>
  <c r="D20" i="5"/>
  <c r="B20" i="5"/>
  <c r="A20" i="5"/>
  <c r="H19" i="5"/>
  <c r="D19" i="5"/>
  <c r="B19" i="5"/>
  <c r="A19" i="5"/>
  <c r="H18" i="5"/>
  <c r="D18" i="5"/>
  <c r="B18" i="5"/>
  <c r="A18" i="5"/>
  <c r="H17" i="5"/>
  <c r="D17" i="5"/>
  <c r="B17" i="5"/>
  <c r="A17" i="5"/>
  <c r="H16" i="5"/>
  <c r="D16" i="5"/>
  <c r="B16" i="5"/>
  <c r="A16" i="5"/>
  <c r="H15" i="5"/>
  <c r="D15" i="5"/>
  <c r="B15" i="5"/>
  <c r="A15" i="5"/>
  <c r="H14" i="5"/>
  <c r="D14" i="5"/>
  <c r="B14" i="5"/>
  <c r="A14" i="5"/>
  <c r="H13" i="5"/>
  <c r="D13" i="5"/>
  <c r="B13" i="5"/>
  <c r="A13" i="5"/>
  <c r="H12" i="5"/>
  <c r="D12" i="5"/>
  <c r="B12" i="5"/>
  <c r="A12" i="5"/>
  <c r="H11" i="5"/>
  <c r="D11" i="5"/>
  <c r="B11" i="5"/>
  <c r="A11" i="5"/>
  <c r="E60" i="1"/>
  <c r="F60" i="1" s="1"/>
  <c r="G60" i="1" s="1"/>
  <c r="K60" i="1" s="1"/>
  <c r="Q60" i="1"/>
  <c r="E55" i="1"/>
  <c r="F55" i="1" s="1"/>
  <c r="G55" i="1" s="1"/>
  <c r="K55" i="1" s="1"/>
  <c r="E54" i="1"/>
  <c r="F54" i="1" s="1"/>
  <c r="G54" i="1" s="1"/>
  <c r="K54" i="1" s="1"/>
  <c r="E59" i="1"/>
  <c r="F59" i="1" s="1"/>
  <c r="G59" i="1" s="1"/>
  <c r="K59" i="1" s="1"/>
  <c r="F51" i="1"/>
  <c r="G51" i="1" s="1"/>
  <c r="K51" i="1" s="1"/>
  <c r="F30" i="1"/>
  <c r="E31" i="1"/>
  <c r="F31" i="1" s="1"/>
  <c r="G31" i="1" s="1"/>
  <c r="J31" i="1" s="1"/>
  <c r="E33" i="1"/>
  <c r="F33" i="1" s="1"/>
  <c r="G33" i="1" s="1"/>
  <c r="J33" i="1" s="1"/>
  <c r="F36" i="1"/>
  <c r="E48" i="1"/>
  <c r="F48" i="1" s="1"/>
  <c r="G48" i="1" s="1"/>
  <c r="J48" i="1" s="1"/>
  <c r="Q59" i="1"/>
  <c r="Q54" i="1"/>
  <c r="Q55" i="1"/>
  <c r="C17" i="1"/>
  <c r="Q57" i="1"/>
  <c r="Q58" i="1"/>
  <c r="E28" i="1"/>
  <c r="F28" i="1" s="1"/>
  <c r="G28" i="1" s="1"/>
  <c r="I28" i="1" s="1"/>
  <c r="E21" i="1"/>
  <c r="F21" i="1" s="1"/>
  <c r="G21" i="1" s="1"/>
  <c r="J21" i="1" s="1"/>
  <c r="E24" i="1"/>
  <c r="F24" i="1" s="1"/>
  <c r="G24" i="1" s="1"/>
  <c r="J24" i="1" s="1"/>
  <c r="E27" i="1"/>
  <c r="F27" i="1" s="1"/>
  <c r="G27" i="1" s="1"/>
  <c r="J27" i="1" s="1"/>
  <c r="F29" i="1"/>
  <c r="G29" i="1" s="1"/>
  <c r="J29" i="1" s="1"/>
  <c r="F16" i="1"/>
  <c r="F17" i="1" s="1"/>
  <c r="Q56" i="1"/>
  <c r="Q53" i="1"/>
  <c r="Q51" i="1"/>
  <c r="Q49" i="1"/>
  <c r="Q46" i="1"/>
  <c r="Q50" i="1"/>
  <c r="Q52" i="1"/>
  <c r="Q45" i="1"/>
  <c r="B10" i="4"/>
  <c r="Q48" i="1"/>
  <c r="Q43" i="1"/>
  <c r="Q40" i="1"/>
  <c r="Q36" i="1"/>
  <c r="Q33" i="1"/>
  <c r="Q31" i="1"/>
  <c r="Q30" i="1"/>
  <c r="Q29" i="1"/>
  <c r="Q27" i="1"/>
  <c r="Q24" i="1"/>
  <c r="Q21" i="1"/>
  <c r="D28" i="4"/>
  <c r="J28" i="4" s="1"/>
  <c r="E28" i="4"/>
  <c r="G28" i="4"/>
  <c r="G16" i="4"/>
  <c r="G15" i="4"/>
  <c r="A9" i="4"/>
  <c r="C9" i="4" s="1"/>
  <c r="B15" i="4" s="1"/>
  <c r="E21" i="4"/>
  <c r="G21" i="4"/>
  <c r="E22" i="4"/>
  <c r="G22" i="4"/>
  <c r="E23" i="4"/>
  <c r="D23" i="4"/>
  <c r="H23" i="4" s="1"/>
  <c r="E24" i="4"/>
  <c r="G24" i="4"/>
  <c r="E25" i="4"/>
  <c r="G25" i="4"/>
  <c r="E26" i="4"/>
  <c r="E27" i="4"/>
  <c r="K27" i="4"/>
  <c r="D27" i="4"/>
  <c r="L27" i="4" s="1"/>
  <c r="E29" i="4"/>
  <c r="G29" i="4"/>
  <c r="E30" i="4"/>
  <c r="G30" i="4"/>
  <c r="E31" i="4"/>
  <c r="E32" i="4"/>
  <c r="D32" i="4"/>
  <c r="J32" i="4" s="1"/>
  <c r="E33" i="4"/>
  <c r="G33" i="4"/>
  <c r="E34" i="4"/>
  <c r="G34" i="4"/>
  <c r="E35" i="4"/>
  <c r="G35" i="4"/>
  <c r="E36" i="4"/>
  <c r="D36" i="4"/>
  <c r="L36" i="4" s="1"/>
  <c r="E37" i="4"/>
  <c r="G37" i="4"/>
  <c r="E38" i="4"/>
  <c r="G38" i="4"/>
  <c r="E39" i="4"/>
  <c r="G39" i="4"/>
  <c r="E40" i="4"/>
  <c r="D40" i="4"/>
  <c r="H40" i="4" s="1"/>
  <c r="E41" i="4"/>
  <c r="E42" i="4"/>
  <c r="G42" i="4"/>
  <c r="E43" i="4"/>
  <c r="G43" i="4"/>
  <c r="E44" i="4"/>
  <c r="D44" i="4"/>
  <c r="K44" i="4" s="1"/>
  <c r="E45" i="4"/>
  <c r="G45" i="4"/>
  <c r="H16" i="4"/>
  <c r="H15" i="4"/>
  <c r="D21" i="4"/>
  <c r="H21" i="4" s="1"/>
  <c r="D22" i="4"/>
  <c r="D24" i="4"/>
  <c r="L24" i="4" s="1"/>
  <c r="D25" i="4"/>
  <c r="I25" i="4" s="1"/>
  <c r="D26" i="4"/>
  <c r="K26" i="4" s="1"/>
  <c r="H27" i="4"/>
  <c r="D29" i="4"/>
  <c r="I29" i="4" s="1"/>
  <c r="D30" i="4"/>
  <c r="H30" i="4"/>
  <c r="D31" i="4"/>
  <c r="F31" i="4" s="1"/>
  <c r="D33" i="4"/>
  <c r="L33" i="4" s="1"/>
  <c r="D34" i="4"/>
  <c r="H34" i="4" s="1"/>
  <c r="D35" i="4"/>
  <c r="J35" i="4" s="1"/>
  <c r="D37" i="4"/>
  <c r="I37" i="4" s="1"/>
  <c r="D38" i="4"/>
  <c r="D39" i="4"/>
  <c r="K39" i="4" s="1"/>
  <c r="D41" i="4"/>
  <c r="L41" i="4" s="1"/>
  <c r="D42" i="4"/>
  <c r="I42" i="4" s="1"/>
  <c r="D43" i="4"/>
  <c r="J43" i="4" s="1"/>
  <c r="D45" i="4"/>
  <c r="I45" i="4"/>
  <c r="J16" i="4"/>
  <c r="J15" i="4"/>
  <c r="J27" i="4"/>
  <c r="I16" i="4"/>
  <c r="I15" i="4"/>
  <c r="I23" i="4"/>
  <c r="I27" i="4"/>
  <c r="I30" i="4"/>
  <c r="I32" i="4"/>
  <c r="I34" i="4"/>
  <c r="K16" i="4"/>
  <c r="K15" i="4"/>
  <c r="K23" i="4"/>
  <c r="K36" i="4"/>
  <c r="F16" i="4"/>
  <c r="F15" i="4"/>
  <c r="F26" i="4"/>
  <c r="F27" i="4"/>
  <c r="F30" i="4"/>
  <c r="F42" i="4"/>
  <c r="L16" i="4"/>
  <c r="L15" i="4"/>
  <c r="L30" i="4"/>
  <c r="L34" i="4"/>
  <c r="L42" i="4"/>
  <c r="L45" i="4"/>
  <c r="C16" i="4"/>
  <c r="C15" i="4"/>
  <c r="N16" i="4"/>
  <c r="N15" i="4"/>
  <c r="O16" i="4"/>
  <c r="O15" i="4"/>
  <c r="O12" i="4"/>
  <c r="G4" i="4"/>
  <c r="P16" i="4"/>
  <c r="P15" i="4"/>
  <c r="G5" i="4"/>
  <c r="Q16" i="4"/>
  <c r="Q15" i="4"/>
  <c r="G6" i="4"/>
  <c r="G7" i="4"/>
  <c r="E16" i="4"/>
  <c r="E15" i="4"/>
  <c r="M16" i="4"/>
  <c r="M15" i="4"/>
  <c r="M12" i="4"/>
  <c r="D16" i="4"/>
  <c r="D15" i="4"/>
  <c r="D46" i="4"/>
  <c r="I46" i="4" s="1"/>
  <c r="E46" i="4"/>
  <c r="G46" i="4"/>
  <c r="D47" i="4"/>
  <c r="H47" i="4" s="1"/>
  <c r="E47" i="4"/>
  <c r="D48" i="4"/>
  <c r="L48" i="4" s="1"/>
  <c r="I48" i="4"/>
  <c r="E48" i="4"/>
  <c r="D49" i="4"/>
  <c r="I49" i="4" s="1"/>
  <c r="E49" i="4"/>
  <c r="D50" i="4"/>
  <c r="J50" i="4" s="1"/>
  <c r="E50" i="4"/>
  <c r="G50" i="4"/>
  <c r="D51" i="4"/>
  <c r="K51" i="4" s="1"/>
  <c r="E51" i="4"/>
  <c r="G51" i="4"/>
  <c r="D52" i="4"/>
  <c r="H52" i="4" s="1"/>
  <c r="E52" i="4"/>
  <c r="D53" i="4"/>
  <c r="H53" i="4" s="1"/>
  <c r="E53" i="4"/>
  <c r="F53" i="4"/>
  <c r="D54" i="4"/>
  <c r="E54" i="4"/>
  <c r="G54" i="4"/>
  <c r="D55" i="4"/>
  <c r="K55" i="4" s="1"/>
  <c r="E55" i="4"/>
  <c r="G55" i="4"/>
  <c r="D56" i="4"/>
  <c r="H56" i="4" s="1"/>
  <c r="E56" i="4"/>
  <c r="D57" i="4"/>
  <c r="F57" i="4" s="1"/>
  <c r="E57" i="4"/>
  <c r="D58" i="4"/>
  <c r="K58" i="4" s="1"/>
  <c r="E58" i="4"/>
  <c r="G58" i="4"/>
  <c r="J58" i="4"/>
  <c r="D59" i="4"/>
  <c r="L59" i="4" s="1"/>
  <c r="E59" i="4"/>
  <c r="G59" i="4"/>
  <c r="D60" i="4"/>
  <c r="H60" i="4" s="1"/>
  <c r="E60" i="4"/>
  <c r="L60" i="4"/>
  <c r="D61" i="4"/>
  <c r="I61" i="4" s="1"/>
  <c r="E61" i="4"/>
  <c r="F61" i="4"/>
  <c r="H61" i="4"/>
  <c r="D62" i="4"/>
  <c r="E62" i="4"/>
  <c r="G62" i="4"/>
  <c r="D63" i="4"/>
  <c r="K63" i="4" s="1"/>
  <c r="E63" i="4"/>
  <c r="G63" i="4"/>
  <c r="D64" i="4"/>
  <c r="L64" i="4" s="1"/>
  <c r="E64" i="4"/>
  <c r="D65" i="4"/>
  <c r="E65" i="4"/>
  <c r="D66" i="4"/>
  <c r="F66" i="4" s="1"/>
  <c r="E66" i="4"/>
  <c r="G66" i="4"/>
  <c r="D67" i="4"/>
  <c r="H67" i="4" s="1"/>
  <c r="E67" i="4"/>
  <c r="D68" i="4"/>
  <c r="L68" i="4" s="1"/>
  <c r="I68" i="4"/>
  <c r="E68" i="4"/>
  <c r="D69" i="4"/>
  <c r="I69" i="4" s="1"/>
  <c r="E69" i="4"/>
  <c r="D70" i="4"/>
  <c r="E70" i="4"/>
  <c r="G70" i="4"/>
  <c r="D71" i="4"/>
  <c r="K71" i="4" s="1"/>
  <c r="E71" i="4"/>
  <c r="D72" i="4"/>
  <c r="I72" i="4" s="1"/>
  <c r="J72" i="4"/>
  <c r="E72" i="4"/>
  <c r="G72" i="4"/>
  <c r="D73" i="4"/>
  <c r="H73" i="4" s="1"/>
  <c r="E73" i="4"/>
  <c r="G73" i="4"/>
  <c r="D74" i="4"/>
  <c r="L74" i="4" s="1"/>
  <c r="E74" i="4"/>
  <c r="G74" i="4"/>
  <c r="D75" i="4"/>
  <c r="I75" i="4" s="1"/>
  <c r="E75" i="4"/>
  <c r="D76" i="4"/>
  <c r="L76" i="4" s="1"/>
  <c r="E76" i="4"/>
  <c r="D77" i="4"/>
  <c r="I77" i="4" s="1"/>
  <c r="E77" i="4"/>
  <c r="G77" i="4"/>
  <c r="L77" i="4"/>
  <c r="D78" i="4"/>
  <c r="H78" i="4" s="1"/>
  <c r="E78" i="4"/>
  <c r="G78" i="4"/>
  <c r="D79" i="4"/>
  <c r="I79" i="4" s="1"/>
  <c r="E79" i="4"/>
  <c r="D80" i="4"/>
  <c r="L80" i="4" s="1"/>
  <c r="E80" i="4"/>
  <c r="J80" i="4"/>
  <c r="D81" i="4"/>
  <c r="I81" i="4" s="1"/>
  <c r="E81" i="4"/>
  <c r="L81" i="4"/>
  <c r="H81" i="4"/>
  <c r="D82" i="4"/>
  <c r="H82" i="4" s="1"/>
  <c r="E82" i="4"/>
  <c r="G82" i="4"/>
  <c r="D83" i="4"/>
  <c r="J83" i="4"/>
  <c r="E83" i="4"/>
  <c r="D84" i="4"/>
  <c r="I84" i="4"/>
  <c r="E84" i="4"/>
  <c r="L84" i="4"/>
  <c r="F84" i="4"/>
  <c r="H84" i="4"/>
  <c r="J84" i="4"/>
  <c r="D85" i="4"/>
  <c r="I85" i="4"/>
  <c r="E85" i="4"/>
  <c r="G85" i="4"/>
  <c r="L85" i="4"/>
  <c r="D86" i="4"/>
  <c r="L86" i="4"/>
  <c r="E86" i="4"/>
  <c r="G86" i="4"/>
  <c r="H86" i="4"/>
  <c r="I86" i="4"/>
  <c r="D87" i="4"/>
  <c r="J87" i="4"/>
  <c r="E87" i="4"/>
  <c r="I87" i="4"/>
  <c r="D88" i="4"/>
  <c r="J88" i="4"/>
  <c r="E88" i="4"/>
  <c r="D89" i="4"/>
  <c r="I89" i="4"/>
  <c r="E89" i="4"/>
  <c r="G89" i="4"/>
  <c r="H89" i="4"/>
  <c r="L89" i="4"/>
  <c r="D90" i="4"/>
  <c r="E90" i="4"/>
  <c r="G90" i="4"/>
  <c r="D91" i="4"/>
  <c r="I91" i="4"/>
  <c r="J91" i="4"/>
  <c r="E91" i="4"/>
  <c r="D92" i="4"/>
  <c r="F92" i="4"/>
  <c r="E92" i="4"/>
  <c r="D93" i="4"/>
  <c r="I93" i="4"/>
  <c r="E93" i="4"/>
  <c r="G93" i="4"/>
  <c r="H93" i="4"/>
  <c r="L93" i="4"/>
  <c r="D94" i="4"/>
  <c r="I94" i="4"/>
  <c r="E94" i="4"/>
  <c r="G94" i="4"/>
  <c r="H94" i="4"/>
  <c r="D95" i="4"/>
  <c r="J95" i="4"/>
  <c r="E95" i="4"/>
  <c r="I95" i="4"/>
  <c r="D96" i="4"/>
  <c r="E96" i="4"/>
  <c r="L96" i="4"/>
  <c r="F96" i="4"/>
  <c r="H96" i="4"/>
  <c r="I96" i="4"/>
  <c r="J96" i="4"/>
  <c r="D97" i="4"/>
  <c r="E97" i="4"/>
  <c r="G97" i="4"/>
  <c r="D98" i="4"/>
  <c r="L98" i="4"/>
  <c r="E98" i="4"/>
  <c r="G98" i="4"/>
  <c r="H98" i="4"/>
  <c r="I98" i="4"/>
  <c r="D99" i="4"/>
  <c r="J99" i="4"/>
  <c r="E99" i="4"/>
  <c r="I99" i="4"/>
  <c r="D100" i="4"/>
  <c r="E100" i="4"/>
  <c r="L100" i="4"/>
  <c r="F100" i="4"/>
  <c r="J100" i="4"/>
  <c r="D101" i="4"/>
  <c r="L101" i="4"/>
  <c r="E101" i="4"/>
  <c r="G101" i="4"/>
  <c r="H101" i="4"/>
  <c r="D102" i="4"/>
  <c r="L102" i="4"/>
  <c r="E102" i="4"/>
  <c r="G102" i="4"/>
  <c r="H102" i="4"/>
  <c r="I102" i="4"/>
  <c r="D103" i="4"/>
  <c r="J103" i="4"/>
  <c r="E103" i="4"/>
  <c r="I103" i="4"/>
  <c r="D104" i="4"/>
  <c r="F104" i="4"/>
  <c r="E104" i="4"/>
  <c r="D105" i="4"/>
  <c r="I105" i="4"/>
  <c r="E105" i="4"/>
  <c r="G105" i="4"/>
  <c r="H105" i="4"/>
  <c r="L105" i="4"/>
  <c r="D106" i="4"/>
  <c r="I106" i="4"/>
  <c r="E106" i="4"/>
  <c r="L106" i="4"/>
  <c r="H106" i="4"/>
  <c r="D107" i="4"/>
  <c r="I107" i="4"/>
  <c r="H107" i="4"/>
  <c r="E107" i="4"/>
  <c r="J107" i="4"/>
  <c r="D108" i="4"/>
  <c r="E108" i="4"/>
  <c r="D109" i="4"/>
  <c r="I109" i="4"/>
  <c r="E109" i="4"/>
  <c r="G109" i="4"/>
  <c r="H109" i="4"/>
  <c r="D110" i="4"/>
  <c r="H110" i="4"/>
  <c r="E110" i="4"/>
  <c r="G110" i="4"/>
  <c r="D111" i="4"/>
  <c r="E111" i="4"/>
  <c r="I111" i="4"/>
  <c r="D112" i="4"/>
  <c r="E112" i="4"/>
  <c r="L112" i="4"/>
  <c r="F112" i="4"/>
  <c r="H112" i="4"/>
  <c r="I112" i="4"/>
  <c r="J112" i="4"/>
  <c r="D113" i="4"/>
  <c r="I113" i="4"/>
  <c r="E113" i="4"/>
  <c r="G113" i="4"/>
  <c r="H113" i="4"/>
  <c r="D114" i="4"/>
  <c r="I114" i="4"/>
  <c r="H114" i="4"/>
  <c r="E114" i="4"/>
  <c r="G114" i="4"/>
  <c r="D115" i="4"/>
  <c r="I115" i="4"/>
  <c r="E115" i="4"/>
  <c r="J115" i="4"/>
  <c r="D116" i="4"/>
  <c r="J116" i="4"/>
  <c r="E116" i="4"/>
  <c r="H116" i="4"/>
  <c r="I116" i="4"/>
  <c r="D117" i="4"/>
  <c r="H117" i="4"/>
  <c r="I117" i="4"/>
  <c r="E117" i="4"/>
  <c r="G117" i="4"/>
  <c r="D118" i="4"/>
  <c r="H118" i="4"/>
  <c r="E118" i="4"/>
  <c r="G118" i="4"/>
  <c r="I118" i="4"/>
  <c r="D119" i="4"/>
  <c r="H119" i="4"/>
  <c r="E119" i="4"/>
  <c r="D120" i="4"/>
  <c r="H120" i="4"/>
  <c r="E120" i="4"/>
  <c r="L120" i="4"/>
  <c r="F120" i="4"/>
  <c r="I120" i="4"/>
  <c r="J120" i="4"/>
  <c r="D121" i="4"/>
  <c r="I121" i="4"/>
  <c r="E121" i="4"/>
  <c r="G121" i="4"/>
  <c r="D122" i="4"/>
  <c r="H122" i="4"/>
  <c r="E122" i="4"/>
  <c r="G122" i="4"/>
  <c r="I122" i="4"/>
  <c r="D123" i="4"/>
  <c r="I123" i="4"/>
  <c r="E123" i="4"/>
  <c r="J123" i="4"/>
  <c r="D124" i="4"/>
  <c r="J124" i="4"/>
  <c r="E124" i="4"/>
  <c r="L124" i="4"/>
  <c r="F124" i="4"/>
  <c r="D125" i="4"/>
  <c r="I125" i="4"/>
  <c r="E125" i="4"/>
  <c r="G125" i="4"/>
  <c r="H125" i="4"/>
  <c r="D126" i="4"/>
  <c r="I126" i="4"/>
  <c r="E126" i="4"/>
  <c r="G126" i="4"/>
  <c r="D127" i="4"/>
  <c r="H127" i="4"/>
  <c r="E127" i="4"/>
  <c r="I127" i="4"/>
  <c r="J127" i="4"/>
  <c r="D128" i="4"/>
  <c r="E128" i="4"/>
  <c r="L128" i="4"/>
  <c r="F128" i="4"/>
  <c r="H128" i="4"/>
  <c r="I128" i="4"/>
  <c r="J128" i="4"/>
  <c r="D129" i="4"/>
  <c r="I129" i="4"/>
  <c r="E129" i="4"/>
  <c r="G129" i="4"/>
  <c r="D130" i="4"/>
  <c r="I130" i="4"/>
  <c r="H130" i="4"/>
  <c r="E130" i="4"/>
  <c r="G130" i="4"/>
  <c r="D131" i="4"/>
  <c r="I131" i="4"/>
  <c r="E131" i="4"/>
  <c r="D132" i="4"/>
  <c r="J132" i="4"/>
  <c r="E132" i="4"/>
  <c r="L132" i="4"/>
  <c r="F132" i="4"/>
  <c r="H132" i="4"/>
  <c r="I132" i="4"/>
  <c r="D133" i="4"/>
  <c r="H133" i="4"/>
  <c r="E133" i="4"/>
  <c r="G133" i="4"/>
  <c r="D134" i="4"/>
  <c r="H134" i="4"/>
  <c r="E134" i="4"/>
  <c r="G134" i="4"/>
  <c r="I134" i="4"/>
  <c r="D135" i="4"/>
  <c r="H135" i="4"/>
  <c r="E135" i="4"/>
  <c r="J135" i="4"/>
  <c r="D136" i="4"/>
  <c r="H136" i="4"/>
  <c r="E136" i="4"/>
  <c r="L136" i="4"/>
  <c r="F136" i="4"/>
  <c r="I136" i="4"/>
  <c r="J136" i="4"/>
  <c r="D137" i="4"/>
  <c r="I137" i="4"/>
  <c r="E137" i="4"/>
  <c r="G137" i="4"/>
  <c r="H137" i="4"/>
  <c r="D138" i="4"/>
  <c r="H138" i="4"/>
  <c r="E138" i="4"/>
  <c r="G138" i="4"/>
  <c r="I138" i="4"/>
  <c r="D139" i="4"/>
  <c r="I139" i="4"/>
  <c r="H139" i="4"/>
  <c r="E139" i="4"/>
  <c r="J139" i="4"/>
  <c r="D140" i="4"/>
  <c r="J140" i="4"/>
  <c r="E140" i="4"/>
  <c r="D141" i="4"/>
  <c r="I141" i="4"/>
  <c r="E141" i="4"/>
  <c r="G141" i="4"/>
  <c r="H141" i="4"/>
  <c r="D142" i="4"/>
  <c r="J142" i="4"/>
  <c r="E142" i="4"/>
  <c r="H142" i="4"/>
  <c r="I142" i="4"/>
  <c r="D143" i="4"/>
  <c r="E143" i="4"/>
  <c r="K143" i="4"/>
  <c r="D144" i="4"/>
  <c r="E144" i="4"/>
  <c r="G144" i="4"/>
  <c r="H144" i="4"/>
  <c r="L144" i="4"/>
  <c r="D145" i="4"/>
  <c r="F145" i="4"/>
  <c r="E145" i="4"/>
  <c r="D146" i="4"/>
  <c r="E146" i="4"/>
  <c r="L146" i="4"/>
  <c r="F146" i="4"/>
  <c r="H146" i="4"/>
  <c r="I146" i="4"/>
  <c r="J146" i="4"/>
  <c r="D147" i="4"/>
  <c r="H147" i="4"/>
  <c r="E147" i="4"/>
  <c r="L147" i="4"/>
  <c r="F147" i="4"/>
  <c r="G147" i="4"/>
  <c r="I147" i="4"/>
  <c r="D148" i="4"/>
  <c r="H148" i="4"/>
  <c r="E148" i="4"/>
  <c r="L148" i="4"/>
  <c r="G148" i="4"/>
  <c r="D149" i="4"/>
  <c r="H149" i="4"/>
  <c r="E149" i="4"/>
  <c r="D150" i="4"/>
  <c r="J150" i="4"/>
  <c r="E150" i="4"/>
  <c r="L150" i="4"/>
  <c r="F150" i="4"/>
  <c r="H150" i="4"/>
  <c r="I150" i="4"/>
  <c r="D151" i="4"/>
  <c r="E151" i="4"/>
  <c r="L151" i="4"/>
  <c r="G151" i="4"/>
  <c r="H151" i="4"/>
  <c r="I151" i="4"/>
  <c r="K151" i="4"/>
  <c r="D152" i="4"/>
  <c r="L152" i="4"/>
  <c r="E152" i="4"/>
  <c r="G152" i="4"/>
  <c r="D153" i="4"/>
  <c r="F153" i="4"/>
  <c r="E153" i="4"/>
  <c r="H153" i="4"/>
  <c r="I153" i="4"/>
  <c r="D154" i="4"/>
  <c r="I154" i="4"/>
  <c r="E154" i="4"/>
  <c r="F154" i="4"/>
  <c r="H154" i="4"/>
  <c r="J154" i="4"/>
  <c r="D155" i="4"/>
  <c r="I155" i="4"/>
  <c r="E155" i="4"/>
  <c r="F155" i="4"/>
  <c r="D156" i="4"/>
  <c r="K156" i="4"/>
  <c r="E156" i="4"/>
  <c r="G156" i="4"/>
  <c r="H156" i="4"/>
  <c r="D157" i="4"/>
  <c r="H157" i="4"/>
  <c r="E157" i="4"/>
  <c r="L157" i="4"/>
  <c r="I157" i="4"/>
  <c r="D158" i="4"/>
  <c r="F158" i="4"/>
  <c r="E158" i="4"/>
  <c r="H158" i="4"/>
  <c r="D159" i="4"/>
  <c r="E159" i="4"/>
  <c r="K159" i="4"/>
  <c r="L159" i="4"/>
  <c r="F159" i="4"/>
  <c r="G159" i="4"/>
  <c r="H159" i="4"/>
  <c r="I159" i="4"/>
  <c r="J159" i="4"/>
  <c r="D160" i="4"/>
  <c r="H160" i="4"/>
  <c r="E160" i="4"/>
  <c r="G160" i="4"/>
  <c r="K160" i="4"/>
  <c r="D161" i="4"/>
  <c r="I161" i="4"/>
  <c r="E161" i="4"/>
  <c r="K161" i="4"/>
  <c r="D162" i="4"/>
  <c r="I162" i="4"/>
  <c r="E162" i="4"/>
  <c r="L162" i="4"/>
  <c r="F162" i="4"/>
  <c r="D163" i="4"/>
  <c r="I163" i="4"/>
  <c r="E163" i="4"/>
  <c r="K163" i="4"/>
  <c r="F163" i="4"/>
  <c r="G163" i="4"/>
  <c r="D164" i="4"/>
  <c r="H164" i="4"/>
  <c r="E164" i="4"/>
  <c r="F164" i="4"/>
  <c r="D165" i="4"/>
  <c r="I165" i="4"/>
  <c r="E165" i="4"/>
  <c r="K165" i="4"/>
  <c r="H165" i="4"/>
  <c r="D166" i="4"/>
  <c r="J166" i="4"/>
  <c r="E166" i="4"/>
  <c r="L166" i="4"/>
  <c r="F166" i="4"/>
  <c r="H166" i="4"/>
  <c r="I166" i="4"/>
  <c r="D167" i="4"/>
  <c r="E167" i="4"/>
  <c r="L167" i="4"/>
  <c r="F167" i="4"/>
  <c r="G167" i="4"/>
  <c r="H167" i="4"/>
  <c r="I167" i="4"/>
  <c r="J167" i="4"/>
  <c r="K167" i="4"/>
  <c r="D168" i="4"/>
  <c r="I168" i="4"/>
  <c r="E168" i="4"/>
  <c r="K168" i="4"/>
  <c r="F168" i="4"/>
  <c r="G168" i="4"/>
  <c r="H168" i="4"/>
  <c r="J168" i="4"/>
  <c r="D169" i="4"/>
  <c r="E169" i="4"/>
  <c r="H169" i="4"/>
  <c r="I169" i="4"/>
  <c r="K169" i="4"/>
  <c r="D170" i="4"/>
  <c r="J170" i="4"/>
  <c r="E170" i="4"/>
  <c r="F170" i="4"/>
  <c r="H170" i="4"/>
  <c r="I170" i="4"/>
  <c r="L170" i="4"/>
  <c r="D171" i="4"/>
  <c r="F171" i="4"/>
  <c r="E171" i="4"/>
  <c r="L171" i="4"/>
  <c r="G171" i="4"/>
  <c r="J171" i="4"/>
  <c r="K171" i="4"/>
  <c r="D172" i="4"/>
  <c r="I172" i="4"/>
  <c r="E172" i="4"/>
  <c r="F172" i="4"/>
  <c r="G172" i="4"/>
  <c r="H172" i="4"/>
  <c r="J172" i="4"/>
  <c r="K172" i="4"/>
  <c r="L172" i="4"/>
  <c r="D173" i="4"/>
  <c r="E173" i="4"/>
  <c r="H173" i="4"/>
  <c r="I173" i="4"/>
  <c r="K173" i="4"/>
  <c r="D174" i="4"/>
  <c r="J174" i="4"/>
  <c r="E174" i="4"/>
  <c r="D175" i="4"/>
  <c r="H175" i="4"/>
  <c r="E175" i="4"/>
  <c r="L175" i="4"/>
  <c r="J175" i="4"/>
  <c r="D176" i="4"/>
  <c r="E176" i="4"/>
  <c r="G176" i="4"/>
  <c r="D177" i="4"/>
  <c r="E177" i="4"/>
  <c r="D178" i="4"/>
  <c r="I178" i="4"/>
  <c r="E178" i="4"/>
  <c r="L178" i="4"/>
  <c r="F178" i="4"/>
  <c r="D179" i="4"/>
  <c r="I179" i="4"/>
  <c r="E179" i="4"/>
  <c r="K179" i="4"/>
  <c r="F179" i="4"/>
  <c r="G179" i="4"/>
  <c r="D180" i="4"/>
  <c r="H180" i="4"/>
  <c r="E180" i="4"/>
  <c r="F180" i="4"/>
  <c r="D181" i="4"/>
  <c r="I181" i="4"/>
  <c r="E181" i="4"/>
  <c r="K181" i="4"/>
  <c r="H181" i="4"/>
  <c r="D182" i="4"/>
  <c r="J182" i="4"/>
  <c r="E182" i="4"/>
  <c r="L182" i="4"/>
  <c r="F182" i="4"/>
  <c r="H182" i="4"/>
  <c r="I182" i="4"/>
  <c r="D183" i="4"/>
  <c r="E183" i="4"/>
  <c r="L183" i="4"/>
  <c r="F183" i="4"/>
  <c r="G183" i="4"/>
  <c r="H183" i="4"/>
  <c r="I183" i="4"/>
  <c r="J183" i="4"/>
  <c r="K183" i="4"/>
  <c r="D184" i="4"/>
  <c r="I184" i="4"/>
  <c r="E184" i="4"/>
  <c r="K184" i="4"/>
  <c r="F184" i="4"/>
  <c r="G184" i="4"/>
  <c r="H184" i="4"/>
  <c r="J184" i="4"/>
  <c r="D185" i="4"/>
  <c r="E185" i="4"/>
  <c r="H185" i="4"/>
  <c r="I185" i="4"/>
  <c r="K185" i="4"/>
  <c r="D186" i="4"/>
  <c r="J186" i="4"/>
  <c r="E186" i="4"/>
  <c r="F186" i="4"/>
  <c r="H186" i="4"/>
  <c r="I186" i="4"/>
  <c r="L186" i="4"/>
  <c r="D187" i="4"/>
  <c r="E187" i="4"/>
  <c r="G187" i="4"/>
  <c r="K187" i="4"/>
  <c r="D188" i="4"/>
  <c r="I188" i="4"/>
  <c r="E188" i="4"/>
  <c r="F188" i="4"/>
  <c r="G188" i="4"/>
  <c r="H188" i="4"/>
  <c r="J188" i="4"/>
  <c r="K188" i="4"/>
  <c r="L188" i="4"/>
  <c r="D189" i="4"/>
  <c r="E189" i="4"/>
  <c r="H189" i="4"/>
  <c r="I189" i="4"/>
  <c r="K189" i="4"/>
  <c r="D190" i="4"/>
  <c r="E190" i="4"/>
  <c r="D191" i="4"/>
  <c r="H191" i="4"/>
  <c r="E191" i="4"/>
  <c r="L191" i="4"/>
  <c r="J191" i="4"/>
  <c r="D192" i="4"/>
  <c r="I192" i="4"/>
  <c r="E192" i="4"/>
  <c r="G192" i="4"/>
  <c r="L192" i="4"/>
  <c r="D193" i="4"/>
  <c r="E193" i="4"/>
  <c r="K193" i="4"/>
  <c r="D194" i="4"/>
  <c r="I194" i="4"/>
  <c r="E194" i="4"/>
  <c r="L194" i="4"/>
  <c r="F194" i="4"/>
  <c r="D195" i="4"/>
  <c r="I195" i="4"/>
  <c r="E195" i="4"/>
  <c r="K195" i="4"/>
  <c r="F195" i="4"/>
  <c r="G195" i="4"/>
  <c r="H195" i="4"/>
  <c r="D196" i="4"/>
  <c r="F196" i="4"/>
  <c r="E196" i="4"/>
  <c r="L196" i="4"/>
  <c r="D197" i="4"/>
  <c r="I197" i="4"/>
  <c r="E197" i="4"/>
  <c r="K197" i="4"/>
  <c r="H197" i="4"/>
  <c r="D198" i="4"/>
  <c r="J198" i="4"/>
  <c r="E198" i="4"/>
  <c r="L198" i="4"/>
  <c r="F198" i="4"/>
  <c r="H198" i="4"/>
  <c r="I198" i="4"/>
  <c r="D199" i="4"/>
  <c r="E199" i="4"/>
  <c r="L199" i="4"/>
  <c r="F199" i="4"/>
  <c r="G199" i="4"/>
  <c r="H199" i="4"/>
  <c r="I199" i="4"/>
  <c r="J199" i="4"/>
  <c r="K199" i="4"/>
  <c r="D200" i="4"/>
  <c r="I200" i="4"/>
  <c r="E200" i="4"/>
  <c r="G200" i="4"/>
  <c r="F200" i="4"/>
  <c r="H200" i="4"/>
  <c r="J200" i="4"/>
  <c r="D201" i="4"/>
  <c r="E201" i="4"/>
  <c r="H201" i="4"/>
  <c r="I201" i="4"/>
  <c r="K201" i="4"/>
  <c r="D202" i="4"/>
  <c r="J202" i="4"/>
  <c r="E202" i="4"/>
  <c r="H202" i="4"/>
  <c r="I202" i="4"/>
  <c r="L202" i="4"/>
  <c r="D203" i="4"/>
  <c r="J203" i="4"/>
  <c r="E203" i="4"/>
  <c r="L203" i="4"/>
  <c r="H203" i="4"/>
  <c r="K203" i="4"/>
  <c r="D204" i="4"/>
  <c r="I204" i="4"/>
  <c r="E204" i="4"/>
  <c r="G204" i="4"/>
  <c r="H204" i="4"/>
  <c r="J204" i="4"/>
  <c r="K204" i="4"/>
  <c r="L204" i="4"/>
  <c r="D205" i="4"/>
  <c r="E205" i="4"/>
  <c r="H205" i="4"/>
  <c r="I205" i="4"/>
  <c r="K205" i="4"/>
  <c r="D206" i="4"/>
  <c r="J206" i="4"/>
  <c r="E206" i="4"/>
  <c r="L206" i="4"/>
  <c r="D207" i="4"/>
  <c r="H207" i="4"/>
  <c r="E207" i="4"/>
  <c r="J207" i="4"/>
  <c r="D208" i="4"/>
  <c r="I208" i="4"/>
  <c r="E208" i="4"/>
  <c r="G208" i="4"/>
  <c r="J208" i="4"/>
  <c r="L208" i="4"/>
  <c r="D209" i="4"/>
  <c r="E209" i="4"/>
  <c r="D210" i="4"/>
  <c r="E210" i="4"/>
  <c r="L210" i="4"/>
  <c r="F210" i="4"/>
  <c r="D211" i="4"/>
  <c r="I211" i="4"/>
  <c r="E211" i="4"/>
  <c r="F211" i="4"/>
  <c r="H211" i="4"/>
  <c r="D212" i="4"/>
  <c r="E212" i="4"/>
  <c r="L212" i="4"/>
  <c r="F212" i="4"/>
  <c r="D213" i="4"/>
  <c r="I213" i="4"/>
  <c r="E213" i="4"/>
  <c r="K213" i="4"/>
  <c r="H213" i="4"/>
  <c r="D214" i="4"/>
  <c r="J214" i="4"/>
  <c r="E214" i="4"/>
  <c r="L214" i="4"/>
  <c r="F214" i="4"/>
  <c r="H214" i="4"/>
  <c r="I214" i="4"/>
  <c r="D215" i="4"/>
  <c r="E215" i="4"/>
  <c r="L215" i="4"/>
  <c r="F215" i="4"/>
  <c r="G215" i="4"/>
  <c r="H215" i="4"/>
  <c r="I215" i="4"/>
  <c r="J215" i="4"/>
  <c r="K215" i="4"/>
  <c r="D216" i="4"/>
  <c r="I216" i="4"/>
  <c r="E216" i="4"/>
  <c r="F216" i="4"/>
  <c r="G216" i="4"/>
  <c r="H216" i="4"/>
  <c r="J216" i="4"/>
  <c r="D217" i="4"/>
  <c r="E217" i="4"/>
  <c r="K217" i="4"/>
  <c r="H217" i="4"/>
  <c r="I217" i="4"/>
  <c r="D218" i="4"/>
  <c r="J218" i="4"/>
  <c r="E218" i="4"/>
  <c r="H218" i="4"/>
  <c r="I218" i="4"/>
  <c r="L218" i="4"/>
  <c r="D219" i="4"/>
  <c r="K219" i="4"/>
  <c r="E219" i="4"/>
  <c r="L219" i="4"/>
  <c r="H219" i="4"/>
  <c r="J219" i="4"/>
  <c r="D220" i="4"/>
  <c r="I220" i="4"/>
  <c r="E220" i="4"/>
  <c r="G220" i="4"/>
  <c r="H220" i="4"/>
  <c r="J220" i="4"/>
  <c r="K220" i="4"/>
  <c r="L220" i="4"/>
  <c r="D221" i="4"/>
  <c r="E221" i="4"/>
  <c r="H221" i="4"/>
  <c r="I221" i="4"/>
  <c r="K221" i="4"/>
  <c r="D222" i="4"/>
  <c r="L222" i="4"/>
  <c r="J222" i="4"/>
  <c r="E222" i="4"/>
  <c r="D223" i="4"/>
  <c r="H223" i="4"/>
  <c r="E223" i="4"/>
  <c r="L223" i="4"/>
  <c r="J223" i="4"/>
  <c r="D224" i="4"/>
  <c r="J224" i="4"/>
  <c r="I224" i="4"/>
  <c r="E224" i="4"/>
  <c r="G224" i="4"/>
  <c r="L224" i="4"/>
  <c r="D225" i="4"/>
  <c r="E225" i="4"/>
  <c r="K225" i="4"/>
  <c r="D226" i="4"/>
  <c r="E226" i="4"/>
  <c r="L226" i="4"/>
  <c r="F226" i="4"/>
  <c r="D227" i="4"/>
  <c r="I227" i="4"/>
  <c r="E227" i="4"/>
  <c r="F227" i="4"/>
  <c r="G227" i="4"/>
  <c r="H227" i="4"/>
  <c r="D228" i="4"/>
  <c r="E228" i="4"/>
  <c r="F228" i="4"/>
  <c r="L228" i="4"/>
  <c r="D229" i="4"/>
  <c r="I229" i="4"/>
  <c r="E229" i="4"/>
  <c r="K229" i="4"/>
  <c r="H229" i="4"/>
  <c r="D230" i="4"/>
  <c r="J230" i="4"/>
  <c r="E230" i="4"/>
  <c r="L230" i="4"/>
  <c r="F230" i="4"/>
  <c r="H230" i="4"/>
  <c r="I230" i="4"/>
  <c r="D231" i="4"/>
  <c r="E231" i="4"/>
  <c r="L231" i="4"/>
  <c r="F231" i="4"/>
  <c r="G231" i="4"/>
  <c r="H231" i="4"/>
  <c r="I231" i="4"/>
  <c r="J231" i="4"/>
  <c r="K231" i="4"/>
  <c r="D232" i="4"/>
  <c r="I232" i="4"/>
  <c r="E232" i="4"/>
  <c r="F232" i="4"/>
  <c r="G232" i="4"/>
  <c r="H232" i="4"/>
  <c r="J232" i="4"/>
  <c r="D233" i="4"/>
  <c r="E233" i="4"/>
  <c r="K233" i="4"/>
  <c r="H233" i="4"/>
  <c r="I233" i="4"/>
  <c r="D234" i="4"/>
  <c r="J234" i="4"/>
  <c r="E234" i="4"/>
  <c r="F234" i="4"/>
  <c r="H234" i="4"/>
  <c r="I234" i="4"/>
  <c r="L234" i="4"/>
  <c r="D235" i="4"/>
  <c r="F235" i="4"/>
  <c r="E235" i="4"/>
  <c r="L235" i="4"/>
  <c r="G235" i="4"/>
  <c r="H235" i="4"/>
  <c r="I235" i="4"/>
  <c r="J235" i="4"/>
  <c r="K235" i="4"/>
  <c r="D236" i="4"/>
  <c r="F236" i="4"/>
  <c r="E236" i="4"/>
  <c r="L236" i="4"/>
  <c r="H236" i="4"/>
  <c r="D237" i="4"/>
  <c r="E237" i="4"/>
  <c r="G237" i="4"/>
  <c r="D238" i="4"/>
  <c r="I238" i="4"/>
  <c r="E238" i="4"/>
  <c r="G238" i="4"/>
  <c r="F238" i="4"/>
  <c r="H238" i="4"/>
  <c r="J238" i="4"/>
  <c r="K238" i="4"/>
  <c r="D239" i="4"/>
  <c r="E239" i="4"/>
  <c r="L239" i="4"/>
  <c r="D240" i="4"/>
  <c r="F240" i="4"/>
  <c r="E240" i="4"/>
  <c r="L240" i="4"/>
  <c r="H240" i="4"/>
  <c r="D241" i="4"/>
  <c r="F241" i="4"/>
  <c r="E241" i="4"/>
  <c r="G241" i="4"/>
  <c r="H241" i="4"/>
  <c r="I241" i="4"/>
  <c r="J241" i="4"/>
  <c r="D242" i="4"/>
  <c r="I242" i="4"/>
  <c r="E242" i="4"/>
  <c r="L242" i="4"/>
  <c r="F242" i="4"/>
  <c r="H242" i="4"/>
  <c r="J242" i="4"/>
  <c r="K242" i="4"/>
  <c r="D243" i="4"/>
  <c r="I243" i="4"/>
  <c r="E243" i="4"/>
  <c r="H243" i="4"/>
  <c r="L243" i="4"/>
  <c r="D244" i="4"/>
  <c r="F244" i="4"/>
  <c r="E244" i="4"/>
  <c r="L244" i="4"/>
  <c r="H244" i="4"/>
  <c r="D245" i="4"/>
  <c r="E245" i="4"/>
  <c r="G245" i="4"/>
  <c r="D246" i="4"/>
  <c r="I246" i="4"/>
  <c r="E246" i="4"/>
  <c r="G246" i="4"/>
  <c r="F246" i="4"/>
  <c r="H246" i="4"/>
  <c r="J246" i="4"/>
  <c r="K246" i="4"/>
  <c r="D247" i="4"/>
  <c r="E247" i="4"/>
  <c r="L247" i="4"/>
  <c r="D248" i="4"/>
  <c r="F248" i="4"/>
  <c r="E248" i="4"/>
  <c r="L248" i="4"/>
  <c r="H248" i="4"/>
  <c r="D249" i="4"/>
  <c r="F249" i="4"/>
  <c r="E249" i="4"/>
  <c r="G249" i="4"/>
  <c r="H249" i="4"/>
  <c r="I249" i="4"/>
  <c r="J249" i="4"/>
  <c r="D250" i="4"/>
  <c r="I250" i="4"/>
  <c r="E250" i="4"/>
  <c r="L250" i="4"/>
  <c r="F250" i="4"/>
  <c r="H250" i="4"/>
  <c r="J250" i="4"/>
  <c r="K250" i="4"/>
  <c r="D251" i="4"/>
  <c r="I251" i="4"/>
  <c r="E251" i="4"/>
  <c r="H251" i="4"/>
  <c r="L251" i="4"/>
  <c r="D252" i="4"/>
  <c r="F252" i="4"/>
  <c r="E252" i="4"/>
  <c r="L252" i="4"/>
  <c r="H252" i="4"/>
  <c r="D253" i="4"/>
  <c r="E253" i="4"/>
  <c r="G253" i="4"/>
  <c r="D254" i="4"/>
  <c r="I254" i="4"/>
  <c r="E254" i="4"/>
  <c r="G254" i="4"/>
  <c r="F254" i="4"/>
  <c r="H254" i="4"/>
  <c r="J254" i="4"/>
  <c r="K254" i="4"/>
  <c r="D255" i="4"/>
  <c r="E255" i="4"/>
  <c r="L255" i="4"/>
  <c r="D256" i="4"/>
  <c r="F256" i="4"/>
  <c r="E256" i="4"/>
  <c r="L256" i="4"/>
  <c r="H256" i="4"/>
  <c r="D257" i="4"/>
  <c r="F257" i="4"/>
  <c r="E257" i="4"/>
  <c r="G257" i="4"/>
  <c r="H257" i="4"/>
  <c r="I257" i="4"/>
  <c r="J257" i="4"/>
  <c r="D258" i="4"/>
  <c r="I258" i="4"/>
  <c r="E258" i="4"/>
  <c r="L258" i="4"/>
  <c r="F258" i="4"/>
  <c r="H258" i="4"/>
  <c r="J258" i="4"/>
  <c r="K258" i="4"/>
  <c r="D259" i="4"/>
  <c r="I259" i="4"/>
  <c r="E259" i="4"/>
  <c r="H259" i="4"/>
  <c r="L259" i="4"/>
  <c r="D260" i="4"/>
  <c r="F260" i="4"/>
  <c r="E260" i="4"/>
  <c r="L260" i="4"/>
  <c r="H260" i="4"/>
  <c r="D261" i="4"/>
  <c r="E261" i="4"/>
  <c r="G261" i="4"/>
  <c r="D262" i="4"/>
  <c r="I262" i="4"/>
  <c r="E262" i="4"/>
  <c r="G262" i="4"/>
  <c r="F262" i="4"/>
  <c r="H262" i="4"/>
  <c r="J262" i="4"/>
  <c r="K262" i="4"/>
  <c r="D263" i="4"/>
  <c r="E263" i="4"/>
  <c r="L263" i="4"/>
  <c r="D264" i="4"/>
  <c r="F264" i="4"/>
  <c r="E264" i="4"/>
  <c r="L264" i="4"/>
  <c r="H264" i="4"/>
  <c r="D265" i="4"/>
  <c r="F265" i="4"/>
  <c r="E265" i="4"/>
  <c r="G265" i="4"/>
  <c r="H265" i="4"/>
  <c r="I265" i="4"/>
  <c r="J265" i="4"/>
  <c r="D266" i="4"/>
  <c r="I266" i="4"/>
  <c r="E266" i="4"/>
  <c r="L266" i="4"/>
  <c r="F266" i="4"/>
  <c r="H266" i="4"/>
  <c r="J266" i="4"/>
  <c r="K266" i="4"/>
  <c r="D267" i="4"/>
  <c r="I267" i="4"/>
  <c r="E267" i="4"/>
  <c r="H267" i="4"/>
  <c r="L267" i="4"/>
  <c r="D268" i="4"/>
  <c r="F268" i="4"/>
  <c r="E268" i="4"/>
  <c r="L268" i="4"/>
  <c r="H268" i="4"/>
  <c r="D269" i="4"/>
  <c r="E269" i="4"/>
  <c r="G269" i="4"/>
  <c r="D270" i="4"/>
  <c r="I270" i="4"/>
  <c r="E270" i="4"/>
  <c r="G270" i="4"/>
  <c r="F270" i="4"/>
  <c r="H270" i="4"/>
  <c r="J270" i="4"/>
  <c r="K270" i="4"/>
  <c r="D271" i="4"/>
  <c r="E271" i="4"/>
  <c r="L271" i="4"/>
  <c r="D272" i="4"/>
  <c r="F272" i="4"/>
  <c r="E272" i="4"/>
  <c r="L272" i="4"/>
  <c r="H272" i="4"/>
  <c r="D273" i="4"/>
  <c r="F273" i="4"/>
  <c r="E273" i="4"/>
  <c r="G273" i="4"/>
  <c r="H273" i="4"/>
  <c r="I273" i="4"/>
  <c r="J273" i="4"/>
  <c r="D274" i="4"/>
  <c r="I274" i="4"/>
  <c r="E274" i="4"/>
  <c r="L274" i="4"/>
  <c r="F274" i="4"/>
  <c r="H274" i="4"/>
  <c r="J274" i="4"/>
  <c r="K274" i="4"/>
  <c r="D275" i="4"/>
  <c r="I275" i="4"/>
  <c r="E275" i="4"/>
  <c r="H275" i="4"/>
  <c r="L275" i="4"/>
  <c r="D276" i="4"/>
  <c r="F276" i="4"/>
  <c r="E276" i="4"/>
  <c r="L276" i="4"/>
  <c r="H276" i="4"/>
  <c r="D277" i="4"/>
  <c r="E277" i="4"/>
  <c r="G277" i="4"/>
  <c r="D278" i="4"/>
  <c r="I278" i="4"/>
  <c r="E278" i="4"/>
  <c r="G278" i="4"/>
  <c r="F278" i="4"/>
  <c r="H278" i="4"/>
  <c r="J278" i="4"/>
  <c r="K278" i="4"/>
  <c r="D279" i="4"/>
  <c r="H279" i="4"/>
  <c r="I279" i="4"/>
  <c r="E279" i="4"/>
  <c r="L279" i="4"/>
  <c r="D280" i="4"/>
  <c r="F280" i="4"/>
  <c r="E280" i="4"/>
  <c r="L280" i="4"/>
  <c r="H280" i="4"/>
  <c r="D281" i="4"/>
  <c r="F281" i="4"/>
  <c r="E281" i="4"/>
  <c r="G281" i="4"/>
  <c r="H281" i="4"/>
  <c r="I281" i="4"/>
  <c r="J281" i="4"/>
  <c r="D282" i="4"/>
  <c r="I282" i="4"/>
  <c r="E282" i="4"/>
  <c r="F282" i="4"/>
  <c r="H282" i="4"/>
  <c r="J282" i="4"/>
  <c r="K282" i="4"/>
  <c r="D283" i="4"/>
  <c r="I283" i="4"/>
  <c r="E283" i="4"/>
  <c r="G283" i="4"/>
  <c r="H283" i="4"/>
  <c r="K283" i="4"/>
  <c r="L283" i="4"/>
  <c r="D284" i="4"/>
  <c r="F284" i="4"/>
  <c r="E284" i="4"/>
  <c r="H284" i="4"/>
  <c r="D285" i="4"/>
  <c r="E285" i="4"/>
  <c r="G285" i="4"/>
  <c r="I285" i="4"/>
  <c r="J285" i="4"/>
  <c r="D286" i="4"/>
  <c r="I286" i="4"/>
  <c r="E286" i="4"/>
  <c r="F286" i="4"/>
  <c r="H286" i="4"/>
  <c r="J286" i="4"/>
  <c r="K286" i="4"/>
  <c r="D287" i="4"/>
  <c r="H287" i="4"/>
  <c r="E287" i="4"/>
  <c r="D288" i="4"/>
  <c r="E288" i="4"/>
  <c r="H288" i="4"/>
  <c r="L288" i="4"/>
  <c r="D289" i="4"/>
  <c r="I289" i="4"/>
  <c r="E289" i="4"/>
  <c r="G289" i="4"/>
  <c r="F289" i="4"/>
  <c r="H289" i="4"/>
  <c r="J289" i="4"/>
  <c r="D290" i="4"/>
  <c r="I290" i="4"/>
  <c r="E290" i="4"/>
  <c r="G290" i="4"/>
  <c r="H290" i="4"/>
  <c r="D291" i="4"/>
  <c r="I291" i="4"/>
  <c r="E291" i="4"/>
  <c r="K291" i="4"/>
  <c r="G291" i="4"/>
  <c r="H291" i="4"/>
  <c r="L291" i="4"/>
  <c r="D292" i="4"/>
  <c r="E292" i="4"/>
  <c r="D293" i="4"/>
  <c r="H293" i="4"/>
  <c r="E293" i="4"/>
  <c r="K293" i="4"/>
  <c r="F293" i="4"/>
  <c r="I293" i="4"/>
  <c r="J293" i="4"/>
  <c r="D294" i="4"/>
  <c r="E294" i="4"/>
  <c r="G294" i="4"/>
  <c r="D295" i="4"/>
  <c r="I295" i="4"/>
  <c r="E295" i="4"/>
  <c r="G295" i="4"/>
  <c r="H295" i="4"/>
  <c r="K295" i="4"/>
  <c r="L295" i="4"/>
  <c r="D296" i="4"/>
  <c r="E296" i="4"/>
  <c r="L296" i="4"/>
  <c r="D297" i="4"/>
  <c r="J297" i="4"/>
  <c r="E297" i="4"/>
  <c r="F297" i="4"/>
  <c r="H297" i="4"/>
  <c r="I297" i="4"/>
  <c r="D298" i="4"/>
  <c r="F298" i="4"/>
  <c r="I298" i="4"/>
  <c r="E298" i="4"/>
  <c r="H298" i="4"/>
  <c r="J298" i="4"/>
  <c r="D299" i="4"/>
  <c r="J299" i="4"/>
  <c r="L299" i="4"/>
  <c r="E299" i="4"/>
  <c r="G299" i="4"/>
  <c r="H299" i="4"/>
  <c r="D300" i="4"/>
  <c r="E300" i="4"/>
  <c r="L300" i="4"/>
  <c r="H300" i="4"/>
  <c r="I300" i="4"/>
  <c r="D301" i="4"/>
  <c r="E301" i="4"/>
  <c r="F301" i="4"/>
  <c r="D302" i="4"/>
  <c r="E302" i="4"/>
  <c r="F302" i="4"/>
  <c r="G302" i="4"/>
  <c r="K302" i="4"/>
  <c r="L302" i="4"/>
  <c r="D303" i="4"/>
  <c r="E303" i="4"/>
  <c r="G303" i="4"/>
  <c r="H303" i="4"/>
  <c r="D304" i="4"/>
  <c r="F304" i="4"/>
  <c r="J304" i="4"/>
  <c r="E304" i="4"/>
  <c r="H304" i="4"/>
  <c r="D305" i="4"/>
  <c r="E305" i="4"/>
  <c r="K305" i="4"/>
  <c r="L305" i="4"/>
  <c r="F305" i="4"/>
  <c r="H305" i="4"/>
  <c r="I305" i="4"/>
  <c r="J305" i="4"/>
  <c r="D306" i="4"/>
  <c r="F306" i="4"/>
  <c r="I306" i="4"/>
  <c r="E306" i="4"/>
  <c r="L306" i="4"/>
  <c r="G306" i="4"/>
  <c r="H306" i="4"/>
  <c r="K306" i="4"/>
  <c r="D307" i="4"/>
  <c r="F307" i="4"/>
  <c r="H307" i="4"/>
  <c r="E307" i="4"/>
  <c r="G307" i="4"/>
  <c r="I307" i="4"/>
  <c r="L307" i="4"/>
  <c r="D308" i="4"/>
  <c r="L308" i="4"/>
  <c r="E308" i="4"/>
  <c r="J308" i="4"/>
  <c r="D309" i="4"/>
  <c r="E309" i="4"/>
  <c r="L309" i="4"/>
  <c r="H309" i="4"/>
  <c r="I309" i="4"/>
  <c r="K309" i="4"/>
  <c r="D310" i="4"/>
  <c r="F310" i="4"/>
  <c r="E310" i="4"/>
  <c r="G310" i="4"/>
  <c r="D311" i="4"/>
  <c r="E311" i="4"/>
  <c r="K311" i="4"/>
  <c r="G311" i="4"/>
  <c r="I311" i="4"/>
  <c r="D312" i="4"/>
  <c r="F312" i="4"/>
  <c r="E312" i="4"/>
  <c r="H312" i="4"/>
  <c r="I312" i="4"/>
  <c r="J312" i="4"/>
  <c r="D313" i="4"/>
  <c r="H313" i="4"/>
  <c r="E313" i="4"/>
  <c r="I313" i="4"/>
  <c r="D314" i="4"/>
  <c r="I314" i="4"/>
  <c r="E314" i="4"/>
  <c r="H314" i="4"/>
  <c r="D315" i="4"/>
  <c r="F315" i="4"/>
  <c r="E315" i="4"/>
  <c r="G315" i="4"/>
  <c r="D316" i="4"/>
  <c r="E316" i="4"/>
  <c r="H316" i="4"/>
  <c r="I316" i="4"/>
  <c r="D317" i="4"/>
  <c r="F317" i="4"/>
  <c r="E317" i="4"/>
  <c r="G317" i="4"/>
  <c r="L317" i="4"/>
  <c r="D318" i="4"/>
  <c r="H318" i="4"/>
  <c r="I318" i="4"/>
  <c r="E318" i="4"/>
  <c r="G318" i="4"/>
  <c r="D319" i="4"/>
  <c r="E319" i="4"/>
  <c r="D320" i="4"/>
  <c r="J320" i="4"/>
  <c r="F320" i="4"/>
  <c r="E320" i="4"/>
  <c r="I320" i="4"/>
  <c r="D321" i="4"/>
  <c r="H321" i="4"/>
  <c r="E321" i="4"/>
  <c r="L321" i="4"/>
  <c r="F321" i="4"/>
  <c r="I321" i="4"/>
  <c r="J321" i="4"/>
  <c r="D322" i="4"/>
  <c r="E322" i="4"/>
  <c r="G322" i="4"/>
  <c r="D323" i="4"/>
  <c r="H323" i="4"/>
  <c r="E323" i="4"/>
  <c r="G323" i="4"/>
  <c r="I323" i="4"/>
  <c r="D324" i="4"/>
  <c r="H324" i="4"/>
  <c r="F324" i="4"/>
  <c r="E324" i="4"/>
  <c r="I324" i="4"/>
  <c r="J324" i="4"/>
  <c r="D325" i="4"/>
  <c r="I325" i="4"/>
  <c r="E325" i="4"/>
  <c r="L325" i="4"/>
  <c r="D326" i="4"/>
  <c r="F326" i="4"/>
  <c r="I326" i="4"/>
  <c r="E326" i="4"/>
  <c r="G326" i="4"/>
  <c r="H326" i="4"/>
  <c r="D327" i="4"/>
  <c r="E327" i="4"/>
  <c r="K327" i="4"/>
  <c r="I327" i="4"/>
  <c r="D328" i="4"/>
  <c r="I328" i="4"/>
  <c r="F328" i="4"/>
  <c r="E328" i="4"/>
  <c r="H328" i="4"/>
  <c r="J328" i="4"/>
  <c r="D329" i="4"/>
  <c r="J329" i="4"/>
  <c r="E329" i="4"/>
  <c r="F329" i="4"/>
  <c r="H329" i="4"/>
  <c r="I329" i="4"/>
  <c r="D330" i="4"/>
  <c r="I330" i="4"/>
  <c r="E330" i="4"/>
  <c r="H330" i="4"/>
  <c r="D331" i="4"/>
  <c r="F331" i="4"/>
  <c r="H331" i="4"/>
  <c r="E331" i="4"/>
  <c r="G331" i="4"/>
  <c r="I331" i="4"/>
  <c r="D332" i="4"/>
  <c r="E332" i="4"/>
  <c r="D333" i="4"/>
  <c r="F333" i="4"/>
  <c r="E333" i="4"/>
  <c r="G333" i="4"/>
  <c r="I333" i="4"/>
  <c r="D334" i="4"/>
  <c r="H334" i="4"/>
  <c r="I334" i="4"/>
  <c r="E334" i="4"/>
  <c r="G334" i="4"/>
  <c r="D335" i="4"/>
  <c r="F335" i="4"/>
  <c r="E335" i="4"/>
  <c r="D336" i="4"/>
  <c r="F336" i="4"/>
  <c r="E336" i="4"/>
  <c r="H336" i="4"/>
  <c r="I336" i="4"/>
  <c r="D337" i="4"/>
  <c r="E337" i="4"/>
  <c r="L337" i="4"/>
  <c r="F337" i="4"/>
  <c r="H337" i="4"/>
  <c r="I337" i="4"/>
  <c r="J337" i="4"/>
  <c r="D338" i="4"/>
  <c r="E338" i="4"/>
  <c r="H338" i="4"/>
  <c r="D339" i="4"/>
  <c r="I339" i="4"/>
  <c r="H339" i="4"/>
  <c r="E339" i="4"/>
  <c r="G339" i="4"/>
  <c r="D340" i="4"/>
  <c r="H340" i="4"/>
  <c r="F340" i="4"/>
  <c r="E340" i="4"/>
  <c r="I340" i="4"/>
  <c r="AI23" i="1"/>
  <c r="AI25" i="1"/>
  <c r="AI26" i="1"/>
  <c r="AI28" i="1"/>
  <c r="AI37" i="1"/>
  <c r="AI39" i="1"/>
  <c r="AI40" i="1"/>
  <c r="AI42" i="1"/>
  <c r="AI43" i="1"/>
  <c r="AI44" i="1"/>
  <c r="AI31" i="1"/>
  <c r="AI46" i="1"/>
  <c r="AI22" i="1"/>
  <c r="Q44" i="1"/>
  <c r="Q22" i="1"/>
  <c r="Q23" i="1"/>
  <c r="Q25" i="1"/>
  <c r="Q26" i="1"/>
  <c r="Q28" i="1"/>
  <c r="Q32" i="1"/>
  <c r="Q34" i="1"/>
  <c r="Q35" i="1"/>
  <c r="Q37" i="1"/>
  <c r="Q38" i="1"/>
  <c r="Q39" i="1"/>
  <c r="Q41" i="1"/>
  <c r="G36" i="1"/>
  <c r="J36" i="1" s="1"/>
  <c r="G30" i="1"/>
  <c r="J30" i="1" s="1"/>
  <c r="E16" i="5"/>
  <c r="E26" i="5"/>
  <c r="E31" i="5"/>
  <c r="E33" i="5"/>
  <c r="E35" i="5"/>
  <c r="E20" i="5"/>
  <c r="E22" i="5"/>
  <c r="E29" i="5"/>
  <c r="E34" i="5"/>
  <c r="I303" i="4"/>
  <c r="F303" i="4"/>
  <c r="J303" i="4"/>
  <c r="G301" i="4"/>
  <c r="K301" i="4"/>
  <c r="L301" i="4"/>
  <c r="K300" i="4"/>
  <c r="L340" i="4"/>
  <c r="K339" i="4"/>
  <c r="L336" i="4"/>
  <c r="K335" i="4"/>
  <c r="J334" i="4"/>
  <c r="K331" i="4"/>
  <c r="J330" i="4"/>
  <c r="L328" i="4"/>
  <c r="J326" i="4"/>
  <c r="L324" i="4"/>
  <c r="K323" i="4"/>
  <c r="L320" i="4"/>
  <c r="J318" i="4"/>
  <c r="J314" i="4"/>
  <c r="L312" i="4"/>
  <c r="J310" i="4"/>
  <c r="K307" i="4"/>
  <c r="J306" i="4"/>
  <c r="K289" i="4"/>
  <c r="L289" i="4"/>
  <c r="L339" i="4"/>
  <c r="F338" i="4"/>
  <c r="K337" i="4"/>
  <c r="G337" i="4"/>
  <c r="K334" i="4"/>
  <c r="F334" i="4"/>
  <c r="K333" i="4"/>
  <c r="L331" i="4"/>
  <c r="K330" i="4"/>
  <c r="F330" i="4"/>
  <c r="G329" i="4"/>
  <c r="L327" i="4"/>
  <c r="K326" i="4"/>
  <c r="K325" i="4"/>
  <c r="G325" i="4"/>
  <c r="L323" i="4"/>
  <c r="K321" i="4"/>
  <c r="G321" i="4"/>
  <c r="K318" i="4"/>
  <c r="F318" i="4"/>
  <c r="K317" i="4"/>
  <c r="L315" i="4"/>
  <c r="K314" i="4"/>
  <c r="F314" i="4"/>
  <c r="G313" i="4"/>
  <c r="L311" i="4"/>
  <c r="K310" i="4"/>
  <c r="G309" i="4"/>
  <c r="L334" i="4"/>
  <c r="L326" i="4"/>
  <c r="L318" i="4"/>
  <c r="L310" i="4"/>
  <c r="G340" i="4"/>
  <c r="K340" i="4"/>
  <c r="F339" i="4"/>
  <c r="J339" i="4"/>
  <c r="G336" i="4"/>
  <c r="K336" i="4"/>
  <c r="J335" i="4"/>
  <c r="G332" i="4"/>
  <c r="J331" i="4"/>
  <c r="G328" i="4"/>
  <c r="K328" i="4"/>
  <c r="J327" i="4"/>
  <c r="G324" i="4"/>
  <c r="K324" i="4"/>
  <c r="F323" i="4"/>
  <c r="J323" i="4"/>
  <c r="G320" i="4"/>
  <c r="K320" i="4"/>
  <c r="G316" i="4"/>
  <c r="K316" i="4"/>
  <c r="J315" i="4"/>
  <c r="G312" i="4"/>
  <c r="K312" i="4"/>
  <c r="J311" i="4"/>
  <c r="G308" i="4"/>
  <c r="K308" i="4"/>
  <c r="J307" i="4"/>
  <c r="G304" i="4"/>
  <c r="K304" i="4"/>
  <c r="F300" i="4"/>
  <c r="J300" i="4"/>
  <c r="I299" i="4"/>
  <c r="F299" i="4"/>
  <c r="G297" i="4"/>
  <c r="K297" i="4"/>
  <c r="L297" i="4"/>
  <c r="J296" i="4"/>
  <c r="I296" i="4"/>
  <c r="G293" i="4"/>
  <c r="L293" i="4"/>
  <c r="F288" i="4"/>
  <c r="J288" i="4"/>
  <c r="I288" i="4"/>
  <c r="G234" i="4"/>
  <c r="K234" i="4"/>
  <c r="F233" i="4"/>
  <c r="J233" i="4"/>
  <c r="G230" i="4"/>
  <c r="K230" i="4"/>
  <c r="F229" i="4"/>
  <c r="J229" i="4"/>
  <c r="G226" i="4"/>
  <c r="K226" i="4"/>
  <c r="F225" i="4"/>
  <c r="J225" i="4"/>
  <c r="G222" i="4"/>
  <c r="K222" i="4"/>
  <c r="F221" i="4"/>
  <c r="J221" i="4"/>
  <c r="G218" i="4"/>
  <c r="K218" i="4"/>
  <c r="F217" i="4"/>
  <c r="J217" i="4"/>
  <c r="G214" i="4"/>
  <c r="K214" i="4"/>
  <c r="F213" i="4"/>
  <c r="J213" i="4"/>
  <c r="G210" i="4"/>
  <c r="K210" i="4"/>
  <c r="J209" i="4"/>
  <c r="G206" i="4"/>
  <c r="K206" i="4"/>
  <c r="F205" i="4"/>
  <c r="J205" i="4"/>
  <c r="G202" i="4"/>
  <c r="K202" i="4"/>
  <c r="F201" i="4"/>
  <c r="J201" i="4"/>
  <c r="G198" i="4"/>
  <c r="K198" i="4"/>
  <c r="F197" i="4"/>
  <c r="J197" i="4"/>
  <c r="G194" i="4"/>
  <c r="K194" i="4"/>
  <c r="F193" i="4"/>
  <c r="J193" i="4"/>
  <c r="G190" i="4"/>
  <c r="K190" i="4"/>
  <c r="F189" i="4"/>
  <c r="J189" i="4"/>
  <c r="G186" i="4"/>
  <c r="K186" i="4"/>
  <c r="F185" i="4"/>
  <c r="J185" i="4"/>
  <c r="G182" i="4"/>
  <c r="K182" i="4"/>
  <c r="F181" i="4"/>
  <c r="J181" i="4"/>
  <c r="G178" i="4"/>
  <c r="K178" i="4"/>
  <c r="F177" i="4"/>
  <c r="J177" i="4"/>
  <c r="G174" i="4"/>
  <c r="K174" i="4"/>
  <c r="F173" i="4"/>
  <c r="J173" i="4"/>
  <c r="G170" i="4"/>
  <c r="K170" i="4"/>
  <c r="F169" i="4"/>
  <c r="J169" i="4"/>
  <c r="G166" i="4"/>
  <c r="K166" i="4"/>
  <c r="F165" i="4"/>
  <c r="J165" i="4"/>
  <c r="G162" i="4"/>
  <c r="K162" i="4"/>
  <c r="F157" i="4"/>
  <c r="J157" i="4"/>
  <c r="F156" i="4"/>
  <c r="J156" i="4"/>
  <c r="I156" i="4"/>
  <c r="L154" i="4"/>
  <c r="G154" i="4"/>
  <c r="K154" i="4"/>
  <c r="L149" i="4"/>
  <c r="G149" i="4"/>
  <c r="K149" i="4"/>
  <c r="K144" i="4"/>
  <c r="F144" i="4"/>
  <c r="J144" i="4"/>
  <c r="I144" i="4"/>
  <c r="K296" i="4"/>
  <c r="G296" i="4"/>
  <c r="J295" i="4"/>
  <c r="F295" i="4"/>
  <c r="G292" i="4"/>
  <c r="J291" i="4"/>
  <c r="F291" i="4"/>
  <c r="K288" i="4"/>
  <c r="G288" i="4"/>
  <c r="J287" i="4"/>
  <c r="F287" i="4"/>
  <c r="L285" i="4"/>
  <c r="J283" i="4"/>
  <c r="F283" i="4"/>
  <c r="L281" i="4"/>
  <c r="K280" i="4"/>
  <c r="G280" i="4"/>
  <c r="J279" i="4"/>
  <c r="F279" i="4"/>
  <c r="K276" i="4"/>
  <c r="G276" i="4"/>
  <c r="J275" i="4"/>
  <c r="F275" i="4"/>
  <c r="L273" i="4"/>
  <c r="K272" i="4"/>
  <c r="G272" i="4"/>
  <c r="J271" i="4"/>
  <c r="F271" i="4"/>
  <c r="K268" i="4"/>
  <c r="G268" i="4"/>
  <c r="J267" i="4"/>
  <c r="F267" i="4"/>
  <c r="L265" i="4"/>
  <c r="K264" i="4"/>
  <c r="G264" i="4"/>
  <c r="J263" i="4"/>
  <c r="F263" i="4"/>
  <c r="L261" i="4"/>
  <c r="K260" i="4"/>
  <c r="G260" i="4"/>
  <c r="J259" i="4"/>
  <c r="F259" i="4"/>
  <c r="L257" i="4"/>
  <c r="K256" i="4"/>
  <c r="G256" i="4"/>
  <c r="J255" i="4"/>
  <c r="F255" i="4"/>
  <c r="K252" i="4"/>
  <c r="G252" i="4"/>
  <c r="J251" i="4"/>
  <c r="F251" i="4"/>
  <c r="L249" i="4"/>
  <c r="K248" i="4"/>
  <c r="G248" i="4"/>
  <c r="J247" i="4"/>
  <c r="F247" i="4"/>
  <c r="K244" i="4"/>
  <c r="G244" i="4"/>
  <c r="J243" i="4"/>
  <c r="F243" i="4"/>
  <c r="L241" i="4"/>
  <c r="K240" i="4"/>
  <c r="G240" i="4"/>
  <c r="J239" i="4"/>
  <c r="F239" i="4"/>
  <c r="L237" i="4"/>
  <c r="K236" i="4"/>
  <c r="G236" i="4"/>
  <c r="F161" i="4"/>
  <c r="J161" i="4"/>
  <c r="F160" i="4"/>
  <c r="J160" i="4"/>
  <c r="I160" i="4"/>
  <c r="L158" i="4"/>
  <c r="G158" i="4"/>
  <c r="K158" i="4"/>
  <c r="G157" i="4"/>
  <c r="K157" i="4"/>
  <c r="L153" i="4"/>
  <c r="G153" i="4"/>
  <c r="K153" i="4"/>
  <c r="K148" i="4"/>
  <c r="F148" i="4"/>
  <c r="J148" i="4"/>
  <c r="I148" i="4"/>
  <c r="G161" i="4"/>
  <c r="K152" i="4"/>
  <c r="F152" i="4"/>
  <c r="J152" i="4"/>
  <c r="I152" i="4"/>
  <c r="I284" i="4"/>
  <c r="I280" i="4"/>
  <c r="I276" i="4"/>
  <c r="I272" i="4"/>
  <c r="I268" i="4"/>
  <c r="I264" i="4"/>
  <c r="I260" i="4"/>
  <c r="I256" i="4"/>
  <c r="I252" i="4"/>
  <c r="I248" i="4"/>
  <c r="I244" i="4"/>
  <c r="I240" i="4"/>
  <c r="I236" i="4"/>
  <c r="L233" i="4"/>
  <c r="G233" i="4"/>
  <c r="L229" i="4"/>
  <c r="G229" i="4"/>
  <c r="L225" i="4"/>
  <c r="G225" i="4"/>
  <c r="L221" i="4"/>
  <c r="G221" i="4"/>
  <c r="L217" i="4"/>
  <c r="G217" i="4"/>
  <c r="L213" i="4"/>
  <c r="G213" i="4"/>
  <c r="L209" i="4"/>
  <c r="G209" i="4"/>
  <c r="L205" i="4"/>
  <c r="G205" i="4"/>
  <c r="L201" i="4"/>
  <c r="G201" i="4"/>
  <c r="L197" i="4"/>
  <c r="G197" i="4"/>
  <c r="L193" i="4"/>
  <c r="G193" i="4"/>
  <c r="L189" i="4"/>
  <c r="G189" i="4"/>
  <c r="L185" i="4"/>
  <c r="G185" i="4"/>
  <c r="L181" i="4"/>
  <c r="G181" i="4"/>
  <c r="L177" i="4"/>
  <c r="G177" i="4"/>
  <c r="L173" i="4"/>
  <c r="G173" i="4"/>
  <c r="L169" i="4"/>
  <c r="G169" i="4"/>
  <c r="L165" i="4"/>
  <c r="G165" i="4"/>
  <c r="L161" i="4"/>
  <c r="L160" i="4"/>
  <c r="L145" i="4"/>
  <c r="G145" i="4"/>
  <c r="K145" i="4"/>
  <c r="K285" i="4"/>
  <c r="J284" i="4"/>
  <c r="K281" i="4"/>
  <c r="J280" i="4"/>
  <c r="J276" i="4"/>
  <c r="K273" i="4"/>
  <c r="J272" i="4"/>
  <c r="J268" i="4"/>
  <c r="K265" i="4"/>
  <c r="J264" i="4"/>
  <c r="J260" i="4"/>
  <c r="K257" i="4"/>
  <c r="J256" i="4"/>
  <c r="J252" i="4"/>
  <c r="K249" i="4"/>
  <c r="J248" i="4"/>
  <c r="J244" i="4"/>
  <c r="K241" i="4"/>
  <c r="J240" i="4"/>
  <c r="K237" i="4"/>
  <c r="J236" i="4"/>
  <c r="H161" i="4"/>
  <c r="F72" i="4"/>
  <c r="H72" i="4"/>
  <c r="G65" i="4"/>
  <c r="L61" i="4"/>
  <c r="G61" i="4"/>
  <c r="K61" i="4"/>
  <c r="J153" i="4"/>
  <c r="K150" i="4"/>
  <c r="G150" i="4"/>
  <c r="J149" i="4"/>
  <c r="K146" i="4"/>
  <c r="G146" i="4"/>
  <c r="J145" i="4"/>
  <c r="K142" i="4"/>
  <c r="G142" i="4"/>
  <c r="J141" i="4"/>
  <c r="L139" i="4"/>
  <c r="F139" i="4"/>
  <c r="K138" i="4"/>
  <c r="J137" i="4"/>
  <c r="L135" i="4"/>
  <c r="F135" i="4"/>
  <c r="K134" i="4"/>
  <c r="J133" i="4"/>
  <c r="L131" i="4"/>
  <c r="F131" i="4"/>
  <c r="K130" i="4"/>
  <c r="J129" i="4"/>
  <c r="L127" i="4"/>
  <c r="F127" i="4"/>
  <c r="K126" i="4"/>
  <c r="J125" i="4"/>
  <c r="L123" i="4"/>
  <c r="F123" i="4"/>
  <c r="K122" i="4"/>
  <c r="J121" i="4"/>
  <c r="L119" i="4"/>
  <c r="F119" i="4"/>
  <c r="K118" i="4"/>
  <c r="J117" i="4"/>
  <c r="L115" i="4"/>
  <c r="F115" i="4"/>
  <c r="K114" i="4"/>
  <c r="J113" i="4"/>
  <c r="L111" i="4"/>
  <c r="F111" i="4"/>
  <c r="K110" i="4"/>
  <c r="J109" i="4"/>
  <c r="L107" i="4"/>
  <c r="F107" i="4"/>
  <c r="K106" i="4"/>
  <c r="J105" i="4"/>
  <c r="L103" i="4"/>
  <c r="F103" i="4"/>
  <c r="K102" i="4"/>
  <c r="J101" i="4"/>
  <c r="L99" i="4"/>
  <c r="F99" i="4"/>
  <c r="K98" i="4"/>
  <c r="J97" i="4"/>
  <c r="L95" i="4"/>
  <c r="F95" i="4"/>
  <c r="K94" i="4"/>
  <c r="J93" i="4"/>
  <c r="L91" i="4"/>
  <c r="F91" i="4"/>
  <c r="K90" i="4"/>
  <c r="J89" i="4"/>
  <c r="L87" i="4"/>
  <c r="F87" i="4"/>
  <c r="K86" i="4"/>
  <c r="J85" i="4"/>
  <c r="L83" i="4"/>
  <c r="F83" i="4"/>
  <c r="K82" i="4"/>
  <c r="J81" i="4"/>
  <c r="J77" i="4"/>
  <c r="L75" i="4"/>
  <c r="F75" i="4"/>
  <c r="K74" i="4"/>
  <c r="J73" i="4"/>
  <c r="F68" i="4"/>
  <c r="J68" i="4"/>
  <c r="F64" i="4"/>
  <c r="J64" i="4"/>
  <c r="H64" i="4"/>
  <c r="F60" i="4"/>
  <c r="J60" i="4"/>
  <c r="I60" i="4"/>
  <c r="L57" i="4"/>
  <c r="G57" i="4"/>
  <c r="K57" i="4"/>
  <c r="K141" i="4"/>
  <c r="F141" i="4"/>
  <c r="K140" i="4"/>
  <c r="G140" i="4"/>
  <c r="L138" i="4"/>
  <c r="K137" i="4"/>
  <c r="F137" i="4"/>
  <c r="K136" i="4"/>
  <c r="G136" i="4"/>
  <c r="L134" i="4"/>
  <c r="K133" i="4"/>
  <c r="F133" i="4"/>
  <c r="K132" i="4"/>
  <c r="G132" i="4"/>
  <c r="L130" i="4"/>
  <c r="K129" i="4"/>
  <c r="F129" i="4"/>
  <c r="K128" i="4"/>
  <c r="G128" i="4"/>
  <c r="L126" i="4"/>
  <c r="K125" i="4"/>
  <c r="F125" i="4"/>
  <c r="K124" i="4"/>
  <c r="G124" i="4"/>
  <c r="L122" i="4"/>
  <c r="K121" i="4"/>
  <c r="F121" i="4"/>
  <c r="K120" i="4"/>
  <c r="G120" i="4"/>
  <c r="L118" i="4"/>
  <c r="K117" i="4"/>
  <c r="F117" i="4"/>
  <c r="K116" i="4"/>
  <c r="G116" i="4"/>
  <c r="L114" i="4"/>
  <c r="K113" i="4"/>
  <c r="F113" i="4"/>
  <c r="K112" i="4"/>
  <c r="G112" i="4"/>
  <c r="L110" i="4"/>
  <c r="K109" i="4"/>
  <c r="F109" i="4"/>
  <c r="K108" i="4"/>
  <c r="G108" i="4"/>
  <c r="K105" i="4"/>
  <c r="F105" i="4"/>
  <c r="K104" i="4"/>
  <c r="G104" i="4"/>
  <c r="H103" i="4"/>
  <c r="K101" i="4"/>
  <c r="F101" i="4"/>
  <c r="K100" i="4"/>
  <c r="G100" i="4"/>
  <c r="H99" i="4"/>
  <c r="K97" i="4"/>
  <c r="F97" i="4"/>
  <c r="K96" i="4"/>
  <c r="G96" i="4"/>
  <c r="H95" i="4"/>
  <c r="K93" i="4"/>
  <c r="F93" i="4"/>
  <c r="K92" i="4"/>
  <c r="G92" i="4"/>
  <c r="H91" i="4"/>
  <c r="K89" i="4"/>
  <c r="F89" i="4"/>
  <c r="K88" i="4"/>
  <c r="G88" i="4"/>
  <c r="H87" i="4"/>
  <c r="K85" i="4"/>
  <c r="F85" i="4"/>
  <c r="K84" i="4"/>
  <c r="G84" i="4"/>
  <c r="H83" i="4"/>
  <c r="K81" i="4"/>
  <c r="F81" i="4"/>
  <c r="G80" i="4"/>
  <c r="K77" i="4"/>
  <c r="F77" i="4"/>
  <c r="G76" i="4"/>
  <c r="H75" i="4"/>
  <c r="K73" i="4"/>
  <c r="F73" i="4"/>
  <c r="F67" i="4"/>
  <c r="J67" i="4"/>
  <c r="I67" i="4"/>
  <c r="L67" i="4"/>
  <c r="G64" i="4"/>
  <c r="K64" i="4"/>
  <c r="F63" i="4"/>
  <c r="J63" i="4"/>
  <c r="I63" i="4"/>
  <c r="G60" i="4"/>
  <c r="K60" i="4"/>
  <c r="G56" i="4"/>
  <c r="L56" i="4"/>
  <c r="D12" i="4"/>
  <c r="L141" i="4"/>
  <c r="L137" i="4"/>
  <c r="L133" i="4"/>
  <c r="L129" i="4"/>
  <c r="L125" i="4"/>
  <c r="L121" i="4"/>
  <c r="L117" i="4"/>
  <c r="L113" i="4"/>
  <c r="L109" i="4"/>
  <c r="G139" i="4"/>
  <c r="K139" i="4"/>
  <c r="F138" i="4"/>
  <c r="J138" i="4"/>
  <c r="G135" i="4"/>
  <c r="K135" i="4"/>
  <c r="F134" i="4"/>
  <c r="J134" i="4"/>
  <c r="G131" i="4"/>
  <c r="K131" i="4"/>
  <c r="F130" i="4"/>
  <c r="J130" i="4"/>
  <c r="G127" i="4"/>
  <c r="K127" i="4"/>
  <c r="F126" i="4"/>
  <c r="J126" i="4"/>
  <c r="G123" i="4"/>
  <c r="K123" i="4"/>
  <c r="F122" i="4"/>
  <c r="J122" i="4"/>
  <c r="G119" i="4"/>
  <c r="K119" i="4"/>
  <c r="F118" i="4"/>
  <c r="J118" i="4"/>
  <c r="G115" i="4"/>
  <c r="K115" i="4"/>
  <c r="F114" i="4"/>
  <c r="J114" i="4"/>
  <c r="G111" i="4"/>
  <c r="K111" i="4"/>
  <c r="F110" i="4"/>
  <c r="J110" i="4"/>
  <c r="G107" i="4"/>
  <c r="K107" i="4"/>
  <c r="F106" i="4"/>
  <c r="J106" i="4"/>
  <c r="G103" i="4"/>
  <c r="K103" i="4"/>
  <c r="F102" i="4"/>
  <c r="J102" i="4"/>
  <c r="G99" i="4"/>
  <c r="K99" i="4"/>
  <c r="F98" i="4"/>
  <c r="J98" i="4"/>
  <c r="G95" i="4"/>
  <c r="K95" i="4"/>
  <c r="F94" i="4"/>
  <c r="J94" i="4"/>
  <c r="G91" i="4"/>
  <c r="K91" i="4"/>
  <c r="F90" i="4"/>
  <c r="J90" i="4"/>
  <c r="G87" i="4"/>
  <c r="K87" i="4"/>
  <c r="F86" i="4"/>
  <c r="J86" i="4"/>
  <c r="G83" i="4"/>
  <c r="K83" i="4"/>
  <c r="F82" i="4"/>
  <c r="J82" i="4"/>
  <c r="G79" i="4"/>
  <c r="K79" i="4"/>
  <c r="G75" i="4"/>
  <c r="K75" i="4"/>
  <c r="J59" i="4"/>
  <c r="H59" i="4"/>
  <c r="L63" i="4"/>
  <c r="G69" i="4"/>
  <c r="G68" i="4"/>
  <c r="K68" i="4"/>
  <c r="J56" i="4"/>
  <c r="L53" i="4"/>
  <c r="G53" i="4"/>
  <c r="K53" i="4"/>
  <c r="G52" i="4"/>
  <c r="K52" i="4"/>
  <c r="P12" i="4"/>
  <c r="J48" i="4"/>
  <c r="F47" i="4"/>
  <c r="N12" i="4"/>
  <c r="L12" i="4"/>
  <c r="I13" i="4"/>
  <c r="I12" i="4"/>
  <c r="L49" i="4"/>
  <c r="G49" i="4"/>
  <c r="K49" i="4"/>
  <c r="G48" i="4"/>
  <c r="E12" i="4"/>
  <c r="Q12" i="4"/>
  <c r="K13" i="4"/>
  <c r="K12" i="4"/>
  <c r="H12" i="4"/>
  <c r="F52" i="4"/>
  <c r="J52" i="4"/>
  <c r="F51" i="4"/>
  <c r="J51" i="4"/>
  <c r="I51" i="4"/>
  <c r="C12" i="4"/>
  <c r="H48" i="4"/>
  <c r="E64" i="1"/>
  <c r="F64" i="1" s="1"/>
  <c r="G64" i="1" s="1"/>
  <c r="K64" i="1" s="1"/>
  <c r="F12" i="4"/>
  <c r="K45" i="4"/>
  <c r="K37" i="4"/>
  <c r="K33" i="4"/>
  <c r="K29" i="4"/>
  <c r="K24" i="4"/>
  <c r="I43" i="4"/>
  <c r="I35" i="4"/>
  <c r="I26" i="4"/>
  <c r="J12" i="4"/>
  <c r="H45" i="4"/>
  <c r="H43" i="4"/>
  <c r="H37" i="4"/>
  <c r="H35" i="4"/>
  <c r="H33" i="4"/>
  <c r="H31" i="4"/>
  <c r="H29" i="4"/>
  <c r="H26" i="4"/>
  <c r="H24" i="4"/>
  <c r="L43" i="4"/>
  <c r="L35" i="4"/>
  <c r="L26" i="4"/>
  <c r="F45" i="4"/>
  <c r="F33" i="4"/>
  <c r="F29" i="4"/>
  <c r="F24" i="4"/>
  <c r="K42" i="4"/>
  <c r="K34" i="4"/>
  <c r="K30" i="4"/>
  <c r="J45" i="4"/>
  <c r="J33" i="4"/>
  <c r="J29" i="4"/>
  <c r="J24" i="4"/>
  <c r="G44" i="4"/>
  <c r="G40" i="4"/>
  <c r="G36" i="4"/>
  <c r="G32" i="4"/>
  <c r="G27" i="4"/>
  <c r="G23" i="4"/>
  <c r="E23" i="1"/>
  <c r="F23" i="1" s="1"/>
  <c r="G23" i="1" s="1"/>
  <c r="K23" i="1" s="1"/>
  <c r="E22" i="1"/>
  <c r="F22" i="1" s="1"/>
  <c r="G22" i="1" s="1"/>
  <c r="K22" i="1" s="1"/>
  <c r="J42" i="4"/>
  <c r="J34" i="4"/>
  <c r="J30" i="4"/>
  <c r="J25" i="4"/>
  <c r="G287" i="4"/>
  <c r="K287" i="4"/>
  <c r="L287" i="4"/>
  <c r="K211" i="4"/>
  <c r="L211" i="4"/>
  <c r="G211" i="4"/>
  <c r="G335" i="4"/>
  <c r="L335" i="4"/>
  <c r="F319" i="4"/>
  <c r="H319" i="4"/>
  <c r="K319" i="4"/>
  <c r="I319" i="4"/>
  <c r="J319" i="4"/>
  <c r="K298" i="4"/>
  <c r="L298" i="4"/>
  <c r="G298" i="4"/>
  <c r="F245" i="4"/>
  <c r="H245" i="4"/>
  <c r="I245" i="4"/>
  <c r="K245" i="4"/>
  <c r="J245" i="4"/>
  <c r="L245" i="4"/>
  <c r="F253" i="4"/>
  <c r="H253" i="4"/>
  <c r="I253" i="4"/>
  <c r="L253" i="4"/>
  <c r="J253" i="4"/>
  <c r="K253" i="4"/>
  <c r="J332" i="4"/>
  <c r="F332" i="4"/>
  <c r="K332" i="4"/>
  <c r="H332" i="4"/>
  <c r="I332" i="4"/>
  <c r="F261" i="4"/>
  <c r="H261" i="4"/>
  <c r="I261" i="4"/>
  <c r="K261" i="4"/>
  <c r="J261" i="4"/>
  <c r="K338" i="4"/>
  <c r="G338" i="4"/>
  <c r="L338" i="4"/>
  <c r="L292" i="4"/>
  <c r="F292" i="4"/>
  <c r="J292" i="4"/>
  <c r="I292" i="4"/>
  <c r="K292" i="4"/>
  <c r="H292" i="4"/>
  <c r="F269" i="4"/>
  <c r="H269" i="4"/>
  <c r="I269" i="4"/>
  <c r="J269" i="4"/>
  <c r="K269" i="4"/>
  <c r="L269" i="4"/>
  <c r="I322" i="4"/>
  <c r="J322" i="4"/>
  <c r="H322" i="4"/>
  <c r="F322" i="4"/>
  <c r="L322" i="4"/>
  <c r="I294" i="4"/>
  <c r="H294" i="4"/>
  <c r="F294" i="4"/>
  <c r="J294" i="4"/>
  <c r="K294" i="4"/>
  <c r="L294" i="4"/>
  <c r="F277" i="4"/>
  <c r="H277" i="4"/>
  <c r="I277" i="4"/>
  <c r="K277" i="4"/>
  <c r="J277" i="4"/>
  <c r="L277" i="4"/>
  <c r="L284" i="4"/>
  <c r="K284" i="4"/>
  <c r="G284" i="4"/>
  <c r="I338" i="4"/>
  <c r="J338" i="4"/>
  <c r="J336" i="4"/>
  <c r="H335" i="4"/>
  <c r="H333" i="4"/>
  <c r="H320" i="4"/>
  <c r="I310" i="4"/>
  <c r="H308" i="4"/>
  <c r="L304" i="4"/>
  <c r="I287" i="4"/>
  <c r="L333" i="4"/>
  <c r="H315" i="4"/>
  <c r="L313" i="4"/>
  <c r="K313" i="4"/>
  <c r="H301" i="4"/>
  <c r="I301" i="4"/>
  <c r="H296" i="4"/>
  <c r="F296" i="4"/>
  <c r="K180" i="4"/>
  <c r="L180" i="4"/>
  <c r="G180" i="4"/>
  <c r="F313" i="4"/>
  <c r="J313" i="4"/>
  <c r="G279" i="4"/>
  <c r="K279" i="4"/>
  <c r="F190" i="4"/>
  <c r="H190" i="4"/>
  <c r="I190" i="4"/>
  <c r="L190" i="4"/>
  <c r="J190" i="4"/>
  <c r="F308" i="4"/>
  <c r="I308" i="4"/>
  <c r="F290" i="4"/>
  <c r="J290" i="4"/>
  <c r="G271" i="4"/>
  <c r="K271" i="4"/>
  <c r="G263" i="4"/>
  <c r="K263" i="4"/>
  <c r="G255" i="4"/>
  <c r="K255" i="4"/>
  <c r="G247" i="4"/>
  <c r="K247" i="4"/>
  <c r="G239" i="4"/>
  <c r="K239" i="4"/>
  <c r="K315" i="4"/>
  <c r="J340" i="4"/>
  <c r="L329" i="4"/>
  <c r="K329" i="4"/>
  <c r="G327" i="4"/>
  <c r="J325" i="4"/>
  <c r="J317" i="4"/>
  <c r="L316" i="4"/>
  <c r="G314" i="4"/>
  <c r="L314" i="4"/>
  <c r="H311" i="4"/>
  <c r="F311" i="4"/>
  <c r="L282" i="4"/>
  <c r="G282" i="4"/>
  <c r="I271" i="4"/>
  <c r="H271" i="4"/>
  <c r="I263" i="4"/>
  <c r="H263" i="4"/>
  <c r="I255" i="4"/>
  <c r="H255" i="4"/>
  <c r="I247" i="4"/>
  <c r="H247" i="4"/>
  <c r="I239" i="4"/>
  <c r="H239" i="4"/>
  <c r="G207" i="4"/>
  <c r="K207" i="4"/>
  <c r="L207" i="4"/>
  <c r="H325" i="4"/>
  <c r="L319" i="4"/>
  <c r="G319" i="4"/>
  <c r="I317" i="4"/>
  <c r="F316" i="4"/>
  <c r="J316" i="4"/>
  <c r="H310" i="4"/>
  <c r="H302" i="4"/>
  <c r="J302" i="4"/>
  <c r="I302" i="4"/>
  <c r="L290" i="4"/>
  <c r="F285" i="4"/>
  <c r="H285" i="4"/>
  <c r="H209" i="4"/>
  <c r="I209" i="4"/>
  <c r="F209" i="4"/>
  <c r="F176" i="4"/>
  <c r="H176" i="4"/>
  <c r="J176" i="4"/>
  <c r="K176" i="4"/>
  <c r="I176" i="4"/>
  <c r="L176" i="4"/>
  <c r="I335" i="4"/>
  <c r="J333" i="4"/>
  <c r="L332" i="4"/>
  <c r="L330" i="4"/>
  <c r="G330" i="4"/>
  <c r="H327" i="4"/>
  <c r="F327" i="4"/>
  <c r="F325" i="4"/>
  <c r="K322" i="4"/>
  <c r="H317" i="4"/>
  <c r="I315" i="4"/>
  <c r="F309" i="4"/>
  <c r="J309" i="4"/>
  <c r="I304" i="4"/>
  <c r="K303" i="4"/>
  <c r="L303" i="4"/>
  <c r="J301" i="4"/>
  <c r="K299" i="4"/>
  <c r="K290" i="4"/>
  <c r="G286" i="4"/>
  <c r="L286" i="4"/>
  <c r="K275" i="4"/>
  <c r="G275" i="4"/>
  <c r="K267" i="4"/>
  <c r="G267" i="4"/>
  <c r="K259" i="4"/>
  <c r="G259" i="4"/>
  <c r="K251" i="4"/>
  <c r="G251" i="4"/>
  <c r="K243" i="4"/>
  <c r="G243" i="4"/>
  <c r="F237" i="4"/>
  <c r="H237" i="4"/>
  <c r="I237" i="4"/>
  <c r="J237" i="4"/>
  <c r="G300" i="4"/>
  <c r="G305" i="4"/>
  <c r="L278" i="4"/>
  <c r="G274" i="4"/>
  <c r="L270" i="4"/>
  <c r="G266" i="4"/>
  <c r="L262" i="4"/>
  <c r="G258" i="4"/>
  <c r="L254" i="4"/>
  <c r="G250" i="4"/>
  <c r="L246" i="4"/>
  <c r="G242" i="4"/>
  <c r="L238" i="4"/>
  <c r="K227" i="4"/>
  <c r="L227" i="4"/>
  <c r="F192" i="4"/>
  <c r="H192" i="4"/>
  <c r="J192" i="4"/>
  <c r="K192" i="4"/>
  <c r="L187" i="4"/>
  <c r="G175" i="4"/>
  <c r="K175" i="4"/>
  <c r="K196" i="4"/>
  <c r="G196" i="4"/>
  <c r="F187" i="4"/>
  <c r="H187" i="4"/>
  <c r="I187" i="4"/>
  <c r="H177" i="4"/>
  <c r="I177" i="4"/>
  <c r="K177" i="4"/>
  <c r="L155" i="4"/>
  <c r="K155" i="4"/>
  <c r="G155" i="4"/>
  <c r="K212" i="4"/>
  <c r="G212" i="4"/>
  <c r="F208" i="4"/>
  <c r="H208" i="4"/>
  <c r="K208" i="4"/>
  <c r="F206" i="4"/>
  <c r="H206" i="4"/>
  <c r="I206" i="4"/>
  <c r="K200" i="4"/>
  <c r="L200" i="4"/>
  <c r="H196" i="4"/>
  <c r="J196" i="4"/>
  <c r="I196" i="4"/>
  <c r="K228" i="4"/>
  <c r="G228" i="4"/>
  <c r="F224" i="4"/>
  <c r="H224" i="4"/>
  <c r="K224" i="4"/>
  <c r="F222" i="4"/>
  <c r="H222" i="4"/>
  <c r="I222" i="4"/>
  <c r="K216" i="4"/>
  <c r="L216" i="4"/>
  <c r="H212" i="4"/>
  <c r="J212" i="4"/>
  <c r="I212" i="4"/>
  <c r="I210" i="4"/>
  <c r="J210" i="4"/>
  <c r="H210" i="4"/>
  <c r="F203" i="4"/>
  <c r="I203" i="4"/>
  <c r="G191" i="4"/>
  <c r="K191" i="4"/>
  <c r="K232" i="4"/>
  <c r="L232" i="4"/>
  <c r="H228" i="4"/>
  <c r="J228" i="4"/>
  <c r="I228" i="4"/>
  <c r="I226" i="4"/>
  <c r="J226" i="4"/>
  <c r="H226" i="4"/>
  <c r="F219" i="4"/>
  <c r="I219" i="4"/>
  <c r="K209" i="4"/>
  <c r="H193" i="4"/>
  <c r="I193" i="4"/>
  <c r="F174" i="4"/>
  <c r="H174" i="4"/>
  <c r="I174" i="4"/>
  <c r="L174" i="4"/>
  <c r="K164" i="4"/>
  <c r="L164" i="4"/>
  <c r="G164" i="4"/>
  <c r="H225" i="4"/>
  <c r="I225" i="4"/>
  <c r="G223" i="4"/>
  <c r="K223" i="4"/>
  <c r="J187" i="4"/>
  <c r="F223" i="4"/>
  <c r="F207" i="4"/>
  <c r="H194" i="4"/>
  <c r="F191" i="4"/>
  <c r="H179" i="4"/>
  <c r="H178" i="4"/>
  <c r="F175" i="4"/>
  <c r="H163" i="4"/>
  <c r="H162" i="4"/>
  <c r="I158" i="4"/>
  <c r="H152" i="4"/>
  <c r="F151" i="4"/>
  <c r="J151" i="4"/>
  <c r="F149" i="4"/>
  <c r="G143" i="4"/>
  <c r="L140" i="4"/>
  <c r="I133" i="4"/>
  <c r="H124" i="4"/>
  <c r="I119" i="4"/>
  <c r="L108" i="4"/>
  <c r="I97" i="4"/>
  <c r="H97" i="4"/>
  <c r="H92" i="4"/>
  <c r="H90" i="4"/>
  <c r="I90" i="4"/>
  <c r="F88" i="4"/>
  <c r="G81" i="4"/>
  <c r="I73" i="4"/>
  <c r="G71" i="4"/>
  <c r="H58" i="4"/>
  <c r="I58" i="4"/>
  <c r="I52" i="4"/>
  <c r="J49" i="4"/>
  <c r="L143" i="4"/>
  <c r="H131" i="4"/>
  <c r="H126" i="4"/>
  <c r="I108" i="4"/>
  <c r="J108" i="4"/>
  <c r="L104" i="4"/>
  <c r="L92" i="4"/>
  <c r="L88" i="4"/>
  <c r="L54" i="4"/>
  <c r="I104" i="4"/>
  <c r="J104" i="4"/>
  <c r="F54" i="4"/>
  <c r="I54" i="4"/>
  <c r="J54" i="4"/>
  <c r="L195" i="4"/>
  <c r="J194" i="4"/>
  <c r="I180" i="4"/>
  <c r="L179" i="4"/>
  <c r="J178" i="4"/>
  <c r="I171" i="4"/>
  <c r="I164" i="4"/>
  <c r="L163" i="4"/>
  <c r="J162" i="4"/>
  <c r="L156" i="4"/>
  <c r="J143" i="4"/>
  <c r="F143" i="4"/>
  <c r="H115" i="4"/>
  <c r="G67" i="4"/>
  <c r="H66" i="4"/>
  <c r="I66" i="4"/>
  <c r="H49" i="4"/>
  <c r="F49" i="4"/>
  <c r="H171" i="4"/>
  <c r="L72" i="4"/>
  <c r="K72" i="4"/>
  <c r="I223" i="4"/>
  <c r="F220" i="4"/>
  <c r="G219" i="4"/>
  <c r="F218" i="4"/>
  <c r="I207" i="4"/>
  <c r="F204" i="4"/>
  <c r="G203" i="4"/>
  <c r="F202" i="4"/>
  <c r="I191" i="4"/>
  <c r="I175" i="4"/>
  <c r="I145" i="4"/>
  <c r="I140" i="4"/>
  <c r="H121" i="4"/>
  <c r="H111" i="4"/>
  <c r="J111" i="4"/>
  <c r="H100" i="4"/>
  <c r="I100" i="4"/>
  <c r="H85" i="4"/>
  <c r="L73" i="4"/>
  <c r="I62" i="4"/>
  <c r="J227" i="4"/>
  <c r="J211" i="4"/>
  <c r="J195" i="4"/>
  <c r="L184" i="4"/>
  <c r="J180" i="4"/>
  <c r="J179" i="4"/>
  <c r="L168" i="4"/>
  <c r="J164" i="4"/>
  <c r="J163" i="4"/>
  <c r="J155" i="4"/>
  <c r="I149" i="4"/>
  <c r="K147" i="4"/>
  <c r="H145" i="4"/>
  <c r="I143" i="4"/>
  <c r="F142" i="4"/>
  <c r="H140" i="4"/>
  <c r="I135" i="4"/>
  <c r="H123" i="4"/>
  <c r="F116" i="4"/>
  <c r="I110" i="4"/>
  <c r="H108" i="4"/>
  <c r="J92" i="4"/>
  <c r="I88" i="4"/>
  <c r="H69" i="4"/>
  <c r="K66" i="4"/>
  <c r="F58" i="4"/>
  <c r="K54" i="4"/>
  <c r="L51" i="4"/>
  <c r="J158" i="4"/>
  <c r="H155" i="4"/>
  <c r="J147" i="4"/>
  <c r="H143" i="4"/>
  <c r="L142" i="4"/>
  <c r="F140" i="4"/>
  <c r="J131" i="4"/>
  <c r="H129" i="4"/>
  <c r="I124" i="4"/>
  <c r="J119" i="4"/>
  <c r="L116" i="4"/>
  <c r="F108" i="4"/>
  <c r="G106" i="4"/>
  <c r="H104" i="4"/>
  <c r="I101" i="4"/>
  <c r="L97" i="4"/>
  <c r="L94" i="4"/>
  <c r="I92" i="4"/>
  <c r="L90" i="4"/>
  <c r="H88" i="4"/>
  <c r="I83" i="4"/>
  <c r="J75" i="4"/>
  <c r="J66" i="4"/>
  <c r="L58" i="4"/>
  <c r="H54" i="4"/>
  <c r="L52" i="4"/>
  <c r="G47" i="4"/>
  <c r="G31" i="4"/>
  <c r="I33" i="4"/>
  <c r="G41" i="4"/>
  <c r="G26" i="4"/>
  <c r="G12" i="4"/>
  <c r="J53" i="4"/>
  <c r="F34" i="4"/>
  <c r="K32" i="4"/>
  <c r="H32" i="4"/>
  <c r="F43" i="4"/>
  <c r="F32" i="4"/>
  <c r="I36" i="4"/>
  <c r="F50" i="4" l="1"/>
  <c r="H41" i="4"/>
  <c r="J21" i="4"/>
  <c r="J37" i="4"/>
  <c r="F48" i="4"/>
  <c r="F56" i="4"/>
  <c r="I59" i="4"/>
  <c r="K56" i="4"/>
  <c r="I21" i="4"/>
  <c r="J41" i="4"/>
  <c r="L21" i="4"/>
  <c r="F37" i="4"/>
  <c r="K41" i="4"/>
  <c r="F59" i="4"/>
  <c r="F79" i="4"/>
  <c r="I80" i="4"/>
  <c r="L46" i="4"/>
  <c r="L29" i="4"/>
  <c r="H36" i="4"/>
  <c r="K21" i="4"/>
  <c r="F41" i="4"/>
  <c r="K48" i="4"/>
  <c r="K69" i="4"/>
  <c r="J74" i="4"/>
  <c r="H79" i="4"/>
  <c r="L79" i="4"/>
  <c r="H80" i="4"/>
  <c r="K67" i="4"/>
  <c r="I64" i="4"/>
  <c r="J46" i="4"/>
  <c r="K28" i="4"/>
  <c r="K47" i="4"/>
  <c r="F69" i="4"/>
  <c r="I47" i="4"/>
  <c r="F74" i="4"/>
  <c r="F80" i="4"/>
  <c r="J61" i="4"/>
  <c r="K59" i="4"/>
  <c r="H46" i="4"/>
  <c r="H42" i="4"/>
  <c r="I28" i="4"/>
  <c r="F21" i="4"/>
  <c r="L47" i="4"/>
  <c r="J47" i="4"/>
  <c r="L69" i="4"/>
  <c r="K80" i="4"/>
  <c r="J69" i="4"/>
  <c r="E11" i="5"/>
  <c r="E12" i="5"/>
  <c r="E13" i="5"/>
  <c r="F50" i="1"/>
  <c r="G50" i="1" s="1"/>
  <c r="J50" i="1" s="1"/>
  <c r="E27" i="5"/>
  <c r="P65" i="1"/>
  <c r="R65" i="1" s="1"/>
  <c r="P24" i="1"/>
  <c r="R24" i="1" s="1"/>
  <c r="U24" i="1" s="1"/>
  <c r="P23" i="1"/>
  <c r="R23" i="1" s="1"/>
  <c r="U23" i="1" s="1"/>
  <c r="E18" i="5"/>
  <c r="F58" i="1"/>
  <c r="G58" i="1" s="1"/>
  <c r="K58" i="1" s="1"/>
  <c r="E21" i="5"/>
  <c r="X34" i="1"/>
  <c r="P57" i="1"/>
  <c r="R57" i="1" s="1"/>
  <c r="U57" i="1" s="1"/>
  <c r="E62" i="1"/>
  <c r="F62" i="1" s="1"/>
  <c r="G62" i="1" s="1"/>
  <c r="K62" i="1" s="1"/>
  <c r="X15" i="1"/>
  <c r="P39" i="1"/>
  <c r="R39" i="1" s="1"/>
  <c r="T39" i="1" s="1"/>
  <c r="P43" i="1"/>
  <c r="R43" i="1" s="1"/>
  <c r="U43" i="1" s="1"/>
  <c r="P33" i="1"/>
  <c r="R33" i="1" s="1"/>
  <c r="U33" i="1" s="1"/>
  <c r="X7" i="1"/>
  <c r="E47" i="1"/>
  <c r="E45" i="1"/>
  <c r="F45" i="1" s="1"/>
  <c r="G45" i="1" s="1"/>
  <c r="K45" i="1" s="1"/>
  <c r="E40" i="1"/>
  <c r="E35" i="1"/>
  <c r="E26" i="1"/>
  <c r="E66" i="1"/>
  <c r="F66" i="1" s="1"/>
  <c r="G66" i="1" s="1"/>
  <c r="K66" i="1" s="1"/>
  <c r="E63" i="1"/>
  <c r="F63" i="1" s="1"/>
  <c r="G63" i="1" s="1"/>
  <c r="K63" i="1" s="1"/>
  <c r="L55" i="4"/>
  <c r="I78" i="4"/>
  <c r="K25" i="4"/>
  <c r="P51" i="1"/>
  <c r="R51" i="1" s="1"/>
  <c r="P53" i="1"/>
  <c r="R53" i="1" s="1"/>
  <c r="P42" i="1"/>
  <c r="R42" i="1" s="1"/>
  <c r="F71" i="4"/>
  <c r="K78" i="4"/>
  <c r="X16" i="1"/>
  <c r="X8" i="1"/>
  <c r="L78" i="4"/>
  <c r="L66" i="4"/>
  <c r="H50" i="4"/>
  <c r="H25" i="4"/>
  <c r="X18" i="1"/>
  <c r="P37" i="1"/>
  <c r="R37" i="1" s="1"/>
  <c r="P30" i="1"/>
  <c r="R30" i="1" s="1"/>
  <c r="P22" i="1"/>
  <c r="R22" i="1" s="1"/>
  <c r="J78" i="4"/>
  <c r="X14" i="1"/>
  <c r="X6" i="1"/>
  <c r="F44" i="4"/>
  <c r="F25" i="4"/>
  <c r="L40" i="4"/>
  <c r="P29" i="1"/>
  <c r="R29" i="1" s="1"/>
  <c r="P36" i="1"/>
  <c r="R36" i="1" s="1"/>
  <c r="X24" i="1"/>
  <c r="X32" i="1"/>
  <c r="X36" i="1"/>
  <c r="P45" i="1"/>
  <c r="R45" i="1" s="1"/>
  <c r="U45" i="1" s="1"/>
  <c r="L31" i="4"/>
  <c r="I31" i="4"/>
  <c r="P55" i="1"/>
  <c r="R55" i="1" s="1"/>
  <c r="P34" i="1"/>
  <c r="R34" i="1" s="1"/>
  <c r="F78" i="4"/>
  <c r="X13" i="1"/>
  <c r="X5" i="1"/>
  <c r="H77" i="4"/>
  <c r="H63" i="4"/>
  <c r="I56" i="4"/>
  <c r="H51" i="4"/>
  <c r="F23" i="4"/>
  <c r="L28" i="4"/>
  <c r="X31" i="1"/>
  <c r="X35" i="1"/>
  <c r="P28" i="1"/>
  <c r="R28" i="1" s="1"/>
  <c r="T28" i="1" s="1"/>
  <c r="P46" i="1"/>
  <c r="R46" i="1" s="1"/>
  <c r="P49" i="1"/>
  <c r="R49" i="1" s="1"/>
  <c r="P31" i="1"/>
  <c r="R31" i="1" s="1"/>
  <c r="I55" i="4"/>
  <c r="X12" i="1"/>
  <c r="X4" i="1"/>
  <c r="I50" i="4"/>
  <c r="F40" i="4"/>
  <c r="I40" i="4"/>
  <c r="J40" i="4"/>
  <c r="K35" i="4"/>
  <c r="K43" i="4"/>
  <c r="X22" i="1"/>
  <c r="X26" i="1"/>
  <c r="F76" i="4"/>
  <c r="P64" i="1"/>
  <c r="R64" i="1" s="1"/>
  <c r="P56" i="1"/>
  <c r="R56" i="1" s="1"/>
  <c r="T56" i="1" s="1"/>
  <c r="X29" i="1"/>
  <c r="L39" i="4"/>
  <c r="H39" i="4"/>
  <c r="I39" i="4"/>
  <c r="P41" i="1"/>
  <c r="R41" i="1" s="1"/>
  <c r="J55" i="4"/>
  <c r="X11" i="1"/>
  <c r="X3" i="1"/>
  <c r="F39" i="4"/>
  <c r="J39" i="4"/>
  <c r="K31" i="4"/>
  <c r="X21" i="1"/>
  <c r="X25" i="1"/>
  <c r="J76" i="4"/>
  <c r="P25" i="1"/>
  <c r="R25" i="1" s="1"/>
  <c r="P54" i="1"/>
  <c r="R54" i="1" s="1"/>
  <c r="T54" i="1" s="1"/>
  <c r="X27" i="1"/>
  <c r="P21" i="1"/>
  <c r="R21" i="1" s="1"/>
  <c r="F55" i="4"/>
  <c r="I71" i="4"/>
  <c r="K76" i="4"/>
  <c r="X10" i="1"/>
  <c r="X2" i="1"/>
  <c r="H55" i="4"/>
  <c r="F35" i="4"/>
  <c r="J26" i="4"/>
  <c r="L23" i="4"/>
  <c r="X20" i="1"/>
  <c r="X23" i="1"/>
  <c r="P48" i="1"/>
  <c r="R48" i="1" s="1"/>
  <c r="T48" i="1" s="1"/>
  <c r="P38" i="1"/>
  <c r="R38" i="1" s="1"/>
  <c r="P59" i="1"/>
  <c r="R59" i="1" s="1"/>
  <c r="U59" i="1" s="1"/>
  <c r="X30" i="1"/>
  <c r="P44" i="1"/>
  <c r="R44" i="1" s="1"/>
  <c r="T44" i="1" s="1"/>
  <c r="L71" i="4"/>
  <c r="P60" i="1"/>
  <c r="R60" i="1" s="1"/>
  <c r="X28" i="1"/>
  <c r="P32" i="1"/>
  <c r="R32" i="1" s="1"/>
  <c r="P52" i="1"/>
  <c r="R52" i="1" s="1"/>
  <c r="P27" i="1"/>
  <c r="R27" i="1" s="1"/>
  <c r="J71" i="4"/>
  <c r="X17" i="1"/>
  <c r="X9" i="1"/>
  <c r="I53" i="4"/>
  <c r="L50" i="4"/>
  <c r="K46" i="4"/>
  <c r="K40" i="4"/>
  <c r="J23" i="4"/>
  <c r="I41" i="4"/>
  <c r="X19" i="1"/>
  <c r="I38" i="4"/>
  <c r="J38" i="4"/>
  <c r="K38" i="4"/>
  <c r="L38" i="4"/>
  <c r="F38" i="4"/>
  <c r="H38" i="4"/>
  <c r="K22" i="4"/>
  <c r="F22" i="4"/>
  <c r="H22" i="4"/>
  <c r="L22" i="4"/>
  <c r="I22" i="4"/>
  <c r="J22" i="4"/>
  <c r="T49" i="1"/>
  <c r="U49" i="1"/>
  <c r="H70" i="4"/>
  <c r="L70" i="4"/>
  <c r="F70" i="4"/>
  <c r="I70" i="4"/>
  <c r="J70" i="4"/>
  <c r="K70" i="4"/>
  <c r="I65" i="4"/>
  <c r="L65" i="4"/>
  <c r="F65" i="4"/>
  <c r="K65" i="4"/>
  <c r="H65" i="4"/>
  <c r="J65" i="4"/>
  <c r="T53" i="1"/>
  <c r="U53" i="1"/>
  <c r="H13" i="4"/>
  <c r="C13" i="4"/>
  <c r="F13" i="4"/>
  <c r="M13" i="4"/>
  <c r="P13" i="4"/>
  <c r="E13" i="4"/>
  <c r="G13" i="4"/>
  <c r="D13" i="4"/>
  <c r="O13" i="4"/>
  <c r="N13" i="4"/>
  <c r="J13" i="4"/>
  <c r="Q13" i="4"/>
  <c r="L13" i="4"/>
  <c r="L62" i="4"/>
  <c r="F62" i="4"/>
  <c r="J62" i="4"/>
  <c r="K62" i="4"/>
  <c r="H62" i="4"/>
  <c r="T57" i="1"/>
  <c r="T24" i="1"/>
  <c r="L44" i="4"/>
  <c r="I44" i="4"/>
  <c r="H44" i="4"/>
  <c r="J44" i="4"/>
  <c r="L82" i="4"/>
  <c r="J79" i="4"/>
  <c r="I74" i="4"/>
  <c r="I57" i="4"/>
  <c r="L37" i="4"/>
  <c r="F28" i="4"/>
  <c r="H71" i="4"/>
  <c r="F46" i="4"/>
  <c r="F36" i="4"/>
  <c r="J36" i="4"/>
  <c r="I24" i="4"/>
  <c r="L32" i="4"/>
  <c r="X37" i="1"/>
  <c r="I82" i="4"/>
  <c r="I76" i="4"/>
  <c r="H74" i="4"/>
  <c r="H68" i="4"/>
  <c r="J57" i="4"/>
  <c r="K50" i="4"/>
  <c r="L25" i="4"/>
  <c r="J31" i="4"/>
  <c r="H28" i="4"/>
  <c r="H76" i="4"/>
  <c r="H57" i="4"/>
  <c r="P61" i="1"/>
  <c r="R61" i="1" s="1"/>
  <c r="X33" i="1"/>
  <c r="K18" i="4"/>
  <c r="G18" i="4"/>
  <c r="C12" i="1"/>
  <c r="D18" i="4"/>
  <c r="F18" i="4"/>
  <c r="C11" i="1"/>
  <c r="I18" i="4"/>
  <c r="J18" i="4"/>
  <c r="L18" i="4"/>
  <c r="H18" i="4"/>
  <c r="C18" i="4"/>
  <c r="U54" i="1" l="1"/>
  <c r="T45" i="1"/>
  <c r="T59" i="1"/>
  <c r="P62" i="1"/>
  <c r="T23" i="1"/>
  <c r="T43" i="1"/>
  <c r="U48" i="1"/>
  <c r="U28" i="1"/>
  <c r="U39" i="1"/>
  <c r="P58" i="1"/>
  <c r="R58" i="1" s="1"/>
  <c r="U58" i="1" s="1"/>
  <c r="P50" i="1"/>
  <c r="R50" i="1" s="1"/>
  <c r="O65" i="1"/>
  <c r="T65" i="1"/>
  <c r="U65" i="1"/>
  <c r="R62" i="1"/>
  <c r="U44" i="1"/>
  <c r="P63" i="1"/>
  <c r="R63" i="1" s="1"/>
  <c r="F26" i="1"/>
  <c r="E14" i="5"/>
  <c r="F35" i="1"/>
  <c r="E19" i="5"/>
  <c r="P66" i="1"/>
  <c r="R66" i="1" s="1"/>
  <c r="T66" i="1" s="1"/>
  <c r="T33" i="1"/>
  <c r="F40" i="1"/>
  <c r="O40" i="1" s="1"/>
  <c r="E24" i="5"/>
  <c r="F47" i="1"/>
  <c r="E38" i="5"/>
  <c r="T27" i="1"/>
  <c r="U27" i="1"/>
  <c r="U56" i="1"/>
  <c r="T21" i="1"/>
  <c r="U21" i="1"/>
  <c r="T52" i="1"/>
  <c r="U52" i="1"/>
  <c r="T31" i="1"/>
  <c r="U31" i="1"/>
  <c r="T32" i="1"/>
  <c r="U32" i="1"/>
  <c r="U38" i="1"/>
  <c r="T38" i="1"/>
  <c r="T25" i="1"/>
  <c r="U25" i="1"/>
  <c r="U64" i="1"/>
  <c r="T64" i="1"/>
  <c r="U51" i="1"/>
  <c r="T51" i="1"/>
  <c r="U34" i="1"/>
  <c r="T34" i="1"/>
  <c r="U36" i="1"/>
  <c r="T36" i="1"/>
  <c r="T22" i="1"/>
  <c r="U22" i="1"/>
  <c r="T41" i="1"/>
  <c r="U41" i="1"/>
  <c r="T46" i="1"/>
  <c r="U46" i="1"/>
  <c r="U55" i="1"/>
  <c r="T55" i="1"/>
  <c r="T29" i="1"/>
  <c r="U29" i="1"/>
  <c r="T30" i="1"/>
  <c r="U30" i="1"/>
  <c r="U60" i="1"/>
  <c r="T60" i="1"/>
  <c r="U37" i="1"/>
  <c r="T37" i="1"/>
  <c r="T42" i="1"/>
  <c r="U42" i="1"/>
  <c r="O44" i="1"/>
  <c r="O49" i="1"/>
  <c r="O56" i="1"/>
  <c r="O64" i="1"/>
  <c r="O54" i="1"/>
  <c r="O51" i="1"/>
  <c r="O52" i="1"/>
  <c r="O57" i="1"/>
  <c r="O62" i="1"/>
  <c r="O58" i="1"/>
  <c r="O50" i="1"/>
  <c r="O59" i="1"/>
  <c r="O66" i="1"/>
  <c r="O55" i="1"/>
  <c r="O48" i="1"/>
  <c r="O46" i="1"/>
  <c r="O41" i="1"/>
  <c r="O63" i="1"/>
  <c r="O53" i="1"/>
  <c r="O60" i="1"/>
  <c r="O61" i="1"/>
  <c r="O45" i="1"/>
  <c r="O43" i="1"/>
  <c r="C16" i="1"/>
  <c r="D18" i="1" s="1"/>
  <c r="O3" i="4"/>
  <c r="O2" i="4"/>
  <c r="O4" i="4"/>
  <c r="O6" i="4"/>
  <c r="O5" i="4"/>
  <c r="O1" i="4"/>
  <c r="U61" i="1"/>
  <c r="T61" i="1"/>
  <c r="E18" i="4"/>
  <c r="U66" i="1" l="1"/>
  <c r="T58" i="1"/>
  <c r="C15" i="1"/>
  <c r="C18" i="1" s="1"/>
  <c r="U50" i="1"/>
  <c r="T50" i="1"/>
  <c r="G47" i="1"/>
  <c r="K47" i="1" s="1"/>
  <c r="P47" i="1"/>
  <c r="R47" i="1" s="1"/>
  <c r="D15" i="1"/>
  <c r="C19" i="1" s="1"/>
  <c r="D16" i="1"/>
  <c r="D19" i="1" s="1"/>
  <c r="G26" i="1"/>
  <c r="K26" i="1" s="1"/>
  <c r="P26" i="1"/>
  <c r="U63" i="1"/>
  <c r="T63" i="1"/>
  <c r="G40" i="1"/>
  <c r="K40" i="1" s="1"/>
  <c r="P40" i="1"/>
  <c r="R40" i="1" s="1"/>
  <c r="G35" i="1"/>
  <c r="K35" i="1" s="1"/>
  <c r="P35" i="1"/>
  <c r="U62" i="1"/>
  <c r="T62" i="1"/>
  <c r="O7" i="4"/>
  <c r="E6" i="4" s="1"/>
  <c r="E9" i="4" s="1"/>
  <c r="E10" i="4" s="1"/>
  <c r="O38" i="4"/>
  <c r="O58" i="4"/>
  <c r="O202" i="4"/>
  <c r="O196" i="4"/>
  <c r="O284" i="4"/>
  <c r="O60" i="4"/>
  <c r="O118" i="4"/>
  <c r="O107" i="4"/>
  <c r="O112" i="4"/>
  <c r="O250" i="4"/>
  <c r="O165" i="4"/>
  <c r="O310" i="4"/>
  <c r="O123" i="4"/>
  <c r="O120" i="4"/>
  <c r="O145" i="4"/>
  <c r="O262" i="4"/>
  <c r="O264" i="4"/>
  <c r="O79" i="4"/>
  <c r="O226" i="4"/>
  <c r="O271" i="4"/>
  <c r="O22" i="4"/>
  <c r="O142" i="4"/>
  <c r="O211" i="4"/>
  <c r="O299" i="4"/>
  <c r="O93" i="4"/>
  <c r="O172" i="4"/>
  <c r="O320" i="4"/>
  <c r="O50" i="4"/>
  <c r="O238" i="4"/>
  <c r="O240" i="4"/>
  <c r="O73" i="4"/>
  <c r="O28" i="4"/>
  <c r="O149" i="4"/>
  <c r="O234" i="4"/>
  <c r="O212" i="4"/>
  <c r="O316" i="4"/>
  <c r="O42" i="4"/>
  <c r="O70" i="4"/>
  <c r="O139" i="4"/>
  <c r="O128" i="4"/>
  <c r="O282" i="4"/>
  <c r="O197" i="4"/>
  <c r="O326" i="4"/>
  <c r="O74" i="4"/>
  <c r="O136" i="4"/>
  <c r="O84" i="4"/>
  <c r="O163" i="4"/>
  <c r="O304" i="4"/>
  <c r="O54" i="4"/>
  <c r="O257" i="4"/>
  <c r="O181" i="4"/>
  <c r="O33" i="4"/>
  <c r="O190" i="4"/>
  <c r="O235" i="4"/>
  <c r="O321" i="4"/>
  <c r="O117" i="4"/>
  <c r="O192" i="4"/>
  <c r="O323" i="4"/>
  <c r="O66" i="4"/>
  <c r="O286" i="4"/>
  <c r="O280" i="4"/>
  <c r="O100" i="4"/>
  <c r="O176" i="4"/>
  <c r="O332" i="4"/>
  <c r="O32" i="4"/>
  <c r="O76" i="4"/>
  <c r="O253" i="4"/>
  <c r="O228" i="4"/>
  <c r="O307" i="4"/>
  <c r="O21" i="4"/>
  <c r="O27" i="4"/>
  <c r="O90" i="4"/>
  <c r="O146" i="4"/>
  <c r="O168" i="4"/>
  <c r="O229" i="4"/>
  <c r="O48" i="4"/>
  <c r="O106" i="4"/>
  <c r="O162" i="4"/>
  <c r="O109" i="4"/>
  <c r="O187" i="4"/>
  <c r="O303" i="4"/>
  <c r="O126" i="4"/>
  <c r="O301" i="4"/>
  <c r="O225" i="4"/>
  <c r="O83" i="4"/>
  <c r="O230" i="4"/>
  <c r="O275" i="4"/>
  <c r="O26" i="4"/>
  <c r="O150" i="4"/>
  <c r="O215" i="4"/>
  <c r="O291" i="4"/>
  <c r="O97" i="4"/>
  <c r="O175" i="4"/>
  <c r="O35" i="4"/>
  <c r="O82" i="4"/>
  <c r="O242" i="4"/>
  <c r="O252" i="4"/>
  <c r="O103" i="4"/>
  <c r="O122" i="4"/>
  <c r="O261" i="4"/>
  <c r="O292" i="4"/>
  <c r="O91" i="4"/>
  <c r="O36" i="4"/>
  <c r="O207" i="4"/>
  <c r="O68" i="4"/>
  <c r="O167" i="4"/>
  <c r="O318" i="4"/>
  <c r="O270" i="4"/>
  <c r="O114" i="4"/>
  <c r="O274" i="4"/>
  <c r="O339" i="4"/>
  <c r="O135" i="4"/>
  <c r="O71" i="4"/>
  <c r="O293" i="4"/>
  <c r="O324" i="4"/>
  <c r="O138" i="4"/>
  <c r="O127" i="4"/>
  <c r="O227" i="4"/>
  <c r="O30" i="4"/>
  <c r="O188" i="4"/>
  <c r="O55" i="4"/>
  <c r="O171" i="4"/>
  <c r="O87" i="4"/>
  <c r="O278" i="4"/>
  <c r="O45" i="4"/>
  <c r="O195" i="4"/>
  <c r="O94" i="4"/>
  <c r="O290" i="4"/>
  <c r="O331" i="4"/>
  <c r="O148" i="4"/>
  <c r="O254" i="4"/>
  <c r="O248" i="4"/>
  <c r="O204" i="4"/>
  <c r="O259" i="4"/>
  <c r="O213" i="4"/>
  <c r="O300" i="4"/>
  <c r="O92" i="4"/>
  <c r="O164" i="4"/>
  <c r="O306" i="4"/>
  <c r="O86" i="4"/>
  <c r="O157" i="4"/>
  <c r="O184" i="4"/>
  <c r="O315" i="4"/>
  <c r="O141" i="4"/>
  <c r="O110" i="4"/>
  <c r="O267" i="4"/>
  <c r="O153" i="4"/>
  <c r="O208" i="4"/>
  <c r="O130" i="4"/>
  <c r="O191" i="4"/>
  <c r="O67" i="4"/>
  <c r="O239" i="4"/>
  <c r="O95" i="4"/>
  <c r="O219" i="4"/>
  <c r="O144" i="4"/>
  <c r="O199" i="4"/>
  <c r="O309" i="4"/>
  <c r="O77" i="4"/>
  <c r="O294" i="4"/>
  <c r="O296" i="4"/>
  <c r="O340" i="4"/>
  <c r="O287" i="4"/>
  <c r="O314" i="4"/>
  <c r="O334" i="4"/>
  <c r="O108" i="4"/>
  <c r="O180" i="4"/>
  <c r="O322" i="4"/>
  <c r="O64" i="4"/>
  <c r="O80" i="4"/>
  <c r="O200" i="4"/>
  <c r="O295" i="4"/>
  <c r="O72" i="4"/>
  <c r="O133" i="4"/>
  <c r="O177" i="4"/>
  <c r="O62" i="4"/>
  <c r="O140" i="4"/>
  <c r="O147" i="4"/>
  <c r="O23" i="4"/>
  <c r="O25" i="4"/>
  <c r="O178" i="4"/>
  <c r="O232" i="4"/>
  <c r="O65" i="4"/>
  <c r="O104" i="4"/>
  <c r="O222" i="4"/>
  <c r="O302" i="4"/>
  <c r="O124" i="4"/>
  <c r="O63" i="4"/>
  <c r="O263" i="4"/>
  <c r="O182" i="4"/>
  <c r="O137" i="4"/>
  <c r="O51" i="4"/>
  <c r="O312" i="4"/>
  <c r="O156" i="4"/>
  <c r="O121" i="4"/>
  <c r="O53" i="4"/>
  <c r="O246" i="4"/>
  <c r="O39" i="4"/>
  <c r="O214" i="4"/>
  <c r="O209" i="4"/>
  <c r="O174" i="4"/>
  <c r="O305" i="4"/>
  <c r="O151" i="4"/>
  <c r="O170" i="4"/>
  <c r="O49" i="4"/>
  <c r="O260" i="4"/>
  <c r="O249" i="4"/>
  <c r="O186" i="4"/>
  <c r="O89" i="4"/>
  <c r="O319" i="4"/>
  <c r="O279" i="4"/>
  <c r="O154" i="4"/>
  <c r="O29" i="4"/>
  <c r="O220" i="4"/>
  <c r="O57" i="4"/>
  <c r="O241" i="4"/>
  <c r="O336" i="4"/>
  <c r="O224" i="4"/>
  <c r="O102" i="4"/>
  <c r="O105" i="4"/>
  <c r="O285" i="4"/>
  <c r="O47" i="4"/>
  <c r="O31" i="4"/>
  <c r="O297" i="4"/>
  <c r="O266" i="4"/>
  <c r="O116" i="4"/>
  <c r="O37" i="4"/>
  <c r="O193" i="4"/>
  <c r="O198" i="4"/>
  <c r="O111" i="4"/>
  <c r="O247" i="4"/>
  <c r="O44" i="4"/>
  <c r="O281" i="4"/>
  <c r="O335" i="4"/>
  <c r="O327" i="4"/>
  <c r="O289" i="4"/>
  <c r="O183" i="4"/>
  <c r="O56" i="4"/>
  <c r="O221" i="4"/>
  <c r="O210" i="4"/>
  <c r="O88" i="4"/>
  <c r="O337" i="4"/>
  <c r="O308" i="4"/>
  <c r="O185" i="4"/>
  <c r="O194" i="4"/>
  <c r="O325" i="4"/>
  <c r="O243" i="4"/>
  <c r="O206" i="4"/>
  <c r="O244" i="4"/>
  <c r="O101" i="4"/>
  <c r="O223" i="4"/>
  <c r="O43" i="4"/>
  <c r="O119" i="4"/>
  <c r="O256" i="4"/>
  <c r="O99" i="4"/>
  <c r="O338" i="4"/>
  <c r="O159" i="4"/>
  <c r="O52" i="4"/>
  <c r="O85" i="4"/>
  <c r="O311" i="4"/>
  <c r="O233" i="4"/>
  <c r="O143" i="4"/>
  <c r="O34" i="4"/>
  <c r="O283" i="4"/>
  <c r="O237" i="4"/>
  <c r="O288" i="4"/>
  <c r="O131" i="4"/>
  <c r="O40" i="4"/>
  <c r="O265" i="4"/>
  <c r="O78" i="4"/>
  <c r="O205" i="4"/>
  <c r="O251" i="4"/>
  <c r="O245" i="4"/>
  <c r="O255" i="4"/>
  <c r="O69" i="4"/>
  <c r="O155" i="4"/>
  <c r="O160" i="4"/>
  <c r="O330" i="4"/>
  <c r="O169" i="4"/>
  <c r="O173" i="4"/>
  <c r="O189" i="4"/>
  <c r="O217" i="4"/>
  <c r="O272" i="4"/>
  <c r="O273" i="4"/>
  <c r="O115" i="4"/>
  <c r="O313" i="4"/>
  <c r="O152" i="4"/>
  <c r="O46" i="4"/>
  <c r="O317" i="4"/>
  <c r="O134" i="4"/>
  <c r="O201" i="4"/>
  <c r="O98" i="4"/>
  <c r="O333" i="4"/>
  <c r="O258" i="4"/>
  <c r="O96" i="4"/>
  <c r="O231" i="4"/>
  <c r="O269" i="4"/>
  <c r="O158" i="4"/>
  <c r="O166" i="4"/>
  <c r="O61" i="4"/>
  <c r="O81" i="4"/>
  <c r="O59" i="4"/>
  <c r="O203" i="4"/>
  <c r="O298" i="4"/>
  <c r="O236" i="4"/>
  <c r="O132" i="4"/>
  <c r="O75" i="4"/>
  <c r="O276" i="4"/>
  <c r="O24" i="4"/>
  <c r="O216" i="4"/>
  <c r="O125" i="4"/>
  <c r="O218" i="4"/>
  <c r="O179" i="4"/>
  <c r="O41" i="4"/>
  <c r="O277" i="4"/>
  <c r="O329" i="4"/>
  <c r="O113" i="4"/>
  <c r="O161" i="4"/>
  <c r="O328" i="4"/>
  <c r="O268" i="4"/>
  <c r="O129" i="4"/>
  <c r="P80" i="4"/>
  <c r="P120" i="4"/>
  <c r="P59" i="4"/>
  <c r="P100" i="4"/>
  <c r="P103" i="4"/>
  <c r="P171" i="4"/>
  <c r="P271" i="4"/>
  <c r="P249" i="4"/>
  <c r="P25" i="4"/>
  <c r="P146" i="4"/>
  <c r="P298" i="4"/>
  <c r="P256" i="4"/>
  <c r="P340" i="4"/>
  <c r="P115" i="4"/>
  <c r="P179" i="4"/>
  <c r="P279" i="4"/>
  <c r="P257" i="4"/>
  <c r="P45" i="4"/>
  <c r="P154" i="4"/>
  <c r="P148" i="4"/>
  <c r="P264" i="4"/>
  <c r="P292" i="4"/>
  <c r="P127" i="4"/>
  <c r="P187" i="4"/>
  <c r="P116" i="4"/>
  <c r="P126" i="4"/>
  <c r="P228" i="4"/>
  <c r="P206" i="4"/>
  <c r="P327" i="4"/>
  <c r="P101" i="4"/>
  <c r="P254" i="4"/>
  <c r="P213" i="4"/>
  <c r="P337" i="4"/>
  <c r="P205" i="4"/>
  <c r="P214" i="4"/>
  <c r="P320" i="4"/>
  <c r="P137" i="4"/>
  <c r="P172" i="4"/>
  <c r="P173" i="4"/>
  <c r="P128" i="4"/>
  <c r="P53" i="4"/>
  <c r="P111" i="4"/>
  <c r="P31" i="4"/>
  <c r="P91" i="4"/>
  <c r="P77" i="4"/>
  <c r="P152" i="4"/>
  <c r="P189" i="4"/>
  <c r="P313" i="4"/>
  <c r="P84" i="4"/>
  <c r="P110" i="4"/>
  <c r="P212" i="4"/>
  <c r="P190" i="4"/>
  <c r="P311" i="4"/>
  <c r="P85" i="4"/>
  <c r="P238" i="4"/>
  <c r="P197" i="4"/>
  <c r="P321" i="4"/>
  <c r="P104" i="4"/>
  <c r="P118" i="4"/>
  <c r="P220" i="4"/>
  <c r="P198" i="4"/>
  <c r="P319" i="4"/>
  <c r="P93" i="4"/>
  <c r="P246" i="4"/>
  <c r="P131" i="4"/>
  <c r="P191" i="4"/>
  <c r="P291" i="4"/>
  <c r="P269" i="4"/>
  <c r="P62" i="4"/>
  <c r="P63" i="4"/>
  <c r="P168" i="4"/>
  <c r="P276" i="4"/>
  <c r="P310" i="4"/>
  <c r="P329" i="4"/>
  <c r="P42" i="4"/>
  <c r="P30" i="4"/>
  <c r="P26" i="4"/>
  <c r="P65" i="4"/>
  <c r="P123" i="4"/>
  <c r="P109" i="4"/>
  <c r="P262" i="4"/>
  <c r="P221" i="4"/>
  <c r="P304" i="4"/>
  <c r="P140" i="4"/>
  <c r="P143" i="4"/>
  <c r="P243" i="4"/>
  <c r="P222" i="4"/>
  <c r="P22" i="4"/>
  <c r="P117" i="4"/>
  <c r="P270" i="4"/>
  <c r="P229" i="4"/>
  <c r="P312" i="4"/>
  <c r="P75" i="4"/>
  <c r="P151" i="4"/>
  <c r="P251" i="4"/>
  <c r="P230" i="4"/>
  <c r="P38" i="4"/>
  <c r="P125" i="4"/>
  <c r="P278" i="4"/>
  <c r="P145" i="4"/>
  <c r="P223" i="4"/>
  <c r="P177" i="4"/>
  <c r="P301" i="4"/>
  <c r="P47" i="4"/>
  <c r="P98" i="4"/>
  <c r="P200" i="4"/>
  <c r="P178" i="4"/>
  <c r="P296" i="4"/>
  <c r="P323" i="4"/>
  <c r="P21" i="4"/>
  <c r="P58" i="4"/>
  <c r="P61" i="4"/>
  <c r="P41" i="4"/>
  <c r="P28" i="4"/>
  <c r="P142" i="4"/>
  <c r="P294" i="4"/>
  <c r="P252" i="4"/>
  <c r="P336" i="4"/>
  <c r="P107" i="4"/>
  <c r="P175" i="4"/>
  <c r="P275" i="4"/>
  <c r="P253" i="4"/>
  <c r="P33" i="4"/>
  <c r="P150" i="4"/>
  <c r="P302" i="4"/>
  <c r="P260" i="4"/>
  <c r="P299" i="4"/>
  <c r="P119" i="4"/>
  <c r="P183" i="4"/>
  <c r="P283" i="4"/>
  <c r="P261" i="4"/>
  <c r="P46" i="4"/>
  <c r="P158" i="4"/>
  <c r="P157" i="4"/>
  <c r="P97" i="4"/>
  <c r="P250" i="4"/>
  <c r="P209" i="4"/>
  <c r="P333" i="4"/>
  <c r="P124" i="4"/>
  <c r="P130" i="4"/>
  <c r="P232" i="4"/>
  <c r="P210" i="4"/>
  <c r="P331" i="4"/>
  <c r="P139" i="4"/>
  <c r="P231" i="4"/>
  <c r="P248" i="4"/>
  <c r="P265" i="4"/>
  <c r="P314" i="4"/>
  <c r="P185" i="4"/>
  <c r="P50" i="4"/>
  <c r="P40" i="4"/>
  <c r="P37" i="4"/>
  <c r="P70" i="4"/>
  <c r="P29" i="4"/>
  <c r="P74" i="4"/>
  <c r="P176" i="4"/>
  <c r="P284" i="4"/>
  <c r="P318" i="4"/>
  <c r="P56" i="4"/>
  <c r="P207" i="4"/>
  <c r="P161" i="4"/>
  <c r="P285" i="4"/>
  <c r="P44" i="4"/>
  <c r="P82" i="4"/>
  <c r="P184" i="4"/>
  <c r="P162" i="4"/>
  <c r="P326" i="4"/>
  <c r="P68" i="4"/>
  <c r="P215" i="4"/>
  <c r="P169" i="4"/>
  <c r="P293" i="4"/>
  <c r="P23" i="4"/>
  <c r="P90" i="4"/>
  <c r="P49" i="4"/>
  <c r="P129" i="4"/>
  <c r="P282" i="4"/>
  <c r="P240" i="4"/>
  <c r="P324" i="4"/>
  <c r="P95" i="4"/>
  <c r="P163" i="4"/>
  <c r="P263" i="4"/>
  <c r="P241" i="4"/>
  <c r="P99" i="4"/>
  <c r="P199" i="4"/>
  <c r="P255" i="4"/>
  <c r="P245" i="4"/>
  <c r="P300" i="4"/>
  <c r="P72" i="4"/>
  <c r="P182" i="4"/>
  <c r="P32" i="4"/>
  <c r="P35" i="4"/>
  <c r="P66" i="4"/>
  <c r="P43" i="4"/>
  <c r="P76" i="4"/>
  <c r="P106" i="4"/>
  <c r="P208" i="4"/>
  <c r="P186" i="4"/>
  <c r="P307" i="4"/>
  <c r="P81" i="4"/>
  <c r="P156" i="4"/>
  <c r="P193" i="4"/>
  <c r="P317" i="4"/>
  <c r="P92" i="4"/>
  <c r="P114" i="4"/>
  <c r="P216" i="4"/>
  <c r="P194" i="4"/>
  <c r="P315" i="4"/>
  <c r="P89" i="4"/>
  <c r="P242" i="4"/>
  <c r="P201" i="4"/>
  <c r="P325" i="4"/>
  <c r="P108" i="4"/>
  <c r="P122" i="4"/>
  <c r="P54" i="4"/>
  <c r="P132" i="4"/>
  <c r="P281" i="4"/>
  <c r="P160" i="4"/>
  <c r="P165" i="4"/>
  <c r="P188" i="4"/>
  <c r="P219" i="4"/>
  <c r="P259" i="4"/>
  <c r="P149" i="4"/>
  <c r="P273" i="4"/>
  <c r="P288" i="4"/>
  <c r="P332" i="4"/>
  <c r="P280" i="4"/>
  <c r="P303" i="4"/>
  <c r="P39" i="4"/>
  <c r="P136" i="4"/>
  <c r="P339" i="4"/>
  <c r="P308" i="4"/>
  <c r="P226" i="4"/>
  <c r="P233" i="4"/>
  <c r="P51" i="4"/>
  <c r="P272" i="4"/>
  <c r="P133" i="4"/>
  <c r="P305" i="4"/>
  <c r="P335" i="4"/>
  <c r="P69" i="4"/>
  <c r="P277" i="4"/>
  <c r="P134" i="4"/>
  <c r="P112" i="4"/>
  <c r="P52" i="4"/>
  <c r="P36" i="4"/>
  <c r="P322" i="4"/>
  <c r="P289" i="4"/>
  <c r="P166" i="4"/>
  <c r="P87" i="4"/>
  <c r="P174" i="4"/>
  <c r="P195" i="4"/>
  <c r="P328" i="4"/>
  <c r="P73" i="4"/>
  <c r="P290" i="4"/>
  <c r="P102" i="4"/>
  <c r="P204" i="4"/>
  <c r="P88" i="4"/>
  <c r="P138" i="4"/>
  <c r="P113" i="4"/>
  <c r="P71" i="4"/>
  <c r="P34" i="4"/>
  <c r="P316" i="4"/>
  <c r="P55" i="4"/>
  <c r="P237" i="4"/>
  <c r="P227" i="4"/>
  <c r="P167" i="4"/>
  <c r="P236" i="4"/>
  <c r="P287" i="4"/>
  <c r="P192" i="4"/>
  <c r="P79" i="4"/>
  <c r="P203" i="4"/>
  <c r="P78" i="4"/>
  <c r="P60" i="4"/>
  <c r="P48" i="4"/>
  <c r="P330" i="4"/>
  <c r="P94" i="4"/>
  <c r="P306" i="4"/>
  <c r="P286" i="4"/>
  <c r="P224" i="4"/>
  <c r="P234" i="4"/>
  <c r="P268" i="4"/>
  <c r="P170" i="4"/>
  <c r="P153" i="4"/>
  <c r="P121" i="4"/>
  <c r="P196" i="4"/>
  <c r="P235" i="4"/>
  <c r="P297" i="4"/>
  <c r="P218" i="4"/>
  <c r="P86" i="4"/>
  <c r="P338" i="4"/>
  <c r="P217" i="4"/>
  <c r="P334" i="4"/>
  <c r="P266" i="4"/>
  <c r="P274" i="4"/>
  <c r="P57" i="4"/>
  <c r="P105" i="4"/>
  <c r="P309" i="4"/>
  <c r="P180" i="4"/>
  <c r="P83" i="4"/>
  <c r="P135" i="4"/>
  <c r="P258" i="4"/>
  <c r="P96" i="4"/>
  <c r="P147" i="4"/>
  <c r="P155" i="4"/>
  <c r="P181" i="4"/>
  <c r="P24" i="4"/>
  <c r="P159" i="4"/>
  <c r="P27" i="4"/>
  <c r="P164" i="4"/>
  <c r="P64" i="4"/>
  <c r="P295" i="4"/>
  <c r="P211" i="4"/>
  <c r="P267" i="4"/>
  <c r="P247" i="4"/>
  <c r="P67" i="4"/>
  <c r="P239" i="4"/>
  <c r="P225" i="4"/>
  <c r="P141" i="4"/>
  <c r="P202" i="4"/>
  <c r="P244" i="4"/>
  <c r="P144" i="4"/>
  <c r="Q50" i="4"/>
  <c r="Q82" i="4"/>
  <c r="Q188" i="4"/>
  <c r="Q44" i="4"/>
  <c r="Q100" i="4"/>
  <c r="Q224" i="4"/>
  <c r="Q248" i="4"/>
  <c r="Q314" i="4"/>
  <c r="Q51" i="4"/>
  <c r="Q102" i="4"/>
  <c r="Q228" i="4"/>
  <c r="Q66" i="4"/>
  <c r="Q60" i="4"/>
  <c r="Q151" i="4"/>
  <c r="Q153" i="4"/>
  <c r="Q105" i="4"/>
  <c r="Q95" i="4"/>
  <c r="Q177" i="4"/>
  <c r="Q241" i="4"/>
  <c r="Q339" i="4"/>
  <c r="Q109" i="4"/>
  <c r="Q99" i="4"/>
  <c r="Q179" i="4"/>
  <c r="Q47" i="4"/>
  <c r="Q101" i="4"/>
  <c r="Q91" i="4"/>
  <c r="Q175" i="4"/>
  <c r="Q137" i="4"/>
  <c r="Q34" i="4"/>
  <c r="Q220" i="4"/>
  <c r="Q146" i="4"/>
  <c r="Q243" i="4"/>
  <c r="Q210" i="4"/>
  <c r="Q21" i="4"/>
  <c r="Q118" i="4"/>
  <c r="Q163" i="4"/>
  <c r="Q68" i="4"/>
  <c r="Q135" i="4"/>
  <c r="Q197" i="4"/>
  <c r="Q281" i="4"/>
  <c r="Q340" i="4"/>
  <c r="Q61" i="4"/>
  <c r="Q144" i="4"/>
  <c r="Q201" i="4"/>
  <c r="Q158" i="4"/>
  <c r="Q41" i="4"/>
  <c r="Q78" i="4"/>
  <c r="Q180" i="4"/>
  <c r="Q219" i="4"/>
  <c r="Q270" i="4"/>
  <c r="Q85" i="4"/>
  <c r="Q237" i="4"/>
  <c r="Q87" i="4"/>
  <c r="Q318" i="4"/>
  <c r="Q183" i="4"/>
  <c r="Q312" i="4"/>
  <c r="Q272" i="4"/>
  <c r="Q141" i="4"/>
  <c r="Q269" i="4"/>
  <c r="Q152" i="4"/>
  <c r="Q297" i="4"/>
  <c r="Q287" i="4"/>
  <c r="Q329" i="4"/>
  <c r="Q240" i="4"/>
  <c r="Q133" i="4"/>
  <c r="Q239" i="4"/>
  <c r="Q84" i="4"/>
  <c r="Q275" i="4"/>
  <c r="Q273" i="4"/>
  <c r="Q58" i="4"/>
  <c r="Q134" i="4"/>
  <c r="Q25" i="4"/>
  <c r="Q72" i="4"/>
  <c r="Q168" i="4"/>
  <c r="Q213" i="4"/>
  <c r="Q258" i="4"/>
  <c r="Q33" i="4"/>
  <c r="Q76" i="4"/>
  <c r="Q176" i="4"/>
  <c r="Q217" i="4"/>
  <c r="Q266" i="4"/>
  <c r="Q32" i="4"/>
  <c r="Q94" i="4"/>
  <c r="Q212" i="4"/>
  <c r="Q236" i="4"/>
  <c r="Q302" i="4"/>
  <c r="Q90" i="4"/>
  <c r="Q246" i="4"/>
  <c r="Q216" i="4"/>
  <c r="Q309" i="4"/>
  <c r="Q215" i="4"/>
  <c r="Q71" i="4"/>
  <c r="Q202" i="4"/>
  <c r="Q122" i="4"/>
  <c r="Q278" i="4"/>
  <c r="Q267" i="4"/>
  <c r="Q325" i="4"/>
  <c r="Q199" i="4"/>
  <c r="Q147" i="4"/>
  <c r="Q46" i="4"/>
  <c r="Q142" i="4"/>
  <c r="Q271" i="4"/>
  <c r="Q116" i="4"/>
  <c r="Q161" i="4"/>
  <c r="Q250" i="4"/>
  <c r="Q35" i="4"/>
  <c r="Q159" i="4"/>
  <c r="Q62" i="4"/>
  <c r="Q88" i="4"/>
  <c r="Q200" i="4"/>
  <c r="Q229" i="4"/>
  <c r="Q290" i="4"/>
  <c r="Q29" i="4"/>
  <c r="Q92" i="4"/>
  <c r="Q208" i="4"/>
  <c r="Q233" i="4"/>
  <c r="Q298" i="4"/>
  <c r="Q67" i="4"/>
  <c r="Q110" i="4"/>
  <c r="Q157" i="4"/>
  <c r="Q268" i="4"/>
  <c r="Q334" i="4"/>
  <c r="Q75" i="4"/>
  <c r="Q310" i="4"/>
  <c r="Q173" i="4"/>
  <c r="Q304" i="4"/>
  <c r="Q260" i="4"/>
  <c r="Q129" i="4"/>
  <c r="Q265" i="4"/>
  <c r="Q139" i="4"/>
  <c r="Q289" i="4"/>
  <c r="Q195" i="4"/>
  <c r="Q336" i="4"/>
  <c r="Q231" i="4"/>
  <c r="Q306" i="4"/>
  <c r="Q170" i="4"/>
  <c r="Q37" i="4"/>
  <c r="Q98" i="4"/>
  <c r="Q28" i="4"/>
  <c r="Q132" i="4"/>
  <c r="Q193" i="4"/>
  <c r="Q282" i="4"/>
  <c r="Q31" i="4"/>
  <c r="Q131" i="4"/>
  <c r="Q55" i="4"/>
  <c r="Q104" i="4"/>
  <c r="Q232" i="4"/>
  <c r="Q256" i="4"/>
  <c r="Q322" i="4"/>
  <c r="Q63" i="4"/>
  <c r="Q108" i="4"/>
  <c r="Q154" i="4"/>
  <c r="Q264" i="4"/>
  <c r="Q330" i="4"/>
  <c r="Q38" i="4"/>
  <c r="Q126" i="4"/>
  <c r="Q263" i="4"/>
  <c r="Q166" i="4"/>
  <c r="Q296" i="4"/>
  <c r="Q204" i="4"/>
  <c r="Q305" i="4"/>
  <c r="Q211" i="4"/>
  <c r="Q59" i="4"/>
  <c r="Q190" i="4"/>
  <c r="Q112" i="4"/>
  <c r="Q274" i="4"/>
  <c r="Q255" i="4"/>
  <c r="Q321" i="4"/>
  <c r="Q45" i="4"/>
  <c r="Q114" i="4"/>
  <c r="Q54" i="4"/>
  <c r="Q155" i="4"/>
  <c r="Q209" i="4"/>
  <c r="Q301" i="4"/>
  <c r="Q77" i="4"/>
  <c r="Q164" i="4"/>
  <c r="Q39" i="4"/>
  <c r="Q120" i="4"/>
  <c r="Q251" i="4"/>
  <c r="Q288" i="4"/>
  <c r="Q300" i="4"/>
  <c r="Q22" i="4"/>
  <c r="Q124" i="4"/>
  <c r="Q259" i="4"/>
  <c r="Q162" i="4"/>
  <c r="Q293" i="4"/>
  <c r="Q48" i="4"/>
  <c r="Q143" i="4"/>
  <c r="Q295" i="4"/>
  <c r="Q198" i="4"/>
  <c r="Q317" i="4"/>
  <c r="Q167" i="4"/>
  <c r="Q337" i="4"/>
  <c r="Q252" i="4"/>
  <c r="Q117" i="4"/>
  <c r="Q253" i="4"/>
  <c r="Q119" i="4"/>
  <c r="Q338" i="4"/>
  <c r="Q191" i="4"/>
  <c r="Q156" i="4"/>
  <c r="Q280" i="4"/>
  <c r="Q196" i="4"/>
  <c r="Q103" i="4"/>
  <c r="Q327" i="4"/>
  <c r="Q291" i="4"/>
  <c r="Q316" i="4"/>
  <c r="Q187" i="4"/>
  <c r="Q207" i="4"/>
  <c r="Q254" i="4"/>
  <c r="Q189" i="4"/>
  <c r="Q328" i="4"/>
  <c r="Q286" i="4"/>
  <c r="Q149" i="4"/>
  <c r="Q57" i="4"/>
  <c r="Q27" i="4"/>
  <c r="Q178" i="4"/>
  <c r="Q247" i="4"/>
  <c r="Q283" i="4"/>
  <c r="Q308" i="4"/>
  <c r="Q169" i="4"/>
  <c r="Q93" i="4"/>
  <c r="Q203" i="4"/>
  <c r="Q244" i="4"/>
  <c r="Q106" i="4"/>
  <c r="Q221" i="4"/>
  <c r="Q53" i="4"/>
  <c r="Q30" i="4"/>
  <c r="Q294" i="4"/>
  <c r="Q234" i="4"/>
  <c r="Q52" i="4"/>
  <c r="Q307" i="4"/>
  <c r="Q279" i="4"/>
  <c r="Q165" i="4"/>
  <c r="Q42" i="4"/>
  <c r="Q185" i="4"/>
  <c r="Q125" i="4"/>
  <c r="Q230" i="4"/>
  <c r="Q174" i="4"/>
  <c r="Q107" i="4"/>
  <c r="Q319" i="4"/>
  <c r="Q65" i="4"/>
  <c r="Q26" i="4"/>
  <c r="Q285" i="4"/>
  <c r="Q80" i="4"/>
  <c r="Q24" i="4"/>
  <c r="Q73" i="4"/>
  <c r="Q323" i="4"/>
  <c r="Q49" i="4"/>
  <c r="Q181" i="4"/>
  <c r="Q89" i="4"/>
  <c r="Q194" i="4"/>
  <c r="Q64" i="4"/>
  <c r="Q261" i="4"/>
  <c r="Q36" i="4"/>
  <c r="Q145" i="4"/>
  <c r="Q324" i="4"/>
  <c r="Q128" i="4"/>
  <c r="Q74" i="4"/>
  <c r="Q184" i="4"/>
  <c r="Q242" i="4"/>
  <c r="Q23" i="4"/>
  <c r="Q160" i="4"/>
  <c r="Q56" i="4"/>
  <c r="Q113" i="4"/>
  <c r="Q218" i="4"/>
  <c r="Q140" i="4"/>
  <c r="Q257" i="4"/>
  <c r="Q115" i="4"/>
  <c r="Q333" i="4"/>
  <c r="Q96" i="4"/>
  <c r="Q326" i="4"/>
  <c r="Q223" i="4"/>
  <c r="Q284" i="4"/>
  <c r="Q172" i="4"/>
  <c r="Q299" i="4"/>
  <c r="Q40" i="4"/>
  <c r="Q86" i="4"/>
  <c r="Q79" i="4"/>
  <c r="Q238" i="4"/>
  <c r="Q235" i="4"/>
  <c r="Q292" i="4"/>
  <c r="Q130" i="4"/>
  <c r="Q81" i="4"/>
  <c r="Q111" i="4"/>
  <c r="Q320" i="4"/>
  <c r="Q43" i="4"/>
  <c r="Q222" i="4"/>
  <c r="Q123" i="4"/>
  <c r="Q136" i="4"/>
  <c r="Q226" i="4"/>
  <c r="Q70" i="4"/>
  <c r="Q276" i="4"/>
  <c r="Q303" i="4"/>
  <c r="Q225" i="4"/>
  <c r="Q249" i="4"/>
  <c r="Q83" i="4"/>
  <c r="Q245" i="4"/>
  <c r="Q214" i="4"/>
  <c r="Q332" i="4"/>
  <c r="Q311" i="4"/>
  <c r="Q148" i="4"/>
  <c r="Q262" i="4"/>
  <c r="Q277" i="4"/>
  <c r="Q192" i="4"/>
  <c r="Q97" i="4"/>
  <c r="Q150" i="4"/>
  <c r="Q182" i="4"/>
  <c r="Q69" i="4"/>
  <c r="Q313" i="4"/>
  <c r="Q186" i="4"/>
  <c r="Q206" i="4"/>
  <c r="Q315" i="4"/>
  <c r="Q138" i="4"/>
  <c r="Q335" i="4"/>
  <c r="Q205" i="4"/>
  <c r="Q127" i="4"/>
  <c r="Q121" i="4"/>
  <c r="Q227" i="4"/>
  <c r="Q331" i="4"/>
  <c r="Q171" i="4"/>
  <c r="P18" i="4"/>
  <c r="Q18" i="4"/>
  <c r="O18" i="4"/>
  <c r="F18" i="1" l="1"/>
  <c r="F19" i="1" s="1"/>
  <c r="R26" i="1"/>
  <c r="U26" i="1" s="1"/>
  <c r="T26" i="1"/>
  <c r="R35" i="1"/>
  <c r="T40" i="1"/>
  <c r="U40" i="1"/>
  <c r="U47" i="1"/>
  <c r="T47" i="1"/>
  <c r="E4" i="4"/>
  <c r="E5" i="4"/>
  <c r="M207" i="4" l="1"/>
  <c r="M94" i="4"/>
  <c r="M163" i="4"/>
  <c r="M168" i="4"/>
  <c r="R168" i="4" s="1"/>
  <c r="M283" i="4"/>
  <c r="N283" i="4" s="1"/>
  <c r="M23" i="4"/>
  <c r="N23" i="4" s="1"/>
  <c r="M59" i="4"/>
  <c r="N59" i="4" s="1"/>
  <c r="M119" i="4"/>
  <c r="N119" i="4" s="1"/>
  <c r="M37" i="4"/>
  <c r="N37" i="4" s="1"/>
  <c r="V9" i="4"/>
  <c r="M146" i="4"/>
  <c r="M249" i="4"/>
  <c r="M82" i="4"/>
  <c r="R82" i="4" s="1"/>
  <c r="M238" i="4"/>
  <c r="M111" i="4"/>
  <c r="R111" i="4" s="1"/>
  <c r="M244" i="4"/>
  <c r="R244" i="4" s="1"/>
  <c r="M61" i="4"/>
  <c r="R61" i="4" s="1"/>
  <c r="M86" i="4"/>
  <c r="N86" i="4" s="1"/>
  <c r="M32" i="4"/>
  <c r="M286" i="4"/>
  <c r="R286" i="4" s="1"/>
  <c r="M281" i="4"/>
  <c r="R281" i="4" s="1"/>
  <c r="M308" i="4"/>
  <c r="M251" i="4"/>
  <c r="R251" i="4" s="1"/>
  <c r="M117" i="4"/>
  <c r="N117" i="4" s="1"/>
  <c r="M160" i="4"/>
  <c r="N160" i="4" s="1"/>
  <c r="M331" i="4"/>
  <c r="R331" i="4" s="1"/>
  <c r="M62" i="4"/>
  <c r="M220" i="4"/>
  <c r="N220" i="4" s="1"/>
  <c r="M133" i="4"/>
  <c r="R133" i="4" s="1"/>
  <c r="M214" i="4"/>
  <c r="M223" i="4"/>
  <c r="R223" i="4" s="1"/>
  <c r="M227" i="4"/>
  <c r="R227" i="4" s="1"/>
  <c r="M200" i="4"/>
  <c r="N200" i="4" s="1"/>
  <c r="M116" i="4"/>
  <c r="M269" i="4"/>
  <c r="M176" i="4"/>
  <c r="N176" i="4" s="1"/>
  <c r="M316" i="4"/>
  <c r="N316" i="4" s="1"/>
  <c r="M77" i="4"/>
  <c r="R77" i="4" s="1"/>
  <c r="M236" i="4"/>
  <c r="R236" i="4" s="1"/>
  <c r="M191" i="4"/>
  <c r="N191" i="4" s="1"/>
  <c r="M99" i="4"/>
  <c r="R99" i="4" s="1"/>
  <c r="M70" i="4"/>
  <c r="R70" i="4" s="1"/>
  <c r="V3" i="4"/>
  <c r="M90" i="4"/>
  <c r="N90" i="4" s="1"/>
  <c r="M242" i="4"/>
  <c r="R242" i="4" s="1"/>
  <c r="M126" i="4"/>
  <c r="M270" i="4"/>
  <c r="R270" i="4" s="1"/>
  <c r="M328" i="4"/>
  <c r="R328" i="4" s="1"/>
  <c r="M177" i="4"/>
  <c r="R177" i="4" s="1"/>
  <c r="M158" i="4"/>
  <c r="M266" i="4"/>
  <c r="M88" i="4"/>
  <c r="N88" i="4" s="1"/>
  <c r="M24" i="4"/>
  <c r="R24" i="4" s="1"/>
  <c r="M42" i="4"/>
  <c r="N42" i="4" s="1"/>
  <c r="M307" i="4"/>
  <c r="R307" i="4" s="1"/>
  <c r="M261" i="4"/>
  <c r="R261" i="4" s="1"/>
  <c r="M288" i="4"/>
  <c r="R288" i="4" s="1"/>
  <c r="M273" i="4"/>
  <c r="T35" i="1"/>
  <c r="E14" i="1" s="1"/>
  <c r="U35" i="1"/>
  <c r="M334" i="4"/>
  <c r="N334" i="4" s="1"/>
  <c r="M55" i="4"/>
  <c r="R55" i="4" s="1"/>
  <c r="M170" i="4"/>
  <c r="N170" i="4" s="1"/>
  <c r="M311" i="4"/>
  <c r="R311" i="4" s="1"/>
  <c r="M246" i="4"/>
  <c r="R246" i="4" s="1"/>
  <c r="M172" i="4"/>
  <c r="M250" i="4"/>
  <c r="M25" i="4"/>
  <c r="R25" i="4" s="1"/>
  <c r="M224" i="4"/>
  <c r="N224" i="4" s="1"/>
  <c r="M285" i="4"/>
  <c r="N285" i="4" s="1"/>
  <c r="M180" i="4"/>
  <c r="N180" i="4" s="1"/>
  <c r="M71" i="4"/>
  <c r="N71" i="4" s="1"/>
  <c r="M322" i="4"/>
  <c r="R322" i="4" s="1"/>
  <c r="M256" i="4"/>
  <c r="R256" i="4" s="1"/>
  <c r="M194" i="4"/>
  <c r="M148" i="4"/>
  <c r="N148" i="4" s="1"/>
  <c r="M69" i="4"/>
  <c r="R69" i="4" s="1"/>
  <c r="V7" i="4"/>
  <c r="M196" i="4"/>
  <c r="R196" i="4" s="1"/>
  <c r="M56" i="4"/>
  <c r="R56" i="4" s="1"/>
  <c r="M201" i="4"/>
  <c r="N201" i="4" s="1"/>
  <c r="M49" i="4"/>
  <c r="N49" i="4" s="1"/>
  <c r="M221" i="4"/>
  <c r="M216" i="4"/>
  <c r="R216" i="4" s="1"/>
  <c r="M85" i="4"/>
  <c r="R85" i="4" s="1"/>
  <c r="M72" i="4"/>
  <c r="N72" i="4" s="1"/>
  <c r="M210" i="4"/>
  <c r="R210" i="4" s="1"/>
  <c r="M68" i="4"/>
  <c r="N68" i="4" s="1"/>
  <c r="M93" i="4"/>
  <c r="R93" i="4" s="1"/>
  <c r="M253" i="4"/>
  <c r="R253" i="4" s="1"/>
  <c r="M127" i="4"/>
  <c r="M300" i="4"/>
  <c r="M301" i="4"/>
  <c r="N301" i="4" s="1"/>
  <c r="M28" i="4"/>
  <c r="N28" i="4" s="1"/>
  <c r="M108" i="4"/>
  <c r="N108" i="4" s="1"/>
  <c r="M291" i="4"/>
  <c r="R291" i="4" s="1"/>
  <c r="M211" i="4"/>
  <c r="R211" i="4" s="1"/>
  <c r="M188" i="4"/>
  <c r="N188" i="4" s="1"/>
  <c r="M135" i="4"/>
  <c r="M21" i="4"/>
  <c r="R21" i="4" s="1"/>
  <c r="M155" i="4"/>
  <c r="R155" i="4" s="1"/>
  <c r="M97" i="4"/>
  <c r="N97" i="4" s="1"/>
  <c r="M187" i="4"/>
  <c r="N187" i="4" s="1"/>
  <c r="M314" i="4"/>
  <c r="N314" i="4" s="1"/>
  <c r="M324" i="4"/>
  <c r="N324" i="4" s="1"/>
  <c r="M298" i="4"/>
  <c r="N298" i="4" s="1"/>
  <c r="M226" i="4"/>
  <c r="M306" i="4"/>
  <c r="N306" i="4" s="1"/>
  <c r="M190" i="4"/>
  <c r="R190" i="4" s="1"/>
  <c r="M264" i="4"/>
  <c r="N264" i="4" s="1"/>
  <c r="V18" i="4"/>
  <c r="M151" i="4"/>
  <c r="R151" i="4" s="1"/>
  <c r="M260" i="4"/>
  <c r="R260" i="4" s="1"/>
  <c r="M145" i="4"/>
  <c r="N145" i="4" s="1"/>
  <c r="M36" i="4"/>
  <c r="M230" i="4"/>
  <c r="M231" i="4"/>
  <c r="N231" i="4" s="1"/>
  <c r="V6" i="4"/>
  <c r="M319" i="4"/>
  <c r="R319" i="4" s="1"/>
  <c r="M161" i="4"/>
  <c r="N161" i="4" s="1"/>
  <c r="M40" i="4"/>
  <c r="R40" i="4" s="1"/>
  <c r="M92" i="4"/>
  <c r="R92" i="4" s="1"/>
  <c r="V21" i="4"/>
  <c r="M80" i="4"/>
  <c r="N80" i="4" s="1"/>
  <c r="M53" i="4"/>
  <c r="R53" i="4" s="1"/>
  <c r="M50" i="4"/>
  <c r="N50" i="4" s="1"/>
  <c r="M290" i="4"/>
  <c r="N290" i="4" s="1"/>
  <c r="M157" i="4"/>
  <c r="N157" i="4" s="1"/>
  <c r="M89" i="4"/>
  <c r="N89" i="4" s="1"/>
  <c r="V16" i="4"/>
  <c r="M206" i="4"/>
  <c r="M258" i="4"/>
  <c r="R258" i="4" s="1"/>
  <c r="M181" i="4"/>
  <c r="R181" i="4" s="1"/>
  <c r="M276" i="4"/>
  <c r="N276" i="4" s="1"/>
  <c r="M229" i="4"/>
  <c r="R229" i="4" s="1"/>
  <c r="M105" i="4"/>
  <c r="N105" i="4" s="1"/>
  <c r="M179" i="4"/>
  <c r="N179" i="4" s="1"/>
  <c r="M245" i="4"/>
  <c r="N245" i="4" s="1"/>
  <c r="M305" i="4"/>
  <c r="M169" i="4"/>
  <c r="N169" i="4" s="1"/>
  <c r="M128" i="4"/>
  <c r="N128" i="4" s="1"/>
  <c r="V11" i="4"/>
  <c r="M113" i="4"/>
  <c r="R113" i="4" s="1"/>
  <c r="M198" i="4"/>
  <c r="N198" i="4" s="1"/>
  <c r="M274" i="4"/>
  <c r="N274" i="4" s="1"/>
  <c r="V22" i="4"/>
  <c r="M173" i="4"/>
  <c r="M78" i="4"/>
  <c r="R78" i="4" s="1"/>
  <c r="M138" i="4"/>
  <c r="R138" i="4" s="1"/>
  <c r="M294" i="4"/>
  <c r="R294" i="4" s="1"/>
  <c r="M102" i="4"/>
  <c r="R102" i="4" s="1"/>
  <c r="M83" i="4"/>
  <c r="N83" i="4" s="1"/>
  <c r="M109" i="4"/>
  <c r="N109" i="4" s="1"/>
  <c r="M202" i="4"/>
  <c r="R202" i="4" s="1"/>
  <c r="M95" i="4"/>
  <c r="M79" i="4"/>
  <c r="N79" i="4" s="1"/>
  <c r="M332" i="4"/>
  <c r="N332" i="4" s="1"/>
  <c r="M132" i="4"/>
  <c r="N132" i="4" s="1"/>
  <c r="M320" i="4"/>
  <c r="R320" i="4" s="1"/>
  <c r="M45" i="4"/>
  <c r="R45" i="4" s="1"/>
  <c r="M195" i="4"/>
  <c r="N195" i="4" s="1"/>
  <c r="M184" i="4"/>
  <c r="R184" i="4" s="1"/>
  <c r="M255" i="4"/>
  <c r="M26" i="4"/>
  <c r="R26" i="4" s="1"/>
  <c r="M33" i="4"/>
  <c r="R33" i="4" s="1"/>
  <c r="M134" i="4"/>
  <c r="N134" i="4" s="1"/>
  <c r="M336" i="4"/>
  <c r="N336" i="4" s="1"/>
  <c r="V2" i="4"/>
  <c r="M30" i="4"/>
  <c r="N30" i="4" s="1"/>
  <c r="M183" i="4"/>
  <c r="R183" i="4" s="1"/>
  <c r="M41" i="4"/>
  <c r="V12" i="4"/>
  <c r="M129" i="4"/>
  <c r="R129" i="4" s="1"/>
  <c r="M67" i="4"/>
  <c r="R67" i="4" s="1"/>
  <c r="M218" i="4"/>
  <c r="N218" i="4" s="1"/>
  <c r="M257" i="4"/>
  <c r="N257" i="4" s="1"/>
  <c r="M280" i="4"/>
  <c r="N280" i="4" s="1"/>
  <c r="V10" i="4"/>
  <c r="M159" i="4"/>
  <c r="V8" i="4"/>
  <c r="V5" i="4"/>
  <c r="M115" i="4"/>
  <c r="R115" i="4" s="1"/>
  <c r="V4" i="4"/>
  <c r="M234" i="4"/>
  <c r="R234" i="4" s="1"/>
  <c r="M189" i="4"/>
  <c r="N189" i="4" s="1"/>
  <c r="M60" i="4"/>
  <c r="N60" i="4" s="1"/>
  <c r="M252" i="4"/>
  <c r="M208" i="4"/>
  <c r="R208" i="4" s="1"/>
  <c r="M262" i="4"/>
  <c r="N262" i="4" s="1"/>
  <c r="M289" i="4"/>
  <c r="N289" i="4" s="1"/>
  <c r="M31" i="4"/>
  <c r="R31" i="4" s="1"/>
  <c r="M304" i="4"/>
  <c r="N304" i="4" s="1"/>
  <c r="M233" i="4"/>
  <c r="N233" i="4" s="1"/>
  <c r="M149" i="4"/>
  <c r="R149" i="4" s="1"/>
  <c r="M101" i="4"/>
  <c r="M193" i="4"/>
  <c r="N193" i="4" s="1"/>
  <c r="M152" i="4"/>
  <c r="N152" i="4" s="1"/>
  <c r="M275" i="4"/>
  <c r="R275" i="4" s="1"/>
  <c r="M38" i="4"/>
  <c r="N38" i="4" s="1"/>
  <c r="M209" i="4"/>
  <c r="R209" i="4" s="1"/>
  <c r="M106" i="4"/>
  <c r="N106" i="4" s="1"/>
  <c r="M240" i="4"/>
  <c r="R240" i="4" s="1"/>
  <c r="M43" i="4"/>
  <c r="M338" i="4"/>
  <c r="N338" i="4" s="1"/>
  <c r="M98" i="4"/>
  <c r="R98" i="4" s="1"/>
  <c r="M215" i="4"/>
  <c r="R215" i="4" s="1"/>
  <c r="M277" i="4"/>
  <c r="R277" i="4" s="1"/>
  <c r="M278" i="4"/>
  <c r="N278" i="4" s="1"/>
  <c r="M213" i="4"/>
  <c r="N213" i="4" s="1"/>
  <c r="M268" i="4"/>
  <c r="N268" i="4" s="1"/>
  <c r="M197" i="4"/>
  <c r="M96" i="4"/>
  <c r="N96" i="4" s="1"/>
  <c r="M217" i="4"/>
  <c r="N217" i="4" s="1"/>
  <c r="M171" i="4"/>
  <c r="R171" i="4" s="1"/>
  <c r="M282" i="4"/>
  <c r="R282" i="4" s="1"/>
  <c r="M337" i="4"/>
  <c r="N337" i="4" s="1"/>
  <c r="M302" i="4"/>
  <c r="R302" i="4" s="1"/>
  <c r="M104" i="4"/>
  <c r="N104" i="4" s="1"/>
  <c r="M110" i="4"/>
  <c r="M175" i="4"/>
  <c r="N175" i="4" s="1"/>
  <c r="M112" i="4"/>
  <c r="N112" i="4" s="1"/>
  <c r="M51" i="4"/>
  <c r="R51" i="4" s="1"/>
  <c r="M339" i="4"/>
  <c r="N339" i="4" s="1"/>
  <c r="M299" i="4"/>
  <c r="N299" i="4" s="1"/>
  <c r="V19" i="4"/>
  <c r="M323" i="4"/>
  <c r="R323" i="4" s="1"/>
  <c r="M263" i="4"/>
  <c r="M325" i="4"/>
  <c r="R325" i="4" s="1"/>
  <c r="M333" i="4"/>
  <c r="N333" i="4" s="1"/>
  <c r="M232" i="4"/>
  <c r="R232" i="4" s="1"/>
  <c r="M167" i="4"/>
  <c r="N167" i="4" s="1"/>
  <c r="M136" i="4"/>
  <c r="N136" i="4" s="1"/>
  <c r="M239" i="4"/>
  <c r="R239" i="4" s="1"/>
  <c r="M293" i="4"/>
  <c r="R293" i="4" s="1"/>
  <c r="V15" i="4"/>
  <c r="M137" i="4"/>
  <c r="N137" i="4" s="1"/>
  <c r="M248" i="4"/>
  <c r="R248" i="4" s="1"/>
  <c r="M22" i="4"/>
  <c r="N22" i="4" s="1"/>
  <c r="M295" i="4"/>
  <c r="N295" i="4" s="1"/>
  <c r="V17" i="4"/>
  <c r="M57" i="4"/>
  <c r="N57" i="4" s="1"/>
  <c r="M254" i="4"/>
  <c r="N254" i="4" s="1"/>
  <c r="M48" i="4"/>
  <c r="M279" i="4"/>
  <c r="N279" i="4" s="1"/>
  <c r="M315" i="4"/>
  <c r="R315" i="4" s="1"/>
  <c r="M166" i="4"/>
  <c r="R166" i="4" s="1"/>
  <c r="M204" i="4"/>
  <c r="N204" i="4" s="1"/>
  <c r="M123" i="4"/>
  <c r="N123" i="4" s="1"/>
  <c r="M317" i="4"/>
  <c r="N317" i="4" s="1"/>
  <c r="M73" i="4"/>
  <c r="N73" i="4" s="1"/>
  <c r="M118" i="4"/>
  <c r="M272" i="4"/>
  <c r="R272" i="4" s="1"/>
  <c r="M76" i="4"/>
  <c r="R76" i="4" s="1"/>
  <c r="M153" i="4"/>
  <c r="R153" i="4" s="1"/>
  <c r="M39" i="4"/>
  <c r="R39" i="4" s="1"/>
  <c r="M228" i="4"/>
  <c r="R228" i="4" s="1"/>
  <c r="M91" i="4"/>
  <c r="N91" i="4" s="1"/>
  <c r="M186" i="4"/>
  <c r="R186" i="4" s="1"/>
  <c r="M124" i="4"/>
  <c r="M103" i="4"/>
  <c r="R103" i="4" s="1"/>
  <c r="M247" i="4"/>
  <c r="N247" i="4" s="1"/>
  <c r="M292" i="4"/>
  <c r="R292" i="4" s="1"/>
  <c r="M326" i="4"/>
  <c r="N326" i="4" s="1"/>
  <c r="M131" i="4"/>
  <c r="N131" i="4" s="1"/>
  <c r="M125" i="4"/>
  <c r="R125" i="4" s="1"/>
  <c r="M64" i="4"/>
  <c r="R64" i="4" s="1"/>
  <c r="M143" i="4"/>
  <c r="N143" i="4" s="1"/>
  <c r="M313" i="4"/>
  <c r="N313" i="4" s="1"/>
  <c r="M35" i="4"/>
  <c r="N35" i="4" s="1"/>
  <c r="V20" i="4"/>
  <c r="M297" i="4"/>
  <c r="N297" i="4" s="1"/>
  <c r="M329" i="4"/>
  <c r="R329" i="4" s="1"/>
  <c r="M140" i="4"/>
  <c r="R140" i="4" s="1"/>
  <c r="M225" i="4"/>
  <c r="R225" i="4" s="1"/>
  <c r="M156" i="4"/>
  <c r="M287" i="4"/>
  <c r="N287" i="4" s="1"/>
  <c r="M284" i="4"/>
  <c r="R284" i="4" s="1"/>
  <c r="M174" i="4"/>
  <c r="R174" i="4" s="1"/>
  <c r="M199" i="4"/>
  <c r="R199" i="4" s="1"/>
  <c r="M150" i="4"/>
  <c r="R150" i="4" s="1"/>
  <c r="M235" i="4"/>
  <c r="R235" i="4" s="1"/>
  <c r="M327" i="4"/>
  <c r="R327" i="4" s="1"/>
  <c r="M321" i="4"/>
  <c r="N321" i="4" s="1"/>
  <c r="M182" i="4"/>
  <c r="N182" i="4" s="1"/>
  <c r="M130" i="4"/>
  <c r="R130" i="4" s="1"/>
  <c r="M52" i="4"/>
  <c r="R52" i="4" s="1"/>
  <c r="M243" i="4"/>
  <c r="N243" i="4" s="1"/>
  <c r="M114" i="4"/>
  <c r="N114" i="4" s="1"/>
  <c r="M296" i="4"/>
  <c r="R296" i="4" s="1"/>
  <c r="M100" i="4"/>
  <c r="R100" i="4" s="1"/>
  <c r="M241" i="4"/>
  <c r="R241" i="4" s="1"/>
  <c r="M192" i="4"/>
  <c r="N192" i="4" s="1"/>
  <c r="M122" i="4"/>
  <c r="R122" i="4" s="1"/>
  <c r="M165" i="4"/>
  <c r="R165" i="4" s="1"/>
  <c r="M66" i="4"/>
  <c r="R66" i="4" s="1"/>
  <c r="M44" i="4"/>
  <c r="R44" i="4" s="1"/>
  <c r="M107" i="4"/>
  <c r="R107" i="4" s="1"/>
  <c r="M142" i="4"/>
  <c r="N142" i="4" s="1"/>
  <c r="M141" i="4"/>
  <c r="N141" i="4" s="1"/>
  <c r="M144" i="4"/>
  <c r="R144" i="4" s="1"/>
  <c r="M58" i="4"/>
  <c r="N58" i="4" s="1"/>
  <c r="M265" i="4"/>
  <c r="N265" i="4" s="1"/>
  <c r="M154" i="4"/>
  <c r="N154" i="4" s="1"/>
  <c r="M147" i="4"/>
  <c r="R147" i="4" s="1"/>
  <c r="M267" i="4"/>
  <c r="N267" i="4" s="1"/>
  <c r="M309" i="4"/>
  <c r="N309" i="4" s="1"/>
  <c r="M318" i="4"/>
  <c r="V23" i="4"/>
  <c r="M330" i="4"/>
  <c r="R330" i="4" s="1"/>
  <c r="M222" i="4"/>
  <c r="N222" i="4" s="1"/>
  <c r="M139" i="4"/>
  <c r="N139" i="4" s="1"/>
  <c r="M219" i="4"/>
  <c r="R219" i="4" s="1"/>
  <c r="M120" i="4"/>
  <c r="N120" i="4" s="1"/>
  <c r="M75" i="4"/>
  <c r="R75" i="4" s="1"/>
  <c r="M335" i="4"/>
  <c r="N335" i="4" s="1"/>
  <c r="M178" i="4"/>
  <c r="R178" i="4" s="1"/>
  <c r="V14" i="4"/>
  <c r="M185" i="4"/>
  <c r="N185" i="4" s="1"/>
  <c r="M63" i="4"/>
  <c r="N63" i="4" s="1"/>
  <c r="M47" i="4"/>
  <c r="N47" i="4" s="1"/>
  <c r="M29" i="4"/>
  <c r="N29" i="4" s="1"/>
  <c r="M164" i="4"/>
  <c r="N164" i="4" s="1"/>
  <c r="V13" i="4"/>
  <c r="M34" i="4"/>
  <c r="R34" i="4" s="1"/>
  <c r="M312" i="4"/>
  <c r="R312" i="4" s="1"/>
  <c r="M203" i="4"/>
  <c r="N203" i="4" s="1"/>
  <c r="M74" i="4"/>
  <c r="N74" i="4" s="1"/>
  <c r="M121" i="4"/>
  <c r="N121" i="4" s="1"/>
  <c r="M237" i="4"/>
  <c r="R237" i="4" s="1"/>
  <c r="M87" i="4"/>
  <c r="R87" i="4" s="1"/>
  <c r="M27" i="4"/>
  <c r="N27" i="4" s="1"/>
  <c r="M54" i="4"/>
  <c r="N54" i="4" s="1"/>
  <c r="M212" i="4"/>
  <c r="R212" i="4" s="1"/>
  <c r="M340" i="4"/>
  <c r="R340" i="4" s="1"/>
  <c r="M65" i="4"/>
  <c r="R65" i="4" s="1"/>
  <c r="M310" i="4"/>
  <c r="R310" i="4" s="1"/>
  <c r="M84" i="4"/>
  <c r="N84" i="4" s="1"/>
  <c r="M303" i="4"/>
  <c r="R303" i="4" s="1"/>
  <c r="M259" i="4"/>
  <c r="R259" i="4" s="1"/>
  <c r="M46" i="4"/>
  <c r="R46" i="4" s="1"/>
  <c r="M162" i="4"/>
  <c r="R162" i="4" s="1"/>
  <c r="M271" i="4"/>
  <c r="N271" i="4" s="1"/>
  <c r="M205" i="4"/>
  <c r="N205" i="4" s="1"/>
  <c r="M81" i="4"/>
  <c r="N81" i="4" s="1"/>
  <c r="N214" i="4"/>
  <c r="R214" i="4"/>
  <c r="N190" i="4"/>
  <c r="R197" i="4"/>
  <c r="N197" i="4"/>
  <c r="R110" i="4"/>
  <c r="N110" i="4"/>
  <c r="R175" i="4"/>
  <c r="R263" i="4"/>
  <c r="N263" i="4"/>
  <c r="N62" i="4"/>
  <c r="R62" i="4"/>
  <c r="N207" i="4"/>
  <c r="R207" i="4"/>
  <c r="N308" i="4"/>
  <c r="R308" i="4"/>
  <c r="N206" i="4"/>
  <c r="R206" i="4"/>
  <c r="N273" i="4"/>
  <c r="R273" i="4"/>
  <c r="N48" i="4"/>
  <c r="R48" i="4"/>
  <c r="N253" i="4"/>
  <c r="R306" i="4"/>
  <c r="N41" i="4"/>
  <c r="R41" i="4"/>
  <c r="N159" i="4"/>
  <c r="R159" i="4"/>
  <c r="N269" i="4"/>
  <c r="R269" i="4"/>
  <c r="N250" i="4"/>
  <c r="R250" i="4"/>
  <c r="R224" i="4"/>
  <c r="R266" i="4"/>
  <c r="N266" i="4"/>
  <c r="N55" i="4"/>
  <c r="N194" i="4"/>
  <c r="R194" i="4"/>
  <c r="N331" i="4"/>
  <c r="R252" i="4"/>
  <c r="N252" i="4"/>
  <c r="R118" i="4"/>
  <c r="N118" i="4"/>
  <c r="N255" i="4"/>
  <c r="R255" i="4"/>
  <c r="R193" i="4"/>
  <c r="N156" i="4"/>
  <c r="R156" i="4"/>
  <c r="N241" i="4"/>
  <c r="R86" i="4"/>
  <c r="N70" i="4"/>
  <c r="R88" i="4"/>
  <c r="R148" i="4"/>
  <c r="N249" i="4"/>
  <c r="R249" i="4"/>
  <c r="N318" i="4"/>
  <c r="R318" i="4"/>
  <c r="R146" i="4"/>
  <c r="N146" i="4"/>
  <c r="R238" i="4"/>
  <c r="N238" i="4"/>
  <c r="N43" i="4"/>
  <c r="R43" i="4"/>
  <c r="R49" i="4"/>
  <c r="R305" i="4"/>
  <c r="N305" i="4"/>
  <c r="R221" i="4"/>
  <c r="N221" i="4"/>
  <c r="R128" i="4"/>
  <c r="N216" i="4"/>
  <c r="N77" i="4"/>
  <c r="N92" i="4"/>
  <c r="N172" i="4"/>
  <c r="R172" i="4"/>
  <c r="N53" i="4"/>
  <c r="N135" i="4"/>
  <c r="R135" i="4"/>
  <c r="R32" i="4"/>
  <c r="N32" i="4"/>
  <c r="R101" i="4"/>
  <c r="N101" i="4"/>
  <c r="R95" i="4"/>
  <c r="N95" i="4"/>
  <c r="R127" i="4"/>
  <c r="N127" i="4"/>
  <c r="N116" i="4"/>
  <c r="R116" i="4"/>
  <c r="R94" i="4"/>
  <c r="N94" i="4"/>
  <c r="N208" i="4"/>
  <c r="N184" i="4"/>
  <c r="R188" i="4"/>
  <c r="N259" i="4"/>
  <c r="N158" i="4"/>
  <c r="R158" i="4"/>
  <c r="N93" i="4"/>
  <c r="N300" i="4"/>
  <c r="R300" i="4"/>
  <c r="N226" i="4"/>
  <c r="R226" i="4"/>
  <c r="R264" i="4"/>
  <c r="R145" i="4"/>
  <c r="N36" i="4"/>
  <c r="R36" i="4"/>
  <c r="R230" i="4"/>
  <c r="N230" i="4"/>
  <c r="N126" i="4"/>
  <c r="R126" i="4"/>
  <c r="R160" i="4"/>
  <c r="N163" i="4"/>
  <c r="R163" i="4"/>
  <c r="N173" i="4"/>
  <c r="R173" i="4"/>
  <c r="N21" i="4"/>
  <c r="N124" i="4"/>
  <c r="R124" i="4"/>
  <c r="N25" i="4"/>
  <c r="R245" i="4" l="1"/>
  <c r="N149" i="4"/>
  <c r="R73" i="4"/>
  <c r="N256" i="4"/>
  <c r="N202" i="4"/>
  <c r="R142" i="4"/>
  <c r="N293" i="4"/>
  <c r="N87" i="4"/>
  <c r="N64" i="4"/>
  <c r="R254" i="4"/>
  <c r="N186" i="4"/>
  <c r="N240" i="4"/>
  <c r="N327" i="4"/>
  <c r="R298" i="4"/>
  <c r="R60" i="4"/>
  <c r="R109" i="4"/>
  <c r="R285" i="4"/>
  <c r="R42" i="4"/>
  <c r="R23" i="4"/>
  <c r="R97" i="4"/>
  <c r="N181" i="4"/>
  <c r="R231" i="4"/>
  <c r="N122" i="4"/>
  <c r="R152" i="4"/>
  <c r="R316" i="4"/>
  <c r="N155" i="4"/>
  <c r="N129" i="4"/>
  <c r="N133" i="4"/>
  <c r="R333" i="4"/>
  <c r="R262" i="4"/>
  <c r="R136" i="4"/>
  <c r="N284" i="4"/>
  <c r="N312" i="4"/>
  <c r="N212" i="4"/>
  <c r="N244" i="4"/>
  <c r="R83" i="4"/>
  <c r="R304" i="4"/>
  <c r="N303" i="4"/>
  <c r="R203" i="4"/>
  <c r="N100" i="4"/>
  <c r="N171" i="4"/>
  <c r="N75" i="4"/>
  <c r="R58" i="4"/>
  <c r="R247" i="4"/>
  <c r="N76" i="4"/>
  <c r="R338" i="4"/>
  <c r="R35" i="4"/>
  <c r="N85" i="4"/>
  <c r="N248" i="4"/>
  <c r="R283" i="4"/>
  <c r="N98" i="4"/>
  <c r="R334" i="4"/>
  <c r="N330" i="4"/>
  <c r="N242" i="4"/>
  <c r="N82" i="4"/>
  <c r="N24" i="4"/>
  <c r="R176" i="4"/>
  <c r="N69" i="4"/>
  <c r="R332" i="4"/>
  <c r="N168" i="4"/>
  <c r="R217" i="4"/>
  <c r="N103" i="4"/>
  <c r="R301" i="4"/>
  <c r="N281" i="4"/>
  <c r="N130" i="4"/>
  <c r="N315" i="4"/>
  <c r="N138" i="4"/>
  <c r="N33" i="4"/>
  <c r="N162" i="4"/>
  <c r="N325" i="4"/>
  <c r="R169" i="4"/>
  <c r="R182" i="4"/>
  <c r="N258" i="4"/>
  <c r="R157" i="4"/>
  <c r="N311" i="4"/>
  <c r="R278" i="4"/>
  <c r="N261" i="4"/>
  <c r="N39" i="4"/>
  <c r="R161" i="4"/>
  <c r="R117" i="4"/>
  <c r="N291" i="4"/>
  <c r="N251" i="4"/>
  <c r="R257" i="4"/>
  <c r="R314" i="4"/>
  <c r="N228" i="4"/>
  <c r="N209" i="4"/>
  <c r="N56" i="4"/>
  <c r="R68" i="4"/>
  <c r="R105" i="4"/>
  <c r="R123" i="4"/>
  <c r="R71" i="4"/>
  <c r="N45" i="4"/>
  <c r="R108" i="4"/>
  <c r="R290" i="4"/>
  <c r="N272" i="4"/>
  <c r="R54" i="4"/>
  <c r="N113" i="4"/>
  <c r="R276" i="4"/>
  <c r="R280" i="4"/>
  <c r="R268" i="4"/>
  <c r="R137" i="4"/>
  <c r="R96" i="4"/>
  <c r="N236" i="4"/>
  <c r="R164" i="4"/>
  <c r="N111" i="4"/>
  <c r="R80" i="4"/>
  <c r="R63" i="4"/>
  <c r="R59" i="4"/>
  <c r="N270" i="4"/>
  <c r="N52" i="4"/>
  <c r="N78" i="4"/>
  <c r="N307" i="4"/>
  <c r="R104" i="4"/>
  <c r="N223" i="4"/>
  <c r="R198" i="4"/>
  <c r="R119" i="4"/>
  <c r="R279" i="4"/>
  <c r="R90" i="4"/>
  <c r="R313" i="4"/>
  <c r="N46" i="4"/>
  <c r="N328" i="4"/>
  <c r="N147" i="4"/>
  <c r="N150" i="4"/>
  <c r="R79" i="4"/>
  <c r="R114" i="4"/>
  <c r="R299" i="4"/>
  <c r="R131" i="4"/>
  <c r="R337" i="4"/>
  <c r="N44" i="4"/>
  <c r="N286" i="4"/>
  <c r="R220" i="4"/>
  <c r="N234" i="4"/>
  <c r="N151" i="4"/>
  <c r="R112" i="4"/>
  <c r="N26" i="4"/>
  <c r="R121" i="4"/>
  <c r="N329" i="4"/>
  <c r="R57" i="4"/>
  <c r="N61" i="4"/>
  <c r="N296" i="4"/>
  <c r="N235" i="4"/>
  <c r="N99" i="4"/>
  <c r="N225" i="4"/>
  <c r="N177" i="4"/>
  <c r="N323" i="4"/>
  <c r="R195" i="4"/>
  <c r="N107" i="4"/>
  <c r="R233" i="4"/>
  <c r="R324" i="4"/>
  <c r="R274" i="4"/>
  <c r="R201" i="4"/>
  <c r="R37" i="4"/>
  <c r="N40" i="4"/>
  <c r="N260" i="4"/>
  <c r="R213" i="4"/>
  <c r="N288" i="4"/>
  <c r="R200" i="4"/>
  <c r="R106" i="4"/>
  <c r="R89" i="4"/>
  <c r="R30" i="4"/>
  <c r="R189" i="4"/>
  <c r="N302" i="4"/>
  <c r="N67" i="4"/>
  <c r="R179" i="4"/>
  <c r="R309" i="4"/>
  <c r="N322" i="4"/>
  <c r="N239" i="4"/>
  <c r="N246" i="4"/>
  <c r="N140" i="4"/>
  <c r="N211" i="4"/>
  <c r="N183" i="4"/>
  <c r="R317" i="4"/>
  <c r="N237" i="4"/>
  <c r="R185" i="4"/>
  <c r="N125" i="4"/>
  <c r="R91" i="4"/>
  <c r="R267" i="4"/>
  <c r="N199" i="4"/>
  <c r="R339" i="4"/>
  <c r="N66" i="4"/>
  <c r="N210" i="4"/>
  <c r="N319" i="4"/>
  <c r="R295" i="4"/>
  <c r="N320" i="4"/>
  <c r="N31" i="4"/>
  <c r="R167" i="4"/>
  <c r="N51" i="4"/>
  <c r="R38" i="4"/>
  <c r="R326" i="4"/>
  <c r="N227" i="4"/>
  <c r="R204" i="4"/>
  <c r="N196" i="4"/>
  <c r="R170" i="4"/>
  <c r="N229" i="4"/>
  <c r="R336" i="4"/>
  <c r="R187" i="4"/>
  <c r="R191" i="4"/>
  <c r="N277" i="4"/>
  <c r="R180" i="4"/>
  <c r="R218" i="4"/>
  <c r="N282" i="4"/>
  <c r="N102" i="4"/>
  <c r="R297" i="4"/>
  <c r="R50" i="4"/>
  <c r="N165" i="4"/>
  <c r="N153" i="4"/>
  <c r="N215" i="4"/>
  <c r="N294" i="4"/>
  <c r="N292" i="4"/>
  <c r="N174" i="4"/>
  <c r="N275" i="4"/>
  <c r="N232" i="4"/>
  <c r="R28" i="4"/>
  <c r="N166" i="4"/>
  <c r="R72" i="4"/>
  <c r="R222" i="4"/>
  <c r="R134" i="4"/>
  <c r="R271" i="4"/>
  <c r="N340" i="4"/>
  <c r="R289" i="4"/>
  <c r="R22" i="4"/>
  <c r="N115" i="4"/>
  <c r="R132" i="4"/>
  <c r="R265" i="4"/>
  <c r="N178" i="4"/>
  <c r="N144" i="4"/>
  <c r="R74" i="4"/>
  <c r="R154" i="4"/>
  <c r="R141" i="4"/>
  <c r="R287" i="4"/>
  <c r="R143" i="4"/>
  <c r="N34" i="4"/>
  <c r="N65" i="4"/>
  <c r="R335" i="4"/>
  <c r="R205" i="4"/>
  <c r="R27" i="4"/>
  <c r="R139" i="4"/>
  <c r="R192" i="4"/>
  <c r="R243" i="4"/>
  <c r="R321" i="4"/>
  <c r="R120" i="4"/>
  <c r="R84" i="4"/>
  <c r="R29" i="4"/>
  <c r="N219" i="4"/>
  <c r="R81" i="4"/>
  <c r="N310" i="4"/>
  <c r="R47" i="4"/>
  <c r="N18" i="4"/>
  <c r="E7" i="4" l="1"/>
  <c r="F6" i="4" s="1"/>
  <c r="H6" i="4" s="1"/>
  <c r="F9" i="4" s="1"/>
  <c r="F8" i="4"/>
  <c r="F5" i="4" l="1"/>
  <c r="H5" i="4" s="1"/>
  <c r="F4" i="4"/>
  <c r="H4" i="4" s="1"/>
  <c r="G9" i="4"/>
</calcChain>
</file>

<file path=xl/sharedStrings.xml><?xml version="1.0" encoding="utf-8"?>
<sst xmlns="http://schemas.openxmlformats.org/spreadsheetml/2006/main" count="526" uniqueCount="306">
  <si>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</si>
  <si>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</si>
  <si>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</si>
  <si>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</si>
  <si>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</si>
  <si>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</si>
  <si>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</si>
  <si>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</si>
  <si>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</si>
  <si>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</si>
  <si>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</si>
  <si>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</si>
  <si>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</si>
  <si>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</si>
  <si>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</si>
  <si>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</si>
  <si>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</si>
  <si>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</si>
  <si>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</si>
  <si>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</si>
  <si>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</si>
  <si>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</si>
  <si>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</si>
  <si>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</si>
  <si>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</si>
  <si>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Misc</t>
  </si>
  <si>
    <t>Locher K</t>
  </si>
  <si>
    <t>B</t>
  </si>
  <si>
    <t>v</t>
  </si>
  <si>
    <t>Elias D</t>
  </si>
  <si>
    <t>K</t>
  </si>
  <si>
    <t># of data points:</t>
  </si>
  <si>
    <t>S6</t>
  </si>
  <si>
    <t>Start of linear fit (row #)</t>
  </si>
  <si>
    <t>HN Cnc / gsc 1377-0969</t>
  </si>
  <si>
    <t>EW</t>
  </si>
  <si>
    <t>aka Brh V65</t>
  </si>
  <si>
    <t>Confirmed by ToMcat</t>
  </si>
  <si>
    <t>IBVS 5260</t>
  </si>
  <si>
    <t>II</t>
  </si>
  <si>
    <t>I </t>
  </si>
  <si>
    <t>ASAS</t>
  </si>
  <si>
    <t>IBVS 5731</t>
  </si>
  <si>
    <t>IBVS 5760</t>
  </si>
  <si>
    <t>IBVS 5875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</si>
  <si>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</si>
  <si>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</si>
  <si>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</si>
  <si>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</si>
  <si>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</si>
  <si>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</si>
  <si>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</si>
  <si>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</si>
  <si>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</si>
  <si>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</si>
  <si>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</si>
  <si>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</si>
  <si>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</si>
  <si>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</si>
  <si>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</si>
  <si>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</si>
  <si>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</si>
  <si>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</si>
  <si>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</si>
  <si>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</si>
  <si>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</si>
  <si>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</si>
  <si>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</si>
  <si>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</si>
  <si>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</si>
  <si>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</si>
  <si>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</si>
  <si>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</si>
  <si>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</si>
  <si>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</si>
  <si>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</si>
  <si>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</si>
  <si>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</si>
  <si>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</si>
  <si>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</si>
  <si>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</si>
  <si>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</si>
  <si>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I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</si>
  <si>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</si>
  <si>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</si>
  <si>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</si>
  <si>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</si>
  <si>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</si>
  <si>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</si>
  <si>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</si>
  <si>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</si>
  <si>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</si>
  <si>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</si>
  <si>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</si>
  <si>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</si>
  <si>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</si>
  <si>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</si>
  <si>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</si>
  <si>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</si>
  <si>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</si>
  <si>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</si>
  <si>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</si>
  <si>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</si>
  <si>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</si>
  <si>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</si>
  <si>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</si>
  <si>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</si>
  <si>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</si>
  <si>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</si>
  <si>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</si>
  <si>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</si>
  <si>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</si>
  <si>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</si>
  <si>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</si>
  <si>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</si>
  <si>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</si>
  <si>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</si>
  <si>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</si>
  <si>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</si>
  <si>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Wt*diff</t>
    </r>
    <r>
      <rPr>
        <b/>
        <vertAlign val="superscript"/>
        <sz val="10"/>
        <rFont val="Arial"/>
        <family val="2"/>
      </rPr>
      <t>2</t>
    </r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</si>
  <si>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</si>
  <si>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</si>
  <si>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</si>
  <si>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</si>
  <si>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</si>
  <si>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</si>
  <si>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</si>
  <si>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</si>
  <si>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</si>
  <si>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</si>
  <si>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</si>
  <si>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</si>
  <si>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</si>
  <si>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</si>
  <si>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</si>
  <si>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</si>
  <si>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t>IBVS 5484</t>
  </si>
  <si>
    <t>IBVS 5820</t>
  </si>
  <si>
    <t>IBVS 5959</t>
  </si>
  <si>
    <t>IBVS 6010</t>
  </si>
  <si>
    <t>IBVS 6018</t>
  </si>
  <si>
    <t>OEJV 0160</t>
  </si>
  <si>
    <t>IBVS 6070</t>
  </si>
  <si>
    <t>IBVS 6063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</si>
  <si>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</si>
  <si>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</si>
  <si>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</si>
  <si>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</si>
  <si>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</si>
  <si>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</si>
  <si>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</si>
  <si>
    <t>IBVS 6118</t>
  </si>
  <si>
    <t>IBVS 6131</t>
  </si>
  <si>
    <t>OEJV 0165</t>
  </si>
  <si>
    <t>OEJV 0168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</si>
  <si>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</si>
  <si>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</si>
  <si>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</si>
  <si>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</si>
  <si>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</si>
  <si>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</si>
  <si>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2451955.3907 </t>
  </si>
  <si>
    <t> 14.02.2001 21:22 </t>
  </si>
  <si>
    <t> -0.0128 </t>
  </si>
  <si>
    <t>E </t>
  </si>
  <si>
    <t>ns</t>
  </si>
  <si>
    <t> W.Moschner &amp; P.Frank </t>
  </si>
  <si>
    <t>BAVM 150 </t>
  </si>
  <si>
    <t>2451956.3787 </t>
  </si>
  <si>
    <t> 15.02.2001 21:05 </t>
  </si>
  <si>
    <t> -0.0138 </t>
  </si>
  <si>
    <t>2451964.2923 </t>
  </si>
  <si>
    <t> 23.02.2001 19:00 </t>
  </si>
  <si>
    <t> -0.0123 </t>
  </si>
  <si>
    <t> W.Moschner </t>
  </si>
  <si>
    <t>2451968.4929 </t>
  </si>
  <si>
    <t> 27.02.2001 23:49 </t>
  </si>
  <si>
    <t> -0.0150 </t>
  </si>
  <si>
    <t> P.Frank </t>
  </si>
  <si>
    <t>2452000.3928 </t>
  </si>
  <si>
    <t> 31.03.2001 21:25 </t>
  </si>
  <si>
    <t> -0.0110 </t>
  </si>
  <si>
    <t>BAVM 158 </t>
  </si>
  <si>
    <t>2452001.3793 </t>
  </si>
  <si>
    <t> 01.04.2001 21:06 </t>
  </si>
  <si>
    <t> -0.0135 </t>
  </si>
  <si>
    <t>2452321.3306 </t>
  </si>
  <si>
    <t> 15.02.2002 19:56 </t>
  </si>
  <si>
    <t> -0.0094 </t>
  </si>
  <si>
    <t>2452338.3917 </t>
  </si>
  <si>
    <t> 04.03.2002 21:24 </t>
  </si>
  <si>
    <t> -0.0089 </t>
  </si>
  <si>
    <t>-I</t>
  </si>
  <si>
    <t>2452342.3502 </t>
  </si>
  <si>
    <t> 08.03.2002 20:24 </t>
  </si>
  <si>
    <t>-7284</t>
  </si>
  <si>
    <t> -0.0065 </t>
  </si>
  <si>
    <t>2452727.3253 </t>
  </si>
  <si>
    <t> 28.03.2003 19:48 </t>
  </si>
  <si>
    <t>-6505.5</t>
  </si>
  <si>
    <t> -0.0066 </t>
  </si>
  <si>
    <t>2453406.2904 </t>
  </si>
  <si>
    <t> 04.02.2005 18:58 </t>
  </si>
  <si>
    <t>-5132.5</t>
  </si>
  <si>
    <t> -0.0022 </t>
  </si>
  <si>
    <t>C </t>
  </si>
  <si>
    <t> Moschner &amp; Frank </t>
  </si>
  <si>
    <t>BAVM 178 </t>
  </si>
  <si>
    <t>2453463.4055 </t>
  </si>
  <si>
    <t> 02.04.2005 21:43 </t>
  </si>
  <si>
    <t>-5017</t>
  </si>
  <si>
    <t> -0.0028 </t>
  </si>
  <si>
    <t>o</t>
  </si>
  <si>
    <t> W. Proksch </t>
  </si>
  <si>
    <t>2454096.8741 </t>
  </si>
  <si>
    <t> 27.12.2006 08:58 </t>
  </si>
  <si>
    <t>-3736</t>
  </si>
  <si>
    <t> -0.0001 </t>
  </si>
  <si>
    <t> R. Nelson </t>
  </si>
  <si>
    <t>IBVS 5760 </t>
  </si>
  <si>
    <t>2454399.0193 </t>
  </si>
  <si>
    <t> 25.10.2007 12:27 </t>
  </si>
  <si>
    <t>-3125</t>
  </si>
  <si>
    <t> 0.0001 </t>
  </si>
  <si>
    <t> R.Nelson </t>
  </si>
  <si>
    <t>IBVS 5820 </t>
  </si>
  <si>
    <t>2454821.824 </t>
  </si>
  <si>
    <t> 21.12.2008 07:46 </t>
  </si>
  <si>
    <t>-2270</t>
  </si>
  <si>
    <t> -0.000 </t>
  </si>
  <si>
    <t>IBVS 5875 </t>
  </si>
  <si>
    <t>2454824.2976 </t>
  </si>
  <si>
    <t> 23.12.2008 19:08 </t>
  </si>
  <si>
    <t>-2265</t>
  </si>
  <si>
    <t> 0.0008 </t>
  </si>
  <si>
    <t> K.Nakajima </t>
  </si>
  <si>
    <t>VSB 48 </t>
  </si>
  <si>
    <t>2454861.3853 </t>
  </si>
  <si>
    <t> 29.01.2009 21:14 </t>
  </si>
  <si>
    <t>-2190</t>
  </si>
  <si>
    <t> 0.0003 </t>
  </si>
  <si>
    <t> M.Rätz &amp; K.Rätz </t>
  </si>
  <si>
    <t>BAVM 214 </t>
  </si>
  <si>
    <t>2455592.764 </t>
  </si>
  <si>
    <t> 31.01.2011 06:20 </t>
  </si>
  <si>
    <t>-711</t>
  </si>
  <si>
    <t> 0.000 </t>
  </si>
  <si>
    <t>IBVS 6018 </t>
  </si>
  <si>
    <t>2455599.44015 </t>
  </si>
  <si>
    <t> 06.02.2011 22:33 </t>
  </si>
  <si>
    <t>-697.5</t>
  </si>
  <si>
    <t> 0.00061 </t>
  </si>
  <si>
    <t> M.Lehky </t>
  </si>
  <si>
    <t>OEJV 0160 </t>
  </si>
  <si>
    <t>2455622.4337 </t>
  </si>
  <si>
    <t> 01.03.2011 22:24 </t>
  </si>
  <si>
    <t>-651</t>
  </si>
  <si>
    <t> -0.0005 </t>
  </si>
  <si>
    <t> F.Agerer </t>
  </si>
  <si>
    <t>BAVM 220 </t>
  </si>
  <si>
    <t>2455624.41189 </t>
  </si>
  <si>
    <t> 03.03.2011 21:53 </t>
  </si>
  <si>
    <t>-647</t>
  </si>
  <si>
    <t> -0.00035 </t>
  </si>
  <si>
    <t>2455944.3595 </t>
  </si>
  <si>
    <t> 17.01.2012 20:37 </t>
  </si>
  <si>
    <t>0</t>
  </si>
  <si>
    <t> 0.0000 </t>
  </si>
  <si>
    <t> M.&amp; K.Rätz </t>
  </si>
  <si>
    <t>BAVM 231 </t>
  </si>
  <si>
    <t>2455961.41986 </t>
  </si>
  <si>
    <t> 03.02.2012 22:04 </t>
  </si>
  <si>
    <t>34.5</t>
  </si>
  <si>
    <t> -0.00020 </t>
  </si>
  <si>
    <t>2456297.9303 </t>
  </si>
  <si>
    <t> 05.01.2013 10:19 </t>
  </si>
  <si>
    <t>715</t>
  </si>
  <si>
    <t> -0.0031 </t>
  </si>
  <si>
    <t> R.Diethelm </t>
  </si>
  <si>
    <t>IBVS 6063 </t>
  </si>
  <si>
    <t>2456376.3116 </t>
  </si>
  <si>
    <t> 24.03.2013 19:28 </t>
  </si>
  <si>
    <t>873.5</t>
  </si>
  <si>
    <t> -0.0014 </t>
  </si>
  <si>
    <t>2456398.31994 </t>
  </si>
  <si>
    <t> 15.04.2013 19:40 </t>
  </si>
  <si>
    <t>918</t>
  </si>
  <si>
    <t> 0.00127 </t>
  </si>
  <si>
    <t>2456596.6169 </t>
  </si>
  <si>
    <t> 31.10.2013 02:48 </t>
  </si>
  <si>
    <t>1319</t>
  </si>
  <si>
    <t> 0.0002 </t>
  </si>
  <si>
    <t>BAVM 234 </t>
  </si>
  <si>
    <t>2456695.7625 </t>
  </si>
  <si>
    <t> 07.02.2014 06:18 </t>
  </si>
  <si>
    <t>1519.5</t>
  </si>
  <si>
    <t> -0.0033 </t>
  </si>
  <si>
    <t>IBVS 6131 </t>
  </si>
  <si>
    <t>My time zone &gt;&gt;&gt;&gt;&gt;</t>
  </si>
  <si>
    <t>(PST=8, PDT=MDT=7, MDT=CST=6, etc.)</t>
  </si>
  <si>
    <t>OEJV 0179</t>
  </si>
  <si>
    <t>VSB-64</t>
  </si>
  <si>
    <t>IBVS 6262</t>
  </si>
  <si>
    <t>OEJV 0211</t>
  </si>
  <si>
    <t>RHN 2022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</si>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</sst>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_);\(&quot;$&quot;#,##0\)"/>
    <numFmt numFmtId="165" formatCode="0.E+00"/>
    <numFmt numFmtId="166" formatCode="0.0%"/>
    <numFmt numFmtId="167" formatCode="0.00000"/>
    <numFmt numFmtId="168" formatCode="0.0000"/>
    <numFmt numFmtId="169" formatCode="0.000"/>
  </numFmts>
  <fonts count="49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8"/>
      <color indexed="56"/>
      <name val="Arial"/>
      <family val="2"/>
    </font>
    <font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2"/>
      <color indexed="8"/>
      <name val="Arial"/>
      <family val="2"/>
    </font>
    <font>
      <i/>
      <sz val="10"/>
      <color indexed="20"/>
      <name val="Arial"/>
      <family val="2"/>
    </font>
    <font>
      <sz val="10"/>
      <color indexed="17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1" applyNumberFormat="0" applyAlignment="0" applyProtection="0"/>
    <xf numFmtId="0" fontId="33" fillId="21" borderId="2" applyNumberFormat="0" applyAlignment="0" applyProtection="0"/>
    <xf numFmtId="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2" fontId="43" fillId="0" borderId="0" applyFont="0" applyFill="0" applyBorder="0" applyAlignment="0" applyProtection="0"/>
    <xf numFmtId="0" fontId="3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37" fillId="7" borderId="1" applyNumberFormat="0" applyAlignment="0" applyProtection="0"/>
    <xf numFmtId="0" fontId="38" fillId="0" borderId="4" applyNumberFormat="0" applyFill="0" applyAlignment="0" applyProtection="0"/>
    <xf numFmtId="0" fontId="39" fillId="22" borderId="0" applyNumberFormat="0" applyBorder="0" applyAlignment="0" applyProtection="0"/>
    <xf numFmtId="0" fontId="6" fillId="0" borderId="0"/>
    <xf numFmtId="0" fontId="10" fillId="0" borderId="0"/>
    <xf numFmtId="0" fontId="10" fillId="23" borderId="5" applyNumberFormat="0" applyFont="0" applyAlignment="0" applyProtection="0"/>
    <xf numFmtId="0" fontId="40" fillId="20" borderId="6" applyNumberFormat="0" applyAlignment="0" applyProtection="0"/>
    <xf numFmtId="0" fontId="41" fillId="0" borderId="0" applyNumberFormat="0" applyFill="0" applyBorder="0" applyAlignment="0" applyProtection="0"/>
    <xf numFmtId="0" fontId="43" fillId="0" borderId="7" applyNumberFormat="0" applyFont="0" applyFill="0" applyAlignment="0" applyProtection="0"/>
    <xf numFmtId="0" fontId="42" fillId="0" borderId="0" applyNumberFormat="0" applyFill="0" applyBorder="0" applyAlignment="0" applyProtection="0"/>
  </cellStyleXfs>
  <cellXfs count="125"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0" xfId="0" applyFont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3" fillId="0" borderId="8" xfId="0" applyFont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13" fillId="0" borderId="0" xfId="0" applyFont="1" applyAlignment="1"/>
    <xf numFmtId="0" fontId="0" fillId="0" borderId="14" xfId="0" applyBorder="1" applyAlignment="1"/>
    <xf numFmtId="0" fontId="0" fillId="0" borderId="15" xfId="0" applyBorder="1" applyAlignment="1"/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0" fontId="14" fillId="0" borderId="0" xfId="0" applyFont="1" applyAlignment="1"/>
    <xf numFmtId="0" fontId="10" fillId="0" borderId="0" xfId="0" applyFont="1">
      <alignment vertical="top"/>
    </xf>
    <xf numFmtId="0" fontId="10" fillId="0" borderId="14" xfId="0" applyFont="1" applyBorder="1" applyAlignment="1"/>
    <xf numFmtId="0" fontId="5" fillId="0" borderId="15" xfId="0" applyFont="1" applyBorder="1" applyAlignment="1"/>
    <xf numFmtId="0" fontId="5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14" fontId="0" fillId="0" borderId="0" xfId="0" applyNumberFormat="1" applyAlignment="1"/>
    <xf numFmtId="11" fontId="0" fillId="0" borderId="0" xfId="0" applyNumberFormat="1" applyAlignment="1"/>
    <xf numFmtId="0" fontId="17" fillId="0" borderId="0" xfId="0" applyFont="1">
      <alignment vertical="top"/>
    </xf>
    <xf numFmtId="0" fontId="0" fillId="0" borderId="0" xfId="0">
      <alignment vertical="top"/>
    </xf>
    <xf numFmtId="0" fontId="7" fillId="0" borderId="0" xfId="0" applyFont="1">
      <alignment vertical="top"/>
    </xf>
    <xf numFmtId="0" fontId="19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16" xfId="0" applyFont="1" applyBorder="1">
      <alignment vertical="top"/>
    </xf>
    <xf numFmtId="0" fontId="20" fillId="0" borderId="17" xfId="0" applyFont="1" applyBorder="1">
      <alignment vertical="top"/>
    </xf>
    <xf numFmtId="0" fontId="9" fillId="0" borderId="9" xfId="0" applyFont="1" applyBorder="1">
      <alignment vertical="top"/>
    </xf>
    <xf numFmtId="165" fontId="9" fillId="0" borderId="9" xfId="0" applyNumberFormat="1" applyFont="1" applyBorder="1" applyAlignment="1">
      <alignment horizontal="center"/>
    </xf>
    <xf numFmtId="166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8" xfId="0" applyFont="1" applyBorder="1">
      <alignment vertical="top"/>
    </xf>
    <xf numFmtId="0" fontId="20" fillId="0" borderId="19" xfId="0" applyFont="1" applyBorder="1">
      <alignment vertical="top"/>
    </xf>
    <xf numFmtId="0" fontId="9" fillId="0" borderId="10" xfId="0" applyFont="1" applyBorder="1">
      <alignment vertical="top"/>
    </xf>
    <xf numFmtId="165" fontId="9" fillId="0" borderId="10" xfId="0" applyNumberFormat="1" applyFont="1" applyBorder="1" applyAlignment="1">
      <alignment horizontal="center"/>
    </xf>
    <xf numFmtId="0" fontId="7" fillId="0" borderId="20" xfId="0" applyFont="1" applyBorder="1">
      <alignment vertical="top"/>
    </xf>
    <xf numFmtId="0" fontId="20" fillId="0" borderId="21" xfId="0" applyFont="1" applyBorder="1">
      <alignment vertical="top"/>
    </xf>
    <xf numFmtId="0" fontId="9" fillId="0" borderId="11" xfId="0" applyFont="1" applyBorder="1">
      <alignment vertical="top"/>
    </xf>
    <xf numFmtId="165" fontId="9" fillId="0" borderId="11" xfId="0" applyNumberFormat="1" applyFont="1" applyBorder="1" applyAlignment="1">
      <alignment horizontal="center"/>
    </xf>
    <xf numFmtId="0" fontId="19" fillId="0" borderId="8" xfId="0" applyFont="1" applyBorder="1">
      <alignment vertical="top"/>
    </xf>
    <xf numFmtId="0" fontId="0" fillId="0" borderId="8" xfId="0" applyBorder="1">
      <alignment vertical="top"/>
    </xf>
    <xf numFmtId="0" fontId="20" fillId="0" borderId="0" xfId="0" applyFont="1">
      <alignment vertical="top"/>
    </xf>
    <xf numFmtId="165" fontId="9" fillId="0" borderId="0" xfId="0" applyNumberFormat="1" applyFont="1" applyAlignment="1">
      <alignment horizontal="center"/>
    </xf>
    <xf numFmtId="0" fontId="21" fillId="0" borderId="0" xfId="0" applyFont="1">
      <alignment vertical="top"/>
    </xf>
    <xf numFmtId="166" fontId="21" fillId="0" borderId="0" xfId="0" applyNumberFormat="1" applyFont="1">
      <alignment vertical="top"/>
    </xf>
    <xf numFmtId="10" fontId="21" fillId="0" borderId="0" xfId="0" applyNumberFormat="1" applyFont="1">
      <alignment vertical="top"/>
    </xf>
    <xf numFmtId="0" fontId="9" fillId="0" borderId="0" xfId="0" applyFont="1">
      <alignment vertical="top"/>
    </xf>
    <xf numFmtId="0" fontId="22" fillId="0" borderId="0" xfId="0" applyFont="1" applyAlignment="1">
      <alignment horizontal="center"/>
    </xf>
    <xf numFmtId="0" fontId="23" fillId="0" borderId="0" xfId="0" applyFont="1">
      <alignment vertical="top"/>
    </xf>
    <xf numFmtId="0" fontId="24" fillId="0" borderId="0" xfId="0" applyFont="1" applyAlignment="1">
      <alignment horizontal="center"/>
    </xf>
    <xf numFmtId="0" fontId="22" fillId="24" borderId="5" xfId="0" applyFont="1" applyFill="1" applyBorder="1">
      <alignment vertical="top"/>
    </xf>
    <xf numFmtId="0" fontId="9" fillId="0" borderId="22" xfId="0" applyFont="1" applyBorder="1">
      <alignment vertical="top"/>
    </xf>
    <xf numFmtId="0" fontId="9" fillId="0" borderId="0" xfId="0" applyFont="1" applyAlignment="1">
      <alignment horizontal="left"/>
    </xf>
    <xf numFmtId="0" fontId="22" fillId="0" borderId="0" xfId="0" applyFont="1" applyAlignment="1" applyProtection="1">
      <alignment horizontal="left"/>
      <protection locked="0"/>
    </xf>
    <xf numFmtId="10" fontId="7" fillId="0" borderId="0" xfId="0" applyNumberFormat="1" applyFont="1">
      <alignment vertical="top"/>
    </xf>
    <xf numFmtId="0" fontId="26" fillId="0" borderId="0" xfId="0" applyFont="1">
      <alignment vertical="top"/>
    </xf>
    <xf numFmtId="0" fontId="22" fillId="24" borderId="22" xfId="0" applyFont="1" applyFill="1" applyBorder="1">
      <alignment vertical="top"/>
    </xf>
    <xf numFmtId="168" fontId="10" fillId="0" borderId="0" xfId="0" applyNumberFormat="1" applyFont="1" applyAlignment="1"/>
    <xf numFmtId="0" fontId="27" fillId="0" borderId="0" xfId="0" applyFont="1">
      <alignment vertical="top"/>
    </xf>
    <xf numFmtId="0" fontId="27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/>
    <xf numFmtId="0" fontId="12" fillId="0" borderId="0" xfId="0" applyFont="1">
      <alignment vertical="top"/>
    </xf>
    <xf numFmtId="0" fontId="22" fillId="0" borderId="0" xfId="0" applyFont="1">
      <alignment vertical="top"/>
    </xf>
    <xf numFmtId="0" fontId="11" fillId="0" borderId="0" xfId="0" applyFont="1">
      <alignment vertical="top"/>
    </xf>
    <xf numFmtId="22" fontId="9" fillId="0" borderId="0" xfId="0" applyNumberFormat="1" applyFont="1">
      <alignment vertical="top"/>
    </xf>
    <xf numFmtId="0" fontId="25" fillId="0" borderId="0" xfId="0" applyFont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28" fillId="0" borderId="0" xfId="38" applyAlignment="1" applyProtection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0" fillId="0" borderId="0" xfId="0" quotePrefix="1">
      <alignment vertical="top"/>
    </xf>
    <xf numFmtId="0" fontId="5" fillId="25" borderId="23" xfId="0" applyFont="1" applyFill="1" applyBorder="1" applyAlignment="1">
      <alignment horizontal="left" vertical="top" wrapText="1" indent="1"/>
    </xf>
    <xf numFmtId="0" fontId="5" fillId="25" borderId="23" xfId="0" applyFont="1" applyFill="1" applyBorder="1" applyAlignment="1">
      <alignment horizontal="center" vertical="top" wrapText="1"/>
    </xf>
    <xf numFmtId="0" fontId="5" fillId="25" borderId="23" xfId="0" applyFont="1" applyFill="1" applyBorder="1" applyAlignment="1">
      <alignment horizontal="right" vertical="top" wrapText="1"/>
    </xf>
    <xf numFmtId="0" fontId="28" fillId="25" borderId="23" xfId="38" applyFill="1" applyBorder="1" applyAlignment="1" applyProtection="1">
      <alignment horizontal="right" vertical="top" wrapText="1"/>
    </xf>
    <xf numFmtId="0" fontId="24" fillId="0" borderId="0" xfId="0" applyFont="1" applyAlignment="1"/>
    <xf numFmtId="0" fontId="24" fillId="0" borderId="0" xfId="0" applyFont="1" applyAlignment="1">
      <alignment horizontal="left"/>
    </xf>
    <xf numFmtId="0" fontId="13" fillId="0" borderId="0" xfId="0" applyFont="1">
      <alignment vertical="top"/>
    </xf>
    <xf numFmtId="0" fontId="44" fillId="0" borderId="0" xfId="0" applyFont="1">
      <alignment vertical="top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wrapText="1"/>
    </xf>
    <xf numFmtId="0" fontId="44" fillId="0" borderId="0" xfId="0" applyFont="1" applyAlignment="1">
      <alignment horizontal="left" wrapText="1"/>
    </xf>
    <xf numFmtId="0" fontId="44" fillId="0" borderId="0" xfId="0" applyFont="1" applyAlignment="1"/>
    <xf numFmtId="0" fontId="44" fillId="0" borderId="0" xfId="43" applyFont="1"/>
    <xf numFmtId="0" fontId="44" fillId="0" borderId="0" xfId="43" applyFont="1" applyAlignment="1">
      <alignment horizontal="center"/>
    </xf>
    <xf numFmtId="0" fontId="44" fillId="0" borderId="0" xfId="43" applyFont="1" applyAlignment="1">
      <alignment horizontal="left"/>
    </xf>
    <xf numFmtId="0" fontId="46" fillId="0" borderId="0" xfId="0" applyFont="1" applyAlignment="1"/>
    <xf numFmtId="0" fontId="47" fillId="0" borderId="0" xfId="0" applyFont="1" applyAlignment="1"/>
    <xf numFmtId="0" fontId="47" fillId="0" borderId="0" xfId="0" applyFont="1" applyAlignment="1">
      <alignment horizontal="center"/>
    </xf>
    <xf numFmtId="169" fontId="47" fillId="0" borderId="0" xfId="0" applyNumberFormat="1" applyFont="1" applyAlignment="1">
      <alignment horizontal="left" vertical="top"/>
    </xf>
    <xf numFmtId="0" fontId="47" fillId="0" borderId="0" xfId="0" applyFont="1" applyAlignment="1">
      <alignment horizontal="left" vertical="top"/>
    </xf>
    <xf numFmtId="0" fontId="27" fillId="0" borderId="0" xfId="42" applyFont="1"/>
    <xf numFmtId="0" fontId="27" fillId="0" borderId="0" xfId="42" applyFont="1" applyAlignment="1">
      <alignment horizontal="center"/>
    </xf>
    <xf numFmtId="0" fontId="27" fillId="0" borderId="0" xfId="42" applyFont="1" applyAlignment="1">
      <alignment horizontal="left"/>
    </xf>
    <xf numFmtId="0" fontId="21" fillId="0" borderId="0" xfId="0" applyFont="1" applyAlignment="1">
      <alignment horizontal="left" vertical="center"/>
    </xf>
    <xf numFmtId="0" fontId="48" fillId="0" borderId="0" xfId="0" applyFont="1" applyAlignment="1">
      <alignment vertical="center" wrapText="1"/>
    </xf>
    <xf numFmtId="0" fontId="48" fillId="0" borderId="0" xfId="0" applyFont="1" applyAlignment="1">
      <alignment horizontal="center" vertical="center" wrapText="1"/>
    </xf>
    <xf numFmtId="167" fontId="48" fillId="0" borderId="0" xfId="0" applyNumberFormat="1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HN Cnc - O-C Diagr.</a:t>
            </a:r>
          </a:p>
        </c:rich>
      </c:tx>
      <c:layout>
        <c:manualLayout>
          <c:xMode val="edge"/>
          <c:yMode val="edge"/>
          <c:x val="0.3714764758882751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22910549645247"/>
          <c:y val="0.14723926380368099"/>
          <c:w val="0.79436281218065297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1'!$F$21:$F$1003</c:f>
              <c:numCache>
                <c:formatCode>General</c:formatCode>
                <c:ptCount val="983"/>
                <c:pt idx="0">
                  <c:v>-26.5</c:v>
                </c:pt>
                <c:pt idx="1">
                  <c:v>-26.5</c:v>
                </c:pt>
                <c:pt idx="2">
                  <c:v>-24.5</c:v>
                </c:pt>
                <c:pt idx="3">
                  <c:v>-24.5</c:v>
                </c:pt>
                <c:pt idx="4">
                  <c:v>-8.5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64.5</c:v>
                </c:pt>
                <c:pt idx="9">
                  <c:v>66.5</c:v>
                </c:pt>
                <c:pt idx="10">
                  <c:v>713.5</c:v>
                </c:pt>
                <c:pt idx="11">
                  <c:v>713.5</c:v>
                </c:pt>
                <c:pt idx="12">
                  <c:v>748</c:v>
                </c:pt>
                <c:pt idx="13">
                  <c:v>748</c:v>
                </c:pt>
                <c:pt idx="14">
                  <c:v>756</c:v>
                </c:pt>
                <c:pt idx="15">
                  <c:v>1534.5</c:v>
                </c:pt>
                <c:pt idx="16">
                  <c:v>2907.5</c:v>
                </c:pt>
                <c:pt idx="17">
                  <c:v>3023</c:v>
                </c:pt>
                <c:pt idx="18">
                  <c:v>4304</c:v>
                </c:pt>
                <c:pt idx="19">
                  <c:v>4915</c:v>
                </c:pt>
                <c:pt idx="20">
                  <c:v>5770</c:v>
                </c:pt>
                <c:pt idx="21">
                  <c:v>5775</c:v>
                </c:pt>
                <c:pt idx="22">
                  <c:v>5850</c:v>
                </c:pt>
                <c:pt idx="23">
                  <c:v>7329</c:v>
                </c:pt>
                <c:pt idx="24">
                  <c:v>7329</c:v>
                </c:pt>
                <c:pt idx="25">
                  <c:v>7342.5</c:v>
                </c:pt>
                <c:pt idx="26">
                  <c:v>7389</c:v>
                </c:pt>
                <c:pt idx="27">
                  <c:v>7389</c:v>
                </c:pt>
                <c:pt idx="28">
                  <c:v>7393</c:v>
                </c:pt>
                <c:pt idx="29">
                  <c:v>8040</c:v>
                </c:pt>
                <c:pt idx="30">
                  <c:v>8074.5</c:v>
                </c:pt>
                <c:pt idx="31">
                  <c:v>8755</c:v>
                </c:pt>
                <c:pt idx="32">
                  <c:v>8913.5</c:v>
                </c:pt>
                <c:pt idx="33">
                  <c:v>8913.5</c:v>
                </c:pt>
                <c:pt idx="34">
                  <c:v>8958</c:v>
                </c:pt>
                <c:pt idx="35">
                  <c:v>8958</c:v>
                </c:pt>
                <c:pt idx="36">
                  <c:v>9359</c:v>
                </c:pt>
                <c:pt idx="37">
                  <c:v>9559.5</c:v>
                </c:pt>
                <c:pt idx="38">
                  <c:v>9601</c:v>
                </c:pt>
                <c:pt idx="39">
                  <c:v>9643.5</c:v>
                </c:pt>
                <c:pt idx="40">
                  <c:v>10315</c:v>
                </c:pt>
                <c:pt idx="41">
                  <c:v>11872</c:v>
                </c:pt>
                <c:pt idx="42">
                  <c:v>12355</c:v>
                </c:pt>
                <c:pt idx="43">
                  <c:v>12530</c:v>
                </c:pt>
                <c:pt idx="44">
                  <c:v>14774</c:v>
                </c:pt>
                <c:pt idx="45">
                  <c:v>15436</c:v>
                </c:pt>
              </c:numCache>
            </c:numRef>
          </c:xVal>
          <c:yVal>
            <c:numRef>
              <c:f>'Active 1'!$H$21:$H$1003</c:f>
              <c:numCache>
                <c:formatCode>General</c:formatCode>
                <c:ptCount val="98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A9-4DD0-8A69-9BEBDEEA48A7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1'!$D$21:$D$1003</c:f>
                <c:numCache>
                  <c:formatCode>General</c:formatCode>
                  <c:ptCount val="98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0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8.0000000000000004E-4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0</c:v>
                  </c:pt>
                  <c:pt idx="27">
                    <c:v>2.0999999999999999E-3</c:v>
                  </c:pt>
                  <c:pt idx="28">
                    <c:v>1E-4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2.4000000000000001E-4</c:v>
                  </c:pt>
                  <c:pt idx="35">
                    <c:v>2.0000000000000001E-4</c:v>
                  </c:pt>
                  <c:pt idx="36">
                    <c:v>1E-3</c:v>
                  </c:pt>
                  <c:pt idx="37">
                    <c:v>4.0000000000000002E-4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1.6999999999999999E-3</c:v>
                  </c:pt>
                  <c:pt idx="45">
                    <c:v>2.0000000000000001E-4</c:v>
                  </c:pt>
                </c:numCache>
              </c:numRef>
            </c:plus>
            <c:minus>
              <c:numRef>
                <c:f>'Active 1'!$D$21:$D$1003</c:f>
                <c:numCache>
                  <c:formatCode>General</c:formatCode>
                  <c:ptCount val="98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0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8.0000000000000004E-4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0</c:v>
                  </c:pt>
                  <c:pt idx="27">
                    <c:v>2.0999999999999999E-3</c:v>
                  </c:pt>
                  <c:pt idx="28">
                    <c:v>1E-4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2.4000000000000001E-4</c:v>
                  </c:pt>
                  <c:pt idx="35">
                    <c:v>2.0000000000000001E-4</c:v>
                  </c:pt>
                  <c:pt idx="36">
                    <c:v>1E-3</c:v>
                  </c:pt>
                  <c:pt idx="37">
                    <c:v>4.0000000000000002E-4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1.6999999999999999E-3</c:v>
                  </c:pt>
                  <c:pt idx="4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1'!$F$21:$F$1003</c:f>
              <c:numCache>
                <c:formatCode>General</c:formatCode>
                <c:ptCount val="983"/>
                <c:pt idx="0">
                  <c:v>-26.5</c:v>
                </c:pt>
                <c:pt idx="1">
                  <c:v>-26.5</c:v>
                </c:pt>
                <c:pt idx="2">
                  <c:v>-24.5</c:v>
                </c:pt>
                <c:pt idx="3">
                  <c:v>-24.5</c:v>
                </c:pt>
                <c:pt idx="4">
                  <c:v>-8.5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64.5</c:v>
                </c:pt>
                <c:pt idx="9">
                  <c:v>66.5</c:v>
                </c:pt>
                <c:pt idx="10">
                  <c:v>713.5</c:v>
                </c:pt>
                <c:pt idx="11">
                  <c:v>713.5</c:v>
                </c:pt>
                <c:pt idx="12">
                  <c:v>748</c:v>
                </c:pt>
                <c:pt idx="13">
                  <c:v>748</c:v>
                </c:pt>
                <c:pt idx="14">
                  <c:v>756</c:v>
                </c:pt>
                <c:pt idx="15">
                  <c:v>1534.5</c:v>
                </c:pt>
                <c:pt idx="16">
                  <c:v>2907.5</c:v>
                </c:pt>
                <c:pt idx="17">
                  <c:v>3023</c:v>
                </c:pt>
                <c:pt idx="18">
                  <c:v>4304</c:v>
                </c:pt>
                <c:pt idx="19">
                  <c:v>4915</c:v>
                </c:pt>
                <c:pt idx="20">
                  <c:v>5770</c:v>
                </c:pt>
                <c:pt idx="21">
                  <c:v>5775</c:v>
                </c:pt>
                <c:pt idx="22">
                  <c:v>5850</c:v>
                </c:pt>
                <c:pt idx="23">
                  <c:v>7329</c:v>
                </c:pt>
                <c:pt idx="24">
                  <c:v>7329</c:v>
                </c:pt>
                <c:pt idx="25">
                  <c:v>7342.5</c:v>
                </c:pt>
                <c:pt idx="26">
                  <c:v>7389</c:v>
                </c:pt>
                <c:pt idx="27">
                  <c:v>7389</c:v>
                </c:pt>
                <c:pt idx="28">
                  <c:v>7393</c:v>
                </c:pt>
                <c:pt idx="29">
                  <c:v>8040</c:v>
                </c:pt>
                <c:pt idx="30">
                  <c:v>8074.5</c:v>
                </c:pt>
                <c:pt idx="31">
                  <c:v>8755</c:v>
                </c:pt>
                <c:pt idx="32">
                  <c:v>8913.5</c:v>
                </c:pt>
                <c:pt idx="33">
                  <c:v>8913.5</c:v>
                </c:pt>
                <c:pt idx="34">
                  <c:v>8958</c:v>
                </c:pt>
                <c:pt idx="35">
                  <c:v>8958</c:v>
                </c:pt>
                <c:pt idx="36">
                  <c:v>9359</c:v>
                </c:pt>
                <c:pt idx="37">
                  <c:v>9559.5</c:v>
                </c:pt>
                <c:pt idx="38">
                  <c:v>9601</c:v>
                </c:pt>
                <c:pt idx="39">
                  <c:v>9643.5</c:v>
                </c:pt>
                <c:pt idx="40">
                  <c:v>10315</c:v>
                </c:pt>
                <c:pt idx="41">
                  <c:v>11872</c:v>
                </c:pt>
                <c:pt idx="42">
                  <c:v>12355</c:v>
                </c:pt>
                <c:pt idx="43">
                  <c:v>12530</c:v>
                </c:pt>
                <c:pt idx="44">
                  <c:v>14774</c:v>
                </c:pt>
                <c:pt idx="45">
                  <c:v>15436</c:v>
                </c:pt>
              </c:numCache>
            </c:numRef>
          </c:xVal>
          <c:yVal>
            <c:numRef>
              <c:f>'Active 1'!$I$21:$I$1003</c:f>
              <c:numCache>
                <c:formatCode>General</c:formatCode>
                <c:ptCount val="983"/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A9-4DD0-8A69-9BEBDEEA48A7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1'!$D$21:$D$54</c:f>
                <c:numCache>
                  <c:formatCode>General</c:formatCode>
                  <c:ptCount val="34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0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8.0000000000000004E-4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0</c:v>
                  </c:pt>
                  <c:pt idx="27">
                    <c:v>2.0999999999999999E-3</c:v>
                  </c:pt>
                  <c:pt idx="28">
                    <c:v>1E-4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</c:numCache>
              </c:numRef>
            </c:plus>
            <c:minus>
              <c:numRef>
                <c:f>'Active 1'!$D$21:$D$54</c:f>
                <c:numCache>
                  <c:formatCode>General</c:formatCode>
                  <c:ptCount val="34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0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8.0000000000000004E-4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0</c:v>
                  </c:pt>
                  <c:pt idx="27">
                    <c:v>2.0999999999999999E-3</c:v>
                  </c:pt>
                  <c:pt idx="28">
                    <c:v>1E-4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1'!$F$21:$F$1003</c:f>
              <c:numCache>
                <c:formatCode>General</c:formatCode>
                <c:ptCount val="983"/>
                <c:pt idx="0">
                  <c:v>-26.5</c:v>
                </c:pt>
                <c:pt idx="1">
                  <c:v>-26.5</c:v>
                </c:pt>
                <c:pt idx="2">
                  <c:v>-24.5</c:v>
                </c:pt>
                <c:pt idx="3">
                  <c:v>-24.5</c:v>
                </c:pt>
                <c:pt idx="4">
                  <c:v>-8.5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64.5</c:v>
                </c:pt>
                <c:pt idx="9">
                  <c:v>66.5</c:v>
                </c:pt>
                <c:pt idx="10">
                  <c:v>713.5</c:v>
                </c:pt>
                <c:pt idx="11">
                  <c:v>713.5</c:v>
                </c:pt>
                <c:pt idx="12">
                  <c:v>748</c:v>
                </c:pt>
                <c:pt idx="13">
                  <c:v>748</c:v>
                </c:pt>
                <c:pt idx="14">
                  <c:v>756</c:v>
                </c:pt>
                <c:pt idx="15">
                  <c:v>1534.5</c:v>
                </c:pt>
                <c:pt idx="16">
                  <c:v>2907.5</c:v>
                </c:pt>
                <c:pt idx="17">
                  <c:v>3023</c:v>
                </c:pt>
                <c:pt idx="18">
                  <c:v>4304</c:v>
                </c:pt>
                <c:pt idx="19">
                  <c:v>4915</c:v>
                </c:pt>
                <c:pt idx="20">
                  <c:v>5770</c:v>
                </c:pt>
                <c:pt idx="21">
                  <c:v>5775</c:v>
                </c:pt>
                <c:pt idx="22">
                  <c:v>5850</c:v>
                </c:pt>
                <c:pt idx="23">
                  <c:v>7329</c:v>
                </c:pt>
                <c:pt idx="24">
                  <c:v>7329</c:v>
                </c:pt>
                <c:pt idx="25">
                  <c:v>7342.5</c:v>
                </c:pt>
                <c:pt idx="26">
                  <c:v>7389</c:v>
                </c:pt>
                <c:pt idx="27">
                  <c:v>7389</c:v>
                </c:pt>
                <c:pt idx="28">
                  <c:v>7393</c:v>
                </c:pt>
                <c:pt idx="29">
                  <c:v>8040</c:v>
                </c:pt>
                <c:pt idx="30">
                  <c:v>8074.5</c:v>
                </c:pt>
                <c:pt idx="31">
                  <c:v>8755</c:v>
                </c:pt>
                <c:pt idx="32">
                  <c:v>8913.5</c:v>
                </c:pt>
                <c:pt idx="33">
                  <c:v>8913.5</c:v>
                </c:pt>
                <c:pt idx="34">
                  <c:v>8958</c:v>
                </c:pt>
                <c:pt idx="35">
                  <c:v>8958</c:v>
                </c:pt>
                <c:pt idx="36">
                  <c:v>9359</c:v>
                </c:pt>
                <c:pt idx="37">
                  <c:v>9559.5</c:v>
                </c:pt>
                <c:pt idx="38">
                  <c:v>9601</c:v>
                </c:pt>
                <c:pt idx="39">
                  <c:v>9643.5</c:v>
                </c:pt>
                <c:pt idx="40">
                  <c:v>10315</c:v>
                </c:pt>
                <c:pt idx="41">
                  <c:v>11872</c:v>
                </c:pt>
                <c:pt idx="42">
                  <c:v>12355</c:v>
                </c:pt>
                <c:pt idx="43">
                  <c:v>12530</c:v>
                </c:pt>
                <c:pt idx="44">
                  <c:v>14774</c:v>
                </c:pt>
                <c:pt idx="45">
                  <c:v>15436</c:v>
                </c:pt>
              </c:numCache>
            </c:numRef>
          </c:xVal>
          <c:yVal>
            <c:numRef>
              <c:f>'Active 1'!$J$21:$J$1003</c:f>
              <c:numCache>
                <c:formatCode>General</c:formatCode>
                <c:ptCount val="983"/>
                <c:pt idx="0">
                  <c:v>2.2099999478086829E-4</c:v>
                </c:pt>
                <c:pt idx="3">
                  <c:v>-5.0699999701464549E-4</c:v>
                </c:pt>
                <c:pt idx="6">
                  <c:v>-1.7000000007101335E-3</c:v>
                </c:pt>
                <c:pt idx="8">
                  <c:v>1.6469999973196536E-3</c:v>
                </c:pt>
                <c:pt idx="9">
                  <c:v>-8.8099999993573874E-4</c:v>
                </c:pt>
                <c:pt idx="10">
                  <c:v>-1.2390000047162175E-3</c:v>
                </c:pt>
                <c:pt idx="12">
                  <c:v>-1.720000000204891E-4</c:v>
                </c:pt>
                <c:pt idx="15">
                  <c:v>-1.4330000049085356E-3</c:v>
                </c:pt>
                <c:pt idx="16">
                  <c:v>-4.0550000048824586E-3</c:v>
                </c:pt>
                <c:pt idx="17">
                  <c:v>-5.3220000045257621E-3</c:v>
                </c:pt>
                <c:pt idx="22">
                  <c:v>-1.6600000002654269E-2</c:v>
                </c:pt>
                <c:pt idx="27">
                  <c:v>-2.5145999999949709E-2</c:v>
                </c:pt>
                <c:pt idx="29">
                  <c:v>-2.8060000004188623E-2</c:v>
                </c:pt>
                <c:pt idx="36">
                  <c:v>-3.4626000000571366E-2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A9-4DD0-8A69-9BEBDEEA48A7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1'!$D$21:$D$103</c:f>
                <c:numCache>
                  <c:formatCode>General</c:formatCode>
                  <c:ptCount val="8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0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8.0000000000000004E-4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0</c:v>
                  </c:pt>
                  <c:pt idx="27">
                    <c:v>2.0999999999999999E-3</c:v>
                  </c:pt>
                  <c:pt idx="28">
                    <c:v>1E-4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2.4000000000000001E-4</c:v>
                  </c:pt>
                  <c:pt idx="35">
                    <c:v>2.0000000000000001E-4</c:v>
                  </c:pt>
                  <c:pt idx="36">
                    <c:v>1E-3</c:v>
                  </c:pt>
                  <c:pt idx="37">
                    <c:v>4.0000000000000002E-4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1.6999999999999999E-3</c:v>
                  </c:pt>
                  <c:pt idx="45">
                    <c:v>2.0000000000000001E-4</c:v>
                  </c:pt>
                </c:numCache>
              </c:numRef>
            </c:plus>
            <c:minus>
              <c:numRef>
                <c:f>'Active 1'!$D$21:$D$103</c:f>
                <c:numCache>
                  <c:formatCode>General</c:formatCode>
                  <c:ptCount val="8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0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8.0000000000000004E-4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0</c:v>
                  </c:pt>
                  <c:pt idx="27">
                    <c:v>2.0999999999999999E-3</c:v>
                  </c:pt>
                  <c:pt idx="28">
                    <c:v>1E-4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2.4000000000000001E-4</c:v>
                  </c:pt>
                  <c:pt idx="35">
                    <c:v>2.0000000000000001E-4</c:v>
                  </c:pt>
                  <c:pt idx="36">
                    <c:v>1E-3</c:v>
                  </c:pt>
                  <c:pt idx="37">
                    <c:v>4.0000000000000002E-4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1.6999999999999999E-3</c:v>
                  </c:pt>
                  <c:pt idx="4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1'!$F$21:$F$1003</c:f>
              <c:numCache>
                <c:formatCode>General</c:formatCode>
                <c:ptCount val="983"/>
                <c:pt idx="0">
                  <c:v>-26.5</c:v>
                </c:pt>
                <c:pt idx="1">
                  <c:v>-26.5</c:v>
                </c:pt>
                <c:pt idx="2">
                  <c:v>-24.5</c:v>
                </c:pt>
                <c:pt idx="3">
                  <c:v>-24.5</c:v>
                </c:pt>
                <c:pt idx="4">
                  <c:v>-8.5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64.5</c:v>
                </c:pt>
                <c:pt idx="9">
                  <c:v>66.5</c:v>
                </c:pt>
                <c:pt idx="10">
                  <c:v>713.5</c:v>
                </c:pt>
                <c:pt idx="11">
                  <c:v>713.5</c:v>
                </c:pt>
                <c:pt idx="12">
                  <c:v>748</c:v>
                </c:pt>
                <c:pt idx="13">
                  <c:v>748</c:v>
                </c:pt>
                <c:pt idx="14">
                  <c:v>756</c:v>
                </c:pt>
                <c:pt idx="15">
                  <c:v>1534.5</c:v>
                </c:pt>
                <c:pt idx="16">
                  <c:v>2907.5</c:v>
                </c:pt>
                <c:pt idx="17">
                  <c:v>3023</c:v>
                </c:pt>
                <c:pt idx="18">
                  <c:v>4304</c:v>
                </c:pt>
                <c:pt idx="19">
                  <c:v>4915</c:v>
                </c:pt>
                <c:pt idx="20">
                  <c:v>5770</c:v>
                </c:pt>
                <c:pt idx="21">
                  <c:v>5775</c:v>
                </c:pt>
                <c:pt idx="22">
                  <c:v>5850</c:v>
                </c:pt>
                <c:pt idx="23">
                  <c:v>7329</c:v>
                </c:pt>
                <c:pt idx="24">
                  <c:v>7329</c:v>
                </c:pt>
                <c:pt idx="25">
                  <c:v>7342.5</c:v>
                </c:pt>
                <c:pt idx="26">
                  <c:v>7389</c:v>
                </c:pt>
                <c:pt idx="27">
                  <c:v>7389</c:v>
                </c:pt>
                <c:pt idx="28">
                  <c:v>7393</c:v>
                </c:pt>
                <c:pt idx="29">
                  <c:v>8040</c:v>
                </c:pt>
                <c:pt idx="30">
                  <c:v>8074.5</c:v>
                </c:pt>
                <c:pt idx="31">
                  <c:v>8755</c:v>
                </c:pt>
                <c:pt idx="32">
                  <c:v>8913.5</c:v>
                </c:pt>
                <c:pt idx="33">
                  <c:v>8913.5</c:v>
                </c:pt>
                <c:pt idx="34">
                  <c:v>8958</c:v>
                </c:pt>
                <c:pt idx="35">
                  <c:v>8958</c:v>
                </c:pt>
                <c:pt idx="36">
                  <c:v>9359</c:v>
                </c:pt>
                <c:pt idx="37">
                  <c:v>9559.5</c:v>
                </c:pt>
                <c:pt idx="38">
                  <c:v>9601</c:v>
                </c:pt>
                <c:pt idx="39">
                  <c:v>9643.5</c:v>
                </c:pt>
                <c:pt idx="40">
                  <c:v>10315</c:v>
                </c:pt>
                <c:pt idx="41">
                  <c:v>11872</c:v>
                </c:pt>
                <c:pt idx="42">
                  <c:v>12355</c:v>
                </c:pt>
                <c:pt idx="43">
                  <c:v>12530</c:v>
                </c:pt>
                <c:pt idx="44">
                  <c:v>14774</c:v>
                </c:pt>
                <c:pt idx="45">
                  <c:v>15436</c:v>
                </c:pt>
              </c:numCache>
            </c:numRef>
          </c:xVal>
          <c:yVal>
            <c:numRef>
              <c:f>'Active 1'!$K$21:$K$1003</c:f>
              <c:numCache>
                <c:formatCode>General</c:formatCode>
                <c:ptCount val="983"/>
                <c:pt idx="1">
                  <c:v>3.2099999953061342E-4</c:v>
                </c:pt>
                <c:pt idx="2">
                  <c:v>-7.0699999923817813E-4</c:v>
                </c:pt>
                <c:pt idx="4">
                  <c:v>6.6900000092573464E-4</c:v>
                </c:pt>
                <c:pt idx="5">
                  <c:v>-2.1000000051571988E-3</c:v>
                </c:pt>
                <c:pt idx="11">
                  <c:v>-1.3900000340072438E-4</c:v>
                </c:pt>
                <c:pt idx="13">
                  <c:v>2.2799999715061858E-4</c:v>
                </c:pt>
                <c:pt idx="14">
                  <c:v>2.6159999979427084E-3</c:v>
                </c:pt>
                <c:pt idx="18">
                  <c:v>-9.1560000000754371E-3</c:v>
                </c:pt>
                <c:pt idx="19">
                  <c:v>-1.2010000005830079E-2</c:v>
                </c:pt>
                <c:pt idx="20">
                  <c:v>-1.6780000005383044E-2</c:v>
                </c:pt>
                <c:pt idx="21">
                  <c:v>-1.5750000005937181E-2</c:v>
                </c:pt>
                <c:pt idx="23">
                  <c:v>-2.4105999997118488E-2</c:v>
                </c:pt>
                <c:pt idx="24">
                  <c:v>-2.4105999997118488E-2</c:v>
                </c:pt>
                <c:pt idx="25">
                  <c:v>-2.389499999844702E-2</c:v>
                </c:pt>
                <c:pt idx="26">
                  <c:v>-2.5245999997423496E-2</c:v>
                </c:pt>
                <c:pt idx="28">
                  <c:v>-2.5112000002991408E-2</c:v>
                </c:pt>
                <c:pt idx="30">
                  <c:v>-2.8432999999495223E-2</c:v>
                </c:pt>
                <c:pt idx="31">
                  <c:v>-3.477000000566477E-2</c:v>
                </c:pt>
                <c:pt idx="32">
                  <c:v>-3.3939000000827946E-2</c:v>
                </c:pt>
                <c:pt idx="33">
                  <c:v>-3.3349000004818663E-2</c:v>
                </c:pt>
                <c:pt idx="34">
                  <c:v>-3.2882000006793533E-2</c:v>
                </c:pt>
                <c:pt idx="35">
                  <c:v>-3.1472000002395362E-2</c:v>
                </c:pt>
                <c:pt idx="37">
                  <c:v>-3.9083000003302004E-2</c:v>
                </c:pt>
                <c:pt idx="38">
                  <c:v>-3.9193999997223727E-2</c:v>
                </c:pt>
                <c:pt idx="39">
                  <c:v>-3.9648999998462386E-2</c:v>
                </c:pt>
                <c:pt idx="40">
                  <c:v>-4.4780000003811438E-2</c:v>
                </c:pt>
                <c:pt idx="41">
                  <c:v>-5.5468000064138323E-2</c:v>
                </c:pt>
                <c:pt idx="42">
                  <c:v>-6.1470000000554137E-2</c:v>
                </c:pt>
                <c:pt idx="43">
                  <c:v>-5.7720000004337635E-2</c:v>
                </c:pt>
                <c:pt idx="44">
                  <c:v>-6.6136000001279172E-2</c:v>
                </c:pt>
                <c:pt idx="45">
                  <c:v>-6.5704000000550877E-2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A9-4DD0-8A69-9BEBDEEA48A7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1'!$D$21:$D$103</c:f>
                <c:numCache>
                  <c:formatCode>General</c:formatCode>
                  <c:ptCount val="8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0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8.0000000000000004E-4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0</c:v>
                  </c:pt>
                  <c:pt idx="27">
                    <c:v>2.0999999999999999E-3</c:v>
                  </c:pt>
                  <c:pt idx="28">
                    <c:v>1E-4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2.4000000000000001E-4</c:v>
                  </c:pt>
                  <c:pt idx="35">
                    <c:v>2.0000000000000001E-4</c:v>
                  </c:pt>
                  <c:pt idx="36">
                    <c:v>1E-3</c:v>
                  </c:pt>
                  <c:pt idx="37">
                    <c:v>4.0000000000000002E-4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1.6999999999999999E-3</c:v>
                  </c:pt>
                  <c:pt idx="45">
                    <c:v>2.0000000000000001E-4</c:v>
                  </c:pt>
                </c:numCache>
              </c:numRef>
            </c:plus>
            <c:minus>
              <c:numRef>
                <c:f>'Active 1'!$D$21:$D$103</c:f>
                <c:numCache>
                  <c:formatCode>General</c:formatCode>
                  <c:ptCount val="8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0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8.0000000000000004E-4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0</c:v>
                  </c:pt>
                  <c:pt idx="27">
                    <c:v>2.0999999999999999E-3</c:v>
                  </c:pt>
                  <c:pt idx="28">
                    <c:v>1E-4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2.4000000000000001E-4</c:v>
                  </c:pt>
                  <c:pt idx="35">
                    <c:v>2.0000000000000001E-4</c:v>
                  </c:pt>
                  <c:pt idx="36">
                    <c:v>1E-3</c:v>
                  </c:pt>
                  <c:pt idx="37">
                    <c:v>4.0000000000000002E-4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1.6999999999999999E-3</c:v>
                  </c:pt>
                  <c:pt idx="4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1'!$F$21:$F$1003</c:f>
              <c:numCache>
                <c:formatCode>General</c:formatCode>
                <c:ptCount val="983"/>
                <c:pt idx="0">
                  <c:v>-26.5</c:v>
                </c:pt>
                <c:pt idx="1">
                  <c:v>-26.5</c:v>
                </c:pt>
                <c:pt idx="2">
                  <c:v>-24.5</c:v>
                </c:pt>
                <c:pt idx="3">
                  <c:v>-24.5</c:v>
                </c:pt>
                <c:pt idx="4">
                  <c:v>-8.5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64.5</c:v>
                </c:pt>
                <c:pt idx="9">
                  <c:v>66.5</c:v>
                </c:pt>
                <c:pt idx="10">
                  <c:v>713.5</c:v>
                </c:pt>
                <c:pt idx="11">
                  <c:v>713.5</c:v>
                </c:pt>
                <c:pt idx="12">
                  <c:v>748</c:v>
                </c:pt>
                <c:pt idx="13">
                  <c:v>748</c:v>
                </c:pt>
                <c:pt idx="14">
                  <c:v>756</c:v>
                </c:pt>
                <c:pt idx="15">
                  <c:v>1534.5</c:v>
                </c:pt>
                <c:pt idx="16">
                  <c:v>2907.5</c:v>
                </c:pt>
                <c:pt idx="17">
                  <c:v>3023</c:v>
                </c:pt>
                <c:pt idx="18">
                  <c:v>4304</c:v>
                </c:pt>
                <c:pt idx="19">
                  <c:v>4915</c:v>
                </c:pt>
                <c:pt idx="20">
                  <c:v>5770</c:v>
                </c:pt>
                <c:pt idx="21">
                  <c:v>5775</c:v>
                </c:pt>
                <c:pt idx="22">
                  <c:v>5850</c:v>
                </c:pt>
                <c:pt idx="23">
                  <c:v>7329</c:v>
                </c:pt>
                <c:pt idx="24">
                  <c:v>7329</c:v>
                </c:pt>
                <c:pt idx="25">
                  <c:v>7342.5</c:v>
                </c:pt>
                <c:pt idx="26">
                  <c:v>7389</c:v>
                </c:pt>
                <c:pt idx="27">
                  <c:v>7389</c:v>
                </c:pt>
                <c:pt idx="28">
                  <c:v>7393</c:v>
                </c:pt>
                <c:pt idx="29">
                  <c:v>8040</c:v>
                </c:pt>
                <c:pt idx="30">
                  <c:v>8074.5</c:v>
                </c:pt>
                <c:pt idx="31">
                  <c:v>8755</c:v>
                </c:pt>
                <c:pt idx="32">
                  <c:v>8913.5</c:v>
                </c:pt>
                <c:pt idx="33">
                  <c:v>8913.5</c:v>
                </c:pt>
                <c:pt idx="34">
                  <c:v>8958</c:v>
                </c:pt>
                <c:pt idx="35">
                  <c:v>8958</c:v>
                </c:pt>
                <c:pt idx="36">
                  <c:v>9359</c:v>
                </c:pt>
                <c:pt idx="37">
                  <c:v>9559.5</c:v>
                </c:pt>
                <c:pt idx="38">
                  <c:v>9601</c:v>
                </c:pt>
                <c:pt idx="39">
                  <c:v>9643.5</c:v>
                </c:pt>
                <c:pt idx="40">
                  <c:v>10315</c:v>
                </c:pt>
                <c:pt idx="41">
                  <c:v>11872</c:v>
                </c:pt>
                <c:pt idx="42">
                  <c:v>12355</c:v>
                </c:pt>
                <c:pt idx="43">
                  <c:v>12530</c:v>
                </c:pt>
                <c:pt idx="44">
                  <c:v>14774</c:v>
                </c:pt>
                <c:pt idx="45">
                  <c:v>15436</c:v>
                </c:pt>
              </c:numCache>
            </c:numRef>
          </c:xVal>
          <c:yVal>
            <c:numRef>
              <c:f>'Active 1'!$L$21:$L$1003</c:f>
              <c:numCache>
                <c:formatCode>General</c:formatCode>
                <c:ptCount val="98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A9-4DD0-8A69-9BEBDEEA48A7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1'!$D$21:$D$103</c:f>
                <c:numCache>
                  <c:formatCode>General</c:formatCode>
                  <c:ptCount val="8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0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8.0000000000000004E-4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0</c:v>
                  </c:pt>
                  <c:pt idx="27">
                    <c:v>2.0999999999999999E-3</c:v>
                  </c:pt>
                  <c:pt idx="28">
                    <c:v>1E-4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2.4000000000000001E-4</c:v>
                  </c:pt>
                  <c:pt idx="35">
                    <c:v>2.0000000000000001E-4</c:v>
                  </c:pt>
                  <c:pt idx="36">
                    <c:v>1E-3</c:v>
                  </c:pt>
                  <c:pt idx="37">
                    <c:v>4.0000000000000002E-4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1.6999999999999999E-3</c:v>
                  </c:pt>
                  <c:pt idx="45">
                    <c:v>2.0000000000000001E-4</c:v>
                  </c:pt>
                </c:numCache>
              </c:numRef>
            </c:plus>
            <c:minus>
              <c:numRef>
                <c:f>'Active 1'!$D$21:$D$103</c:f>
                <c:numCache>
                  <c:formatCode>General</c:formatCode>
                  <c:ptCount val="8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0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8.0000000000000004E-4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0</c:v>
                  </c:pt>
                  <c:pt idx="27">
                    <c:v>2.0999999999999999E-3</c:v>
                  </c:pt>
                  <c:pt idx="28">
                    <c:v>1E-4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2.4000000000000001E-4</c:v>
                  </c:pt>
                  <c:pt idx="35">
                    <c:v>2.0000000000000001E-4</c:v>
                  </c:pt>
                  <c:pt idx="36">
                    <c:v>1E-3</c:v>
                  </c:pt>
                  <c:pt idx="37">
                    <c:v>4.0000000000000002E-4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1.6999999999999999E-3</c:v>
                  </c:pt>
                  <c:pt idx="4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1'!$F$21:$F$1003</c:f>
              <c:numCache>
                <c:formatCode>General</c:formatCode>
                <c:ptCount val="983"/>
                <c:pt idx="0">
                  <c:v>-26.5</c:v>
                </c:pt>
                <c:pt idx="1">
                  <c:v>-26.5</c:v>
                </c:pt>
                <c:pt idx="2">
                  <c:v>-24.5</c:v>
                </c:pt>
                <c:pt idx="3">
                  <c:v>-24.5</c:v>
                </c:pt>
                <c:pt idx="4">
                  <c:v>-8.5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64.5</c:v>
                </c:pt>
                <c:pt idx="9">
                  <c:v>66.5</c:v>
                </c:pt>
                <c:pt idx="10">
                  <c:v>713.5</c:v>
                </c:pt>
                <c:pt idx="11">
                  <c:v>713.5</c:v>
                </c:pt>
                <c:pt idx="12">
                  <c:v>748</c:v>
                </c:pt>
                <c:pt idx="13">
                  <c:v>748</c:v>
                </c:pt>
                <c:pt idx="14">
                  <c:v>756</c:v>
                </c:pt>
                <c:pt idx="15">
                  <c:v>1534.5</c:v>
                </c:pt>
                <c:pt idx="16">
                  <c:v>2907.5</c:v>
                </c:pt>
                <c:pt idx="17">
                  <c:v>3023</c:v>
                </c:pt>
                <c:pt idx="18">
                  <c:v>4304</c:v>
                </c:pt>
                <c:pt idx="19">
                  <c:v>4915</c:v>
                </c:pt>
                <c:pt idx="20">
                  <c:v>5770</c:v>
                </c:pt>
                <c:pt idx="21">
                  <c:v>5775</c:v>
                </c:pt>
                <c:pt idx="22">
                  <c:v>5850</c:v>
                </c:pt>
                <c:pt idx="23">
                  <c:v>7329</c:v>
                </c:pt>
                <c:pt idx="24">
                  <c:v>7329</c:v>
                </c:pt>
                <c:pt idx="25">
                  <c:v>7342.5</c:v>
                </c:pt>
                <c:pt idx="26">
                  <c:v>7389</c:v>
                </c:pt>
                <c:pt idx="27">
                  <c:v>7389</c:v>
                </c:pt>
                <c:pt idx="28">
                  <c:v>7393</c:v>
                </c:pt>
                <c:pt idx="29">
                  <c:v>8040</c:v>
                </c:pt>
                <c:pt idx="30">
                  <c:v>8074.5</c:v>
                </c:pt>
                <c:pt idx="31">
                  <c:v>8755</c:v>
                </c:pt>
                <c:pt idx="32">
                  <c:v>8913.5</c:v>
                </c:pt>
                <c:pt idx="33">
                  <c:v>8913.5</c:v>
                </c:pt>
                <c:pt idx="34">
                  <c:v>8958</c:v>
                </c:pt>
                <c:pt idx="35">
                  <c:v>8958</c:v>
                </c:pt>
                <c:pt idx="36">
                  <c:v>9359</c:v>
                </c:pt>
                <c:pt idx="37">
                  <c:v>9559.5</c:v>
                </c:pt>
                <c:pt idx="38">
                  <c:v>9601</c:v>
                </c:pt>
                <c:pt idx="39">
                  <c:v>9643.5</c:v>
                </c:pt>
                <c:pt idx="40">
                  <c:v>10315</c:v>
                </c:pt>
                <c:pt idx="41">
                  <c:v>11872</c:v>
                </c:pt>
                <c:pt idx="42">
                  <c:v>12355</c:v>
                </c:pt>
                <c:pt idx="43">
                  <c:v>12530</c:v>
                </c:pt>
                <c:pt idx="44">
                  <c:v>14774</c:v>
                </c:pt>
                <c:pt idx="45">
                  <c:v>15436</c:v>
                </c:pt>
              </c:numCache>
            </c:numRef>
          </c:xVal>
          <c:yVal>
            <c:numRef>
              <c:f>'Active 1'!$M$21:$M$1003</c:f>
              <c:numCache>
                <c:formatCode>General</c:formatCode>
                <c:ptCount val="98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A9-4DD0-8A69-9BEBDEEA48A7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1'!$D$21:$D$103</c:f>
                <c:numCache>
                  <c:formatCode>General</c:formatCode>
                  <c:ptCount val="8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0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8.0000000000000004E-4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0</c:v>
                  </c:pt>
                  <c:pt idx="27">
                    <c:v>2.0999999999999999E-3</c:v>
                  </c:pt>
                  <c:pt idx="28">
                    <c:v>1E-4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2.4000000000000001E-4</c:v>
                  </c:pt>
                  <c:pt idx="35">
                    <c:v>2.0000000000000001E-4</c:v>
                  </c:pt>
                  <c:pt idx="36">
                    <c:v>1E-3</c:v>
                  </c:pt>
                  <c:pt idx="37">
                    <c:v>4.0000000000000002E-4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1.6999999999999999E-3</c:v>
                  </c:pt>
                  <c:pt idx="45">
                    <c:v>2.0000000000000001E-4</c:v>
                  </c:pt>
                </c:numCache>
              </c:numRef>
            </c:plus>
            <c:minus>
              <c:numRef>
                <c:f>'Active 1'!$D$21:$D$103</c:f>
                <c:numCache>
                  <c:formatCode>General</c:formatCode>
                  <c:ptCount val="83"/>
                  <c:pt idx="0">
                    <c:v>2.0000000000000001E-4</c:v>
                  </c:pt>
                  <c:pt idx="1">
                    <c:v>2.0000000000000001E-4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1E-3</c:v>
                  </c:pt>
                  <c:pt idx="6">
                    <c:v>5.0000000000000001E-4</c:v>
                  </c:pt>
                  <c:pt idx="7">
                    <c:v>0</c:v>
                  </c:pt>
                  <c:pt idx="8">
                    <c:v>1E-3</c:v>
                  </c:pt>
                  <c:pt idx="9">
                    <c:v>1E-3</c:v>
                  </c:pt>
                  <c:pt idx="10">
                    <c:v>2.9999999999999997E-4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8.0000000000000004E-4</c:v>
                  </c:pt>
                  <c:pt idx="14">
                    <c:v>8.0000000000000004E-4</c:v>
                  </c:pt>
                  <c:pt idx="15">
                    <c:v>5.9999999999999995E-4</c:v>
                  </c:pt>
                  <c:pt idx="16">
                    <c:v>5.9999999999999995E-4</c:v>
                  </c:pt>
                  <c:pt idx="17">
                    <c:v>2.0000000000000001E-4</c:v>
                  </c:pt>
                  <c:pt idx="18">
                    <c:v>2.9999999999999997E-4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0</c:v>
                  </c:pt>
                  <c:pt idx="22">
                    <c:v>2.9999999999999997E-4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5.0000000000000001E-4</c:v>
                  </c:pt>
                  <c:pt idx="26">
                    <c:v>0</c:v>
                  </c:pt>
                  <c:pt idx="27">
                    <c:v>2.0999999999999999E-3</c:v>
                  </c:pt>
                  <c:pt idx="28">
                    <c:v>1E-4</c:v>
                  </c:pt>
                  <c:pt idx="29">
                    <c:v>6.9999999999999999E-4</c:v>
                  </c:pt>
                  <c:pt idx="30">
                    <c:v>2.0000000000000001E-4</c:v>
                  </c:pt>
                  <c:pt idx="31">
                    <c:v>5.0000000000000001E-4</c:v>
                  </c:pt>
                  <c:pt idx="32">
                    <c:v>2.9999999999999997E-4</c:v>
                  </c:pt>
                  <c:pt idx="33">
                    <c:v>2.9999999999999997E-4</c:v>
                  </c:pt>
                  <c:pt idx="34">
                    <c:v>2.4000000000000001E-4</c:v>
                  </c:pt>
                  <c:pt idx="35">
                    <c:v>2.0000000000000001E-4</c:v>
                  </c:pt>
                  <c:pt idx="36">
                    <c:v>1E-3</c:v>
                  </c:pt>
                  <c:pt idx="37">
                    <c:v>4.0000000000000002E-4</c:v>
                  </c:pt>
                  <c:pt idx="38">
                    <c:v>5.9999999999999995E-4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2.0000000000000001E-4</c:v>
                  </c:pt>
                  <c:pt idx="42">
                    <c:v>0</c:v>
                  </c:pt>
                  <c:pt idx="43">
                    <c:v>2.0000000000000001E-4</c:v>
                  </c:pt>
                  <c:pt idx="44">
                    <c:v>1.6999999999999999E-3</c:v>
                  </c:pt>
                  <c:pt idx="45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1'!$F$21:$F$1003</c:f>
              <c:numCache>
                <c:formatCode>General</c:formatCode>
                <c:ptCount val="983"/>
                <c:pt idx="0">
                  <c:v>-26.5</c:v>
                </c:pt>
                <c:pt idx="1">
                  <c:v>-26.5</c:v>
                </c:pt>
                <c:pt idx="2">
                  <c:v>-24.5</c:v>
                </c:pt>
                <c:pt idx="3">
                  <c:v>-24.5</c:v>
                </c:pt>
                <c:pt idx="4">
                  <c:v>-8.5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64.5</c:v>
                </c:pt>
                <c:pt idx="9">
                  <c:v>66.5</c:v>
                </c:pt>
                <c:pt idx="10">
                  <c:v>713.5</c:v>
                </c:pt>
                <c:pt idx="11">
                  <c:v>713.5</c:v>
                </c:pt>
                <c:pt idx="12">
                  <c:v>748</c:v>
                </c:pt>
                <c:pt idx="13">
                  <c:v>748</c:v>
                </c:pt>
                <c:pt idx="14">
                  <c:v>756</c:v>
                </c:pt>
                <c:pt idx="15">
                  <c:v>1534.5</c:v>
                </c:pt>
                <c:pt idx="16">
                  <c:v>2907.5</c:v>
                </c:pt>
                <c:pt idx="17">
                  <c:v>3023</c:v>
                </c:pt>
                <c:pt idx="18">
                  <c:v>4304</c:v>
                </c:pt>
                <c:pt idx="19">
                  <c:v>4915</c:v>
                </c:pt>
                <c:pt idx="20">
                  <c:v>5770</c:v>
                </c:pt>
                <c:pt idx="21">
                  <c:v>5775</c:v>
                </c:pt>
                <c:pt idx="22">
                  <c:v>5850</c:v>
                </c:pt>
                <c:pt idx="23">
                  <c:v>7329</c:v>
                </c:pt>
                <c:pt idx="24">
                  <c:v>7329</c:v>
                </c:pt>
                <c:pt idx="25">
                  <c:v>7342.5</c:v>
                </c:pt>
                <c:pt idx="26">
                  <c:v>7389</c:v>
                </c:pt>
                <c:pt idx="27">
                  <c:v>7389</c:v>
                </c:pt>
                <c:pt idx="28">
                  <c:v>7393</c:v>
                </c:pt>
                <c:pt idx="29">
                  <c:v>8040</c:v>
                </c:pt>
                <c:pt idx="30">
                  <c:v>8074.5</c:v>
                </c:pt>
                <c:pt idx="31">
                  <c:v>8755</c:v>
                </c:pt>
                <c:pt idx="32">
                  <c:v>8913.5</c:v>
                </c:pt>
                <c:pt idx="33">
                  <c:v>8913.5</c:v>
                </c:pt>
                <c:pt idx="34">
                  <c:v>8958</c:v>
                </c:pt>
                <c:pt idx="35">
                  <c:v>8958</c:v>
                </c:pt>
                <c:pt idx="36">
                  <c:v>9359</c:v>
                </c:pt>
                <c:pt idx="37">
                  <c:v>9559.5</c:v>
                </c:pt>
                <c:pt idx="38">
                  <c:v>9601</c:v>
                </c:pt>
                <c:pt idx="39">
                  <c:v>9643.5</c:v>
                </c:pt>
                <c:pt idx="40">
                  <c:v>10315</c:v>
                </c:pt>
                <c:pt idx="41">
                  <c:v>11872</c:v>
                </c:pt>
                <c:pt idx="42">
                  <c:v>12355</c:v>
                </c:pt>
                <c:pt idx="43">
                  <c:v>12530</c:v>
                </c:pt>
                <c:pt idx="44">
                  <c:v>14774</c:v>
                </c:pt>
                <c:pt idx="45">
                  <c:v>15436</c:v>
                </c:pt>
              </c:numCache>
            </c:numRef>
          </c:xVal>
          <c:yVal>
            <c:numRef>
              <c:f>'Active 1'!$N$21:$N$1003</c:f>
              <c:numCache>
                <c:formatCode>General</c:formatCode>
                <c:ptCount val="98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A9-4DD0-8A69-9BEBDEEA48A7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1'!$F$21:$F$1003</c:f>
              <c:numCache>
                <c:formatCode>General</c:formatCode>
                <c:ptCount val="983"/>
                <c:pt idx="0">
                  <c:v>-26.5</c:v>
                </c:pt>
                <c:pt idx="1">
                  <c:v>-26.5</c:v>
                </c:pt>
                <c:pt idx="2">
                  <c:v>-24.5</c:v>
                </c:pt>
                <c:pt idx="3">
                  <c:v>-24.5</c:v>
                </c:pt>
                <c:pt idx="4">
                  <c:v>-8.5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64.5</c:v>
                </c:pt>
                <c:pt idx="9">
                  <c:v>66.5</c:v>
                </c:pt>
                <c:pt idx="10">
                  <c:v>713.5</c:v>
                </c:pt>
                <c:pt idx="11">
                  <c:v>713.5</c:v>
                </c:pt>
                <c:pt idx="12">
                  <c:v>748</c:v>
                </c:pt>
                <c:pt idx="13">
                  <c:v>748</c:v>
                </c:pt>
                <c:pt idx="14">
                  <c:v>756</c:v>
                </c:pt>
                <c:pt idx="15">
                  <c:v>1534.5</c:v>
                </c:pt>
                <c:pt idx="16">
                  <c:v>2907.5</c:v>
                </c:pt>
                <c:pt idx="17">
                  <c:v>3023</c:v>
                </c:pt>
                <c:pt idx="18">
                  <c:v>4304</c:v>
                </c:pt>
                <c:pt idx="19">
                  <c:v>4915</c:v>
                </c:pt>
                <c:pt idx="20">
                  <c:v>5770</c:v>
                </c:pt>
                <c:pt idx="21">
                  <c:v>5775</c:v>
                </c:pt>
                <c:pt idx="22">
                  <c:v>5850</c:v>
                </c:pt>
                <c:pt idx="23">
                  <c:v>7329</c:v>
                </c:pt>
                <c:pt idx="24">
                  <c:v>7329</c:v>
                </c:pt>
                <c:pt idx="25">
                  <c:v>7342.5</c:v>
                </c:pt>
                <c:pt idx="26">
                  <c:v>7389</c:v>
                </c:pt>
                <c:pt idx="27">
                  <c:v>7389</c:v>
                </c:pt>
                <c:pt idx="28">
                  <c:v>7393</c:v>
                </c:pt>
                <c:pt idx="29">
                  <c:v>8040</c:v>
                </c:pt>
                <c:pt idx="30">
                  <c:v>8074.5</c:v>
                </c:pt>
                <c:pt idx="31">
                  <c:v>8755</c:v>
                </c:pt>
                <c:pt idx="32">
                  <c:v>8913.5</c:v>
                </c:pt>
                <c:pt idx="33">
                  <c:v>8913.5</c:v>
                </c:pt>
                <c:pt idx="34">
                  <c:v>8958</c:v>
                </c:pt>
                <c:pt idx="35">
                  <c:v>8958</c:v>
                </c:pt>
                <c:pt idx="36">
                  <c:v>9359</c:v>
                </c:pt>
                <c:pt idx="37">
                  <c:v>9559.5</c:v>
                </c:pt>
                <c:pt idx="38">
                  <c:v>9601</c:v>
                </c:pt>
                <c:pt idx="39">
                  <c:v>9643.5</c:v>
                </c:pt>
                <c:pt idx="40">
                  <c:v>10315</c:v>
                </c:pt>
                <c:pt idx="41">
                  <c:v>11872</c:v>
                </c:pt>
                <c:pt idx="42">
                  <c:v>12355</c:v>
                </c:pt>
                <c:pt idx="43">
                  <c:v>12530</c:v>
                </c:pt>
                <c:pt idx="44">
                  <c:v>14774</c:v>
                </c:pt>
                <c:pt idx="45">
                  <c:v>15436</c:v>
                </c:pt>
              </c:numCache>
            </c:numRef>
          </c:xVal>
          <c:yVal>
            <c:numRef>
              <c:f>'Active 1'!$O$21:$O$1003</c:f>
              <c:numCache>
                <c:formatCode>General</c:formatCode>
                <c:ptCount val="983"/>
                <c:pt idx="19">
                  <c:v>-1.2294890896549195E-2</c:v>
                </c:pt>
                <c:pt idx="20">
                  <c:v>-1.7113153360079833E-2</c:v>
                </c:pt>
                <c:pt idx="22">
                  <c:v>-1.7563984935614861E-2</c:v>
                </c:pt>
                <c:pt idx="23">
                  <c:v>-2.5898733688318742E-2</c:v>
                </c:pt>
                <c:pt idx="24">
                  <c:v>-2.5898733688318742E-2</c:v>
                </c:pt>
                <c:pt idx="25">
                  <c:v>-2.5974811516690274E-2</c:v>
                </c:pt>
                <c:pt idx="27">
                  <c:v>-2.6236857369970015E-2</c:v>
                </c:pt>
                <c:pt idx="28">
                  <c:v>-2.6259398948746765E-2</c:v>
                </c:pt>
                <c:pt idx="29">
                  <c:v>-2.9905499315886326E-2</c:v>
                </c:pt>
                <c:pt idx="30">
                  <c:v>-3.0099920432835804E-2</c:v>
                </c:pt>
                <c:pt idx="31">
                  <c:v>-3.3934806522230659E-2</c:v>
                </c:pt>
                <c:pt idx="32">
                  <c:v>-3.482801658125944E-2</c:v>
                </c:pt>
                <c:pt idx="33">
                  <c:v>-3.482801658125944E-2</c:v>
                </c:pt>
                <c:pt idx="34">
                  <c:v>-3.5078791645150799E-2</c:v>
                </c:pt>
                <c:pt idx="35">
                  <c:v>-3.5078791645150799E-2</c:v>
                </c:pt>
                <c:pt idx="36">
                  <c:v>-3.7338584917520144E-2</c:v>
                </c:pt>
                <c:pt idx="37">
                  <c:v>-3.846848155370481E-2</c:v>
                </c:pt>
                <c:pt idx="38">
                  <c:v>-3.870235043351361E-2</c:v>
                </c:pt>
                <c:pt idx="39">
                  <c:v>-3.8941854708016595E-2</c:v>
                </c:pt>
                <c:pt idx="40">
                  <c:v>-4.272602224516376E-2</c:v>
                </c:pt>
                <c:pt idx="41">
                  <c:v>-5.1500331784014287E-2</c:v>
                </c:pt>
                <c:pt idx="42">
                  <c:v>-5.4222227421307036E-2</c:v>
                </c:pt>
                <c:pt idx="43">
                  <c:v>-5.5208421492789921E-2</c:v>
                </c:pt>
                <c:pt idx="44">
                  <c:v>-6.7854247186547534E-2</c:v>
                </c:pt>
                <c:pt idx="45">
                  <c:v>-7.1584878474099889E-2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A9-4DD0-8A69-9BEBDEEA48A7}"/>
            </c:ext>
          </c:extLst>
        </c:ser>
        <c:ser>
          <c:idx val="8"/>
          <c:order val="8"/>
          <c:tx>
            <c:strRef>
              <c:f>'Active 1'!$X$1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1'!$W$2:$W$36</c:f>
              <c:numCache>
                <c:formatCode>General</c:formatCode>
                <c:ptCount val="35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  <c:pt idx="21">
                  <c:v>10500</c:v>
                </c:pt>
                <c:pt idx="22">
                  <c:v>11000</c:v>
                </c:pt>
                <c:pt idx="23">
                  <c:v>11500</c:v>
                </c:pt>
                <c:pt idx="24">
                  <c:v>12000</c:v>
                </c:pt>
                <c:pt idx="25">
                  <c:v>12500</c:v>
                </c:pt>
                <c:pt idx="26">
                  <c:v>13000</c:v>
                </c:pt>
                <c:pt idx="27">
                  <c:v>13500</c:v>
                </c:pt>
                <c:pt idx="28">
                  <c:v>14000</c:v>
                </c:pt>
                <c:pt idx="29">
                  <c:v>14500</c:v>
                </c:pt>
                <c:pt idx="30">
                  <c:v>15000</c:v>
                </c:pt>
                <c:pt idx="31">
                  <c:v>15500</c:v>
                </c:pt>
                <c:pt idx="32">
                  <c:v>16000</c:v>
                </c:pt>
                <c:pt idx="33">
                  <c:v>16500</c:v>
                </c:pt>
                <c:pt idx="34">
                  <c:v>17000</c:v>
                </c:pt>
              </c:numCache>
            </c:numRef>
          </c:xVal>
          <c:yVal>
            <c:numRef>
              <c:f>'Active 1'!$X$2:$X$36</c:f>
              <c:numCache>
                <c:formatCode>General</c:formatCode>
                <c:ptCount val="35"/>
                <c:pt idx="0">
                  <c:v>1.1437556195596453E-3</c:v>
                </c:pt>
                <c:pt idx="1">
                  <c:v>-5.3993770723793878E-5</c:v>
                </c:pt>
                <c:pt idx="2">
                  <c:v>-1.3390314318718105E-3</c:v>
                </c:pt>
                <c:pt idx="3">
                  <c:v>-2.7113573638844046E-3</c:v>
                </c:pt>
                <c:pt idx="4">
                  <c:v>-4.1709715667615759E-3</c:v>
                </c:pt>
                <c:pt idx="5">
                  <c:v>-5.717874040503325E-3</c:v>
                </c:pt>
                <c:pt idx="6">
                  <c:v>-7.3520647851096511E-3</c:v>
                </c:pt>
                <c:pt idx="7">
                  <c:v>-9.0735438005805531E-3</c:v>
                </c:pt>
                <c:pt idx="8">
                  <c:v>-1.0882311086916037E-2</c:v>
                </c:pt>
                <c:pt idx="9">
                  <c:v>-1.2778366644116095E-2</c:v>
                </c:pt>
                <c:pt idx="10">
                  <c:v>-1.4761710472180733E-2</c:v>
                </c:pt>
                <c:pt idx="11">
                  <c:v>-1.6832342571109944E-2</c:v>
                </c:pt>
                <c:pt idx="12">
                  <c:v>-1.8990262940903738E-2</c:v>
                </c:pt>
                <c:pt idx="13">
                  <c:v>-2.1235471581562103E-2</c:v>
                </c:pt>
                <c:pt idx="14">
                  <c:v>-2.3567968493085047E-2</c:v>
                </c:pt>
                <c:pt idx="15">
                  <c:v>-2.5987753675472573E-2</c:v>
                </c:pt>
                <c:pt idx="16">
                  <c:v>-2.8494827128724674E-2</c:v>
                </c:pt>
                <c:pt idx="17">
                  <c:v>-3.108918885284135E-2</c:v>
                </c:pt>
                <c:pt idx="18">
                  <c:v>-3.3770838847822601E-2</c:v>
                </c:pt>
                <c:pt idx="19">
                  <c:v>-3.6539777113668445E-2</c:v>
                </c:pt>
                <c:pt idx="20">
                  <c:v>-3.9396003650378847E-2</c:v>
                </c:pt>
                <c:pt idx="21">
                  <c:v>-4.2339518457953834E-2</c:v>
                </c:pt>
                <c:pt idx="22">
                  <c:v>-4.53703215363934E-2</c:v>
                </c:pt>
                <c:pt idx="23">
                  <c:v>-4.8488412885697552E-2</c:v>
                </c:pt>
                <c:pt idx="24">
                  <c:v>-5.1693792505866268E-2</c:v>
                </c:pt>
                <c:pt idx="25">
                  <c:v>-5.4986460396899563E-2</c:v>
                </c:pt>
                <c:pt idx="26">
                  <c:v>-5.8366416558797436E-2</c:v>
                </c:pt>
                <c:pt idx="27">
                  <c:v>-6.1833660991559895E-2</c:v>
                </c:pt>
                <c:pt idx="28">
                  <c:v>-6.5388193695186919E-2</c:v>
                </c:pt>
                <c:pt idx="29">
                  <c:v>-6.9030014669678535E-2</c:v>
                </c:pt>
                <c:pt idx="30">
                  <c:v>-7.2759123915034724E-2</c:v>
                </c:pt>
                <c:pt idx="31">
                  <c:v>-7.6575521431255483E-2</c:v>
                </c:pt>
                <c:pt idx="32">
                  <c:v>-8.0479207218340815E-2</c:v>
                </c:pt>
                <c:pt idx="33">
                  <c:v>-8.4470181276290746E-2</c:v>
                </c:pt>
                <c:pt idx="34">
                  <c:v>-8.854844360510522E-2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A9-4DD0-8A69-9BEBDEEA4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688160"/>
        <c:axId val="1"/>
      </c:scatterChart>
      <c:valAx>
        <c:axId val="782688160"/>
        <c:scaling>
          <c:orientation val="minMax"/>
          <c:max val="14000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02242941025412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01E-3"/>
          <c:min val="-7.0000000000000007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688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252107790008835"/>
          <c:y val="0.92024539877300615"/>
          <c:w val="0.7927043696652347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Fig. 20.  HN Cnc -- [51968.495, 0.494514] </a:t>
            </a:r>
          </a:p>
        </c:rich>
      </c:tx>
      <c:layout>
        <c:manualLayout>
          <c:xMode val="edge"/>
          <c:yMode val="edge"/>
          <c:x val="0.22382671480144403"/>
          <c:y val="2.40549828178694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0324909747292"/>
          <c:y val="0.14433038126336067"/>
          <c:w val="0.84476534296028882"/>
          <c:h val="0.711342593369420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1'!$F$21:$F$1003</c:f>
              <c:numCache>
                <c:formatCode>General</c:formatCode>
                <c:ptCount val="983"/>
                <c:pt idx="0">
                  <c:v>-26.5</c:v>
                </c:pt>
                <c:pt idx="1">
                  <c:v>-26.5</c:v>
                </c:pt>
                <c:pt idx="2">
                  <c:v>-24.5</c:v>
                </c:pt>
                <c:pt idx="3">
                  <c:v>-24.5</c:v>
                </c:pt>
                <c:pt idx="4">
                  <c:v>-8.5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64.5</c:v>
                </c:pt>
                <c:pt idx="9">
                  <c:v>66.5</c:v>
                </c:pt>
                <c:pt idx="10">
                  <c:v>713.5</c:v>
                </c:pt>
                <c:pt idx="11">
                  <c:v>713.5</c:v>
                </c:pt>
                <c:pt idx="12">
                  <c:v>748</c:v>
                </c:pt>
                <c:pt idx="13">
                  <c:v>748</c:v>
                </c:pt>
                <c:pt idx="14">
                  <c:v>756</c:v>
                </c:pt>
                <c:pt idx="15">
                  <c:v>1534.5</c:v>
                </c:pt>
                <c:pt idx="16">
                  <c:v>2907.5</c:v>
                </c:pt>
                <c:pt idx="17">
                  <c:v>3023</c:v>
                </c:pt>
                <c:pt idx="18">
                  <c:v>4304</c:v>
                </c:pt>
                <c:pt idx="19">
                  <c:v>4915</c:v>
                </c:pt>
                <c:pt idx="20">
                  <c:v>5770</c:v>
                </c:pt>
                <c:pt idx="21">
                  <c:v>5775</c:v>
                </c:pt>
                <c:pt idx="22">
                  <c:v>5850</c:v>
                </c:pt>
                <c:pt idx="23">
                  <c:v>7329</c:v>
                </c:pt>
                <c:pt idx="24">
                  <c:v>7329</c:v>
                </c:pt>
                <c:pt idx="25">
                  <c:v>7342.5</c:v>
                </c:pt>
                <c:pt idx="26">
                  <c:v>7389</c:v>
                </c:pt>
                <c:pt idx="27">
                  <c:v>7389</c:v>
                </c:pt>
                <c:pt idx="28">
                  <c:v>7393</c:v>
                </c:pt>
                <c:pt idx="29">
                  <c:v>8040</c:v>
                </c:pt>
                <c:pt idx="30">
                  <c:v>8074.5</c:v>
                </c:pt>
                <c:pt idx="31">
                  <c:v>8755</c:v>
                </c:pt>
                <c:pt idx="32">
                  <c:v>8913.5</c:v>
                </c:pt>
                <c:pt idx="33">
                  <c:v>8913.5</c:v>
                </c:pt>
                <c:pt idx="34">
                  <c:v>8958</c:v>
                </c:pt>
                <c:pt idx="35">
                  <c:v>8958</c:v>
                </c:pt>
                <c:pt idx="36">
                  <c:v>9359</c:v>
                </c:pt>
                <c:pt idx="37">
                  <c:v>9559.5</c:v>
                </c:pt>
                <c:pt idx="38">
                  <c:v>9601</c:v>
                </c:pt>
                <c:pt idx="39">
                  <c:v>9643.5</c:v>
                </c:pt>
                <c:pt idx="40">
                  <c:v>10315</c:v>
                </c:pt>
                <c:pt idx="41">
                  <c:v>11872</c:v>
                </c:pt>
                <c:pt idx="42">
                  <c:v>12355</c:v>
                </c:pt>
                <c:pt idx="43">
                  <c:v>12530</c:v>
                </c:pt>
                <c:pt idx="44">
                  <c:v>14774</c:v>
                </c:pt>
                <c:pt idx="45">
                  <c:v>15436</c:v>
                </c:pt>
              </c:numCache>
            </c:numRef>
          </c:xVal>
          <c:yVal>
            <c:numRef>
              <c:f>'Active 1'!$G$21:$G$1003</c:f>
              <c:numCache>
                <c:formatCode>General</c:formatCode>
                <c:ptCount val="983"/>
                <c:pt idx="0">
                  <c:v>2.2099999478086829E-4</c:v>
                </c:pt>
                <c:pt idx="1">
                  <c:v>3.2099999953061342E-4</c:v>
                </c:pt>
                <c:pt idx="2">
                  <c:v>-7.0699999923817813E-4</c:v>
                </c:pt>
                <c:pt idx="3">
                  <c:v>-5.0699999701464549E-4</c:v>
                </c:pt>
                <c:pt idx="4">
                  <c:v>6.6900000092573464E-4</c:v>
                </c:pt>
                <c:pt idx="5">
                  <c:v>-2.1000000051571988E-3</c:v>
                </c:pt>
                <c:pt idx="6">
                  <c:v>-1.7000000007101335E-3</c:v>
                </c:pt>
                <c:pt idx="7">
                  <c:v>0</c:v>
                </c:pt>
                <c:pt idx="8">
                  <c:v>1.6469999973196536E-3</c:v>
                </c:pt>
                <c:pt idx="9">
                  <c:v>-8.8099999993573874E-4</c:v>
                </c:pt>
                <c:pt idx="10">
                  <c:v>-1.2390000047162175E-3</c:v>
                </c:pt>
                <c:pt idx="11">
                  <c:v>-1.3900000340072438E-4</c:v>
                </c:pt>
                <c:pt idx="12">
                  <c:v>-1.720000000204891E-4</c:v>
                </c:pt>
                <c:pt idx="13">
                  <c:v>2.2799999715061858E-4</c:v>
                </c:pt>
                <c:pt idx="14">
                  <c:v>2.6159999979427084E-3</c:v>
                </c:pt>
                <c:pt idx="15">
                  <c:v>-1.4330000049085356E-3</c:v>
                </c:pt>
                <c:pt idx="16">
                  <c:v>-4.0550000048824586E-3</c:v>
                </c:pt>
                <c:pt idx="17">
                  <c:v>-5.3220000045257621E-3</c:v>
                </c:pt>
                <c:pt idx="18">
                  <c:v>-9.1560000000754371E-3</c:v>
                </c:pt>
                <c:pt idx="19">
                  <c:v>-1.2010000005830079E-2</c:v>
                </c:pt>
                <c:pt idx="20">
                  <c:v>-1.6780000005383044E-2</c:v>
                </c:pt>
                <c:pt idx="21">
                  <c:v>-1.5750000005937181E-2</c:v>
                </c:pt>
                <c:pt idx="22">
                  <c:v>-1.6600000002654269E-2</c:v>
                </c:pt>
                <c:pt idx="23">
                  <c:v>-2.4105999997118488E-2</c:v>
                </c:pt>
                <c:pt idx="24">
                  <c:v>-2.4105999997118488E-2</c:v>
                </c:pt>
                <c:pt idx="25">
                  <c:v>-2.389499999844702E-2</c:v>
                </c:pt>
                <c:pt idx="26">
                  <c:v>-2.5245999997423496E-2</c:v>
                </c:pt>
                <c:pt idx="27">
                  <c:v>-2.5145999999949709E-2</c:v>
                </c:pt>
                <c:pt idx="28">
                  <c:v>-2.5112000002991408E-2</c:v>
                </c:pt>
                <c:pt idx="29">
                  <c:v>-2.8060000004188623E-2</c:v>
                </c:pt>
                <c:pt idx="30">
                  <c:v>-2.8432999999495223E-2</c:v>
                </c:pt>
                <c:pt idx="31">
                  <c:v>-3.477000000566477E-2</c:v>
                </c:pt>
                <c:pt idx="32">
                  <c:v>-3.3939000000827946E-2</c:v>
                </c:pt>
                <c:pt idx="33">
                  <c:v>-3.3349000004818663E-2</c:v>
                </c:pt>
                <c:pt idx="34">
                  <c:v>-3.2882000006793533E-2</c:v>
                </c:pt>
                <c:pt idx="35">
                  <c:v>-3.1472000002395362E-2</c:v>
                </c:pt>
                <c:pt idx="36">
                  <c:v>-3.4626000000571366E-2</c:v>
                </c:pt>
                <c:pt idx="37">
                  <c:v>-3.9083000003302004E-2</c:v>
                </c:pt>
                <c:pt idx="38">
                  <c:v>-3.9193999997223727E-2</c:v>
                </c:pt>
                <c:pt idx="39">
                  <c:v>-3.9648999998462386E-2</c:v>
                </c:pt>
                <c:pt idx="40">
                  <c:v>-4.4780000003811438E-2</c:v>
                </c:pt>
                <c:pt idx="41">
                  <c:v>-5.5468000064138323E-2</c:v>
                </c:pt>
                <c:pt idx="42">
                  <c:v>-6.1470000000554137E-2</c:v>
                </c:pt>
                <c:pt idx="43">
                  <c:v>-5.7720000004337635E-2</c:v>
                </c:pt>
                <c:pt idx="44">
                  <c:v>-6.6136000001279172E-2</c:v>
                </c:pt>
                <c:pt idx="45">
                  <c:v>-6.5704000000550877E-2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2E-4EE8-84E1-2133116944A6}"/>
            </c:ext>
          </c:extLst>
        </c:ser>
        <c:ser>
          <c:idx val="8"/>
          <c:order val="1"/>
          <c:tx>
            <c:strRef>
              <c:f>'Active 1'!$X$1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1'!$W$2:$W$23</c:f>
              <c:numCache>
                <c:formatCode>General</c:formatCode>
                <c:ptCount val="22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5500</c:v>
                </c:pt>
                <c:pt idx="12">
                  <c:v>6000</c:v>
                </c:pt>
                <c:pt idx="13">
                  <c:v>6500</c:v>
                </c:pt>
                <c:pt idx="14">
                  <c:v>7000</c:v>
                </c:pt>
                <c:pt idx="15">
                  <c:v>7500</c:v>
                </c:pt>
                <c:pt idx="16">
                  <c:v>8000</c:v>
                </c:pt>
                <c:pt idx="17">
                  <c:v>8500</c:v>
                </c:pt>
                <c:pt idx="18">
                  <c:v>9000</c:v>
                </c:pt>
                <c:pt idx="19">
                  <c:v>9500</c:v>
                </c:pt>
                <c:pt idx="20">
                  <c:v>10000</c:v>
                </c:pt>
                <c:pt idx="21">
                  <c:v>10500</c:v>
                </c:pt>
              </c:numCache>
            </c:numRef>
          </c:xVal>
          <c:yVal>
            <c:numRef>
              <c:f>'Active 1'!$X$2:$X$23</c:f>
              <c:numCache>
                <c:formatCode>General</c:formatCode>
                <c:ptCount val="22"/>
                <c:pt idx="0">
                  <c:v>1.1437556195596453E-3</c:v>
                </c:pt>
                <c:pt idx="1">
                  <c:v>-5.3993770723793878E-5</c:v>
                </c:pt>
                <c:pt idx="2">
                  <c:v>-1.3390314318718105E-3</c:v>
                </c:pt>
                <c:pt idx="3">
                  <c:v>-2.7113573638844046E-3</c:v>
                </c:pt>
                <c:pt idx="4">
                  <c:v>-4.1709715667615759E-3</c:v>
                </c:pt>
                <c:pt idx="5">
                  <c:v>-5.717874040503325E-3</c:v>
                </c:pt>
                <c:pt idx="6">
                  <c:v>-7.3520647851096511E-3</c:v>
                </c:pt>
                <c:pt idx="7">
                  <c:v>-9.0735438005805531E-3</c:v>
                </c:pt>
                <c:pt idx="8">
                  <c:v>-1.0882311086916037E-2</c:v>
                </c:pt>
                <c:pt idx="9">
                  <c:v>-1.2778366644116095E-2</c:v>
                </c:pt>
                <c:pt idx="10">
                  <c:v>-1.4761710472180733E-2</c:v>
                </c:pt>
                <c:pt idx="11">
                  <c:v>-1.6832342571109944E-2</c:v>
                </c:pt>
                <c:pt idx="12">
                  <c:v>-1.8990262940903738E-2</c:v>
                </c:pt>
                <c:pt idx="13">
                  <c:v>-2.1235471581562103E-2</c:v>
                </c:pt>
                <c:pt idx="14">
                  <c:v>-2.3567968493085047E-2</c:v>
                </c:pt>
                <c:pt idx="15">
                  <c:v>-2.5987753675472573E-2</c:v>
                </c:pt>
                <c:pt idx="16">
                  <c:v>-2.8494827128724674E-2</c:v>
                </c:pt>
                <c:pt idx="17">
                  <c:v>-3.108918885284135E-2</c:v>
                </c:pt>
                <c:pt idx="18">
                  <c:v>-3.3770838847822601E-2</c:v>
                </c:pt>
                <c:pt idx="19">
                  <c:v>-3.6539777113668445E-2</c:v>
                </c:pt>
                <c:pt idx="20">
                  <c:v>-3.9396003650378847E-2</c:v>
                </c:pt>
                <c:pt idx="21">
                  <c:v>-4.2339518457953834E-2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2E-4EE8-84E1-213311694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686520"/>
        <c:axId val="1"/>
      </c:scatterChart>
      <c:valAx>
        <c:axId val="782686520"/>
        <c:scaling>
          <c:orientation val="minMax"/>
          <c:max val="10000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5.0000000000000001E-3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686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HN Cnc -- O-C Diagram</a:t>
            </a:r>
          </a:p>
        </c:rich>
      </c:tx>
      <c:layout>
        <c:manualLayout>
          <c:xMode val="edge"/>
          <c:yMode val="edge"/>
          <c:x val="0.40328277839830395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2069077239497"/>
          <c:y val="0.10073710073710074"/>
          <c:w val="0.86987154131531486"/>
          <c:h val="0.764127764127764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'Q_fit (3)'!$E$20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'Q_fit (3)'!$D$21:$D$150</c:f>
              <c:numCache>
                <c:formatCode>General</c:formatCode>
                <c:ptCount val="130"/>
                <c:pt idx="0">
                  <c:v>-2.65E-3</c:v>
                </c:pt>
                <c:pt idx="1">
                  <c:v>-2.65E-3</c:v>
                </c:pt>
                <c:pt idx="2">
                  <c:v>-2.4499999999999999E-3</c:v>
                </c:pt>
                <c:pt idx="3">
                  <c:v>-2.4499999999999999E-3</c:v>
                </c:pt>
                <c:pt idx="4">
                  <c:v>-8.4999999999999995E-4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6.45E-3</c:v>
                </c:pt>
                <c:pt idx="9">
                  <c:v>6.6499999999999997E-3</c:v>
                </c:pt>
                <c:pt idx="10">
                  <c:v>7.1349999999999997E-2</c:v>
                </c:pt>
                <c:pt idx="11">
                  <c:v>7.1349999999999997E-2</c:v>
                </c:pt>
                <c:pt idx="12">
                  <c:v>7.4800000000000005E-2</c:v>
                </c:pt>
                <c:pt idx="13">
                  <c:v>7.4800000000000005E-2</c:v>
                </c:pt>
                <c:pt idx="14">
                  <c:v>7.5600000000000001E-2</c:v>
                </c:pt>
                <c:pt idx="15">
                  <c:v>0.15345</c:v>
                </c:pt>
                <c:pt idx="16">
                  <c:v>0.29075000000000001</c:v>
                </c:pt>
                <c:pt idx="17">
                  <c:v>0.30230000000000001</c:v>
                </c:pt>
                <c:pt idx="18">
                  <c:v>0.4304</c:v>
                </c:pt>
                <c:pt idx="19">
                  <c:v>0.49149999999999999</c:v>
                </c:pt>
                <c:pt idx="20">
                  <c:v>0.57699999999999996</c:v>
                </c:pt>
                <c:pt idx="21">
                  <c:v>0.58499999999999996</c:v>
                </c:pt>
                <c:pt idx="22">
                  <c:v>0.7329</c:v>
                </c:pt>
                <c:pt idx="23">
                  <c:v>0.7389</c:v>
                </c:pt>
                <c:pt idx="24">
                  <c:v>0.7329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xVal>
          <c:yVal>
            <c:numRef>
              <c:f>'Q_fit (3)'!$E$21:$E$150</c:f>
              <c:numCache>
                <c:formatCode>General</c:formatCode>
                <c:ptCount val="130"/>
                <c:pt idx="0">
                  <c:v>2.2099999478086829E-4</c:v>
                </c:pt>
                <c:pt idx="1">
                  <c:v>3.2099999953061342E-4</c:v>
                </c:pt>
                <c:pt idx="2">
                  <c:v>-7.0699999923817813E-4</c:v>
                </c:pt>
                <c:pt idx="3">
                  <c:v>-5.0699999701464549E-4</c:v>
                </c:pt>
                <c:pt idx="4">
                  <c:v>6.6900000092573464E-4</c:v>
                </c:pt>
                <c:pt idx="5">
                  <c:v>-2.1000000051571988E-3</c:v>
                </c:pt>
                <c:pt idx="6">
                  <c:v>-1.7000000007101335E-3</c:v>
                </c:pt>
                <c:pt idx="7">
                  <c:v>0</c:v>
                </c:pt>
                <c:pt idx="8">
                  <c:v>1.6469999973196536E-3</c:v>
                </c:pt>
                <c:pt idx="9">
                  <c:v>-8.8099999993573874E-4</c:v>
                </c:pt>
                <c:pt idx="10">
                  <c:v>-1.2390000047162175E-3</c:v>
                </c:pt>
                <c:pt idx="11">
                  <c:v>-1.3900000340072438E-4</c:v>
                </c:pt>
                <c:pt idx="12">
                  <c:v>-1.720000000204891E-4</c:v>
                </c:pt>
                <c:pt idx="13">
                  <c:v>2.2799999715061858E-4</c:v>
                </c:pt>
                <c:pt idx="14">
                  <c:v>2.6159999979427084E-3</c:v>
                </c:pt>
                <c:pt idx="15">
                  <c:v>-1.4330000049085356E-3</c:v>
                </c:pt>
                <c:pt idx="16">
                  <c:v>-4.0550000048824586E-3</c:v>
                </c:pt>
                <c:pt idx="17">
                  <c:v>-5.3220000045257621E-3</c:v>
                </c:pt>
                <c:pt idx="18">
                  <c:v>-9.1560000000754371E-3</c:v>
                </c:pt>
                <c:pt idx="19">
                  <c:v>-1.2010000005830079E-2</c:v>
                </c:pt>
                <c:pt idx="20">
                  <c:v>-1.6780000005383044E-2</c:v>
                </c:pt>
                <c:pt idx="21">
                  <c:v>-1.6600000002654269E-2</c:v>
                </c:pt>
                <c:pt idx="22">
                  <c:v>-2.4105999997118488E-2</c:v>
                </c:pt>
                <c:pt idx="23">
                  <c:v>-2.5145999999949709E-2</c:v>
                </c:pt>
                <c:pt idx="24">
                  <c:v>-2.4105999997118488E-2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19-4F25-BDDE-5BC1CACC80CC}"/>
            </c:ext>
          </c:extLst>
        </c:ser>
        <c:ser>
          <c:idx val="1"/>
          <c:order val="1"/>
          <c:tx>
            <c:strRef>
              <c:f>'Q_fit (3)'!$V$1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'Q_fit (3)'!$U$2:$U$25</c:f>
              <c:numCache>
                <c:formatCode>General</c:formatCode>
                <c:ptCount val="24"/>
                <c:pt idx="0">
                  <c:v>-0.1</c:v>
                </c:pt>
                <c:pt idx="1">
                  <c:v>-0.05</c:v>
                </c:pt>
                <c:pt idx="2">
                  <c:v>0</c:v>
                </c:pt>
                <c:pt idx="3">
                  <c:v>0.05</c:v>
                </c:pt>
                <c:pt idx="4">
                  <c:v>0.1</c:v>
                </c:pt>
                <c:pt idx="5">
                  <c:v>0.15</c:v>
                </c:pt>
                <c:pt idx="6">
                  <c:v>0.2</c:v>
                </c:pt>
                <c:pt idx="7">
                  <c:v>0.25</c:v>
                </c:pt>
                <c:pt idx="8">
                  <c:v>0.3</c:v>
                </c:pt>
                <c:pt idx="9">
                  <c:v>0.35</c:v>
                </c:pt>
                <c:pt idx="10">
                  <c:v>0.4</c:v>
                </c:pt>
                <c:pt idx="11">
                  <c:v>0.45</c:v>
                </c:pt>
                <c:pt idx="12">
                  <c:v>0.5</c:v>
                </c:pt>
                <c:pt idx="13">
                  <c:v>0.55000000000000004</c:v>
                </c:pt>
                <c:pt idx="14">
                  <c:v>0.6</c:v>
                </c:pt>
                <c:pt idx="15">
                  <c:v>0.65</c:v>
                </c:pt>
                <c:pt idx="16">
                  <c:v>0.7</c:v>
                </c:pt>
                <c:pt idx="17">
                  <c:v>0.75</c:v>
                </c:pt>
                <c:pt idx="18">
                  <c:v>0.8</c:v>
                </c:pt>
                <c:pt idx="19">
                  <c:v>0.85</c:v>
                </c:pt>
                <c:pt idx="20">
                  <c:v>0.9</c:v>
                </c:pt>
                <c:pt idx="21">
                  <c:v>0.95</c:v>
                </c:pt>
              </c:numCache>
            </c:numRef>
          </c:xVal>
          <c:yVal>
            <c:numRef>
              <c:f>'Q_fit (3)'!$V$2:$V$25</c:f>
              <c:numCache>
                <c:formatCode>General</c:formatCode>
                <c:ptCount val="24"/>
                <c:pt idx="0">
                  <c:v>-1.4925217511747271E-6</c:v>
                </c:pt>
                <c:pt idx="1">
                  <c:v>6.5135996701889864E-5</c:v>
                </c:pt>
                <c:pt idx="2">
                  <c:v>-6.4847954993147602E-5</c:v>
                </c:pt>
                <c:pt idx="3">
                  <c:v>-3.9144437683628718E-4</c:v>
                </c:pt>
                <c:pt idx="4">
                  <c:v>-9.1465326882752889E-4</c:v>
                </c:pt>
                <c:pt idx="5">
                  <c:v>-1.6344746309668724E-3</c:v>
                </c:pt>
                <c:pt idx="6">
                  <c:v>-2.5509084632543188E-3</c:v>
                </c:pt>
                <c:pt idx="7">
                  <c:v>-3.6639547656898658E-3</c:v>
                </c:pt>
                <c:pt idx="8">
                  <c:v>-4.9736135382735152E-3</c:v>
                </c:pt>
                <c:pt idx="9">
                  <c:v>-6.4798847810052665E-3</c:v>
                </c:pt>
                <c:pt idx="10">
                  <c:v>-8.1827684938851238E-3</c:v>
                </c:pt>
                <c:pt idx="11">
                  <c:v>-1.0082264676913078E-2</c:v>
                </c:pt>
                <c:pt idx="12">
                  <c:v>-1.2178373330089136E-2</c:v>
                </c:pt>
                <c:pt idx="13">
                  <c:v>-1.4471094453413299E-2</c:v>
                </c:pt>
                <c:pt idx="14">
                  <c:v>-1.6960428046885558E-2</c:v>
                </c:pt>
                <c:pt idx="15">
                  <c:v>-1.9646374110505922E-2</c:v>
                </c:pt>
                <c:pt idx="16">
                  <c:v>-2.2528932644274385E-2</c:v>
                </c:pt>
                <c:pt idx="17">
                  <c:v>-2.5608103648190956E-2</c:v>
                </c:pt>
                <c:pt idx="18">
                  <c:v>-2.8883887122255633E-2</c:v>
                </c:pt>
                <c:pt idx="19">
                  <c:v>-3.2356283066468393E-2</c:v>
                </c:pt>
                <c:pt idx="20">
                  <c:v>-3.6025291480829273E-2</c:v>
                </c:pt>
                <c:pt idx="21">
                  <c:v>-3.9890912365338246E-2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19-4F25-BDDE-5BC1CACC8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688816"/>
        <c:axId val="1"/>
      </c:scatterChart>
      <c:valAx>
        <c:axId val="782688816"/>
        <c:scaling>
          <c:orientation val="minMax"/>
          <c:max val="0.8"/>
          <c:min val="-0.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6888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7362250879249707"/>
          <c:y val="0.93120393120393119"/>
          <c:w val="0.59437280187573271"/>
          <c:h val="0.9803439803439802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19</xdr:col>
      <xdr:colOff>66675</xdr:colOff>
      <xdr:row>18</xdr:row>
      <xdr:rowOff>38100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5ADE2608-3FC0-1794-CA16-2468D0D2F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114300</xdr:rowOff>
    </xdr:from>
    <xdr:to>
      <xdr:col>8</xdr:col>
      <xdr:colOff>590550</xdr:colOff>
      <xdr:row>17</xdr:row>
      <xdr:rowOff>133350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6D74D675-3981-77BE-54D4-1F25FF0C45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12</xdr:row>
      <xdr:rowOff>76200</xdr:rowOff>
    </xdr:from>
    <xdr:to>
      <xdr:col>18</xdr:col>
      <xdr:colOff>581025</xdr:colOff>
      <xdr:row>36</xdr:row>
      <xdr:rowOff>38100</xdr:rowOff>
    </xdr:to>
    <xdr:graphicFrame macro="">
      <xdr:nvGraphicFramePr>
        <xdr:cNvPr id="54275" name="Chart 1">
          <a:extLst>
            <a:ext uri="{FF2B5EF4-FFF2-40B4-BE49-F238E27FC236}">
              <a16:creationId xmlns:a16="http://schemas.microsoft.com/office/drawing/2014/main" id="{3A5F05FA-6AD1-F5F3-F72B-EFE240134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0" TargetMode="External"/><Relationship Id="rId13" Type="http://schemas.openxmlformats.org/officeDocument/2006/relationships/hyperlink" Target="http://www.konkoly.hu/cgi-bin/IBVS?5760" TargetMode="External"/><Relationship Id="rId18" Type="http://schemas.openxmlformats.org/officeDocument/2006/relationships/hyperlink" Target="http://www.konkoly.hu/cgi-bin/IBVS?6018" TargetMode="External"/><Relationship Id="rId26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150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150" TargetMode="External"/><Relationship Id="rId12" Type="http://schemas.openxmlformats.org/officeDocument/2006/relationships/hyperlink" Target="http://www.bav-astro.de/sfs/BAVM_link.php?BAVMnr=178" TargetMode="External"/><Relationship Id="rId17" Type="http://schemas.openxmlformats.org/officeDocument/2006/relationships/hyperlink" Target="http://www.bav-astro.de/sfs/BAVM_link.php?BAVMnr=214" TargetMode="External"/><Relationship Id="rId25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150" TargetMode="External"/><Relationship Id="rId16" Type="http://schemas.openxmlformats.org/officeDocument/2006/relationships/hyperlink" Target="http://vsolj.cetus-net.org/no48.pdf" TargetMode="External"/><Relationship Id="rId20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150" TargetMode="External"/><Relationship Id="rId6" Type="http://schemas.openxmlformats.org/officeDocument/2006/relationships/hyperlink" Target="http://www.bav-astro.de/sfs/BAVM_link.php?BAVMnr=158" TargetMode="External"/><Relationship Id="rId11" Type="http://schemas.openxmlformats.org/officeDocument/2006/relationships/hyperlink" Target="http://www.bav-astro.de/sfs/BAVM_link.php?BAVMnr=178" TargetMode="External"/><Relationship Id="rId24" Type="http://schemas.openxmlformats.org/officeDocument/2006/relationships/hyperlink" Target="http://www.konkoly.hu/cgi-bin/IBVS?6063" TargetMode="External"/><Relationship Id="rId5" Type="http://schemas.openxmlformats.org/officeDocument/2006/relationships/hyperlink" Target="http://www.bav-astro.de/sfs/BAVM_link.php?BAVMnr=158" TargetMode="External"/><Relationship Id="rId15" Type="http://schemas.openxmlformats.org/officeDocument/2006/relationships/hyperlink" Target="http://www.konkoly.hu/cgi-bin/IBVS?5875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www.konkoly.hu/cgi-bin/IBVS?6131" TargetMode="External"/><Relationship Id="rId10" Type="http://schemas.openxmlformats.org/officeDocument/2006/relationships/hyperlink" Target="http://www.bav-astro.de/sfs/BAVM_link.php?BAVMnr=158" TargetMode="External"/><Relationship Id="rId19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bav-astro.de/sfs/BAVM_link.php?BAVMnr=150" TargetMode="External"/><Relationship Id="rId9" Type="http://schemas.openxmlformats.org/officeDocument/2006/relationships/hyperlink" Target="http://www.bav-astro.de/sfs/BAVM_link.php?BAVMnr=150" TargetMode="External"/><Relationship Id="rId14" Type="http://schemas.openxmlformats.org/officeDocument/2006/relationships/hyperlink" Target="http://www.konkoly.hu/cgi-bin/IBVS?5820" TargetMode="External"/><Relationship Id="rId22" Type="http://schemas.openxmlformats.org/officeDocument/2006/relationships/hyperlink" Target="http://www.bav-astro.de/sfs/BAVM_link.php?BAVMnr=231" TargetMode="External"/><Relationship Id="rId27" Type="http://schemas.openxmlformats.org/officeDocument/2006/relationships/hyperlink" Target="http://www.bav-astro.de/sfs/BAVM_link.php?BAVMnr=23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310"/>
  <sheetViews>
    <sheetView tabSelected="1" workbookViewId="0">
      <pane xSplit="14" ySplit="21" topLeftCell="O55" activePane="bottomRight" state="frozen"/>
      <selection pane="topRight" activeCell="O1" sqref="O1"/>
      <selection pane="bottomLeft" activeCell="A22" sqref="A22"/>
      <selection pane="bottomRight" activeCell="A55" sqref="A5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5" width="11.4257812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4" ht="21" thickBot="1">
      <c r="A1" s="1" t="s">
        <v>34</v>
      </c>
      <c r="W1" s="4" t="s">
        <v>9</v>
      </c>
      <c r="X1" s="6" t="s">
        <v>20</v>
      </c>
    </row>
    <row r="2" spans="1:24">
      <c r="A2" t="s">
        <v>23</v>
      </c>
      <c r="B2" t="s">
        <v>35</v>
      </c>
      <c r="C2" s="3" t="s">
        <v>36</v>
      </c>
      <c r="W2" s="25">
        <v>0</v>
      </c>
      <c r="X2" s="25">
        <f t="shared" ref="X2:X23" si="0">+D$11+D$12*W2+D$13*W2^2</f>
        <v>1.1437556195596453E-3</v>
      </c>
    </row>
    <row r="3" spans="1:24" ht="13.5" thickBot="1">
      <c r="W3" s="25">
        <v>500</v>
      </c>
      <c r="X3" s="25">
        <f t="shared" si="0"/>
        <v>-5.3993770723793878E-5</v>
      </c>
    </row>
    <row r="4" spans="1:24" ht="13.5" thickBot="1">
      <c r="A4" s="5" t="s">
        <v>0</v>
      </c>
      <c r="C4" s="29">
        <v>51968.495000000003</v>
      </c>
      <c r="D4" s="30">
        <v>0.49451400000000001</v>
      </c>
      <c r="W4" s="25">
        <v>1000</v>
      </c>
      <c r="X4" s="25">
        <f t="shared" si="0"/>
        <v>-1.3390314318718105E-3</v>
      </c>
    </row>
    <row r="5" spans="1:24">
      <c r="A5" s="98" t="s">
        <v>298</v>
      </c>
      <c r="B5" s="37"/>
      <c r="C5" s="80">
        <v>-9.5</v>
      </c>
      <c r="D5" s="37" t="s">
        <v>299</v>
      </c>
      <c r="W5" s="25">
        <v>1500</v>
      </c>
      <c r="X5" s="25">
        <f t="shared" si="0"/>
        <v>-2.7113573638844046E-3</v>
      </c>
    </row>
    <row r="6" spans="1:24">
      <c r="A6" s="5" t="s">
        <v>1</v>
      </c>
      <c r="W6" s="25">
        <v>2000</v>
      </c>
      <c r="X6" s="25">
        <f t="shared" si="0"/>
        <v>-4.1709715667615759E-3</v>
      </c>
    </row>
    <row r="7" spans="1:24">
      <c r="A7" t="s">
        <v>2</v>
      </c>
      <c r="C7" s="31">
        <f>C4</f>
        <v>51968.495000000003</v>
      </c>
      <c r="D7" s="32"/>
      <c r="W7" s="25">
        <v>2500</v>
      </c>
      <c r="X7" s="25">
        <f t="shared" si="0"/>
        <v>-5.717874040503325E-3</v>
      </c>
    </row>
    <row r="8" spans="1:24">
      <c r="A8" t="s">
        <v>3</v>
      </c>
      <c r="C8" s="31">
        <v>0.49451400000000001</v>
      </c>
      <c r="D8" s="33" t="s">
        <v>37</v>
      </c>
      <c r="W8" s="25">
        <v>3000</v>
      </c>
      <c r="X8" s="25">
        <f t="shared" si="0"/>
        <v>-7.3520647851096511E-3</v>
      </c>
    </row>
    <row r="9" spans="1:24">
      <c r="A9" s="18" t="s">
        <v>33</v>
      </c>
      <c r="B9" s="63">
        <v>54</v>
      </c>
      <c r="C9" s="18" t="str">
        <f>"F"&amp;B9</f>
        <v>F54</v>
      </c>
      <c r="D9" s="18" t="str">
        <f>"G"&amp;B9</f>
        <v>G54</v>
      </c>
      <c r="W9" s="25">
        <v>3500</v>
      </c>
      <c r="X9" s="25">
        <f t="shared" si="0"/>
        <v>-9.0735438005805531E-3</v>
      </c>
    </row>
    <row r="10" spans="1:24" ht="13.5" thickBot="1">
      <c r="C10" s="4" t="s">
        <v>18</v>
      </c>
      <c r="D10" s="4" t="s">
        <v>19</v>
      </c>
      <c r="W10" s="25">
        <v>4000</v>
      </c>
      <c r="X10" s="25">
        <f t="shared" si="0"/>
        <v>-1.0882311086916037E-2</v>
      </c>
    </row>
    <row r="11" spans="1:24">
      <c r="A11" t="s">
        <v>14</v>
      </c>
      <c r="C11" s="14">
        <f ca="1">INTERCEPT(INDIRECT(D9):G1003,INDIRECT(C9):$F1003)</f>
        <v>1.5403074025384246E-2</v>
      </c>
      <c r="D11" s="3">
        <f>+E11*F11</f>
        <v>1.1437556195596453E-3</v>
      </c>
      <c r="E11" s="9">
        <v>1.1437556195596452</v>
      </c>
      <c r="F11">
        <v>1E-3</v>
      </c>
      <c r="W11" s="25">
        <v>4500</v>
      </c>
      <c r="X11" s="25">
        <f t="shared" si="0"/>
        <v>-1.2778366644116095E-2</v>
      </c>
    </row>
    <row r="12" spans="1:24">
      <c r="A12" t="s">
        <v>15</v>
      </c>
      <c r="C12" s="14">
        <f ca="1">SLOPE(INDIRECT(D9):G1003,INDIRECT(C9):$F1003)</f>
        <v>-5.635394694187882E-6</v>
      </c>
      <c r="D12" s="3">
        <f>+E12*F12</f>
        <v>-2.3082105097023009E-6</v>
      </c>
      <c r="E12" s="10">
        <v>-23.08210509702301</v>
      </c>
      <c r="F12">
        <v>9.9999999999999995E-8</v>
      </c>
      <c r="W12" s="25">
        <v>5000</v>
      </c>
      <c r="X12" s="25">
        <f t="shared" si="0"/>
        <v>-1.4761710472180733E-2</v>
      </c>
    </row>
    <row r="13" spans="1:24" ht="13.5" thickBot="1">
      <c r="A13" t="s">
        <v>17</v>
      </c>
      <c r="C13" s="3" t="s">
        <v>12</v>
      </c>
      <c r="D13" s="3">
        <f>+E13*F13</f>
        <v>-1.7457654172915487E-10</v>
      </c>
      <c r="E13" s="11">
        <v>-0.17457654172915485</v>
      </c>
      <c r="F13" s="35">
        <v>1.0000000000000001E-9</v>
      </c>
      <c r="W13" s="25">
        <v>5500</v>
      </c>
      <c r="X13" s="25">
        <f t="shared" si="0"/>
        <v>-1.6832342571109944E-2</v>
      </c>
    </row>
    <row r="14" spans="1:24">
      <c r="A14" t="s">
        <v>22</v>
      </c>
      <c r="E14">
        <f>SUM(T21:T145)</f>
        <v>3.1708742206569161E-4</v>
      </c>
      <c r="W14" s="25">
        <v>6000</v>
      </c>
      <c r="X14" s="25">
        <f t="shared" si="0"/>
        <v>-1.8990262940903738E-2</v>
      </c>
    </row>
    <row r="15" spans="1:24">
      <c r="A15" s="2" t="s">
        <v>16</v>
      </c>
      <c r="C15" s="12">
        <f ca="1">(C7+C11)+(C8+C12)*INT(MAX(F21:F3531))</f>
        <v>59601.741519121526</v>
      </c>
      <c r="D15" s="8">
        <f>+C7+INT(MAX(F21:F1586))*C8+D11+D12*INT(MAX(F21:F4021))+D13*INT(MAX(F21:F4048)^2)</f>
        <v>59601.737021848829</v>
      </c>
      <c r="E15" s="79" t="s">
        <v>144</v>
      </c>
      <c r="F15" s="80">
        <v>1</v>
      </c>
      <c r="W15" s="25">
        <v>6500</v>
      </c>
      <c r="X15" s="25">
        <f t="shared" si="0"/>
        <v>-2.1235471581562103E-2</v>
      </c>
    </row>
    <row r="16" spans="1:24">
      <c r="A16" s="5" t="s">
        <v>4</v>
      </c>
      <c r="C16" s="13">
        <f ca="1">+C8+C12</f>
        <v>0.49450836460530584</v>
      </c>
      <c r="D16" s="68">
        <f>+C8+D12+2*D13*MAX(F21:F118)</f>
        <v>0.49450630226249404</v>
      </c>
      <c r="E16" s="79" t="s">
        <v>145</v>
      </c>
      <c r="F16" s="81">
        <f ca="1">NOW()+15018.5+$C$5/24</f>
        <v>60338.697496990739</v>
      </c>
      <c r="W16" s="25">
        <v>7000</v>
      </c>
      <c r="X16" s="25">
        <f t="shared" si="0"/>
        <v>-2.3567968493085047E-2</v>
      </c>
    </row>
    <row r="17" spans="1:35" ht="13.5" thickBot="1">
      <c r="A17" t="s">
        <v>31</v>
      </c>
      <c r="C17">
        <f>COUNT(C21:C4737)</f>
        <v>46</v>
      </c>
      <c r="E17" s="79" t="s">
        <v>146</v>
      </c>
      <c r="F17" s="81">
        <f ca="1">ROUND(2*(F16-$C$7)/$C$8,0)/2+F15</f>
        <v>16927</v>
      </c>
      <c r="W17" s="25">
        <v>7500</v>
      </c>
      <c r="X17" s="25">
        <f t="shared" si="0"/>
        <v>-2.5987753675472573E-2</v>
      </c>
    </row>
    <row r="18" spans="1:35" ht="14.25" thickTop="1" thickBot="1">
      <c r="A18" s="5" t="s">
        <v>149</v>
      </c>
      <c r="C18" s="16">
        <f ca="1">+C15</f>
        <v>59601.741519121526</v>
      </c>
      <c r="D18" s="17">
        <f ca="1">C16</f>
        <v>0.49450836460530584</v>
      </c>
      <c r="E18" s="79" t="s">
        <v>147</v>
      </c>
      <c r="F18" s="8">
        <f ca="1">ROUND(2*(F16-$C$15)/$C$16,0)/2+F15</f>
        <v>1491.5</v>
      </c>
      <c r="W18" s="25">
        <v>8000</v>
      </c>
      <c r="X18" s="25">
        <f t="shared" si="0"/>
        <v>-2.8494827128724674E-2</v>
      </c>
    </row>
    <row r="19" spans="1:35" ht="13.5" thickBot="1">
      <c r="A19" s="5" t="s">
        <v>150</v>
      </c>
      <c r="C19" s="19">
        <f>+D15</f>
        <v>59601.737021848829</v>
      </c>
      <c r="D19" s="20">
        <f>+D16</f>
        <v>0.49450630226249404</v>
      </c>
      <c r="E19" s="79" t="s">
        <v>148</v>
      </c>
      <c r="F19" s="82">
        <f ca="1">+$C$15+$C$16*F18-15018.5-$C$5/24</f>
        <v>45321.196578263676</v>
      </c>
      <c r="W19" s="25">
        <v>8500</v>
      </c>
      <c r="X19" s="25">
        <f t="shared" si="0"/>
        <v>-3.108918885284135E-2</v>
      </c>
    </row>
    <row r="20" spans="1:35" ht="1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159</v>
      </c>
      <c r="I20" s="7" t="s">
        <v>160</v>
      </c>
      <c r="J20" s="7" t="s">
        <v>157</v>
      </c>
      <c r="K20" s="7" t="s">
        <v>156</v>
      </c>
      <c r="L20" s="7" t="s">
        <v>24</v>
      </c>
      <c r="M20" s="7" t="s">
        <v>32</v>
      </c>
      <c r="N20" s="7" t="s">
        <v>25</v>
      </c>
      <c r="O20" s="7" t="s">
        <v>21</v>
      </c>
      <c r="P20" s="15" t="s">
        <v>20</v>
      </c>
      <c r="Q20" s="4" t="s">
        <v>13</v>
      </c>
      <c r="R20" s="7" t="s">
        <v>117</v>
      </c>
      <c r="S20" s="6" t="s">
        <v>118</v>
      </c>
      <c r="T20" s="7" t="s">
        <v>119</v>
      </c>
      <c r="W20" s="25">
        <v>9000</v>
      </c>
      <c r="X20" s="25">
        <f t="shared" si="0"/>
        <v>-3.3770838847822601E-2</v>
      </c>
    </row>
    <row r="21" spans="1:35" s="25" customFormat="1">
      <c r="A21" s="103" t="s">
        <v>136</v>
      </c>
      <c r="B21" s="104" t="s">
        <v>39</v>
      </c>
      <c r="C21" s="103">
        <v>51955.390599999999</v>
      </c>
      <c r="D21" s="103">
        <v>2.0000000000000001E-4</v>
      </c>
      <c r="E21" s="25">
        <f t="shared" ref="E21:E66" si="1">+(C21-C$7)/C$8</f>
        <v>-26.499553096583327</v>
      </c>
      <c r="F21" s="25">
        <f t="shared" ref="F21:F66" si="2">ROUND(2*E21,0)/2</f>
        <v>-26.5</v>
      </c>
      <c r="G21" s="25">
        <f t="shared" ref="G21:G66" si="3">+C21-(C$7+F21*C$8)</f>
        <v>2.2099999478086829E-4</v>
      </c>
      <c r="J21" s="25">
        <f>G21</f>
        <v>2.2099999478086829E-4</v>
      </c>
      <c r="O21"/>
      <c r="P21">
        <f t="shared" ref="P21:P66" si="4">+D$11+D$12*F21+D$13*F21^2</f>
        <v>1.2048006016903269E-3</v>
      </c>
      <c r="Q21" s="34">
        <f t="shared" ref="Q21:Q66" si="5">+C21-15018.5</f>
        <v>36936.890599999999</v>
      </c>
      <c r="R21">
        <f t="shared" ref="R21:R66" si="6">+(P21-G21)^2</f>
        <v>9.678636341554192E-7</v>
      </c>
      <c r="S21" s="25">
        <v>1</v>
      </c>
      <c r="T21" s="25">
        <f t="shared" ref="T21:T66" si="7">+S21*R21</f>
        <v>9.678636341554192E-7</v>
      </c>
      <c r="U21" s="73">
        <f t="shared" ref="U21:U66" si="8">SQRT(R21)</f>
        <v>9.8380060690945862E-4</v>
      </c>
      <c r="W21" s="25">
        <v>9500</v>
      </c>
      <c r="X21" s="25">
        <f t="shared" si="0"/>
        <v>-3.6539777113668445E-2</v>
      </c>
      <c r="AA21" s="25" t="s">
        <v>28</v>
      </c>
      <c r="AB21" s="25">
        <v>8</v>
      </c>
      <c r="AD21" s="25" t="s">
        <v>29</v>
      </c>
      <c r="AF21" s="25" t="s">
        <v>27</v>
      </c>
    </row>
    <row r="22" spans="1:35" s="25" customFormat="1">
      <c r="A22" s="31" t="s">
        <v>38</v>
      </c>
      <c r="B22" s="22" t="s">
        <v>39</v>
      </c>
      <c r="C22" s="23">
        <v>51955.390700000004</v>
      </c>
      <c r="D22" s="23">
        <v>2.0000000000000001E-4</v>
      </c>
      <c r="E22" s="25">
        <f t="shared" si="1"/>
        <v>-26.499350877829659</v>
      </c>
      <c r="F22" s="25">
        <f t="shared" si="2"/>
        <v>-26.5</v>
      </c>
      <c r="G22" s="25">
        <f t="shared" si="3"/>
        <v>3.2099999953061342E-4</v>
      </c>
      <c r="J22" s="26"/>
      <c r="K22" s="25">
        <f>G22</f>
        <v>3.2099999953061342E-4</v>
      </c>
      <c r="P22">
        <f t="shared" si="4"/>
        <v>1.2048006016903269E-3</v>
      </c>
      <c r="Q22" s="34">
        <f t="shared" si="5"/>
        <v>36936.890700000004</v>
      </c>
      <c r="R22">
        <f t="shared" si="6"/>
        <v>7.8110350437787212E-7</v>
      </c>
      <c r="S22" s="25">
        <v>1</v>
      </c>
      <c r="T22" s="25">
        <f t="shared" si="7"/>
        <v>7.8110350437787212E-7</v>
      </c>
      <c r="U22" s="73">
        <f t="shared" si="8"/>
        <v>8.8380060215971349E-4</v>
      </c>
      <c r="W22" s="25">
        <v>10000</v>
      </c>
      <c r="X22" s="25">
        <f t="shared" si="0"/>
        <v>-3.9396003650378847E-2</v>
      </c>
      <c r="AG22" s="25">
        <v>-26.5</v>
      </c>
      <c r="AH22" s="25">
        <v>-7355.5</v>
      </c>
      <c r="AI22" s="25">
        <f>AG22-AH22</f>
        <v>7329</v>
      </c>
    </row>
    <row r="23" spans="1:35" s="25" customFormat="1">
      <c r="A23" s="31" t="s">
        <v>38</v>
      </c>
      <c r="B23" s="22" t="s">
        <v>39</v>
      </c>
      <c r="C23" s="23">
        <v>51956.378700000001</v>
      </c>
      <c r="D23" s="23">
        <v>2.0000000000000001E-4</v>
      </c>
      <c r="E23" s="25">
        <f t="shared" si="1"/>
        <v>-24.50142968652354</v>
      </c>
      <c r="F23" s="25">
        <f t="shared" si="2"/>
        <v>-24.5</v>
      </c>
      <c r="G23" s="25">
        <f t="shared" si="3"/>
        <v>-7.0699999923817813E-4</v>
      </c>
      <c r="I23" s="26"/>
      <c r="K23" s="25">
        <f>G23</f>
        <v>-7.0699999923817813E-4</v>
      </c>
      <c r="P23">
        <f t="shared" si="4"/>
        <v>1.2002019874781788E-3</v>
      </c>
      <c r="Q23" s="34">
        <f t="shared" si="5"/>
        <v>36937.878700000001</v>
      </c>
      <c r="R23">
        <f t="shared" si="6"/>
        <v>3.6374194181348189E-6</v>
      </c>
      <c r="S23" s="25">
        <v>1</v>
      </c>
      <c r="T23" s="25">
        <f t="shared" si="7"/>
        <v>3.6374194181348189E-6</v>
      </c>
      <c r="U23" s="73">
        <f t="shared" si="8"/>
        <v>1.9072019867163569E-3</v>
      </c>
      <c r="W23" s="25">
        <v>10500</v>
      </c>
      <c r="X23" s="25">
        <f t="shared" si="0"/>
        <v>-4.2339518457953834E-2</v>
      </c>
      <c r="AG23" s="25">
        <v>-24.5</v>
      </c>
      <c r="AH23" s="25">
        <v>-7353.5</v>
      </c>
      <c r="AI23" s="25">
        <f>AG23-AH23</f>
        <v>7329</v>
      </c>
    </row>
    <row r="24" spans="1:35" s="25" customFormat="1">
      <c r="A24" s="103" t="s">
        <v>136</v>
      </c>
      <c r="B24" s="104" t="s">
        <v>39</v>
      </c>
      <c r="C24" s="103">
        <v>51956.378900000003</v>
      </c>
      <c r="D24" s="103">
        <v>1E-4</v>
      </c>
      <c r="E24" s="25">
        <f t="shared" si="1"/>
        <v>-24.501025249030924</v>
      </c>
      <c r="F24" s="25">
        <f t="shared" si="2"/>
        <v>-24.5</v>
      </c>
      <c r="G24" s="25">
        <f t="shared" si="3"/>
        <v>-5.0699999701464549E-4</v>
      </c>
      <c r="J24" s="25">
        <f>G24</f>
        <v>-5.0699999701464549E-4</v>
      </c>
      <c r="O24"/>
      <c r="P24">
        <f t="shared" si="4"/>
        <v>1.2002019874781788E-3</v>
      </c>
      <c r="Q24" s="34">
        <f t="shared" si="5"/>
        <v>36937.878900000003</v>
      </c>
      <c r="R24">
        <f t="shared" si="6"/>
        <v>2.9145386158562374E-6</v>
      </c>
      <c r="S24" s="25">
        <v>1</v>
      </c>
      <c r="T24" s="25">
        <f t="shared" si="7"/>
        <v>2.9145386158562374E-6</v>
      </c>
      <c r="U24" s="73">
        <f t="shared" si="8"/>
        <v>1.7072019844928243E-3</v>
      </c>
      <c r="W24" s="25">
        <v>11000</v>
      </c>
      <c r="X24" s="25">
        <f t="shared" ref="X24:X30" si="9">+D$11+D$12*W24+D$13*W24^2</f>
        <v>-4.53703215363934E-2</v>
      </c>
      <c r="AA24" s="25" t="s">
        <v>28</v>
      </c>
      <c r="AB24" s="25">
        <v>5</v>
      </c>
      <c r="AD24" s="25" t="s">
        <v>26</v>
      </c>
      <c r="AF24" s="25" t="s">
        <v>27</v>
      </c>
    </row>
    <row r="25" spans="1:35" s="25" customFormat="1">
      <c r="A25" s="31" t="s">
        <v>38</v>
      </c>
      <c r="B25" s="22" t="s">
        <v>39</v>
      </c>
      <c r="C25" s="23">
        <v>51964.292300000001</v>
      </c>
      <c r="D25" s="23">
        <v>4.0000000000000002E-4</v>
      </c>
      <c r="E25" s="25">
        <f t="shared" si="1"/>
        <v>-8.4986471566055588</v>
      </c>
      <c r="F25" s="25">
        <f t="shared" si="2"/>
        <v>-8.5</v>
      </c>
      <c r="G25" s="25">
        <f t="shared" si="3"/>
        <v>6.6900000092573464E-4</v>
      </c>
      <c r="K25" s="25">
        <f>G25</f>
        <v>6.6900000092573464E-4</v>
      </c>
      <c r="P25">
        <f t="shared" si="4"/>
        <v>1.163362795736975E-3</v>
      </c>
      <c r="Q25" s="34">
        <f t="shared" si="5"/>
        <v>36945.792300000001</v>
      </c>
      <c r="R25">
        <f t="shared" si="6"/>
        <v>2.4439457289358058E-7</v>
      </c>
      <c r="S25" s="25">
        <v>1</v>
      </c>
      <c r="T25" s="25">
        <f t="shared" si="7"/>
        <v>2.4439457289358058E-7</v>
      </c>
      <c r="U25" s="73">
        <f t="shared" si="8"/>
        <v>4.943627948112404E-4</v>
      </c>
      <c r="W25" s="25">
        <v>11500</v>
      </c>
      <c r="X25" s="25">
        <f t="shared" si="9"/>
        <v>-4.8488412885697552E-2</v>
      </c>
      <c r="AG25" s="25">
        <v>-8.5</v>
      </c>
      <c r="AH25" s="25">
        <v>-7337.5</v>
      </c>
      <c r="AI25" s="25">
        <f>AG25-AH25</f>
        <v>7329</v>
      </c>
    </row>
    <row r="26" spans="1:35" s="25" customFormat="1">
      <c r="A26" s="31" t="s">
        <v>38</v>
      </c>
      <c r="B26" s="22" t="s">
        <v>40</v>
      </c>
      <c r="C26" s="23">
        <v>51968.492899999997</v>
      </c>
      <c r="D26" s="23">
        <v>1E-3</v>
      </c>
      <c r="E26" s="25">
        <f t="shared" si="1"/>
        <v>-4.2465936356851346E-3</v>
      </c>
      <c r="F26" s="25">
        <f t="shared" si="2"/>
        <v>0</v>
      </c>
      <c r="G26" s="25">
        <f t="shared" si="3"/>
        <v>-2.1000000051571988E-3</v>
      </c>
      <c r="K26" s="25">
        <f>G26</f>
        <v>-2.1000000051571988E-3</v>
      </c>
      <c r="P26">
        <f t="shared" si="4"/>
        <v>1.1437556195596453E-3</v>
      </c>
      <c r="Q26" s="34">
        <f t="shared" si="5"/>
        <v>36949.992899999997</v>
      </c>
      <c r="R26">
        <f t="shared" si="6"/>
        <v>1.0521950552882164E-5</v>
      </c>
      <c r="S26" s="25">
        <v>0</v>
      </c>
      <c r="T26" s="25">
        <f t="shared" si="7"/>
        <v>0</v>
      </c>
      <c r="U26" s="73">
        <f t="shared" si="8"/>
        <v>3.2437556247168443E-3</v>
      </c>
      <c r="W26" s="25">
        <v>12000</v>
      </c>
      <c r="X26" s="25">
        <f t="shared" si="9"/>
        <v>-5.1693792505866268E-2</v>
      </c>
      <c r="AG26" s="25">
        <v>0</v>
      </c>
      <c r="AH26" s="25">
        <v>-7329</v>
      </c>
      <c r="AI26" s="25">
        <f>AG26-AH26</f>
        <v>7329</v>
      </c>
    </row>
    <row r="27" spans="1:35" s="25" customFormat="1">
      <c r="A27" s="103" t="s">
        <v>136</v>
      </c>
      <c r="B27" s="104" t="s">
        <v>82</v>
      </c>
      <c r="C27" s="103">
        <v>51968.493300000002</v>
      </c>
      <c r="D27" s="103">
        <v>5.0000000000000001E-4</v>
      </c>
      <c r="E27" s="25">
        <f t="shared" si="1"/>
        <v>-3.4377186504530375E-3</v>
      </c>
      <c r="F27" s="25">
        <f t="shared" si="2"/>
        <v>0</v>
      </c>
      <c r="G27" s="25">
        <f t="shared" si="3"/>
        <v>-1.7000000007101335E-3</v>
      </c>
      <c r="J27" s="25">
        <f>G27</f>
        <v>-1.7000000007101335E-3</v>
      </c>
      <c r="O27"/>
      <c r="P27">
        <f t="shared" si="4"/>
        <v>1.1437556195596453E-3</v>
      </c>
      <c r="Q27" s="34">
        <f t="shared" si="5"/>
        <v>36949.993300000002</v>
      </c>
      <c r="R27">
        <f t="shared" si="6"/>
        <v>8.0869460278159551E-6</v>
      </c>
      <c r="S27" s="25">
        <v>1</v>
      </c>
      <c r="T27" s="25">
        <f t="shared" si="7"/>
        <v>8.0869460278159551E-6</v>
      </c>
      <c r="U27" s="73">
        <f t="shared" si="8"/>
        <v>2.843755620269779E-3</v>
      </c>
      <c r="W27" s="25">
        <v>12500</v>
      </c>
      <c r="X27" s="25">
        <f t="shared" si="9"/>
        <v>-5.4986460396899563E-2</v>
      </c>
      <c r="AA27" s="25" t="s">
        <v>28</v>
      </c>
      <c r="AB27" s="25">
        <v>6</v>
      </c>
      <c r="AD27" s="25" t="s">
        <v>26</v>
      </c>
      <c r="AF27" s="25" t="s">
        <v>27</v>
      </c>
    </row>
    <row r="28" spans="1:35" s="25" customFormat="1">
      <c r="A28" s="31" t="s">
        <v>41</v>
      </c>
      <c r="B28" s="22" t="s">
        <v>39</v>
      </c>
      <c r="C28" s="23">
        <v>51968.495000000003</v>
      </c>
      <c r="D28" s="23" t="s">
        <v>12</v>
      </c>
      <c r="E28" s="25">
        <f t="shared" si="1"/>
        <v>0</v>
      </c>
      <c r="F28" s="25">
        <f t="shared" si="2"/>
        <v>0</v>
      </c>
      <c r="G28" s="25">
        <f t="shared" si="3"/>
        <v>0</v>
      </c>
      <c r="I28" s="25">
        <f>G28</f>
        <v>0</v>
      </c>
      <c r="P28">
        <f t="shared" si="4"/>
        <v>1.1437556195596453E-3</v>
      </c>
      <c r="Q28" s="34">
        <f t="shared" si="5"/>
        <v>36949.995000000003</v>
      </c>
      <c r="R28">
        <f t="shared" si="6"/>
        <v>1.308176917274268E-6</v>
      </c>
      <c r="S28" s="25">
        <v>0.5</v>
      </c>
      <c r="T28" s="25">
        <f t="shared" si="7"/>
        <v>6.5408845863713402E-7</v>
      </c>
      <c r="U28" s="73">
        <f t="shared" si="8"/>
        <v>1.1437556195596453E-3</v>
      </c>
      <c r="W28" s="25">
        <v>13000</v>
      </c>
      <c r="X28" s="25">
        <f t="shared" si="9"/>
        <v>-5.8366416558797436E-2</v>
      </c>
      <c r="AB28" s="25">
        <v>12</v>
      </c>
      <c r="AD28" s="25" t="s">
        <v>26</v>
      </c>
      <c r="AF28" s="25" t="s">
        <v>27</v>
      </c>
      <c r="AG28" s="25">
        <v>0</v>
      </c>
      <c r="AH28" s="25">
        <v>-7329</v>
      </c>
      <c r="AI28" s="25">
        <f>AG28-AH28</f>
        <v>7329</v>
      </c>
    </row>
    <row r="29" spans="1:35" s="25" customFormat="1">
      <c r="A29" s="103" t="s">
        <v>136</v>
      </c>
      <c r="B29" s="104" t="s">
        <v>39</v>
      </c>
      <c r="C29" s="103">
        <v>52000.392800000001</v>
      </c>
      <c r="D29" s="103">
        <v>1E-3</v>
      </c>
      <c r="E29" s="25">
        <f t="shared" si="1"/>
        <v>64.503330542712291</v>
      </c>
      <c r="F29" s="25">
        <f t="shared" si="2"/>
        <v>64.5</v>
      </c>
      <c r="G29" s="25">
        <f t="shared" si="3"/>
        <v>1.6469999973196536E-3</v>
      </c>
      <c r="J29" s="25">
        <f>G29</f>
        <v>1.6469999973196536E-3</v>
      </c>
      <c r="O29"/>
      <c r="P29">
        <f t="shared" si="4"/>
        <v>9.9414975962611824E-4</v>
      </c>
      <c r="Q29" s="34">
        <f t="shared" si="5"/>
        <v>36981.892800000001</v>
      </c>
      <c r="R29">
        <f t="shared" si="6"/>
        <v>4.2621343285650565E-7</v>
      </c>
      <c r="S29" s="25">
        <v>0.2</v>
      </c>
      <c r="T29" s="25">
        <f t="shared" si="7"/>
        <v>8.5242686571301134E-8</v>
      </c>
      <c r="U29" s="73">
        <f t="shared" si="8"/>
        <v>6.5285023769353539E-4</v>
      </c>
      <c r="W29" s="25">
        <v>13500</v>
      </c>
      <c r="X29" s="25">
        <f t="shared" si="9"/>
        <v>-6.1833660991559895E-2</v>
      </c>
      <c r="AA29" s="25" t="s">
        <v>28</v>
      </c>
      <c r="AB29" s="25">
        <v>6</v>
      </c>
      <c r="AD29" s="25" t="s">
        <v>26</v>
      </c>
      <c r="AF29" s="25" t="s">
        <v>27</v>
      </c>
    </row>
    <row r="30" spans="1:35" s="25" customFormat="1">
      <c r="A30" s="103" t="s">
        <v>136</v>
      </c>
      <c r="B30" s="104" t="s">
        <v>39</v>
      </c>
      <c r="C30" s="103">
        <v>52001.379300000001</v>
      </c>
      <c r="D30" s="103">
        <v>1E-3</v>
      </c>
      <c r="E30" s="25">
        <f t="shared" si="1"/>
        <v>66.49821845286057</v>
      </c>
      <c r="F30" s="25">
        <f t="shared" si="2"/>
        <v>66.5</v>
      </c>
      <c r="G30" s="25">
        <f t="shared" si="3"/>
        <v>-8.8099999993573874E-4</v>
      </c>
      <c r="J30" s="25">
        <f>G30</f>
        <v>-8.8099999993573874E-4</v>
      </c>
      <c r="O30"/>
      <c r="P30">
        <f t="shared" si="4"/>
        <v>9.8948759955278074E-4</v>
      </c>
      <c r="Q30" s="34">
        <f t="shared" si="5"/>
        <v>36982.879300000001</v>
      </c>
      <c r="R30">
        <f t="shared" si="6"/>
        <v>3.4987238598403239E-6</v>
      </c>
      <c r="S30" s="25">
        <v>0.2</v>
      </c>
      <c r="T30" s="25">
        <f t="shared" si="7"/>
        <v>6.9974477196806478E-7</v>
      </c>
      <c r="U30" s="73">
        <f t="shared" si="8"/>
        <v>1.8704875994885195E-3</v>
      </c>
      <c r="W30" s="25">
        <v>14000</v>
      </c>
      <c r="X30" s="25">
        <f t="shared" si="9"/>
        <v>-6.5388193695186919E-2</v>
      </c>
      <c r="AA30" s="25" t="s">
        <v>28</v>
      </c>
      <c r="AF30" s="25" t="s">
        <v>30</v>
      </c>
    </row>
    <row r="31" spans="1:35" s="25" customFormat="1">
      <c r="A31" s="103" t="s">
        <v>136</v>
      </c>
      <c r="B31" s="104" t="s">
        <v>39</v>
      </c>
      <c r="C31" s="103">
        <v>52321.3295</v>
      </c>
      <c r="D31" s="103">
        <v>2.9999999999999997E-4</v>
      </c>
      <c r="E31" s="25">
        <f t="shared" si="1"/>
        <v>713.49749450975548</v>
      </c>
      <c r="F31" s="25">
        <f t="shared" si="2"/>
        <v>713.5</v>
      </c>
      <c r="G31" s="25">
        <f t="shared" si="3"/>
        <v>-1.2390000047162175E-3</v>
      </c>
      <c r="J31" s="25">
        <f>G31</f>
        <v>-1.2390000047162175E-3</v>
      </c>
      <c r="O31"/>
      <c r="P31">
        <f t="shared" si="4"/>
        <v>-5.920263977736434E-4</v>
      </c>
      <c r="Q31" s="34">
        <f t="shared" si="5"/>
        <v>37302.8295</v>
      </c>
      <c r="R31">
        <f t="shared" si="6"/>
        <v>4.1857484808028441E-7</v>
      </c>
      <c r="S31" s="25">
        <v>1</v>
      </c>
      <c r="T31" s="25">
        <f t="shared" si="7"/>
        <v>4.1857484808028441E-7</v>
      </c>
      <c r="U31" s="73">
        <f t="shared" si="8"/>
        <v>6.4697360694257412E-4</v>
      </c>
      <c r="W31" s="25">
        <v>14500</v>
      </c>
      <c r="X31" s="25">
        <f t="shared" ref="X31:X37" si="10">+D$11+D$12*W31+D$13*W31^2</f>
        <v>-6.9030014669678535E-2</v>
      </c>
      <c r="AA31" s="25" t="s">
        <v>28</v>
      </c>
      <c r="AB31" s="25">
        <v>6</v>
      </c>
      <c r="AD31" s="25" t="s">
        <v>26</v>
      </c>
      <c r="AF31" s="25" t="s">
        <v>27</v>
      </c>
      <c r="AG31" s="25">
        <v>5770</v>
      </c>
      <c r="AH31" s="25">
        <v>-1559</v>
      </c>
      <c r="AI31" s="25">
        <f>AG31-AH31</f>
        <v>7329</v>
      </c>
    </row>
    <row r="32" spans="1:35" s="25" customFormat="1">
      <c r="A32" s="31" t="s">
        <v>38</v>
      </c>
      <c r="B32" s="22" t="s">
        <v>39</v>
      </c>
      <c r="C32" s="23">
        <v>52321.330600000001</v>
      </c>
      <c r="D32" s="23">
        <v>2.0000000000000001E-4</v>
      </c>
      <c r="E32" s="25">
        <f t="shared" si="1"/>
        <v>713.49971891594271</v>
      </c>
      <c r="F32" s="25">
        <f t="shared" si="2"/>
        <v>713.5</v>
      </c>
      <c r="G32" s="25">
        <f t="shared" si="3"/>
        <v>-1.3900000340072438E-4</v>
      </c>
      <c r="K32" s="25">
        <f>G32</f>
        <v>-1.3900000340072438E-4</v>
      </c>
      <c r="O32"/>
      <c r="P32">
        <f t="shared" si="4"/>
        <v>-5.920263977736434E-4</v>
      </c>
      <c r="Q32" s="34">
        <f t="shared" si="5"/>
        <v>37302.830600000001</v>
      </c>
      <c r="R32">
        <f t="shared" si="6"/>
        <v>2.0523291399852754E-7</v>
      </c>
      <c r="S32" s="25">
        <v>1</v>
      </c>
      <c r="T32" s="25">
        <f t="shared" si="7"/>
        <v>2.0523291399852754E-7</v>
      </c>
      <c r="U32" s="73">
        <f t="shared" si="8"/>
        <v>4.5302639437291901E-4</v>
      </c>
      <c r="W32" s="25">
        <v>15000</v>
      </c>
      <c r="X32" s="25">
        <f t="shared" si="10"/>
        <v>-7.2759123915034724E-2</v>
      </c>
      <c r="AA32" s="25" t="s">
        <v>28</v>
      </c>
      <c r="AF32" s="25" t="s">
        <v>30</v>
      </c>
    </row>
    <row r="33" spans="1:35" s="25" customFormat="1">
      <c r="A33" s="103" t="s">
        <v>136</v>
      </c>
      <c r="B33" s="104" t="s">
        <v>82</v>
      </c>
      <c r="C33" s="103">
        <v>52338.391300000003</v>
      </c>
      <c r="D33" s="103">
        <v>8.0000000000000004E-4</v>
      </c>
      <c r="E33" s="25">
        <f t="shared" si="1"/>
        <v>747.99965218376087</v>
      </c>
      <c r="F33" s="25">
        <f t="shared" si="2"/>
        <v>748</v>
      </c>
      <c r="G33" s="25">
        <f t="shared" si="3"/>
        <v>-1.720000000204891E-4</v>
      </c>
      <c r="J33" s="25">
        <f>G33</f>
        <v>-1.720000000204891E-4</v>
      </c>
      <c r="O33"/>
      <c r="P33">
        <f t="shared" si="4"/>
        <v>-6.8046211510130474E-4</v>
      </c>
      <c r="Q33" s="34">
        <f t="shared" si="5"/>
        <v>37319.891300000003</v>
      </c>
      <c r="R33">
        <f t="shared" si="6"/>
        <v>2.5853372247245664E-7</v>
      </c>
      <c r="S33" s="25">
        <v>1</v>
      </c>
      <c r="T33" s="25">
        <f t="shared" si="7"/>
        <v>2.5853372247245664E-7</v>
      </c>
      <c r="U33" s="73">
        <f t="shared" si="8"/>
        <v>5.0846211508081564E-4</v>
      </c>
      <c r="W33" s="25">
        <v>15500</v>
      </c>
      <c r="X33" s="25">
        <f t="shared" si="10"/>
        <v>-7.6575521431255483E-2</v>
      </c>
    </row>
    <row r="34" spans="1:35" s="25" customFormat="1">
      <c r="A34" s="31" t="s">
        <v>38</v>
      </c>
      <c r="B34" s="22" t="s">
        <v>40</v>
      </c>
      <c r="C34" s="23">
        <v>52338.3917</v>
      </c>
      <c r="D34" s="23">
        <v>8.0000000000000004E-4</v>
      </c>
      <c r="E34" s="25">
        <f t="shared" si="1"/>
        <v>748.00046105873139</v>
      </c>
      <c r="F34" s="25">
        <f t="shared" si="2"/>
        <v>748</v>
      </c>
      <c r="G34" s="25">
        <f t="shared" si="3"/>
        <v>2.2799999715061858E-4</v>
      </c>
      <c r="K34" s="25">
        <f>G34</f>
        <v>2.2799999715061858E-4</v>
      </c>
      <c r="O34"/>
      <c r="P34">
        <f t="shared" si="4"/>
        <v>-6.8046211510130474E-4</v>
      </c>
      <c r="Q34" s="34">
        <f t="shared" si="5"/>
        <v>37319.8917</v>
      </c>
      <c r="R34">
        <f t="shared" si="6"/>
        <v>8.253034093972261E-7</v>
      </c>
      <c r="S34" s="25">
        <v>1</v>
      </c>
      <c r="T34" s="25">
        <f t="shared" si="7"/>
        <v>8.253034093972261E-7</v>
      </c>
      <c r="U34" s="73">
        <f t="shared" si="8"/>
        <v>9.0846211225192332E-4</v>
      </c>
      <c r="W34" s="25">
        <v>16000</v>
      </c>
      <c r="X34" s="25">
        <f t="shared" si="10"/>
        <v>-8.0479207218340815E-2</v>
      </c>
    </row>
    <row r="35" spans="1:35" s="25" customFormat="1">
      <c r="A35" s="31" t="s">
        <v>38</v>
      </c>
      <c r="B35" s="22" t="s">
        <v>40</v>
      </c>
      <c r="C35" s="23">
        <v>52342.350200000001</v>
      </c>
      <c r="D35" s="23">
        <v>8.0000000000000004E-4</v>
      </c>
      <c r="E35" s="25">
        <f t="shared" si="1"/>
        <v>756.0052900423409</v>
      </c>
      <c r="F35" s="25">
        <f t="shared" si="2"/>
        <v>756</v>
      </c>
      <c r="G35" s="25">
        <f t="shared" si="3"/>
        <v>2.6159999979427084E-3</v>
      </c>
      <c r="K35" s="25">
        <f>G35</f>
        <v>2.6159999979427084E-3</v>
      </c>
      <c r="O35"/>
      <c r="P35">
        <f t="shared" si="4"/>
        <v>-7.0102830412900835E-4</v>
      </c>
      <c r="Q35" s="34">
        <f t="shared" si="5"/>
        <v>37323.850200000001</v>
      </c>
      <c r="R35">
        <f t="shared" si="6"/>
        <v>1.1002676756744776E-5</v>
      </c>
      <c r="S35" s="25">
        <v>0</v>
      </c>
      <c r="T35" s="25">
        <f t="shared" si="7"/>
        <v>0</v>
      </c>
      <c r="U35" s="73">
        <f t="shared" si="8"/>
        <v>3.3170283020717167E-3</v>
      </c>
      <c r="W35" s="25">
        <v>16500</v>
      </c>
      <c r="X35" s="25">
        <f t="shared" si="10"/>
        <v>-8.4470181276290746E-2</v>
      </c>
    </row>
    <row r="36" spans="1:35" s="25" customFormat="1">
      <c r="A36" s="103" t="s">
        <v>136</v>
      </c>
      <c r="B36" s="104" t="s">
        <v>39</v>
      </c>
      <c r="C36" s="103">
        <v>52727.325299999997</v>
      </c>
      <c r="D36" s="103">
        <v>5.9999999999999995E-4</v>
      </c>
      <c r="E36" s="25">
        <f t="shared" si="1"/>
        <v>1534.4971022053858</v>
      </c>
      <c r="F36" s="25">
        <f t="shared" si="2"/>
        <v>1534.5</v>
      </c>
      <c r="G36" s="25">
        <f t="shared" si="3"/>
        <v>-1.4330000049085356E-3</v>
      </c>
      <c r="J36" s="25">
        <f>G36</f>
        <v>-1.4330000049085356E-3</v>
      </c>
      <c r="O36"/>
      <c r="P36">
        <f t="shared" si="4"/>
        <v>-2.8092670882668949E-3</v>
      </c>
      <c r="Q36" s="34">
        <f t="shared" si="5"/>
        <v>37708.825299999997</v>
      </c>
      <c r="R36">
        <f t="shared" si="6"/>
        <v>1.8941110847357252E-6</v>
      </c>
      <c r="S36" s="25">
        <v>1</v>
      </c>
      <c r="T36" s="25">
        <f t="shared" si="7"/>
        <v>1.8941110847357252E-6</v>
      </c>
      <c r="U36" s="73">
        <f t="shared" si="8"/>
        <v>1.3762670833583593E-3</v>
      </c>
      <c r="W36" s="25">
        <v>17000</v>
      </c>
      <c r="X36" s="25">
        <f t="shared" si="10"/>
        <v>-8.854844360510522E-2</v>
      </c>
      <c r="AA36" s="25" t="s">
        <v>28</v>
      </c>
      <c r="AB36" s="25">
        <v>6</v>
      </c>
      <c r="AD36" s="25" t="s">
        <v>26</v>
      </c>
      <c r="AF36" s="25" t="s">
        <v>27</v>
      </c>
    </row>
    <row r="37" spans="1:35" s="25" customFormat="1">
      <c r="A37" s="99" t="s">
        <v>42</v>
      </c>
      <c r="B37" s="100" t="s">
        <v>39</v>
      </c>
      <c r="C37" s="101">
        <v>53406.290399999998</v>
      </c>
      <c r="D37" s="101">
        <v>5.9999999999999995E-4</v>
      </c>
      <c r="E37" s="25">
        <f t="shared" si="1"/>
        <v>2907.491800029919</v>
      </c>
      <c r="F37" s="25">
        <f t="shared" si="2"/>
        <v>2907.5</v>
      </c>
      <c r="G37" s="25">
        <f t="shared" si="3"/>
        <v>-4.0550000048824586E-3</v>
      </c>
      <c r="J37" s="25">
        <f>G37</f>
        <v>-4.0550000048824586E-3</v>
      </c>
      <c r="O37"/>
      <c r="P37">
        <f t="shared" si="4"/>
        <v>-7.0431590528376772E-3</v>
      </c>
      <c r="Q37" s="34">
        <f t="shared" si="5"/>
        <v>38387.790399999998</v>
      </c>
      <c r="R37">
        <f t="shared" si="6"/>
        <v>8.9290944958766374E-6</v>
      </c>
      <c r="S37" s="25">
        <v>1</v>
      </c>
      <c r="T37" s="25">
        <f t="shared" si="7"/>
        <v>8.9290944958766374E-6</v>
      </c>
      <c r="U37" s="73">
        <f t="shared" si="8"/>
        <v>2.9881590479552186E-3</v>
      </c>
      <c r="W37" s="25">
        <v>17500</v>
      </c>
      <c r="X37" s="25">
        <f t="shared" si="10"/>
        <v>-9.2713994204784295E-2</v>
      </c>
      <c r="AG37" s="25">
        <v>713.5</v>
      </c>
      <c r="AH37" s="25">
        <v>-6615.5</v>
      </c>
      <c r="AI37" s="25">
        <f>AG37-AH37</f>
        <v>7329</v>
      </c>
    </row>
    <row r="38" spans="1:35" s="25" customFormat="1">
      <c r="A38" s="99" t="s">
        <v>42</v>
      </c>
      <c r="B38" s="105"/>
      <c r="C38" s="101">
        <v>53463.405500000001</v>
      </c>
      <c r="D38" s="101">
        <v>2.0000000000000001E-4</v>
      </c>
      <c r="E38" s="25">
        <f t="shared" si="1"/>
        <v>3022.9892379184375</v>
      </c>
      <c r="F38" s="25">
        <f t="shared" si="2"/>
        <v>3023</v>
      </c>
      <c r="G38" s="25">
        <f t="shared" si="3"/>
        <v>-5.3220000045257621E-3</v>
      </c>
      <c r="J38" s="25">
        <f>G38</f>
        <v>-5.3220000045257621E-3</v>
      </c>
      <c r="O38"/>
      <c r="P38">
        <f t="shared" si="4"/>
        <v>-7.4293375405820022E-3</v>
      </c>
      <c r="Q38" s="34">
        <f t="shared" si="5"/>
        <v>38444.905500000001</v>
      </c>
      <c r="R38">
        <f t="shared" si="6"/>
        <v>4.4408714908715849E-6</v>
      </c>
      <c r="S38" s="25">
        <v>1</v>
      </c>
      <c r="T38" s="25">
        <f t="shared" si="7"/>
        <v>4.4408714908715849E-6</v>
      </c>
      <c r="U38" s="73">
        <f t="shared" si="8"/>
        <v>2.1073375360562401E-3</v>
      </c>
    </row>
    <row r="39" spans="1:35" s="25" customFormat="1">
      <c r="A39" s="78" t="s">
        <v>43</v>
      </c>
      <c r="B39" s="31"/>
      <c r="C39" s="23">
        <v>54096.874100000001</v>
      </c>
      <c r="D39" s="23">
        <v>2.9999999999999997E-4</v>
      </c>
      <c r="E39" s="25">
        <f t="shared" si="1"/>
        <v>4303.9814848517899</v>
      </c>
      <c r="F39" s="25">
        <f t="shared" si="2"/>
        <v>4304</v>
      </c>
      <c r="G39" s="25">
        <f t="shared" si="3"/>
        <v>-9.1560000000754371E-3</v>
      </c>
      <c r="K39" s="25">
        <f>G39</f>
        <v>-9.1560000000754371E-3</v>
      </c>
      <c r="O39"/>
      <c r="P39">
        <f t="shared" si="4"/>
        <v>-1.2024710897031284E-2</v>
      </c>
      <c r="Q39" s="34">
        <f t="shared" si="5"/>
        <v>39078.374100000001</v>
      </c>
      <c r="R39">
        <f t="shared" si="6"/>
        <v>8.2295022103132174E-6</v>
      </c>
      <c r="S39" s="25">
        <v>1</v>
      </c>
      <c r="T39" s="25">
        <f t="shared" si="7"/>
        <v>8.2295022103132174E-6</v>
      </c>
      <c r="U39" s="73">
        <f t="shared" si="8"/>
        <v>2.8687108969558464E-3</v>
      </c>
      <c r="AA39" s="25" t="s">
        <v>28</v>
      </c>
      <c r="AB39" s="25">
        <v>6</v>
      </c>
      <c r="AD39" s="25" t="s">
        <v>26</v>
      </c>
      <c r="AF39" s="25" t="s">
        <v>27</v>
      </c>
      <c r="AG39" s="25">
        <v>748</v>
      </c>
      <c r="AH39" s="25">
        <v>-6581</v>
      </c>
      <c r="AI39" s="25">
        <f>AG39-AH39</f>
        <v>7329</v>
      </c>
    </row>
    <row r="40" spans="1:35" s="25" customFormat="1">
      <c r="A40" s="76" t="s">
        <v>137</v>
      </c>
      <c r="B40" s="77" t="s">
        <v>82</v>
      </c>
      <c r="C40" s="76">
        <v>54399.0193</v>
      </c>
      <c r="D40" s="76">
        <v>2.0000000000000001E-4</v>
      </c>
      <c r="E40" s="25">
        <f t="shared" si="1"/>
        <v>4914.9757135288328</v>
      </c>
      <c r="F40" s="25">
        <f t="shared" si="2"/>
        <v>4915</v>
      </c>
      <c r="G40" s="25">
        <f t="shared" si="3"/>
        <v>-1.2010000005830079E-2</v>
      </c>
      <c r="K40" s="25">
        <f>G40</f>
        <v>-1.2010000005830079E-2</v>
      </c>
      <c r="O40">
        <f ca="1">+C$11+C$12*$F40</f>
        <v>-1.2294890896549195E-2</v>
      </c>
      <c r="P40">
        <f t="shared" si="4"/>
        <v>-1.4418383833900247E-2</v>
      </c>
      <c r="Q40" s="34">
        <f t="shared" si="5"/>
        <v>39380.5193</v>
      </c>
      <c r="R40">
        <f t="shared" si="6"/>
        <v>5.8003126633099167E-6</v>
      </c>
      <c r="S40" s="25">
        <v>1</v>
      </c>
      <c r="T40" s="25">
        <f t="shared" si="7"/>
        <v>5.8003126633099167E-6</v>
      </c>
      <c r="U40" s="73">
        <f t="shared" si="8"/>
        <v>2.408383828070168E-3</v>
      </c>
      <c r="AG40" s="25">
        <v>756</v>
      </c>
      <c r="AH40" s="25">
        <v>-6573</v>
      </c>
      <c r="AI40" s="25">
        <f>AG40-AH40</f>
        <v>7329</v>
      </c>
    </row>
    <row r="41" spans="1:35" s="25" customFormat="1">
      <c r="A41" s="78" t="s">
        <v>44</v>
      </c>
      <c r="B41" s="31"/>
      <c r="C41" s="23">
        <v>54821.824000000001</v>
      </c>
      <c r="D41" s="23">
        <v>2.9999999999999997E-4</v>
      </c>
      <c r="E41" s="25">
        <f t="shared" si="1"/>
        <v>5769.9660676947424</v>
      </c>
      <c r="F41" s="25">
        <f t="shared" si="2"/>
        <v>5770</v>
      </c>
      <c r="G41" s="25">
        <f t="shared" si="3"/>
        <v>-1.6780000005383044E-2</v>
      </c>
      <c r="K41" s="25">
        <f>G41</f>
        <v>-1.6780000005383044E-2</v>
      </c>
      <c r="O41">
        <f ca="1">+C$11+C$12*$F41</f>
        <v>-1.7113153360079833E-2</v>
      </c>
      <c r="P41">
        <f t="shared" si="4"/>
        <v>-1.7986778367557212E-2</v>
      </c>
      <c r="Q41" s="34">
        <f t="shared" si="5"/>
        <v>39803.324000000001</v>
      </c>
      <c r="R41">
        <f t="shared" si="6"/>
        <v>1.4563140154117669E-6</v>
      </c>
      <c r="S41" s="25">
        <v>1</v>
      </c>
      <c r="T41" s="25">
        <f t="shared" si="7"/>
        <v>1.4563140154117669E-6</v>
      </c>
      <c r="U41" s="73">
        <f t="shared" si="8"/>
        <v>1.2067783621741678E-3</v>
      </c>
    </row>
    <row r="42" spans="1:35" s="25" customFormat="1">
      <c r="A42" s="108" t="s">
        <v>236</v>
      </c>
      <c r="B42" s="100" t="s">
        <v>82</v>
      </c>
      <c r="C42" s="101">
        <v>54824.297599999998</v>
      </c>
      <c r="D42" s="101" t="s">
        <v>160</v>
      </c>
      <c r="E42" s="25">
        <f t="shared" si="1"/>
        <v>5774.9681505478011</v>
      </c>
      <c r="F42" s="25">
        <f t="shared" si="2"/>
        <v>5775</v>
      </c>
      <c r="G42" s="25">
        <f t="shared" si="3"/>
        <v>-1.5750000005937181E-2</v>
      </c>
      <c r="K42" s="25">
        <f>G42</f>
        <v>-1.5750000005937181E-2</v>
      </c>
      <c r="O42"/>
      <c r="P42">
        <f t="shared" si="4"/>
        <v>-1.8008396850977038E-2</v>
      </c>
      <c r="Q42" s="34">
        <f t="shared" si="5"/>
        <v>39805.797599999998</v>
      </c>
      <c r="R42">
        <f t="shared" si="6"/>
        <v>5.1003563096859791E-6</v>
      </c>
      <c r="S42" s="25">
        <v>1</v>
      </c>
      <c r="T42" s="25">
        <f t="shared" si="7"/>
        <v>5.1003563096859791E-6</v>
      </c>
      <c r="U42" s="73">
        <f t="shared" si="8"/>
        <v>2.2583968450398569E-3</v>
      </c>
      <c r="AA42" s="25" t="s">
        <v>28</v>
      </c>
      <c r="AB42" s="25">
        <v>6</v>
      </c>
      <c r="AD42" s="25" t="s">
        <v>26</v>
      </c>
      <c r="AF42" s="25" t="s">
        <v>27</v>
      </c>
      <c r="AG42" s="25">
        <v>2907.5</v>
      </c>
      <c r="AH42" s="25">
        <v>-4421.5</v>
      </c>
      <c r="AI42" s="25">
        <f>AG42-AH42</f>
        <v>7329</v>
      </c>
    </row>
    <row r="43" spans="1:35" s="25" customFormat="1">
      <c r="A43" s="103" t="s">
        <v>138</v>
      </c>
      <c r="B43" s="104" t="s">
        <v>82</v>
      </c>
      <c r="C43" s="103">
        <v>54861.385300000002</v>
      </c>
      <c r="D43" s="103">
        <v>2.9999999999999997E-4</v>
      </c>
      <c r="E43" s="25">
        <f t="shared" si="1"/>
        <v>5849.9664316884846</v>
      </c>
      <c r="F43" s="25">
        <f t="shared" si="2"/>
        <v>5850</v>
      </c>
      <c r="G43" s="25">
        <f t="shared" si="3"/>
        <v>-1.6600000002654269E-2</v>
      </c>
      <c r="J43" s="25">
        <f>G43</f>
        <v>-1.6600000002654269E-2</v>
      </c>
      <c r="O43">
        <f ca="1">+C$11+C$12*$F43</f>
        <v>-1.7563984935614861E-2</v>
      </c>
      <c r="P43">
        <f t="shared" si="4"/>
        <v>-1.8333721561524817E-2</v>
      </c>
      <c r="Q43" s="34">
        <f t="shared" si="5"/>
        <v>39842.885300000002</v>
      </c>
      <c r="R43">
        <f t="shared" si="6"/>
        <v>3.0057904436925217E-6</v>
      </c>
      <c r="S43" s="25">
        <v>1</v>
      </c>
      <c r="T43" s="25">
        <f t="shared" si="7"/>
        <v>3.0057904436925217E-6</v>
      </c>
      <c r="U43" s="73">
        <f t="shared" si="8"/>
        <v>1.7337215588705476E-3</v>
      </c>
      <c r="AG43" s="25">
        <v>3023</v>
      </c>
      <c r="AH43" s="25">
        <v>-4306</v>
      </c>
      <c r="AI43" s="25">
        <f>AG43-AH43</f>
        <v>7329</v>
      </c>
    </row>
    <row r="44" spans="1:35" s="25" customFormat="1">
      <c r="A44" s="78" t="s">
        <v>140</v>
      </c>
      <c r="B44" s="31"/>
      <c r="C44" s="23">
        <v>55592.764000000003</v>
      </c>
      <c r="D44" s="23">
        <v>2.0000000000000001E-4</v>
      </c>
      <c r="E44" s="31">
        <f t="shared" si="1"/>
        <v>7328.9512531495575</v>
      </c>
      <c r="F44" s="25">
        <f t="shared" si="2"/>
        <v>7329</v>
      </c>
      <c r="G44" s="25">
        <f t="shared" si="3"/>
        <v>-2.4105999997118488E-2</v>
      </c>
      <c r="K44" s="25">
        <f>G44</f>
        <v>-2.4105999997118488E-2</v>
      </c>
      <c r="O44">
        <f ca="1">+C$11+C$12*$F44</f>
        <v>-2.5898733688318742E-2</v>
      </c>
      <c r="P44">
        <f t="shared" si="4"/>
        <v>-2.5150365641434899E-2</v>
      </c>
      <c r="Q44" s="34">
        <f t="shared" si="5"/>
        <v>40574.264000000003</v>
      </c>
      <c r="R44">
        <f t="shared" si="6"/>
        <v>1.0906995990284327E-6</v>
      </c>
      <c r="S44" s="25">
        <v>1</v>
      </c>
      <c r="T44" s="25">
        <f t="shared" si="7"/>
        <v>1.0906995990284327E-6</v>
      </c>
      <c r="U44" s="73">
        <f t="shared" si="8"/>
        <v>1.0443656443164112E-3</v>
      </c>
      <c r="AA44" s="25" t="s">
        <v>28</v>
      </c>
      <c r="AB44" s="25">
        <v>7</v>
      </c>
      <c r="AD44" s="25" t="s">
        <v>26</v>
      </c>
      <c r="AF44" s="25" t="s">
        <v>27</v>
      </c>
      <c r="AG44" s="25">
        <v>4304</v>
      </c>
      <c r="AH44" s="25">
        <v>-3025</v>
      </c>
      <c r="AI44" s="25">
        <f>AG44-AH44</f>
        <v>7329</v>
      </c>
    </row>
    <row r="45" spans="1:35" s="25" customFormat="1">
      <c r="A45" s="23" t="s">
        <v>140</v>
      </c>
      <c r="B45" s="22" t="s">
        <v>82</v>
      </c>
      <c r="C45" s="23">
        <v>55592.764000000003</v>
      </c>
      <c r="D45" s="23">
        <v>2.0000000000000001E-4</v>
      </c>
      <c r="E45" s="31">
        <f t="shared" si="1"/>
        <v>7328.9512531495575</v>
      </c>
      <c r="F45" s="25">
        <f t="shared" si="2"/>
        <v>7329</v>
      </c>
      <c r="G45" s="25">
        <f t="shared" si="3"/>
        <v>-2.4105999997118488E-2</v>
      </c>
      <c r="K45" s="25">
        <f>G45</f>
        <v>-2.4105999997118488E-2</v>
      </c>
      <c r="O45">
        <f ca="1">+C$11+C$12*$F45</f>
        <v>-2.5898733688318742E-2</v>
      </c>
      <c r="P45">
        <f t="shared" si="4"/>
        <v>-2.5150365641434899E-2</v>
      </c>
      <c r="Q45" s="34">
        <f t="shared" si="5"/>
        <v>40574.264000000003</v>
      </c>
      <c r="R45">
        <f t="shared" si="6"/>
        <v>1.0906995990284327E-6</v>
      </c>
      <c r="S45" s="25">
        <v>1</v>
      </c>
      <c r="T45" s="25">
        <f t="shared" si="7"/>
        <v>1.0906995990284327E-6</v>
      </c>
      <c r="U45" s="73">
        <f t="shared" si="8"/>
        <v>1.0443656443164112E-3</v>
      </c>
    </row>
    <row r="46" spans="1:35" s="25" customFormat="1">
      <c r="A46" s="21" t="s">
        <v>141</v>
      </c>
      <c r="B46" s="22" t="s">
        <v>39</v>
      </c>
      <c r="C46" s="23">
        <v>55599.440150000002</v>
      </c>
      <c r="D46" s="23">
        <v>5.0000000000000001E-4</v>
      </c>
      <c r="E46" s="31">
        <f t="shared" si="1"/>
        <v>7342.451679831106</v>
      </c>
      <c r="F46" s="25">
        <f t="shared" si="2"/>
        <v>7342.5</v>
      </c>
      <c r="G46" s="25">
        <f t="shared" si="3"/>
        <v>-2.389499999844702E-2</v>
      </c>
      <c r="K46" s="25">
        <f>G46</f>
        <v>-2.389499999844702E-2</v>
      </c>
      <c r="O46">
        <f ca="1">+C$11+C$12*$F46</f>
        <v>-2.5974811516690274E-2</v>
      </c>
      <c r="P46">
        <f t="shared" si="4"/>
        <v>-2.5216104029697602E-2</v>
      </c>
      <c r="Q46" s="34">
        <f t="shared" si="5"/>
        <v>40580.940150000002</v>
      </c>
      <c r="R46">
        <f t="shared" si="6"/>
        <v>1.7453158613865387E-6</v>
      </c>
      <c r="S46" s="25">
        <v>1</v>
      </c>
      <c r="T46" s="25">
        <f t="shared" si="7"/>
        <v>1.7453158613865387E-6</v>
      </c>
      <c r="U46" s="73">
        <f t="shared" si="8"/>
        <v>1.321104031250582E-3</v>
      </c>
      <c r="AA46" s="25" t="s">
        <v>28</v>
      </c>
      <c r="AB46" s="25">
        <v>10</v>
      </c>
      <c r="AD46" s="25" t="s">
        <v>26</v>
      </c>
      <c r="AF46" s="25" t="s">
        <v>27</v>
      </c>
      <c r="AG46" s="25">
        <v>7329</v>
      </c>
      <c r="AH46" s="25">
        <v>0</v>
      </c>
      <c r="AI46" s="25">
        <f>AG46-AH46</f>
        <v>7329</v>
      </c>
    </row>
    <row r="47" spans="1:35" s="25" customFormat="1">
      <c r="A47" s="96" t="s">
        <v>259</v>
      </c>
      <c r="B47" s="65" t="s">
        <v>82</v>
      </c>
      <c r="C47" s="97">
        <v>55622.433700000001</v>
      </c>
      <c r="D47" s="97" t="s">
        <v>160</v>
      </c>
      <c r="E47" s="25">
        <f t="shared" si="1"/>
        <v>7388.9489478558717</v>
      </c>
      <c r="F47" s="25">
        <f t="shared" si="2"/>
        <v>7389</v>
      </c>
      <c r="G47" s="25">
        <f t="shared" si="3"/>
        <v>-2.5245999997423496E-2</v>
      </c>
      <c r="K47" s="25">
        <f>G47</f>
        <v>-2.5245999997423496E-2</v>
      </c>
      <c r="O47"/>
      <c r="P47">
        <f t="shared" si="4"/>
        <v>-2.544302332448722E-2</v>
      </c>
      <c r="Q47" s="34">
        <f t="shared" si="5"/>
        <v>40603.933700000001</v>
      </c>
      <c r="R47">
        <f t="shared" si="6"/>
        <v>3.8818191407259299E-8</v>
      </c>
      <c r="S47" s="25">
        <v>1</v>
      </c>
      <c r="T47" s="25">
        <f t="shared" si="7"/>
        <v>3.8818191407259299E-8</v>
      </c>
      <c r="U47" s="73">
        <f t="shared" si="8"/>
        <v>1.9702332706372436E-4</v>
      </c>
    </row>
    <row r="48" spans="1:35" s="25" customFormat="1">
      <c r="A48" s="103" t="s">
        <v>139</v>
      </c>
      <c r="B48" s="104" t="s">
        <v>82</v>
      </c>
      <c r="C48" s="103">
        <v>55622.433799999999</v>
      </c>
      <c r="D48" s="103">
        <v>2.0999999999999999E-3</v>
      </c>
      <c r="E48" s="31">
        <f t="shared" si="1"/>
        <v>7388.9491500746108</v>
      </c>
      <c r="F48" s="25">
        <f t="shared" si="2"/>
        <v>7389</v>
      </c>
      <c r="G48" s="25">
        <f t="shared" si="3"/>
        <v>-2.5145999999949709E-2</v>
      </c>
      <c r="J48" s="25">
        <f>G48</f>
        <v>-2.5145999999949709E-2</v>
      </c>
      <c r="O48">
        <f t="shared" ref="O48:O66" ca="1" si="11">+C$11+C$12*$F48</f>
        <v>-2.6236857369970015E-2</v>
      </c>
      <c r="P48">
        <f t="shared" si="4"/>
        <v>-2.544302332448722E-2</v>
      </c>
      <c r="Q48" s="34">
        <f t="shared" si="5"/>
        <v>40603.933799999999</v>
      </c>
      <c r="R48">
        <f t="shared" si="6"/>
        <v>8.8222855319316107E-8</v>
      </c>
      <c r="S48" s="25">
        <v>0.1</v>
      </c>
      <c r="T48" s="25">
        <f t="shared" si="7"/>
        <v>8.8222855319316114E-9</v>
      </c>
      <c r="U48" s="73">
        <f t="shared" si="8"/>
        <v>2.9702332453751187E-4</v>
      </c>
    </row>
    <row r="49" spans="1:21" s="25" customFormat="1">
      <c r="A49" s="99" t="s">
        <v>141</v>
      </c>
      <c r="B49" s="100" t="s">
        <v>82</v>
      </c>
      <c r="C49" s="101">
        <v>55624.411890000003</v>
      </c>
      <c r="D49" s="101">
        <v>1E-4</v>
      </c>
      <c r="E49" s="31">
        <f t="shared" si="1"/>
        <v>7392.9492188289923</v>
      </c>
      <c r="F49" s="25">
        <f t="shared" si="2"/>
        <v>7393</v>
      </c>
      <c r="G49" s="25">
        <f t="shared" si="3"/>
        <v>-2.5112000002991408E-2</v>
      </c>
      <c r="K49" s="25">
        <f>G49</f>
        <v>-2.5112000002991408E-2</v>
      </c>
      <c r="O49">
        <f t="shared" ca="1" si="11"/>
        <v>-2.6259398948746765E-2</v>
      </c>
      <c r="P49">
        <f t="shared" si="4"/>
        <v>-2.5462578528285387E-2</v>
      </c>
      <c r="Q49" s="34">
        <f t="shared" si="5"/>
        <v>40605.911890000003</v>
      </c>
      <c r="R49">
        <f t="shared" si="6"/>
        <v>1.2290530239730119E-7</v>
      </c>
      <c r="S49" s="25">
        <v>1</v>
      </c>
      <c r="T49" s="25">
        <f t="shared" si="7"/>
        <v>1.2290530239730119E-7</v>
      </c>
      <c r="U49" s="73">
        <f t="shared" si="8"/>
        <v>3.5057852529397915E-4</v>
      </c>
    </row>
    <row r="50" spans="1:21" s="25" customFormat="1">
      <c r="A50" s="99" t="s">
        <v>142</v>
      </c>
      <c r="B50" s="100" t="s">
        <v>82</v>
      </c>
      <c r="C50" s="101">
        <v>55944.359499999999</v>
      </c>
      <c r="D50" s="101">
        <v>6.9999999999999999E-4</v>
      </c>
      <c r="E50" s="31">
        <f t="shared" si="1"/>
        <v>8039.9432574204084</v>
      </c>
      <c r="F50" s="25">
        <f t="shared" si="2"/>
        <v>8040</v>
      </c>
      <c r="G50" s="25">
        <f t="shared" si="3"/>
        <v>-2.8060000004188623E-2</v>
      </c>
      <c r="J50" s="25">
        <f>G50</f>
        <v>-2.8060000004188623E-2</v>
      </c>
      <c r="O50">
        <f t="shared" ca="1" si="11"/>
        <v>-2.9905499315886326E-2</v>
      </c>
      <c r="P50">
        <f t="shared" si="4"/>
        <v>-2.8699163858286192E-2</v>
      </c>
      <c r="Q50" s="34">
        <f t="shared" si="5"/>
        <v>40925.859499999999</v>
      </c>
      <c r="R50">
        <f t="shared" si="6"/>
        <v>4.0853043238485794E-7</v>
      </c>
      <c r="S50" s="25">
        <v>1</v>
      </c>
      <c r="T50" s="25">
        <f t="shared" si="7"/>
        <v>4.0853043238485794E-7</v>
      </c>
      <c r="U50" s="73">
        <f t="shared" si="8"/>
        <v>6.391638540975686E-4</v>
      </c>
    </row>
    <row r="51" spans="1:21" s="25" customFormat="1">
      <c r="A51" s="99" t="s">
        <v>141</v>
      </c>
      <c r="B51" s="100" t="s">
        <v>39</v>
      </c>
      <c r="C51" s="101">
        <v>55961.419860000002</v>
      </c>
      <c r="D51" s="101">
        <v>2.0000000000000001E-4</v>
      </c>
      <c r="E51" s="31">
        <f t="shared" si="1"/>
        <v>8074.4425031444998</v>
      </c>
      <c r="F51" s="25">
        <f t="shared" si="2"/>
        <v>8074.5</v>
      </c>
      <c r="G51" s="25">
        <f t="shared" si="3"/>
        <v>-2.8432999999495223E-2</v>
      </c>
      <c r="K51" s="25">
        <f t="shared" ref="K51:K56" si="12">G51</f>
        <v>-2.8432999999495223E-2</v>
      </c>
      <c r="O51">
        <f t="shared" ca="1" si="11"/>
        <v>-3.0099920432835804E-2</v>
      </c>
      <c r="P51">
        <f t="shared" si="4"/>
        <v>-2.8875852992889382E-2</v>
      </c>
      <c r="Q51" s="34">
        <f t="shared" si="5"/>
        <v>40942.919860000002</v>
      </c>
      <c r="R51">
        <f t="shared" si="6"/>
        <v>1.9611877375816716E-7</v>
      </c>
      <c r="S51" s="25">
        <v>1</v>
      </c>
      <c r="T51" s="25">
        <f t="shared" si="7"/>
        <v>1.9611877375816716E-7</v>
      </c>
      <c r="U51" s="73">
        <f t="shared" si="8"/>
        <v>4.4285299339415912E-4</v>
      </c>
    </row>
    <row r="52" spans="1:21" s="25" customFormat="1">
      <c r="A52" s="21" t="s">
        <v>143</v>
      </c>
      <c r="B52" s="22" t="s">
        <v>82</v>
      </c>
      <c r="C52" s="23">
        <v>56297.9303</v>
      </c>
      <c r="D52" s="23">
        <v>5.0000000000000001E-4</v>
      </c>
      <c r="E52" s="31">
        <f t="shared" si="1"/>
        <v>8754.9296885426847</v>
      </c>
      <c r="F52" s="25">
        <f t="shared" si="2"/>
        <v>8755</v>
      </c>
      <c r="G52" s="25">
        <f t="shared" si="3"/>
        <v>-3.477000000566477E-2</v>
      </c>
      <c r="K52" s="25">
        <f t="shared" si="12"/>
        <v>-3.477000000566477E-2</v>
      </c>
      <c r="O52">
        <f t="shared" ca="1" si="11"/>
        <v>-3.3934806522230659E-2</v>
      </c>
      <c r="P52">
        <f t="shared" si="4"/>
        <v>-3.2445923680837263E-2</v>
      </c>
      <c r="Q52" s="34">
        <f t="shared" si="5"/>
        <v>41279.4303</v>
      </c>
      <c r="R52">
        <f t="shared" si="6"/>
        <v>5.4013307636237298E-6</v>
      </c>
      <c r="S52" s="25">
        <v>1</v>
      </c>
      <c r="T52" s="25">
        <f t="shared" si="7"/>
        <v>5.4013307636237298E-6</v>
      </c>
      <c r="U52" s="73">
        <f t="shared" si="8"/>
        <v>2.3240763248275065E-3</v>
      </c>
    </row>
    <row r="53" spans="1:21" s="25" customFormat="1">
      <c r="A53" s="99" t="s">
        <v>141</v>
      </c>
      <c r="B53" s="100" t="s">
        <v>39</v>
      </c>
      <c r="C53" s="101">
        <v>56376.311600000001</v>
      </c>
      <c r="D53" s="101">
        <v>2.9999999999999997E-4</v>
      </c>
      <c r="E53" s="31">
        <f t="shared" si="1"/>
        <v>8913.4313689804494</v>
      </c>
      <c r="F53" s="25">
        <f t="shared" si="2"/>
        <v>8913.5</v>
      </c>
      <c r="G53" s="25">
        <f t="shared" si="3"/>
        <v>-3.3939000000827946E-2</v>
      </c>
      <c r="K53" s="25">
        <f t="shared" si="12"/>
        <v>-3.3939000000827946E-2</v>
      </c>
      <c r="O53">
        <f t="shared" ca="1" si="11"/>
        <v>-3.482801658125944E-2</v>
      </c>
      <c r="P53">
        <f t="shared" si="4"/>
        <v>-3.3300669188590419E-2</v>
      </c>
      <c r="Q53" s="34">
        <f t="shared" si="5"/>
        <v>41357.811600000001</v>
      </c>
      <c r="R53">
        <f t="shared" si="6"/>
        <v>4.0746622585182054E-7</v>
      </c>
      <c r="S53" s="25">
        <v>1</v>
      </c>
      <c r="T53" s="25">
        <f t="shared" si="7"/>
        <v>4.0746622585182054E-7</v>
      </c>
      <c r="U53" s="73">
        <f t="shared" si="8"/>
        <v>6.3833081223752669E-4</v>
      </c>
    </row>
    <row r="54" spans="1:21" s="25" customFormat="1">
      <c r="A54" s="101" t="s">
        <v>153</v>
      </c>
      <c r="B54" s="100"/>
      <c r="C54" s="101">
        <v>56376.312189999997</v>
      </c>
      <c r="D54" s="101">
        <v>2.9999999999999997E-4</v>
      </c>
      <c r="E54" s="31">
        <f t="shared" si="1"/>
        <v>8913.4325620710315</v>
      </c>
      <c r="F54" s="25">
        <f t="shared" si="2"/>
        <v>8913.5</v>
      </c>
      <c r="G54" s="25">
        <f t="shared" si="3"/>
        <v>-3.3349000004818663E-2</v>
      </c>
      <c r="K54" s="25">
        <f t="shared" si="12"/>
        <v>-3.3349000004818663E-2</v>
      </c>
      <c r="O54">
        <f t="shared" ca="1" si="11"/>
        <v>-3.482801658125944E-2</v>
      </c>
      <c r="P54">
        <f t="shared" si="4"/>
        <v>-3.3300669188590419E-2</v>
      </c>
      <c r="Q54" s="34">
        <f t="shared" si="5"/>
        <v>41357.812189999997</v>
      </c>
      <c r="R54">
        <f t="shared" si="6"/>
        <v>2.3358677972882859E-9</v>
      </c>
      <c r="S54" s="25">
        <v>1</v>
      </c>
      <c r="T54" s="25">
        <f t="shared" si="7"/>
        <v>2.3358677972882859E-9</v>
      </c>
      <c r="U54" s="73">
        <f t="shared" si="8"/>
        <v>4.8330816228243922E-5</v>
      </c>
    </row>
    <row r="55" spans="1:21" s="25" customFormat="1">
      <c r="A55" s="101" t="s">
        <v>153</v>
      </c>
      <c r="B55" s="100"/>
      <c r="C55" s="101">
        <v>56398.318529999997</v>
      </c>
      <c r="D55" s="101">
        <v>2.4000000000000001E-4</v>
      </c>
      <c r="E55" s="31">
        <f t="shared" si="1"/>
        <v>8957.933506432566</v>
      </c>
      <c r="F55" s="25">
        <f t="shared" si="2"/>
        <v>8958</v>
      </c>
      <c r="G55" s="25">
        <f t="shared" si="3"/>
        <v>-3.2882000006793533E-2</v>
      </c>
      <c r="K55" s="25">
        <f t="shared" si="12"/>
        <v>-3.2882000006793533E-2</v>
      </c>
      <c r="O55">
        <f t="shared" ca="1" si="11"/>
        <v>-3.5078791645150799E-2</v>
      </c>
      <c r="P55">
        <f t="shared" si="4"/>
        <v>-3.3542222093887478E-2</v>
      </c>
      <c r="Q55" s="34">
        <f t="shared" si="5"/>
        <v>41379.818529999997</v>
      </c>
      <c r="R55">
        <f t="shared" si="6"/>
        <v>4.3589320428668486E-7</v>
      </c>
      <c r="S55" s="25">
        <v>1</v>
      </c>
      <c r="T55" s="25">
        <f t="shared" si="7"/>
        <v>4.3589320428668486E-7</v>
      </c>
      <c r="U55" s="73">
        <f t="shared" si="8"/>
        <v>6.6022208709394514E-4</v>
      </c>
    </row>
    <row r="56" spans="1:21" s="25" customFormat="1">
      <c r="A56" s="99" t="s">
        <v>141</v>
      </c>
      <c r="B56" s="100" t="s">
        <v>82</v>
      </c>
      <c r="C56" s="101">
        <v>56398.319940000001</v>
      </c>
      <c r="D56" s="101">
        <v>2.0000000000000001E-4</v>
      </c>
      <c r="E56" s="31">
        <f t="shared" si="1"/>
        <v>8957.936357716866</v>
      </c>
      <c r="F56" s="25">
        <f t="shared" si="2"/>
        <v>8958</v>
      </c>
      <c r="G56" s="25">
        <f t="shared" si="3"/>
        <v>-3.1472000002395362E-2</v>
      </c>
      <c r="K56" s="25">
        <f t="shared" si="12"/>
        <v>-3.1472000002395362E-2</v>
      </c>
      <c r="O56">
        <f t="shared" ca="1" si="11"/>
        <v>-3.5078791645150799E-2</v>
      </c>
      <c r="P56">
        <f t="shared" si="4"/>
        <v>-3.3542222093887478E-2</v>
      </c>
      <c r="Q56" s="34">
        <f t="shared" si="5"/>
        <v>41379.819940000001</v>
      </c>
      <c r="R56">
        <f t="shared" si="6"/>
        <v>4.285819508101991E-6</v>
      </c>
      <c r="S56" s="25">
        <v>1</v>
      </c>
      <c r="T56" s="25">
        <f t="shared" si="7"/>
        <v>4.285819508101991E-6</v>
      </c>
      <c r="U56" s="73">
        <f t="shared" si="8"/>
        <v>2.070222091492116E-3</v>
      </c>
    </row>
    <row r="57" spans="1:21" s="25" customFormat="1">
      <c r="A57" s="106" t="s">
        <v>151</v>
      </c>
      <c r="B57" s="105" t="s">
        <v>82</v>
      </c>
      <c r="C57" s="101">
        <v>56596.616900000001</v>
      </c>
      <c r="D57" s="107">
        <v>1E-3</v>
      </c>
      <c r="E57" s="31">
        <f t="shared" si="1"/>
        <v>9358.9299797376789</v>
      </c>
      <c r="F57" s="25">
        <f t="shared" si="2"/>
        <v>9359</v>
      </c>
      <c r="G57" s="25">
        <f t="shared" si="3"/>
        <v>-3.4626000000571366E-2</v>
      </c>
      <c r="J57" s="25">
        <f>G57</f>
        <v>-3.4626000000571366E-2</v>
      </c>
      <c r="O57">
        <f t="shared" ca="1" si="11"/>
        <v>-3.7338584917520144E-2</v>
      </c>
      <c r="P57">
        <f t="shared" si="4"/>
        <v>-3.5750099632734129E-2</v>
      </c>
      <c r="Q57" s="34">
        <f t="shared" si="5"/>
        <v>41578.116900000001</v>
      </c>
      <c r="R57">
        <f t="shared" si="6"/>
        <v>1.2635999830284591E-6</v>
      </c>
      <c r="S57" s="25">
        <v>0.9</v>
      </c>
      <c r="T57" s="25">
        <f t="shared" si="7"/>
        <v>1.1372399847256132E-6</v>
      </c>
      <c r="U57" s="73">
        <f t="shared" si="8"/>
        <v>1.124099632162763E-3</v>
      </c>
    </row>
    <row r="58" spans="1:21" s="25" customFormat="1">
      <c r="A58" s="59" t="s">
        <v>152</v>
      </c>
      <c r="B58" s="31"/>
      <c r="C58" s="23">
        <v>56695.762499999997</v>
      </c>
      <c r="D58" s="23">
        <v>4.0000000000000002E-4</v>
      </c>
      <c r="E58" s="31">
        <f t="shared" si="1"/>
        <v>9559.4209668482472</v>
      </c>
      <c r="F58" s="25">
        <f t="shared" si="2"/>
        <v>9559.5</v>
      </c>
      <c r="G58" s="25">
        <f t="shared" si="3"/>
        <v>-3.9083000003302004E-2</v>
      </c>
      <c r="K58" s="25">
        <f t="shared" ref="K58:K66" si="13">G58</f>
        <v>-3.9083000003302004E-2</v>
      </c>
      <c r="O58">
        <f t="shared" ca="1" si="11"/>
        <v>-3.846848155370481E-2</v>
      </c>
      <c r="P58">
        <f t="shared" si="4"/>
        <v>-3.6875092464022388E-2</v>
      </c>
      <c r="Q58" s="34">
        <f t="shared" si="5"/>
        <v>41677.262499999997</v>
      </c>
      <c r="R58">
        <f t="shared" si="6"/>
        <v>4.8748557020077691E-6</v>
      </c>
      <c r="S58" s="25">
        <v>1</v>
      </c>
      <c r="T58" s="25">
        <f t="shared" si="7"/>
        <v>4.8748557020077691E-6</v>
      </c>
      <c r="U58" s="73">
        <f t="shared" si="8"/>
        <v>2.207907539279616E-3</v>
      </c>
    </row>
    <row r="59" spans="1:21" s="25" customFormat="1">
      <c r="A59" s="101" t="s">
        <v>154</v>
      </c>
      <c r="B59" s="100" t="s">
        <v>82</v>
      </c>
      <c r="C59" s="102">
        <v>56716.284720000003</v>
      </c>
      <c r="D59" s="101">
        <v>5.9999999999999995E-4</v>
      </c>
      <c r="E59" s="31">
        <f t="shared" si="1"/>
        <v>9600.920742385455</v>
      </c>
      <c r="F59" s="25">
        <f t="shared" si="2"/>
        <v>9601</v>
      </c>
      <c r="G59" s="25">
        <f t="shared" si="3"/>
        <v>-3.9193999997223727E-2</v>
      </c>
      <c r="K59" s="25">
        <f t="shared" si="13"/>
        <v>-3.9193999997223727E-2</v>
      </c>
      <c r="O59">
        <f t="shared" ca="1" si="11"/>
        <v>-3.870235043351361E-2</v>
      </c>
      <c r="P59">
        <f t="shared" si="4"/>
        <v>-3.7109699614028796E-2</v>
      </c>
      <c r="Q59" s="34">
        <f t="shared" si="5"/>
        <v>41697.784720000003</v>
      </c>
      <c r="R59">
        <f t="shared" si="6"/>
        <v>4.3443080873865378E-6</v>
      </c>
      <c r="S59" s="25">
        <v>1</v>
      </c>
      <c r="T59" s="25">
        <f t="shared" si="7"/>
        <v>4.3443080873865378E-6</v>
      </c>
      <c r="U59" s="73">
        <f t="shared" si="8"/>
        <v>2.0843003831949314E-3</v>
      </c>
    </row>
    <row r="60" spans="1:21" s="25" customFormat="1">
      <c r="A60" s="101" t="s">
        <v>154</v>
      </c>
      <c r="B60" s="100" t="s">
        <v>39</v>
      </c>
      <c r="C60" s="102">
        <v>56737.30111</v>
      </c>
      <c r="D60" s="101">
        <v>2.0000000000000001E-4</v>
      </c>
      <c r="E60" s="31">
        <f t="shared" si="1"/>
        <v>9643.4198222901632</v>
      </c>
      <c r="F60" s="25">
        <f t="shared" si="2"/>
        <v>9643.5</v>
      </c>
      <c r="G60" s="25">
        <f t="shared" si="3"/>
        <v>-3.9648999998462386E-2</v>
      </c>
      <c r="K60" s="25">
        <f t="shared" si="13"/>
        <v>-3.9648999998462386E-2</v>
      </c>
      <c r="O60">
        <f t="shared" ca="1" si="11"/>
        <v>-3.8941854708016595E-2</v>
      </c>
      <c r="P60">
        <f t="shared" si="4"/>
        <v>-3.7350583186626679E-2</v>
      </c>
      <c r="Q60" s="34">
        <f t="shared" si="5"/>
        <v>41718.80111</v>
      </c>
      <c r="R60">
        <f t="shared" si="6"/>
        <v>5.2827198409290175E-6</v>
      </c>
      <c r="S60" s="25">
        <v>1</v>
      </c>
      <c r="T60" s="25">
        <f t="shared" si="7"/>
        <v>5.2827198409290175E-6</v>
      </c>
      <c r="U60" s="73">
        <f t="shared" si="8"/>
        <v>2.2984168118357073E-3</v>
      </c>
    </row>
    <row r="61" spans="1:21" s="25" customFormat="1">
      <c r="A61" s="109" t="s">
        <v>300</v>
      </c>
      <c r="B61" s="110" t="s">
        <v>82</v>
      </c>
      <c r="C61" s="111">
        <v>57069.362130000001</v>
      </c>
      <c r="D61" s="111">
        <v>2.0000000000000001E-4</v>
      </c>
      <c r="E61" s="25">
        <f t="shared" si="1"/>
        <v>10314.909446446407</v>
      </c>
      <c r="F61" s="25">
        <f t="shared" si="2"/>
        <v>10315</v>
      </c>
      <c r="G61" s="25">
        <f t="shared" si="3"/>
        <v>-4.4780000003811438E-2</v>
      </c>
      <c r="K61" s="25">
        <f t="shared" si="13"/>
        <v>-4.4780000003811438E-2</v>
      </c>
      <c r="O61">
        <f t="shared" ca="1" si="11"/>
        <v>-4.272602224516376E-2</v>
      </c>
      <c r="P61">
        <f t="shared" si="4"/>
        <v>-4.124024453118183E-2</v>
      </c>
      <c r="Q61" s="34">
        <f t="shared" si="5"/>
        <v>42050.862130000001</v>
      </c>
      <c r="R61">
        <f t="shared" si="6"/>
        <v>1.2529868806011258E-5</v>
      </c>
      <c r="S61" s="25">
        <v>1</v>
      </c>
      <c r="T61" s="25">
        <f t="shared" si="7"/>
        <v>1.2529868806011258E-5</v>
      </c>
      <c r="U61" s="73">
        <f t="shared" si="8"/>
        <v>3.5397554726296077E-3</v>
      </c>
    </row>
    <row r="62" spans="1:21" s="25" customFormat="1">
      <c r="A62" s="117" t="s">
        <v>303</v>
      </c>
      <c r="B62" s="118" t="s">
        <v>82</v>
      </c>
      <c r="C62" s="119">
        <v>57839.309739999939</v>
      </c>
      <c r="D62" s="119">
        <v>2.0000000000000001E-4</v>
      </c>
      <c r="E62" s="25">
        <f t="shared" si="1"/>
        <v>11871.887833306915</v>
      </c>
      <c r="F62" s="25">
        <f t="shared" si="2"/>
        <v>11872</v>
      </c>
      <c r="G62" s="25">
        <f t="shared" si="3"/>
        <v>-5.5468000064138323E-2</v>
      </c>
      <c r="K62" s="25">
        <f t="shared" si="13"/>
        <v>-5.5468000064138323E-2</v>
      </c>
      <c r="O62">
        <f t="shared" ca="1" si="11"/>
        <v>-5.1500331784014287E-2</v>
      </c>
      <c r="P62">
        <f t="shared" si="4"/>
        <v>-5.0864902686492103E-2</v>
      </c>
      <c r="Q62" s="34">
        <f t="shared" si="5"/>
        <v>42820.809739999939</v>
      </c>
      <c r="R62">
        <f t="shared" si="6"/>
        <v>2.1188505468093509E-5</v>
      </c>
      <c r="S62" s="25">
        <v>1</v>
      </c>
      <c r="T62" s="25">
        <f t="shared" si="7"/>
        <v>2.1188505468093509E-5</v>
      </c>
      <c r="U62" s="73">
        <f t="shared" si="8"/>
        <v>4.6030973776462203E-3</v>
      </c>
    </row>
    <row r="63" spans="1:21" s="25" customFormat="1">
      <c r="A63" s="113" t="s">
        <v>301</v>
      </c>
      <c r="B63" s="114" t="s">
        <v>82</v>
      </c>
      <c r="C63" s="115">
        <v>58078.154000000002</v>
      </c>
      <c r="D63" s="116" t="s">
        <v>114</v>
      </c>
      <c r="E63" s="25">
        <f t="shared" si="1"/>
        <v>12354.875696138026</v>
      </c>
      <c r="F63" s="25">
        <f t="shared" si="2"/>
        <v>12355</v>
      </c>
      <c r="G63" s="25">
        <f t="shared" si="3"/>
        <v>-6.1470000000554137E-2</v>
      </c>
      <c r="K63" s="25">
        <f t="shared" si="13"/>
        <v>-6.1470000000554137E-2</v>
      </c>
      <c r="O63">
        <f t="shared" ca="1" si="11"/>
        <v>-5.4222227421307036E-2</v>
      </c>
      <c r="P63">
        <f t="shared" si="4"/>
        <v>-5.4022600381014398E-2</v>
      </c>
      <c r="Q63" s="34">
        <f t="shared" si="5"/>
        <v>43059.654000000002</v>
      </c>
      <c r="R63">
        <f t="shared" si="6"/>
        <v>5.5463761093120657E-5</v>
      </c>
      <c r="S63" s="25">
        <v>1</v>
      </c>
      <c r="T63" s="25">
        <f t="shared" si="7"/>
        <v>5.5463761093120657E-5</v>
      </c>
      <c r="U63" s="73">
        <f t="shared" si="8"/>
        <v>7.4473996195397393E-3</v>
      </c>
    </row>
    <row r="64" spans="1:21" s="25" customFormat="1">
      <c r="A64" s="112" t="s">
        <v>302</v>
      </c>
      <c r="B64" s="108"/>
      <c r="C64" s="101">
        <v>58164.697699999997</v>
      </c>
      <c r="D64" s="101">
        <v>2.0000000000000001E-4</v>
      </c>
      <c r="E64" s="25">
        <f t="shared" si="1"/>
        <v>12529.883279340916</v>
      </c>
      <c r="F64" s="25">
        <f t="shared" si="2"/>
        <v>12530</v>
      </c>
      <c r="G64" s="25">
        <f t="shared" si="3"/>
        <v>-5.7720000004337635E-2</v>
      </c>
      <c r="K64" s="25">
        <f t="shared" si="13"/>
        <v>-5.7720000004337635E-2</v>
      </c>
      <c r="O64">
        <f t="shared" ca="1" si="11"/>
        <v>-5.5208421492789921E-2</v>
      </c>
      <c r="P64">
        <f t="shared" si="4"/>
        <v>-5.518679623737506E-2</v>
      </c>
      <c r="Q64" s="34">
        <f t="shared" si="5"/>
        <v>43146.197699999997</v>
      </c>
      <c r="R64">
        <f t="shared" si="6"/>
        <v>6.4171213249533777E-6</v>
      </c>
      <c r="S64" s="25">
        <v>1</v>
      </c>
      <c r="T64" s="25">
        <f t="shared" si="7"/>
        <v>6.4171213249533777E-6</v>
      </c>
      <c r="U64" s="73">
        <f t="shared" si="8"/>
        <v>2.5332037669625745E-3</v>
      </c>
    </row>
    <row r="65" spans="1:21" s="25" customFormat="1">
      <c r="A65" s="121" t="s">
        <v>305</v>
      </c>
      <c r="B65" s="122" t="s">
        <v>82</v>
      </c>
      <c r="C65" s="123">
        <v>59274.378700000001</v>
      </c>
      <c r="D65" s="124">
        <v>1.6999999999999999E-3</v>
      </c>
      <c r="E65" s="25">
        <f t="shared" si="1"/>
        <v>14773.866260611425</v>
      </c>
      <c r="F65" s="25">
        <f t="shared" si="2"/>
        <v>14774</v>
      </c>
      <c r="G65" s="25">
        <f t="shared" si="3"/>
        <v>-6.6136000001279172E-2</v>
      </c>
      <c r="K65" s="25">
        <f t="shared" si="13"/>
        <v>-6.6136000001279172E-2</v>
      </c>
      <c r="O65">
        <f t="shared" ca="1" si="11"/>
        <v>-6.7854247186547534E-2</v>
      </c>
      <c r="P65">
        <f t="shared" si="4"/>
        <v>-7.106275605836368E-2</v>
      </c>
      <c r="Q65" s="34">
        <f t="shared" si="5"/>
        <v>44255.878700000001</v>
      </c>
      <c r="R65">
        <f t="shared" si="6"/>
        <v>2.4272925246018888E-5</v>
      </c>
      <c r="S65" s="25">
        <v>1</v>
      </c>
      <c r="T65" s="25">
        <f t="shared" si="7"/>
        <v>2.4272925246018888E-5</v>
      </c>
      <c r="U65" s="73">
        <f t="shared" si="8"/>
        <v>4.9267560570845081E-3</v>
      </c>
    </row>
    <row r="66" spans="1:21" s="25" customFormat="1">
      <c r="A66" s="78" t="s">
        <v>304</v>
      </c>
      <c r="B66" s="108"/>
      <c r="C66" s="120">
        <v>59601.7474</v>
      </c>
      <c r="D66" s="76">
        <v>2.0000000000000001E-4</v>
      </c>
      <c r="E66" s="25">
        <f t="shared" si="1"/>
        <v>15435.867134196398</v>
      </c>
      <c r="F66" s="25">
        <f t="shared" si="2"/>
        <v>15436</v>
      </c>
      <c r="G66" s="25">
        <f t="shared" si="3"/>
        <v>-6.5704000000550877E-2</v>
      </c>
      <c r="K66" s="25">
        <f t="shared" si="13"/>
        <v>-6.5704000000550877E-2</v>
      </c>
      <c r="O66">
        <f t="shared" ca="1" si="11"/>
        <v>-7.1584878474099889E-2</v>
      </c>
      <c r="P66">
        <f t="shared" si="4"/>
        <v>-7.6082151165358811E-2</v>
      </c>
      <c r="Q66" s="34">
        <f t="shared" si="5"/>
        <v>44583.2474</v>
      </c>
      <c r="R66">
        <f t="shared" si="6"/>
        <v>1.0770602159960427E-4</v>
      </c>
      <c r="S66" s="25">
        <v>1</v>
      </c>
      <c r="T66" s="25">
        <f t="shared" si="7"/>
        <v>1.0770602159960427E-4</v>
      </c>
      <c r="U66" s="73">
        <f t="shared" si="8"/>
        <v>1.0378151164807933E-2</v>
      </c>
    </row>
    <row r="67" spans="1:21" s="25" customFormat="1">
      <c r="A67" s="108"/>
      <c r="B67" s="108"/>
      <c r="C67" s="101"/>
      <c r="D67" s="101"/>
      <c r="E67" s="31"/>
      <c r="P67" s="27"/>
    </row>
    <row r="68" spans="1:21" s="25" customFormat="1">
      <c r="A68" s="108"/>
      <c r="B68" s="108"/>
      <c r="C68" s="101"/>
      <c r="D68" s="101"/>
      <c r="E68" s="31"/>
      <c r="P68" s="27"/>
    </row>
    <row r="69" spans="1:21" s="25" customFormat="1">
      <c r="A69" s="108"/>
      <c r="B69" s="108"/>
      <c r="C69" s="101"/>
      <c r="D69" s="101"/>
      <c r="E69" s="31"/>
      <c r="P69" s="27"/>
    </row>
    <row r="70" spans="1:21" s="25" customFormat="1">
      <c r="A70" s="108"/>
      <c r="B70" s="108"/>
      <c r="C70" s="101"/>
      <c r="D70" s="101"/>
      <c r="E70" s="31"/>
      <c r="P70" s="27"/>
    </row>
    <row r="71" spans="1:21" s="25" customFormat="1">
      <c r="A71" s="108"/>
      <c r="B71" s="108"/>
      <c r="C71" s="101"/>
      <c r="D71" s="101"/>
      <c r="E71" s="31"/>
      <c r="P71" s="27"/>
    </row>
    <row r="72" spans="1:21" s="25" customFormat="1">
      <c r="A72" s="108"/>
      <c r="B72" s="108"/>
      <c r="C72" s="101"/>
      <c r="D72" s="101"/>
      <c r="E72" s="31"/>
      <c r="P72" s="27"/>
    </row>
    <row r="73" spans="1:21" s="25" customFormat="1">
      <c r="A73" s="108"/>
      <c r="B73" s="108"/>
      <c r="C73" s="101"/>
      <c r="D73" s="101"/>
      <c r="E73" s="31"/>
      <c r="P73" s="27"/>
    </row>
    <row r="74" spans="1:21" s="25" customFormat="1">
      <c r="A74" s="108"/>
      <c r="B74" s="108"/>
      <c r="C74" s="101"/>
      <c r="D74" s="101"/>
      <c r="E74" s="31"/>
      <c r="P74" s="27"/>
    </row>
    <row r="75" spans="1:21" s="25" customFormat="1">
      <c r="A75" s="108"/>
      <c r="B75" s="108"/>
      <c r="C75" s="101"/>
      <c r="D75" s="101"/>
      <c r="E75" s="31"/>
      <c r="P75" s="27"/>
    </row>
    <row r="76" spans="1:21" s="25" customFormat="1">
      <c r="A76" s="108"/>
      <c r="B76" s="108"/>
      <c r="C76" s="101"/>
      <c r="D76" s="101"/>
      <c r="E76" s="31"/>
      <c r="P76" s="27"/>
    </row>
    <row r="77" spans="1:21" s="25" customFormat="1">
      <c r="A77" s="108"/>
      <c r="B77" s="108"/>
      <c r="C77" s="101"/>
      <c r="D77" s="101"/>
      <c r="E77" s="31"/>
      <c r="P77" s="27"/>
    </row>
    <row r="78" spans="1:21" s="25" customFormat="1">
      <c r="A78" s="108"/>
      <c r="B78" s="108"/>
      <c r="C78" s="101"/>
      <c r="D78" s="101"/>
      <c r="E78" s="31"/>
      <c r="P78" s="27"/>
    </row>
    <row r="79" spans="1:21" s="25" customFormat="1">
      <c r="A79" s="108"/>
      <c r="B79" s="108"/>
      <c r="C79" s="101"/>
      <c r="D79" s="101"/>
      <c r="E79" s="31"/>
      <c r="P79" s="27"/>
    </row>
    <row r="80" spans="1:21" s="25" customFormat="1">
      <c r="A80" s="108"/>
      <c r="B80" s="108"/>
      <c r="C80" s="101"/>
      <c r="D80" s="101"/>
      <c r="E80" s="31"/>
      <c r="P80" s="27"/>
    </row>
    <row r="81" spans="1:16" s="25" customFormat="1">
      <c r="A81" s="108"/>
      <c r="B81" s="108"/>
      <c r="C81" s="101"/>
      <c r="D81" s="101"/>
      <c r="E81" s="31"/>
      <c r="P81" s="27"/>
    </row>
    <row r="82" spans="1:16" s="25" customFormat="1">
      <c r="A82" s="108"/>
      <c r="B82" s="108"/>
      <c r="C82" s="101"/>
      <c r="D82" s="101"/>
      <c r="E82" s="31"/>
      <c r="P82" s="27"/>
    </row>
    <row r="83" spans="1:16" s="25" customFormat="1">
      <c r="A83" s="108"/>
      <c r="B83" s="108"/>
      <c r="C83" s="101"/>
      <c r="D83" s="101"/>
      <c r="E83" s="31"/>
      <c r="P83" s="27"/>
    </row>
    <row r="84" spans="1:16" s="25" customFormat="1">
      <c r="A84" s="108"/>
      <c r="B84" s="108"/>
      <c r="C84" s="101"/>
      <c r="D84" s="101"/>
      <c r="E84" s="31"/>
      <c r="P84" s="27"/>
    </row>
    <row r="85" spans="1:16" s="25" customFormat="1">
      <c r="A85" s="108"/>
      <c r="B85" s="108"/>
      <c r="C85" s="101"/>
      <c r="D85" s="101"/>
      <c r="E85" s="31"/>
      <c r="P85" s="27"/>
    </row>
    <row r="86" spans="1:16" s="25" customFormat="1">
      <c r="A86" s="108"/>
      <c r="B86" s="108"/>
      <c r="C86" s="101"/>
      <c r="D86" s="101"/>
      <c r="E86" s="31"/>
      <c r="P86" s="27"/>
    </row>
    <row r="87" spans="1:16" s="25" customFormat="1">
      <c r="A87" s="108"/>
      <c r="B87" s="108"/>
      <c r="C87" s="101"/>
      <c r="D87" s="101"/>
      <c r="E87" s="31"/>
      <c r="P87" s="27"/>
    </row>
    <row r="88" spans="1:16" s="25" customFormat="1">
      <c r="A88" s="108"/>
      <c r="B88" s="108"/>
      <c r="C88" s="101"/>
      <c r="D88" s="101"/>
      <c r="E88" s="31"/>
      <c r="P88" s="27"/>
    </row>
    <row r="89" spans="1:16" s="25" customFormat="1">
      <c r="A89" s="108"/>
      <c r="B89" s="108"/>
      <c r="C89" s="101"/>
      <c r="D89" s="101"/>
      <c r="E89" s="31"/>
      <c r="P89" s="27"/>
    </row>
    <row r="90" spans="1:16" s="25" customFormat="1">
      <c r="A90" s="108"/>
      <c r="B90" s="108"/>
      <c r="C90" s="101"/>
      <c r="D90" s="101"/>
      <c r="E90" s="31"/>
      <c r="P90" s="27"/>
    </row>
    <row r="91" spans="1:16" s="25" customFormat="1">
      <c r="A91" s="108"/>
      <c r="B91" s="108"/>
      <c r="C91" s="101"/>
      <c r="D91" s="101"/>
      <c r="E91" s="31"/>
      <c r="P91" s="27"/>
    </row>
    <row r="92" spans="1:16" s="25" customFormat="1">
      <c r="A92" s="108"/>
      <c r="B92" s="108"/>
      <c r="C92" s="101"/>
      <c r="D92" s="101"/>
      <c r="E92" s="31"/>
      <c r="P92" s="27"/>
    </row>
    <row r="93" spans="1:16" s="25" customFormat="1">
      <c r="A93" s="108"/>
      <c r="B93" s="108"/>
      <c r="C93" s="101"/>
      <c r="D93" s="101"/>
      <c r="E93" s="31"/>
      <c r="P93" s="27"/>
    </row>
    <row r="94" spans="1:16" s="25" customFormat="1">
      <c r="A94" s="108"/>
      <c r="B94" s="108"/>
      <c r="C94" s="101"/>
      <c r="D94" s="101"/>
      <c r="E94" s="31"/>
      <c r="P94" s="27"/>
    </row>
    <row r="95" spans="1:16" s="25" customFormat="1">
      <c r="A95" s="108"/>
      <c r="B95" s="108"/>
      <c r="C95" s="101"/>
      <c r="D95" s="101"/>
      <c r="E95" s="31"/>
      <c r="P95" s="27"/>
    </row>
    <row r="96" spans="1:16" s="25" customFormat="1">
      <c r="A96" s="108"/>
      <c r="B96" s="108"/>
      <c r="C96" s="101"/>
      <c r="D96" s="101"/>
      <c r="E96" s="31"/>
      <c r="P96" s="27"/>
    </row>
    <row r="97" spans="1:16" s="25" customFormat="1">
      <c r="A97" s="108"/>
      <c r="B97" s="108"/>
      <c r="C97" s="101"/>
      <c r="D97" s="101"/>
      <c r="E97" s="31"/>
      <c r="P97" s="27"/>
    </row>
    <row r="98" spans="1:16" s="25" customFormat="1">
      <c r="A98" s="108"/>
      <c r="B98" s="108"/>
      <c r="C98" s="101"/>
      <c r="D98" s="101"/>
      <c r="E98" s="31"/>
      <c r="P98" s="27"/>
    </row>
    <row r="99" spans="1:16" s="25" customFormat="1">
      <c r="A99" s="108"/>
      <c r="B99" s="108"/>
      <c r="C99" s="101"/>
      <c r="D99" s="101"/>
      <c r="E99" s="31"/>
      <c r="P99" s="27"/>
    </row>
    <row r="100" spans="1:16" s="25" customFormat="1">
      <c r="A100" s="108"/>
      <c r="B100" s="108"/>
      <c r="C100" s="101"/>
      <c r="D100" s="101"/>
      <c r="E100" s="31"/>
      <c r="P100" s="27"/>
    </row>
    <row r="101" spans="1:16" s="25" customFormat="1">
      <c r="A101" s="108"/>
      <c r="B101" s="108"/>
      <c r="C101" s="101"/>
      <c r="D101" s="101"/>
      <c r="E101" s="31"/>
      <c r="P101" s="27"/>
    </row>
    <row r="102" spans="1:16" s="25" customFormat="1">
      <c r="A102" s="108"/>
      <c r="B102" s="108"/>
      <c r="C102" s="101"/>
      <c r="D102" s="101"/>
      <c r="E102" s="31"/>
      <c r="P102" s="27"/>
    </row>
    <row r="103" spans="1:16" s="25" customFormat="1">
      <c r="A103" s="108"/>
      <c r="B103" s="108"/>
      <c r="C103" s="101"/>
      <c r="D103" s="101"/>
      <c r="E103" s="31"/>
      <c r="P103" s="27"/>
    </row>
    <row r="104" spans="1:16" s="25" customFormat="1">
      <c r="A104" s="108"/>
      <c r="B104" s="108"/>
      <c r="C104" s="101"/>
      <c r="D104" s="101"/>
      <c r="E104" s="31"/>
      <c r="P104" s="27"/>
    </row>
    <row r="105" spans="1:16" s="25" customFormat="1">
      <c r="A105" s="108"/>
      <c r="B105" s="108"/>
      <c r="C105" s="101"/>
      <c r="D105" s="101"/>
      <c r="E105" s="31"/>
      <c r="P105" s="27"/>
    </row>
    <row r="106" spans="1:16" s="25" customFormat="1">
      <c r="A106" s="108"/>
      <c r="B106" s="108"/>
      <c r="C106" s="101"/>
      <c r="D106" s="101"/>
      <c r="E106" s="31"/>
      <c r="P106" s="27"/>
    </row>
    <row r="107" spans="1:16" s="25" customFormat="1">
      <c r="A107" s="108"/>
      <c r="B107" s="108"/>
      <c r="C107" s="101"/>
      <c r="D107" s="101"/>
      <c r="E107" s="31"/>
      <c r="P107" s="27"/>
    </row>
    <row r="108" spans="1:16" s="25" customFormat="1">
      <c r="A108" s="108"/>
      <c r="B108" s="108"/>
      <c r="C108" s="101"/>
      <c r="D108" s="101"/>
      <c r="E108" s="31"/>
      <c r="P108" s="27"/>
    </row>
    <row r="109" spans="1:16" s="25" customFormat="1">
      <c r="A109" s="108"/>
      <c r="B109" s="108"/>
      <c r="C109" s="101"/>
      <c r="D109" s="101"/>
      <c r="E109" s="31"/>
      <c r="P109" s="27"/>
    </row>
    <row r="110" spans="1:16" s="25" customFormat="1">
      <c r="A110" s="108"/>
      <c r="B110" s="108"/>
      <c r="C110" s="101"/>
      <c r="D110" s="101"/>
      <c r="E110" s="31"/>
      <c r="P110" s="27"/>
    </row>
    <row r="111" spans="1:16" s="25" customFormat="1">
      <c r="A111" s="108"/>
      <c r="B111" s="108"/>
      <c r="C111" s="101"/>
      <c r="D111" s="101"/>
      <c r="E111" s="31"/>
      <c r="P111" s="27"/>
    </row>
    <row r="112" spans="1:16" s="25" customFormat="1">
      <c r="A112" s="108"/>
      <c r="B112" s="108"/>
      <c r="C112" s="101"/>
      <c r="D112" s="101"/>
      <c r="E112" s="31"/>
      <c r="P112" s="27"/>
    </row>
    <row r="113" spans="1:16" s="25" customFormat="1">
      <c r="A113" s="108"/>
      <c r="B113" s="108"/>
      <c r="C113" s="101"/>
      <c r="D113" s="101"/>
      <c r="E113" s="31"/>
      <c r="P113" s="27"/>
    </row>
    <row r="114" spans="1:16" s="25" customFormat="1">
      <c r="A114" s="108"/>
      <c r="B114" s="108"/>
      <c r="C114" s="101"/>
      <c r="D114" s="101"/>
      <c r="E114" s="31"/>
      <c r="P114" s="27"/>
    </row>
    <row r="115" spans="1:16" s="25" customFormat="1">
      <c r="A115" s="108"/>
      <c r="B115" s="108"/>
      <c r="C115" s="101"/>
      <c r="D115" s="101"/>
      <c r="E115" s="31"/>
      <c r="P115" s="27"/>
    </row>
    <row r="116" spans="1:16" s="25" customFormat="1">
      <c r="A116" s="108"/>
      <c r="B116" s="108"/>
      <c r="C116" s="101"/>
      <c r="D116" s="101"/>
      <c r="E116" s="31"/>
      <c r="P116" s="27"/>
    </row>
    <row r="117" spans="1:16" s="25" customFormat="1">
      <c r="A117" s="108"/>
      <c r="B117" s="108"/>
      <c r="C117" s="101"/>
      <c r="D117" s="101"/>
      <c r="E117" s="31"/>
      <c r="P117" s="27"/>
    </row>
    <row r="118" spans="1:16" s="25" customFormat="1">
      <c r="A118" s="108"/>
      <c r="B118" s="108"/>
      <c r="C118" s="101"/>
      <c r="D118" s="101"/>
      <c r="E118" s="31"/>
      <c r="P118" s="27"/>
    </row>
    <row r="119" spans="1:16" s="25" customFormat="1">
      <c r="A119" s="108"/>
      <c r="B119" s="108"/>
      <c r="C119" s="101"/>
      <c r="D119" s="101"/>
      <c r="E119" s="31"/>
      <c r="P119" s="27"/>
    </row>
    <row r="120" spans="1:16" s="25" customFormat="1">
      <c r="A120" s="108"/>
      <c r="B120" s="108"/>
      <c r="C120" s="101"/>
      <c r="D120" s="101"/>
      <c r="E120" s="31"/>
      <c r="P120" s="27"/>
    </row>
    <row r="121" spans="1:16" s="25" customFormat="1">
      <c r="A121" s="108"/>
      <c r="B121" s="108"/>
      <c r="C121" s="101"/>
      <c r="D121" s="101"/>
      <c r="E121" s="31"/>
      <c r="P121" s="27"/>
    </row>
    <row r="122" spans="1:16" s="25" customFormat="1">
      <c r="A122" s="108"/>
      <c r="B122" s="108"/>
      <c r="C122" s="101"/>
      <c r="D122" s="101"/>
      <c r="E122" s="31"/>
      <c r="P122" s="27"/>
    </row>
    <row r="123" spans="1:16" s="25" customFormat="1">
      <c r="A123" s="108"/>
      <c r="B123" s="108"/>
      <c r="C123" s="101"/>
      <c r="D123" s="101"/>
      <c r="E123" s="31"/>
      <c r="P123" s="27"/>
    </row>
    <row r="124" spans="1:16" s="25" customFormat="1">
      <c r="A124" s="108"/>
      <c r="B124" s="108"/>
      <c r="C124" s="101"/>
      <c r="D124" s="101"/>
      <c r="E124" s="31"/>
      <c r="P124" s="27"/>
    </row>
    <row r="125" spans="1:16" s="25" customFormat="1">
      <c r="A125" s="108"/>
      <c r="B125" s="108"/>
      <c r="C125" s="101"/>
      <c r="D125" s="101"/>
      <c r="E125" s="31"/>
      <c r="P125" s="27"/>
    </row>
    <row r="126" spans="1:16" s="25" customFormat="1">
      <c r="A126" s="108"/>
      <c r="B126" s="108"/>
      <c r="C126" s="101"/>
      <c r="D126" s="101"/>
      <c r="E126" s="31"/>
      <c r="P126" s="27"/>
    </row>
    <row r="127" spans="1:16" s="25" customFormat="1">
      <c r="A127" s="108"/>
      <c r="B127" s="108"/>
      <c r="C127" s="101"/>
      <c r="D127" s="101"/>
      <c r="E127" s="31"/>
      <c r="P127" s="27"/>
    </row>
    <row r="128" spans="1:16" s="25" customFormat="1">
      <c r="A128" s="108"/>
      <c r="B128" s="108"/>
      <c r="C128" s="101"/>
      <c r="D128" s="101"/>
      <c r="E128" s="31"/>
      <c r="P128" s="27"/>
    </row>
    <row r="129" spans="1:16" s="25" customFormat="1">
      <c r="A129" s="108"/>
      <c r="B129" s="108"/>
      <c r="C129" s="101"/>
      <c r="D129" s="101"/>
      <c r="E129" s="31"/>
      <c r="P129" s="27"/>
    </row>
    <row r="130" spans="1:16" s="25" customFormat="1">
      <c r="A130" s="108"/>
      <c r="B130" s="108"/>
      <c r="C130" s="101"/>
      <c r="D130" s="101"/>
      <c r="E130" s="31"/>
      <c r="P130" s="27"/>
    </row>
    <row r="131" spans="1:16" s="25" customFormat="1">
      <c r="A131" s="108"/>
      <c r="B131" s="108"/>
      <c r="C131" s="101"/>
      <c r="D131" s="101"/>
      <c r="E131" s="31"/>
      <c r="P131" s="27"/>
    </row>
    <row r="132" spans="1:16" s="25" customFormat="1">
      <c r="A132" s="108"/>
      <c r="B132" s="108"/>
      <c r="C132" s="101"/>
      <c r="D132" s="101"/>
      <c r="E132" s="31"/>
      <c r="P132" s="27"/>
    </row>
    <row r="133" spans="1:16" s="25" customFormat="1">
      <c r="A133" s="108"/>
      <c r="B133" s="108"/>
      <c r="C133" s="101"/>
      <c r="D133" s="101"/>
      <c r="E133" s="31"/>
      <c r="P133" s="27"/>
    </row>
    <row r="134" spans="1:16" s="25" customFormat="1">
      <c r="A134" s="108"/>
      <c r="B134" s="108"/>
      <c r="C134" s="101"/>
      <c r="D134" s="101"/>
      <c r="E134" s="31"/>
      <c r="P134" s="27"/>
    </row>
    <row r="135" spans="1:16">
      <c r="A135" s="108"/>
      <c r="B135" s="108"/>
      <c r="C135" s="101"/>
      <c r="D135" s="101"/>
      <c r="E135" s="31"/>
      <c r="P135" s="14"/>
    </row>
    <row r="136" spans="1:16">
      <c r="A136" s="108"/>
      <c r="B136" s="108"/>
      <c r="C136" s="101"/>
      <c r="D136" s="101"/>
      <c r="E136" s="31"/>
      <c r="P136" s="14"/>
    </row>
    <row r="137" spans="1:16">
      <c r="A137" s="108"/>
      <c r="B137" s="108"/>
      <c r="C137" s="101"/>
      <c r="D137" s="101"/>
      <c r="E137" s="31"/>
      <c r="P137" s="14"/>
    </row>
    <row r="138" spans="1:16">
      <c r="A138" s="108"/>
      <c r="B138" s="108"/>
      <c r="C138" s="101"/>
      <c r="D138" s="101"/>
      <c r="E138" s="31"/>
      <c r="P138" s="14"/>
    </row>
    <row r="139" spans="1:16">
      <c r="A139" s="108"/>
      <c r="B139" s="108"/>
      <c r="C139" s="101"/>
      <c r="D139" s="101"/>
      <c r="E139" s="31"/>
      <c r="P139" s="14"/>
    </row>
    <row r="140" spans="1:16">
      <c r="A140" s="108"/>
      <c r="B140" s="108"/>
      <c r="C140" s="101"/>
      <c r="D140" s="101"/>
      <c r="E140" s="31"/>
      <c r="P140" s="14"/>
    </row>
    <row r="141" spans="1:16">
      <c r="A141" s="108"/>
      <c r="B141" s="108"/>
      <c r="C141" s="101"/>
      <c r="D141" s="101"/>
      <c r="E141" s="31"/>
      <c r="P141" s="14"/>
    </row>
    <row r="142" spans="1:16">
      <c r="A142" s="108"/>
      <c r="B142" s="108"/>
      <c r="C142" s="101"/>
      <c r="D142" s="101"/>
      <c r="E142" s="31"/>
      <c r="P142" s="14"/>
    </row>
    <row r="143" spans="1:16">
      <c r="A143" s="108"/>
      <c r="B143" s="108"/>
      <c r="C143" s="101"/>
      <c r="D143" s="101"/>
      <c r="E143" s="31"/>
      <c r="P143" s="14"/>
    </row>
    <row r="144" spans="1:16">
      <c r="A144" s="108"/>
      <c r="B144" s="108"/>
      <c r="C144" s="101"/>
      <c r="D144" s="101"/>
      <c r="E144" s="31"/>
      <c r="P144" s="14"/>
    </row>
    <row r="145" spans="1:16">
      <c r="A145" s="108"/>
      <c r="B145" s="108"/>
      <c r="C145" s="101"/>
      <c r="D145" s="101"/>
      <c r="E145" s="31"/>
      <c r="P145" s="14"/>
    </row>
    <row r="146" spans="1:16">
      <c r="A146" s="108"/>
      <c r="B146" s="108"/>
      <c r="C146" s="101"/>
      <c r="D146" s="101"/>
      <c r="E146" s="31"/>
      <c r="P146" s="14"/>
    </row>
    <row r="147" spans="1:16">
      <c r="A147" s="108"/>
      <c r="B147" s="108"/>
      <c r="C147" s="101"/>
      <c r="D147" s="101"/>
      <c r="E147" s="31"/>
      <c r="P147" s="14"/>
    </row>
    <row r="148" spans="1:16">
      <c r="A148" s="108"/>
      <c r="B148" s="108"/>
      <c r="C148" s="101"/>
      <c r="D148" s="101"/>
      <c r="E148" s="31"/>
      <c r="P148" s="14"/>
    </row>
    <row r="149" spans="1:16">
      <c r="A149" s="108"/>
      <c r="B149" s="108"/>
      <c r="C149" s="101"/>
      <c r="D149" s="101"/>
      <c r="E149" s="31"/>
      <c r="P149" s="14"/>
    </row>
    <row r="150" spans="1:16">
      <c r="A150" s="108"/>
      <c r="B150" s="108"/>
      <c r="C150" s="101"/>
      <c r="D150" s="101"/>
      <c r="E150" s="31"/>
      <c r="P150" s="14"/>
    </row>
    <row r="151" spans="1:16">
      <c r="A151" s="108"/>
      <c r="B151" s="108"/>
      <c r="C151" s="101"/>
      <c r="D151" s="101"/>
      <c r="E151" s="31"/>
      <c r="P151" s="14"/>
    </row>
    <row r="152" spans="1:16">
      <c r="A152" s="108"/>
      <c r="B152" s="108"/>
      <c r="C152" s="101"/>
      <c r="D152" s="101"/>
      <c r="E152" s="31"/>
      <c r="P152" s="14"/>
    </row>
    <row r="153" spans="1:16">
      <c r="A153" s="108"/>
      <c r="B153" s="108"/>
      <c r="C153" s="101"/>
      <c r="D153" s="101"/>
      <c r="E153" s="31"/>
      <c r="P153" s="14"/>
    </row>
    <row r="154" spans="1:16">
      <c r="A154" s="108"/>
      <c r="B154" s="108"/>
      <c r="C154" s="101"/>
      <c r="D154" s="101"/>
      <c r="E154" s="31"/>
      <c r="P154" s="14"/>
    </row>
    <row r="155" spans="1:16">
      <c r="A155" s="108"/>
      <c r="B155" s="108"/>
      <c r="C155" s="101"/>
      <c r="D155" s="101"/>
      <c r="E155" s="31"/>
      <c r="P155" s="14"/>
    </row>
    <row r="156" spans="1:16">
      <c r="A156" s="108"/>
      <c r="B156" s="108"/>
      <c r="C156" s="101"/>
      <c r="D156" s="101"/>
      <c r="E156" s="31"/>
      <c r="P156" s="14"/>
    </row>
    <row r="157" spans="1:16">
      <c r="A157" s="108"/>
      <c r="B157" s="108"/>
      <c r="C157" s="101"/>
      <c r="D157" s="101"/>
      <c r="E157" s="31"/>
      <c r="P157" s="14"/>
    </row>
    <row r="158" spans="1:16">
      <c r="A158" s="108"/>
      <c r="B158" s="108"/>
      <c r="C158" s="101"/>
      <c r="D158" s="101"/>
      <c r="E158" s="31"/>
      <c r="P158" s="14"/>
    </row>
    <row r="159" spans="1:16">
      <c r="A159" s="108"/>
      <c r="B159" s="108"/>
      <c r="C159" s="101"/>
      <c r="D159" s="101"/>
      <c r="E159" s="31"/>
      <c r="P159" s="14"/>
    </row>
    <row r="160" spans="1:16">
      <c r="A160" s="108"/>
      <c r="B160" s="108"/>
      <c r="C160" s="101"/>
      <c r="D160" s="101"/>
      <c r="E160" s="31"/>
      <c r="P160" s="14"/>
    </row>
    <row r="161" spans="1:16">
      <c r="A161" s="108"/>
      <c r="B161" s="108"/>
      <c r="C161" s="101"/>
      <c r="D161" s="101"/>
      <c r="E161" s="31"/>
      <c r="P161" s="14"/>
    </row>
    <row r="162" spans="1:16">
      <c r="A162" s="108"/>
      <c r="B162" s="108"/>
      <c r="C162" s="101"/>
      <c r="D162" s="101"/>
      <c r="E162" s="31"/>
      <c r="P162" s="14"/>
    </row>
    <row r="163" spans="1:16">
      <c r="A163" s="108"/>
      <c r="B163" s="108"/>
      <c r="C163" s="101"/>
      <c r="D163" s="101"/>
      <c r="E163" s="31"/>
      <c r="P163" s="14"/>
    </row>
    <row r="164" spans="1:16">
      <c r="A164" s="108"/>
      <c r="B164" s="108"/>
      <c r="C164" s="101"/>
      <c r="D164" s="101"/>
      <c r="E164" s="31"/>
      <c r="P164" s="14"/>
    </row>
    <row r="165" spans="1:16">
      <c r="A165" s="108"/>
      <c r="B165" s="108"/>
      <c r="C165" s="101"/>
      <c r="D165" s="101"/>
      <c r="E165" s="31"/>
      <c r="P165" s="14"/>
    </row>
    <row r="166" spans="1:16">
      <c r="A166" s="108"/>
      <c r="B166" s="108"/>
      <c r="C166" s="101"/>
      <c r="D166" s="101"/>
      <c r="E166" s="31"/>
      <c r="P166" s="14"/>
    </row>
    <row r="167" spans="1:16">
      <c r="A167" s="108"/>
      <c r="B167" s="108"/>
      <c r="C167" s="101"/>
      <c r="D167" s="101"/>
      <c r="E167" s="31"/>
      <c r="P167" s="14"/>
    </row>
    <row r="168" spans="1:16">
      <c r="A168" s="108"/>
      <c r="B168" s="108"/>
      <c r="C168" s="101"/>
      <c r="D168" s="101"/>
      <c r="E168" s="31"/>
      <c r="P168" s="14"/>
    </row>
    <row r="169" spans="1:16">
      <c r="A169" s="108"/>
      <c r="B169" s="108"/>
      <c r="C169" s="101"/>
      <c r="D169" s="101"/>
      <c r="E169" s="31"/>
      <c r="P169" s="14"/>
    </row>
    <row r="170" spans="1:16">
      <c r="A170" s="108"/>
      <c r="B170" s="108"/>
      <c r="C170" s="101"/>
      <c r="D170" s="101"/>
      <c r="E170" s="31"/>
      <c r="P170" s="14"/>
    </row>
    <row r="171" spans="1:16">
      <c r="A171" s="108"/>
      <c r="B171" s="108"/>
      <c r="C171" s="101"/>
      <c r="D171" s="101"/>
      <c r="E171" s="31"/>
      <c r="P171" s="14"/>
    </row>
    <row r="172" spans="1:16">
      <c r="A172" s="108"/>
      <c r="B172" s="108"/>
      <c r="C172" s="101"/>
      <c r="D172" s="101"/>
      <c r="E172" s="31"/>
      <c r="P172" s="14"/>
    </row>
    <row r="173" spans="1:16">
      <c r="A173" s="108"/>
      <c r="B173" s="108"/>
      <c r="C173" s="101"/>
      <c r="D173" s="101"/>
      <c r="E173" s="31"/>
      <c r="P173" s="14"/>
    </row>
    <row r="174" spans="1:16">
      <c r="A174" s="108"/>
      <c r="B174" s="108"/>
      <c r="C174" s="101"/>
      <c r="D174" s="101"/>
      <c r="E174" s="31"/>
      <c r="P174" s="14"/>
    </row>
    <row r="175" spans="1:16">
      <c r="A175" s="108"/>
      <c r="B175" s="108"/>
      <c r="C175" s="101"/>
      <c r="D175" s="101"/>
      <c r="E175" s="31"/>
      <c r="P175" s="14"/>
    </row>
    <row r="176" spans="1:16">
      <c r="A176" s="108"/>
      <c r="B176" s="108"/>
      <c r="C176" s="101"/>
      <c r="D176" s="101"/>
      <c r="E176" s="31"/>
      <c r="P176" s="14"/>
    </row>
    <row r="177" spans="1:16">
      <c r="A177" s="108"/>
      <c r="B177" s="108"/>
      <c r="C177" s="101"/>
      <c r="D177" s="101"/>
      <c r="E177" s="31"/>
      <c r="P177" s="14"/>
    </row>
    <row r="178" spans="1:16">
      <c r="A178" s="108"/>
      <c r="B178" s="108"/>
      <c r="C178" s="101"/>
      <c r="D178" s="101"/>
      <c r="E178" s="31"/>
      <c r="P178" s="14"/>
    </row>
    <row r="179" spans="1:16">
      <c r="A179" s="108"/>
      <c r="B179" s="108"/>
      <c r="C179" s="101"/>
      <c r="D179" s="101"/>
      <c r="E179" s="31"/>
      <c r="P179" s="14"/>
    </row>
    <row r="180" spans="1:16">
      <c r="A180" s="108"/>
      <c r="B180" s="108"/>
      <c r="C180" s="101"/>
      <c r="D180" s="101"/>
      <c r="E180" s="31"/>
      <c r="P180" s="14"/>
    </row>
    <row r="181" spans="1:16">
      <c r="A181" s="108"/>
      <c r="B181" s="108"/>
      <c r="C181" s="101"/>
      <c r="D181" s="101"/>
      <c r="E181" s="31"/>
      <c r="P181" s="14"/>
    </row>
    <row r="182" spans="1:16">
      <c r="A182" s="108"/>
      <c r="B182" s="108"/>
      <c r="C182" s="101"/>
      <c r="D182" s="101"/>
      <c r="E182" s="31"/>
      <c r="P182" s="14"/>
    </row>
    <row r="183" spans="1:16">
      <c r="A183" s="108"/>
      <c r="B183" s="108"/>
      <c r="C183" s="101"/>
      <c r="D183" s="101"/>
      <c r="E183" s="31"/>
      <c r="P183" s="14"/>
    </row>
    <row r="184" spans="1:16">
      <c r="A184" s="108"/>
      <c r="B184" s="108"/>
      <c r="C184" s="101"/>
      <c r="D184" s="101"/>
      <c r="E184" s="31"/>
      <c r="P184" s="14"/>
    </row>
    <row r="185" spans="1:16">
      <c r="A185" s="108"/>
      <c r="B185" s="108"/>
      <c r="C185" s="101"/>
      <c r="D185" s="101"/>
      <c r="E185" s="31"/>
      <c r="P185" s="14"/>
    </row>
    <row r="186" spans="1:16">
      <c r="A186" s="108"/>
      <c r="B186" s="108"/>
      <c r="C186" s="101"/>
      <c r="D186" s="101"/>
      <c r="E186" s="31"/>
      <c r="P186" s="14"/>
    </row>
    <row r="187" spans="1:16">
      <c r="A187" s="108"/>
      <c r="B187" s="108"/>
      <c r="C187" s="101"/>
      <c r="D187" s="101"/>
      <c r="E187" s="31"/>
      <c r="P187" s="14"/>
    </row>
    <row r="188" spans="1:16">
      <c r="A188" s="108"/>
      <c r="B188" s="108"/>
      <c r="C188" s="101"/>
      <c r="D188" s="101"/>
      <c r="E188" s="31"/>
      <c r="P188" s="14"/>
    </row>
    <row r="189" spans="1:16">
      <c r="A189" s="108"/>
      <c r="B189" s="108"/>
      <c r="C189" s="101"/>
      <c r="D189" s="101"/>
      <c r="E189" s="31"/>
      <c r="P189" s="14"/>
    </row>
    <row r="190" spans="1:16">
      <c r="A190" s="108"/>
      <c r="B190" s="108"/>
      <c r="C190" s="101"/>
      <c r="D190" s="101"/>
      <c r="E190" s="31"/>
      <c r="P190" s="14"/>
    </row>
    <row r="191" spans="1:16">
      <c r="A191" s="108"/>
      <c r="B191" s="108"/>
      <c r="C191" s="101"/>
      <c r="D191" s="101"/>
      <c r="E191" s="31"/>
      <c r="P191" s="14"/>
    </row>
    <row r="192" spans="1:16">
      <c r="A192" s="108"/>
      <c r="B192" s="108"/>
      <c r="C192" s="101"/>
      <c r="D192" s="101"/>
      <c r="E192" s="31"/>
      <c r="P192" s="14"/>
    </row>
    <row r="193" spans="1:16">
      <c r="A193" s="108"/>
      <c r="B193" s="108"/>
      <c r="C193" s="101"/>
      <c r="D193" s="101"/>
      <c r="E193" s="31"/>
      <c r="P193" s="14"/>
    </row>
    <row r="194" spans="1:16">
      <c r="A194" s="108"/>
      <c r="B194" s="108"/>
      <c r="C194" s="101"/>
      <c r="D194" s="101"/>
      <c r="E194" s="31"/>
      <c r="P194" s="14"/>
    </row>
    <row r="195" spans="1:16">
      <c r="A195" s="108"/>
      <c r="B195" s="108"/>
      <c r="C195" s="101"/>
      <c r="D195" s="101"/>
      <c r="E195" s="31"/>
      <c r="P195" s="14"/>
    </row>
    <row r="196" spans="1:16">
      <c r="A196" s="108"/>
      <c r="B196" s="108"/>
      <c r="C196" s="101"/>
      <c r="D196" s="101"/>
      <c r="E196" s="31"/>
      <c r="P196" s="14"/>
    </row>
    <row r="197" spans="1:16">
      <c r="A197" s="108"/>
      <c r="B197" s="108"/>
      <c r="C197" s="101"/>
      <c r="D197" s="101"/>
      <c r="E197" s="31"/>
      <c r="P197" s="14"/>
    </row>
    <row r="198" spans="1:16">
      <c r="A198" s="108"/>
      <c r="B198" s="108"/>
      <c r="C198" s="101"/>
      <c r="D198" s="101"/>
      <c r="P198" s="14"/>
    </row>
    <row r="199" spans="1:16">
      <c r="A199" s="108"/>
      <c r="B199" s="108"/>
      <c r="C199" s="101"/>
      <c r="D199" s="101"/>
      <c r="P199" s="14"/>
    </row>
    <row r="200" spans="1:16">
      <c r="A200" s="108"/>
      <c r="B200" s="108"/>
      <c r="C200" s="101"/>
      <c r="D200" s="101"/>
      <c r="P200" s="14"/>
    </row>
    <row r="201" spans="1:16">
      <c r="A201" s="108"/>
      <c r="B201" s="108"/>
      <c r="C201" s="101"/>
      <c r="D201" s="101"/>
      <c r="P201" s="14"/>
    </row>
    <row r="202" spans="1:16">
      <c r="A202" s="108"/>
      <c r="B202" s="108"/>
      <c r="C202" s="101"/>
      <c r="D202" s="101"/>
      <c r="P202" s="14"/>
    </row>
    <row r="203" spans="1:16">
      <c r="A203" s="108"/>
      <c r="B203" s="108"/>
      <c r="C203" s="101"/>
      <c r="D203" s="101"/>
      <c r="P203" s="14"/>
    </row>
    <row r="204" spans="1:16">
      <c r="A204" s="108"/>
      <c r="B204" s="108"/>
      <c r="C204" s="101"/>
      <c r="D204" s="101"/>
      <c r="P204" s="14"/>
    </row>
    <row r="205" spans="1:16">
      <c r="A205" s="108"/>
      <c r="B205" s="108"/>
      <c r="C205" s="101"/>
      <c r="D205" s="101"/>
      <c r="P205" s="14"/>
    </row>
    <row r="206" spans="1:16">
      <c r="A206" s="108"/>
      <c r="B206" s="108"/>
      <c r="C206" s="101"/>
      <c r="D206" s="101"/>
      <c r="P206" s="14"/>
    </row>
    <row r="207" spans="1:16">
      <c r="A207" s="108"/>
      <c r="B207" s="108"/>
      <c r="C207" s="101"/>
      <c r="D207" s="101"/>
      <c r="P207" s="14"/>
    </row>
    <row r="208" spans="1:16">
      <c r="A208" s="108"/>
      <c r="B208" s="108"/>
      <c r="C208" s="101"/>
      <c r="D208" s="101"/>
      <c r="P208" s="14"/>
    </row>
    <row r="209" spans="1:16">
      <c r="A209" s="108"/>
      <c r="B209" s="108"/>
      <c r="C209" s="101"/>
      <c r="D209" s="101"/>
      <c r="P209" s="14"/>
    </row>
    <row r="210" spans="1:16">
      <c r="A210" s="108"/>
      <c r="B210" s="108"/>
      <c r="C210" s="101"/>
      <c r="D210" s="101"/>
      <c r="P210" s="14"/>
    </row>
    <row r="211" spans="1:16">
      <c r="A211" s="108"/>
      <c r="B211" s="108"/>
      <c r="C211" s="101"/>
      <c r="D211" s="101"/>
      <c r="P211" s="14"/>
    </row>
    <row r="212" spans="1:16">
      <c r="A212" s="108"/>
      <c r="B212" s="108"/>
      <c r="C212" s="101"/>
      <c r="D212" s="101"/>
      <c r="P212" s="14"/>
    </row>
    <row r="213" spans="1:16">
      <c r="A213" s="108"/>
      <c r="B213" s="108"/>
      <c r="C213" s="101"/>
      <c r="D213" s="101"/>
      <c r="P213" s="14"/>
    </row>
    <row r="214" spans="1:16">
      <c r="A214" s="108"/>
      <c r="B214" s="108"/>
      <c r="C214" s="101"/>
      <c r="D214" s="101"/>
      <c r="P214" s="14"/>
    </row>
    <row r="215" spans="1:16">
      <c r="A215" s="108"/>
      <c r="B215" s="108"/>
      <c r="C215" s="101"/>
      <c r="D215" s="101"/>
      <c r="P215" s="14"/>
    </row>
    <row r="216" spans="1:16">
      <c r="A216" s="108"/>
      <c r="B216" s="108"/>
      <c r="C216" s="101"/>
      <c r="D216" s="101"/>
      <c r="P216" s="14"/>
    </row>
    <row r="217" spans="1:16">
      <c r="A217" s="108"/>
      <c r="B217" s="108"/>
      <c r="C217" s="101"/>
      <c r="D217" s="101"/>
      <c r="P217" s="14"/>
    </row>
    <row r="218" spans="1:16">
      <c r="A218" s="108"/>
      <c r="B218" s="108"/>
      <c r="C218" s="101"/>
      <c r="D218" s="101"/>
      <c r="P218" s="14"/>
    </row>
    <row r="219" spans="1:16">
      <c r="A219" s="108"/>
      <c r="B219" s="108"/>
      <c r="C219" s="101"/>
      <c r="D219" s="101"/>
      <c r="P219" s="14"/>
    </row>
    <row r="220" spans="1:16">
      <c r="A220" s="108"/>
      <c r="B220" s="108"/>
      <c r="C220" s="101"/>
      <c r="D220" s="101"/>
      <c r="P220" s="14"/>
    </row>
    <row r="221" spans="1:16">
      <c r="A221" s="108"/>
      <c r="B221" s="108"/>
      <c r="C221" s="101"/>
      <c r="D221" s="101"/>
      <c r="P221" s="14"/>
    </row>
    <row r="222" spans="1:16">
      <c r="A222" s="108"/>
      <c r="B222" s="108"/>
      <c r="C222" s="101"/>
      <c r="D222" s="101"/>
      <c r="P222" s="14"/>
    </row>
    <row r="223" spans="1:16">
      <c r="A223" s="108"/>
      <c r="B223" s="108"/>
      <c r="C223" s="101"/>
      <c r="D223" s="101"/>
      <c r="P223" s="14"/>
    </row>
    <row r="224" spans="1:16">
      <c r="A224" s="108"/>
      <c r="B224" s="108"/>
      <c r="C224" s="101"/>
      <c r="D224" s="101"/>
      <c r="P224" s="14"/>
    </row>
    <row r="225" spans="1:16">
      <c r="A225" s="108"/>
      <c r="B225" s="108"/>
      <c r="C225" s="101"/>
      <c r="D225" s="101"/>
      <c r="P225" s="14"/>
    </row>
    <row r="226" spans="1:16">
      <c r="A226" s="108"/>
      <c r="B226" s="108"/>
      <c r="C226" s="101"/>
      <c r="D226" s="101"/>
      <c r="P226" s="14"/>
    </row>
    <row r="227" spans="1:16">
      <c r="A227" s="108"/>
      <c r="B227" s="108"/>
      <c r="C227" s="101"/>
      <c r="D227" s="101"/>
      <c r="P227" s="14"/>
    </row>
    <row r="228" spans="1:16">
      <c r="A228" s="108"/>
      <c r="B228" s="108"/>
      <c r="C228" s="101"/>
      <c r="D228" s="101"/>
      <c r="P228" s="14"/>
    </row>
    <row r="229" spans="1:16">
      <c r="A229" s="108"/>
      <c r="B229" s="108"/>
      <c r="C229" s="101"/>
      <c r="D229" s="101"/>
      <c r="P229" s="14"/>
    </row>
    <row r="230" spans="1:16">
      <c r="A230" s="108"/>
      <c r="B230" s="108"/>
      <c r="C230" s="101"/>
      <c r="D230" s="101"/>
      <c r="P230" s="14"/>
    </row>
    <row r="231" spans="1:16">
      <c r="A231" s="108"/>
      <c r="B231" s="108"/>
      <c r="C231" s="101"/>
      <c r="D231" s="101"/>
      <c r="P231" s="14"/>
    </row>
    <row r="232" spans="1:16">
      <c r="A232" s="108"/>
      <c r="B232" s="108"/>
      <c r="C232" s="101"/>
      <c r="D232" s="101"/>
      <c r="P232" s="14"/>
    </row>
    <row r="233" spans="1:16">
      <c r="A233" s="108"/>
      <c r="B233" s="108"/>
      <c r="C233" s="101"/>
      <c r="D233" s="101"/>
      <c r="P233" s="14"/>
    </row>
    <row r="234" spans="1:16">
      <c r="A234" s="108"/>
      <c r="B234" s="108"/>
      <c r="C234" s="101"/>
      <c r="D234" s="101"/>
      <c r="P234" s="14"/>
    </row>
    <row r="235" spans="1:16">
      <c r="A235" s="108"/>
      <c r="B235" s="108"/>
      <c r="C235" s="101"/>
      <c r="D235" s="101"/>
      <c r="P235" s="14"/>
    </row>
    <row r="236" spans="1:16">
      <c r="A236" s="108"/>
      <c r="B236" s="108"/>
      <c r="C236" s="101"/>
      <c r="D236" s="101"/>
      <c r="P236" s="14"/>
    </row>
    <row r="237" spans="1:16">
      <c r="A237" s="108"/>
      <c r="B237" s="108"/>
      <c r="C237" s="101"/>
      <c r="D237" s="101"/>
      <c r="P237" s="14"/>
    </row>
    <row r="238" spans="1:16">
      <c r="A238" s="108"/>
      <c r="B238" s="108"/>
      <c r="C238" s="101"/>
      <c r="D238" s="101"/>
      <c r="P238" s="14"/>
    </row>
    <row r="239" spans="1:16">
      <c r="A239" s="108"/>
      <c r="B239" s="108"/>
      <c r="C239" s="101"/>
      <c r="D239" s="101"/>
      <c r="P239" s="14"/>
    </row>
    <row r="240" spans="1:16">
      <c r="A240" s="108"/>
      <c r="B240" s="108"/>
      <c r="C240" s="101"/>
      <c r="D240" s="101"/>
      <c r="P240" s="14"/>
    </row>
    <row r="241" spans="1:16">
      <c r="A241" s="108"/>
      <c r="B241" s="108"/>
      <c r="C241" s="101"/>
      <c r="D241" s="101"/>
      <c r="P241" s="14"/>
    </row>
    <row r="242" spans="1:16">
      <c r="A242" s="108"/>
      <c r="B242" s="108"/>
      <c r="C242" s="101"/>
      <c r="D242" s="101"/>
      <c r="P242" s="14"/>
    </row>
    <row r="243" spans="1:16">
      <c r="A243" s="108"/>
      <c r="B243" s="108"/>
      <c r="C243" s="101"/>
      <c r="D243" s="101"/>
      <c r="P243" s="14"/>
    </row>
    <row r="244" spans="1:16">
      <c r="A244" s="108"/>
      <c r="B244" s="108"/>
      <c r="C244" s="101"/>
      <c r="D244" s="101"/>
      <c r="P244" s="14"/>
    </row>
    <row r="245" spans="1:16">
      <c r="A245" s="108"/>
      <c r="B245" s="108"/>
      <c r="C245" s="101"/>
      <c r="D245" s="101"/>
      <c r="P245" s="14"/>
    </row>
    <row r="246" spans="1:16">
      <c r="A246" s="108"/>
      <c r="B246" s="108"/>
      <c r="C246" s="101"/>
      <c r="D246" s="101"/>
      <c r="P246" s="14"/>
    </row>
    <row r="247" spans="1:16">
      <c r="A247" s="108"/>
      <c r="B247" s="108"/>
      <c r="C247" s="101"/>
      <c r="D247" s="101"/>
      <c r="P247" s="14"/>
    </row>
    <row r="248" spans="1:16">
      <c r="A248" s="108"/>
      <c r="B248" s="108"/>
      <c r="C248" s="101"/>
      <c r="D248" s="101"/>
      <c r="P248" s="14"/>
    </row>
    <row r="249" spans="1:16">
      <c r="A249" s="108"/>
      <c r="B249" s="108"/>
      <c r="C249" s="101"/>
      <c r="D249" s="101"/>
      <c r="P249" s="14"/>
    </row>
    <row r="250" spans="1:16">
      <c r="A250" s="108"/>
      <c r="B250" s="108"/>
      <c r="C250" s="101"/>
      <c r="D250" s="101"/>
      <c r="P250" s="14"/>
    </row>
    <row r="251" spans="1:16">
      <c r="A251" s="108"/>
      <c r="B251" s="108"/>
      <c r="C251" s="101"/>
      <c r="D251" s="101"/>
      <c r="P251" s="14"/>
    </row>
    <row r="252" spans="1:16">
      <c r="A252" s="108"/>
      <c r="B252" s="108"/>
      <c r="C252" s="101"/>
      <c r="D252" s="101"/>
      <c r="P252" s="14"/>
    </row>
    <row r="253" spans="1:16">
      <c r="A253" s="108"/>
      <c r="B253" s="108"/>
      <c r="C253" s="101"/>
      <c r="D253" s="101"/>
      <c r="P253" s="14"/>
    </row>
    <row r="254" spans="1:16">
      <c r="A254" s="108"/>
      <c r="B254" s="108"/>
      <c r="C254" s="101"/>
      <c r="D254" s="101"/>
      <c r="P254" s="14"/>
    </row>
    <row r="255" spans="1:16">
      <c r="A255" s="108"/>
      <c r="B255" s="108"/>
      <c r="C255" s="101"/>
      <c r="D255" s="101"/>
      <c r="P255" s="14"/>
    </row>
    <row r="256" spans="1:16">
      <c r="A256" s="108"/>
      <c r="B256" s="108"/>
      <c r="C256" s="101"/>
      <c r="D256" s="101"/>
      <c r="P256" s="14"/>
    </row>
    <row r="257" spans="1:16">
      <c r="A257" s="108"/>
      <c r="B257" s="108"/>
      <c r="C257" s="101"/>
      <c r="D257" s="101"/>
      <c r="P257" s="14"/>
    </row>
    <row r="258" spans="1:16">
      <c r="A258" s="108"/>
      <c r="B258" s="108"/>
      <c r="C258" s="101"/>
      <c r="D258" s="101"/>
      <c r="P258" s="14"/>
    </row>
    <row r="259" spans="1:16">
      <c r="A259" s="108"/>
      <c r="B259" s="108"/>
      <c r="C259" s="101"/>
      <c r="D259" s="101"/>
      <c r="P259" s="14"/>
    </row>
    <row r="260" spans="1:16">
      <c r="A260" s="108"/>
      <c r="B260" s="108"/>
      <c r="C260" s="101"/>
      <c r="D260" s="101"/>
      <c r="P260" s="14"/>
    </row>
    <row r="261" spans="1:16">
      <c r="A261" s="108"/>
      <c r="B261" s="108"/>
      <c r="C261" s="101"/>
      <c r="D261" s="101"/>
      <c r="P261" s="14"/>
    </row>
    <row r="262" spans="1:16">
      <c r="A262" s="108"/>
      <c r="B262" s="108"/>
      <c r="C262" s="101"/>
      <c r="D262" s="101"/>
      <c r="P262" s="14"/>
    </row>
    <row r="263" spans="1:16">
      <c r="A263" s="108"/>
      <c r="B263" s="108"/>
      <c r="C263" s="101"/>
      <c r="D263" s="101"/>
      <c r="P263" s="14"/>
    </row>
    <row r="264" spans="1:16">
      <c r="A264" s="108"/>
      <c r="B264" s="108"/>
      <c r="C264" s="101"/>
      <c r="D264" s="101"/>
      <c r="P264" s="14"/>
    </row>
    <row r="265" spans="1:16">
      <c r="A265" s="108"/>
      <c r="B265" s="108"/>
      <c r="C265" s="101"/>
      <c r="D265" s="101"/>
      <c r="P265" s="14"/>
    </row>
    <row r="266" spans="1:16">
      <c r="A266" s="108"/>
      <c r="B266" s="108"/>
      <c r="C266" s="101"/>
      <c r="D266" s="101"/>
      <c r="P266" s="14"/>
    </row>
    <row r="267" spans="1:16">
      <c r="A267" s="108"/>
      <c r="B267" s="108"/>
      <c r="C267" s="101"/>
      <c r="D267" s="101"/>
      <c r="P267" s="14"/>
    </row>
    <row r="268" spans="1:16">
      <c r="A268" s="108"/>
      <c r="B268" s="108"/>
      <c r="C268" s="108"/>
      <c r="D268" s="108"/>
      <c r="P268" s="14"/>
    </row>
    <row r="269" spans="1:16">
      <c r="A269" s="108"/>
      <c r="B269" s="108"/>
      <c r="C269" s="108"/>
      <c r="D269" s="108"/>
      <c r="P269" s="14"/>
    </row>
    <row r="270" spans="1:16">
      <c r="A270" s="108"/>
      <c r="B270" s="108"/>
      <c r="C270" s="108"/>
      <c r="D270" s="108"/>
      <c r="P270" s="14"/>
    </row>
    <row r="271" spans="1:16">
      <c r="A271" s="108"/>
      <c r="B271" s="108"/>
      <c r="C271" s="108"/>
      <c r="D271" s="108"/>
      <c r="P271" s="14"/>
    </row>
    <row r="272" spans="1:16">
      <c r="A272" s="108"/>
      <c r="B272" s="108"/>
      <c r="C272" s="108"/>
      <c r="D272" s="108"/>
      <c r="P272" s="14"/>
    </row>
    <row r="273" spans="1:16">
      <c r="A273" s="108"/>
      <c r="B273" s="108"/>
      <c r="C273" s="108"/>
      <c r="D273" s="108"/>
      <c r="P273" s="14"/>
    </row>
    <row r="274" spans="1:16">
      <c r="A274" s="108"/>
      <c r="B274" s="108"/>
      <c r="C274" s="108"/>
      <c r="D274" s="108"/>
      <c r="P274" s="14"/>
    </row>
    <row r="275" spans="1:16">
      <c r="A275" s="108"/>
      <c r="B275" s="108"/>
      <c r="C275" s="108"/>
      <c r="D275" s="108"/>
      <c r="P275" s="14"/>
    </row>
    <row r="276" spans="1:16">
      <c r="A276" s="108"/>
      <c r="B276" s="108"/>
      <c r="C276" s="108"/>
      <c r="D276" s="108"/>
      <c r="P276" s="14"/>
    </row>
    <row r="277" spans="1:16">
      <c r="A277" s="108"/>
      <c r="B277" s="108"/>
      <c r="C277" s="108"/>
      <c r="D277" s="108"/>
      <c r="P277" s="14"/>
    </row>
    <row r="278" spans="1:16">
      <c r="A278" s="108"/>
      <c r="B278" s="108"/>
      <c r="C278" s="108"/>
      <c r="D278" s="108"/>
      <c r="P278" s="14"/>
    </row>
    <row r="279" spans="1:16">
      <c r="A279" s="108"/>
      <c r="B279" s="108"/>
      <c r="C279" s="108"/>
      <c r="D279" s="108"/>
      <c r="P279" s="14"/>
    </row>
    <row r="280" spans="1:16">
      <c r="A280" s="108"/>
      <c r="B280" s="108"/>
      <c r="C280" s="108"/>
      <c r="D280" s="108"/>
      <c r="P280" s="14"/>
    </row>
    <row r="281" spans="1:16">
      <c r="A281" s="108"/>
      <c r="B281" s="108"/>
      <c r="C281" s="108"/>
      <c r="D281" s="108"/>
      <c r="P281" s="14"/>
    </row>
    <row r="282" spans="1:16">
      <c r="A282" s="108"/>
      <c r="B282" s="108"/>
      <c r="C282" s="108"/>
      <c r="D282" s="108"/>
      <c r="P282" s="14"/>
    </row>
    <row r="283" spans="1:16">
      <c r="A283" s="108"/>
      <c r="B283" s="108"/>
      <c r="C283" s="108"/>
      <c r="D283" s="108"/>
      <c r="P283" s="14"/>
    </row>
    <row r="284" spans="1:16">
      <c r="A284" s="108"/>
      <c r="B284" s="108"/>
      <c r="C284" s="108"/>
      <c r="D284" s="108"/>
      <c r="P284" s="14"/>
    </row>
    <row r="285" spans="1:16">
      <c r="A285" s="108"/>
      <c r="B285" s="108"/>
      <c r="C285" s="108"/>
      <c r="D285" s="108"/>
      <c r="P285" s="14"/>
    </row>
    <row r="286" spans="1:16">
      <c r="A286" s="108"/>
      <c r="B286" s="108"/>
      <c r="C286" s="108"/>
      <c r="D286" s="108"/>
      <c r="P286" s="14"/>
    </row>
    <row r="287" spans="1:16">
      <c r="A287" s="108"/>
      <c r="B287" s="108"/>
      <c r="C287" s="108"/>
      <c r="D287" s="108"/>
      <c r="P287" s="14"/>
    </row>
    <row r="288" spans="1:16">
      <c r="A288" s="108"/>
      <c r="B288" s="108"/>
      <c r="C288" s="108"/>
      <c r="D288" s="108"/>
      <c r="P288" s="14"/>
    </row>
    <row r="289" spans="1:16">
      <c r="A289" s="108"/>
      <c r="B289" s="108"/>
      <c r="C289" s="108"/>
      <c r="D289" s="108"/>
      <c r="P289" s="14"/>
    </row>
    <row r="290" spans="1:16">
      <c r="A290" s="108"/>
      <c r="B290" s="108"/>
      <c r="C290" s="108"/>
      <c r="D290" s="108"/>
      <c r="P290" s="14"/>
    </row>
    <row r="291" spans="1:16">
      <c r="A291" s="108"/>
      <c r="B291" s="108"/>
      <c r="C291" s="108"/>
      <c r="D291" s="108"/>
      <c r="P291" s="14"/>
    </row>
    <row r="292" spans="1:16">
      <c r="A292" s="108"/>
      <c r="B292" s="108"/>
      <c r="C292" s="108"/>
      <c r="D292" s="108"/>
      <c r="P292" s="14"/>
    </row>
    <row r="293" spans="1:16">
      <c r="A293" s="108"/>
      <c r="B293" s="108"/>
      <c r="C293" s="108"/>
      <c r="D293" s="108"/>
      <c r="P293" s="14"/>
    </row>
    <row r="294" spans="1:16">
      <c r="A294" s="108"/>
      <c r="B294" s="108"/>
      <c r="C294" s="108"/>
      <c r="D294" s="108"/>
      <c r="P294" s="14"/>
    </row>
    <row r="295" spans="1:16">
      <c r="A295" s="108"/>
      <c r="B295" s="108"/>
      <c r="C295" s="108"/>
      <c r="D295" s="108"/>
      <c r="P295" s="14"/>
    </row>
    <row r="296" spans="1:16">
      <c r="A296" s="108"/>
      <c r="B296" s="108"/>
      <c r="C296" s="108"/>
      <c r="D296" s="108"/>
      <c r="P296" s="14"/>
    </row>
    <row r="297" spans="1:16">
      <c r="A297" s="108"/>
      <c r="B297" s="108"/>
      <c r="C297" s="108"/>
      <c r="D297" s="108"/>
      <c r="P297" s="14"/>
    </row>
    <row r="298" spans="1:16">
      <c r="P298" s="14"/>
    </row>
    <row r="299" spans="1:16">
      <c r="P299" s="14"/>
    </row>
    <row r="300" spans="1:16">
      <c r="P300" s="14"/>
    </row>
    <row r="301" spans="1:16">
      <c r="P301" s="14"/>
    </row>
    <row r="302" spans="1:16">
      <c r="P302" s="14"/>
    </row>
    <row r="303" spans="1:16">
      <c r="P303" s="14"/>
    </row>
    <row r="304" spans="1:16">
      <c r="P304" s="14"/>
    </row>
    <row r="305" spans="16:16">
      <c r="P305" s="14"/>
    </row>
    <row r="306" spans="16:16">
      <c r="P306" s="14"/>
    </row>
    <row r="307" spans="16:16">
      <c r="P307" s="14"/>
    </row>
    <row r="308" spans="16:16">
      <c r="P308" s="14"/>
    </row>
    <row r="309" spans="16:16">
      <c r="P309" s="14"/>
    </row>
    <row r="310" spans="16:16">
      <c r="P310" s="14"/>
    </row>
  </sheetData>
  <protectedRanges>
    <protectedRange sqref="A64:D64" name="Range1"/>
  </protectedRanges>
  <sortState xmlns:xlrd2="http://schemas.microsoft.com/office/spreadsheetml/2017/richdata2" ref="A21:U66">
    <sortCondition ref="C21:C66"/>
  </sortState>
  <phoneticPr fontId="8" type="noConversion"/>
  <hyperlinks>
    <hyperlink ref="H1471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3EB09-6DE9-4541-8574-B12264937E5F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3"/>
  <sheetViews>
    <sheetView workbookViewId="0">
      <selection activeCell="A37" sqref="A37:D38"/>
    </sheetView>
  </sheetViews>
  <sheetFormatPr defaultRowHeight="12.75"/>
  <cols>
    <col min="1" max="1" width="19.7109375" style="24" customWidth="1"/>
    <col min="2" max="2" width="4.42578125" style="37" customWidth="1"/>
    <col min="3" max="3" width="12.7109375" style="24" customWidth="1"/>
    <col min="4" max="4" width="5.42578125" style="37" customWidth="1"/>
    <col min="5" max="5" width="14.85546875" style="37" customWidth="1"/>
    <col min="6" max="6" width="9.140625" style="37"/>
    <col min="7" max="7" width="12" style="37" customWidth="1"/>
    <col min="8" max="8" width="14.140625" style="24" customWidth="1"/>
    <col min="9" max="9" width="22.5703125" style="37" customWidth="1"/>
    <col min="10" max="10" width="25.140625" style="37" customWidth="1"/>
    <col min="11" max="11" width="15.7109375" style="37" customWidth="1"/>
    <col min="12" max="12" width="14.140625" style="37" customWidth="1"/>
    <col min="13" max="13" width="9.5703125" style="37" customWidth="1"/>
    <col min="14" max="14" width="14.140625" style="37" customWidth="1"/>
    <col min="15" max="15" width="23.42578125" style="37" customWidth="1"/>
    <col min="16" max="16" width="16.5703125" style="37" customWidth="1"/>
    <col min="17" max="17" width="41" style="37" customWidth="1"/>
    <col min="18" max="16384" width="9.140625" style="37"/>
  </cols>
  <sheetData>
    <row r="1" spans="1:16" ht="15.75">
      <c r="A1" s="83" t="s">
        <v>155</v>
      </c>
      <c r="I1" s="84" t="s">
        <v>60</v>
      </c>
      <c r="J1" s="85" t="s">
        <v>156</v>
      </c>
    </row>
    <row r="2" spans="1:16">
      <c r="I2" s="86" t="s">
        <v>71</v>
      </c>
      <c r="J2" s="87" t="s">
        <v>157</v>
      </c>
    </row>
    <row r="3" spans="1:16">
      <c r="A3" s="88" t="s">
        <v>158</v>
      </c>
      <c r="I3" s="86" t="s">
        <v>75</v>
      </c>
      <c r="J3" s="87" t="s">
        <v>159</v>
      </c>
    </row>
    <row r="4" spans="1:16">
      <c r="I4" s="86" t="s">
        <v>90</v>
      </c>
      <c r="J4" s="87" t="s">
        <v>159</v>
      </c>
    </row>
    <row r="5" spans="1:16" ht="13.5" thickBot="1">
      <c r="I5" s="89" t="s">
        <v>114</v>
      </c>
      <c r="J5" s="90" t="s">
        <v>160</v>
      </c>
    </row>
    <row r="10" spans="1:16" ht="13.5" thickBot="1"/>
    <row r="11" spans="1:16" ht="12.75" customHeight="1" thickBot="1">
      <c r="A11" s="24" t="str">
        <f t="shared" ref="A11:A38" si="0">P11</f>
        <v>BAVM 150 </v>
      </c>
      <c r="B11" s="3" t="str">
        <f t="shared" ref="B11:B38" si="1">IF(H11=INT(H11),"I","II")</f>
        <v>II</v>
      </c>
      <c r="C11" s="24">
        <f t="shared" ref="C11:C38" si="2">1*G11</f>
        <v>51955.390700000004</v>
      </c>
      <c r="D11" s="37" t="str">
        <f t="shared" ref="D11:D38" si="3">VLOOKUP(F11,I$1:J$5,2,FALSE)</f>
        <v>vis</v>
      </c>
      <c r="E11" s="91">
        <f>VLOOKUP(C11,'Active 1'!C$21:E$972,3,FALSE)</f>
        <v>-26.499350877829659</v>
      </c>
      <c r="F11" s="3" t="s">
        <v>114</v>
      </c>
      <c r="G11" s="37" t="str">
        <f t="shared" ref="G11:G38" si="4">MID(I11,3,LEN(I11)-3)</f>
        <v>51955.3907</v>
      </c>
      <c r="H11" s="24">
        <f t="shared" ref="H11:H38" si="5">1*K11</f>
        <v>-8066.5</v>
      </c>
      <c r="I11" s="92" t="s">
        <v>161</v>
      </c>
      <c r="J11" s="93" t="s">
        <v>162</v>
      </c>
      <c r="K11" s="92">
        <v>-8066.5</v>
      </c>
      <c r="L11" s="92" t="s">
        <v>163</v>
      </c>
      <c r="M11" s="93" t="s">
        <v>164</v>
      </c>
      <c r="N11" s="93" t="s">
        <v>165</v>
      </c>
      <c r="O11" s="94" t="s">
        <v>166</v>
      </c>
      <c r="P11" s="95" t="s">
        <v>167</v>
      </c>
    </row>
    <row r="12" spans="1:16" ht="12.75" customHeight="1" thickBot="1">
      <c r="A12" s="24" t="str">
        <f t="shared" si="0"/>
        <v>BAVM 150 </v>
      </c>
      <c r="B12" s="3" t="str">
        <f t="shared" si="1"/>
        <v>II</v>
      </c>
      <c r="C12" s="24">
        <f t="shared" si="2"/>
        <v>51956.378700000001</v>
      </c>
      <c r="D12" s="37" t="str">
        <f t="shared" si="3"/>
        <v>vis</v>
      </c>
      <c r="E12" s="91">
        <f>VLOOKUP(C12,'Active 1'!C$21:E$972,3,FALSE)</f>
        <v>-24.50142968652354</v>
      </c>
      <c r="F12" s="3" t="s">
        <v>114</v>
      </c>
      <c r="G12" s="37" t="str">
        <f t="shared" si="4"/>
        <v>51956.3787</v>
      </c>
      <c r="H12" s="24">
        <f t="shared" si="5"/>
        <v>-8064.5</v>
      </c>
      <c r="I12" s="92" t="s">
        <v>168</v>
      </c>
      <c r="J12" s="93" t="s">
        <v>169</v>
      </c>
      <c r="K12" s="92">
        <v>-8064.5</v>
      </c>
      <c r="L12" s="92" t="s">
        <v>170</v>
      </c>
      <c r="M12" s="93" t="s">
        <v>164</v>
      </c>
      <c r="N12" s="93" t="s">
        <v>165</v>
      </c>
      <c r="O12" s="94" t="s">
        <v>166</v>
      </c>
      <c r="P12" s="95" t="s">
        <v>167</v>
      </c>
    </row>
    <row r="13" spans="1:16" ht="12.75" customHeight="1" thickBot="1">
      <c r="A13" s="24" t="str">
        <f t="shared" si="0"/>
        <v>BAVM 150 </v>
      </c>
      <c r="B13" s="3" t="str">
        <f t="shared" si="1"/>
        <v>II</v>
      </c>
      <c r="C13" s="24">
        <f t="shared" si="2"/>
        <v>51964.292300000001</v>
      </c>
      <c r="D13" s="37" t="str">
        <f t="shared" si="3"/>
        <v>vis</v>
      </c>
      <c r="E13" s="91">
        <f>VLOOKUP(C13,'Active 1'!C$21:E$972,3,FALSE)</f>
        <v>-8.4986471566055588</v>
      </c>
      <c r="F13" s="3" t="s">
        <v>114</v>
      </c>
      <c r="G13" s="37" t="str">
        <f t="shared" si="4"/>
        <v>51964.2923</v>
      </c>
      <c r="H13" s="24">
        <f t="shared" si="5"/>
        <v>-8048.5</v>
      </c>
      <c r="I13" s="92" t="s">
        <v>171</v>
      </c>
      <c r="J13" s="93" t="s">
        <v>172</v>
      </c>
      <c r="K13" s="92">
        <v>-8048.5</v>
      </c>
      <c r="L13" s="92" t="s">
        <v>173</v>
      </c>
      <c r="M13" s="93" t="s">
        <v>164</v>
      </c>
      <c r="N13" s="93" t="s">
        <v>165</v>
      </c>
      <c r="O13" s="94" t="s">
        <v>174</v>
      </c>
      <c r="P13" s="95" t="s">
        <v>167</v>
      </c>
    </row>
    <row r="14" spans="1:16" ht="12.75" customHeight="1" thickBot="1">
      <c r="A14" s="24" t="str">
        <f t="shared" si="0"/>
        <v>BAVM 150 </v>
      </c>
      <c r="B14" s="3" t="str">
        <f t="shared" si="1"/>
        <v>I</v>
      </c>
      <c r="C14" s="24">
        <f t="shared" si="2"/>
        <v>51968.492899999997</v>
      </c>
      <c r="D14" s="37" t="str">
        <f t="shared" si="3"/>
        <v>vis</v>
      </c>
      <c r="E14" s="91">
        <f>VLOOKUP(C14,'Active 1'!C$21:E$972,3,FALSE)</f>
        <v>-4.2465936356851346E-3</v>
      </c>
      <c r="F14" s="3" t="s">
        <v>114</v>
      </c>
      <c r="G14" s="37" t="str">
        <f t="shared" si="4"/>
        <v>51968.4929</v>
      </c>
      <c r="H14" s="24">
        <f t="shared" si="5"/>
        <v>-8040</v>
      </c>
      <c r="I14" s="92" t="s">
        <v>175</v>
      </c>
      <c r="J14" s="93" t="s">
        <v>176</v>
      </c>
      <c r="K14" s="92">
        <v>-8040</v>
      </c>
      <c r="L14" s="92" t="s">
        <v>177</v>
      </c>
      <c r="M14" s="93" t="s">
        <v>164</v>
      </c>
      <c r="N14" s="93" t="s">
        <v>165</v>
      </c>
      <c r="O14" s="94" t="s">
        <v>178</v>
      </c>
      <c r="P14" s="95" t="s">
        <v>167</v>
      </c>
    </row>
    <row r="15" spans="1:16" ht="12.75" customHeight="1" thickBot="1">
      <c r="A15" s="24" t="str">
        <f t="shared" si="0"/>
        <v>BAVM 158 </v>
      </c>
      <c r="B15" s="3" t="str">
        <f t="shared" si="1"/>
        <v>II</v>
      </c>
      <c r="C15" s="24">
        <f t="shared" si="2"/>
        <v>52000.392800000001</v>
      </c>
      <c r="D15" s="37" t="str">
        <f t="shared" si="3"/>
        <v>vis</v>
      </c>
      <c r="E15" s="91">
        <f>VLOOKUP(C15,'Active 1'!C$21:E$972,3,FALSE)</f>
        <v>64.503330542712291</v>
      </c>
      <c r="F15" s="3" t="s">
        <v>114</v>
      </c>
      <c r="G15" s="37" t="str">
        <f t="shared" si="4"/>
        <v>52000.3928</v>
      </c>
      <c r="H15" s="24">
        <f t="shared" si="5"/>
        <v>-7975.5</v>
      </c>
      <c r="I15" s="92" t="s">
        <v>179</v>
      </c>
      <c r="J15" s="93" t="s">
        <v>180</v>
      </c>
      <c r="K15" s="92">
        <v>-7975.5</v>
      </c>
      <c r="L15" s="92" t="s">
        <v>181</v>
      </c>
      <c r="M15" s="93" t="s">
        <v>164</v>
      </c>
      <c r="N15" s="93" t="s">
        <v>165</v>
      </c>
      <c r="O15" s="94" t="s">
        <v>178</v>
      </c>
      <c r="P15" s="95" t="s">
        <v>182</v>
      </c>
    </row>
    <row r="16" spans="1:16" ht="12.75" customHeight="1" thickBot="1">
      <c r="A16" s="24" t="str">
        <f t="shared" si="0"/>
        <v>BAVM 158 </v>
      </c>
      <c r="B16" s="3" t="str">
        <f t="shared" si="1"/>
        <v>II</v>
      </c>
      <c r="C16" s="24">
        <f t="shared" si="2"/>
        <v>52001.379300000001</v>
      </c>
      <c r="D16" s="37" t="str">
        <f t="shared" si="3"/>
        <v>vis</v>
      </c>
      <c r="E16" s="91">
        <f>VLOOKUP(C16,'Active 1'!C$21:E$972,3,FALSE)</f>
        <v>66.49821845286057</v>
      </c>
      <c r="F16" s="3" t="s">
        <v>114</v>
      </c>
      <c r="G16" s="37" t="str">
        <f t="shared" si="4"/>
        <v>52001.3793</v>
      </c>
      <c r="H16" s="24">
        <f t="shared" si="5"/>
        <v>-7973.5</v>
      </c>
      <c r="I16" s="92" t="s">
        <v>183</v>
      </c>
      <c r="J16" s="93" t="s">
        <v>184</v>
      </c>
      <c r="K16" s="92">
        <v>-7973.5</v>
      </c>
      <c r="L16" s="92" t="s">
        <v>185</v>
      </c>
      <c r="M16" s="93" t="s">
        <v>164</v>
      </c>
      <c r="N16" s="93" t="s">
        <v>165</v>
      </c>
      <c r="O16" s="94" t="s">
        <v>178</v>
      </c>
      <c r="P16" s="95" t="s">
        <v>182</v>
      </c>
    </row>
    <row r="17" spans="1:16" ht="12.75" customHeight="1" thickBot="1">
      <c r="A17" s="24" t="str">
        <f t="shared" si="0"/>
        <v>BAVM 150 </v>
      </c>
      <c r="B17" s="3" t="str">
        <f t="shared" si="1"/>
        <v>II</v>
      </c>
      <c r="C17" s="24">
        <f t="shared" si="2"/>
        <v>52321.330600000001</v>
      </c>
      <c r="D17" s="37" t="str">
        <f t="shared" si="3"/>
        <v>vis</v>
      </c>
      <c r="E17" s="91">
        <f>VLOOKUP(C17,'Active 1'!C$21:E$972,3,FALSE)</f>
        <v>713.49971891594271</v>
      </c>
      <c r="F17" s="3" t="s">
        <v>114</v>
      </c>
      <c r="G17" s="37" t="str">
        <f t="shared" si="4"/>
        <v>52321.3306</v>
      </c>
      <c r="H17" s="24">
        <f t="shared" si="5"/>
        <v>-7326.5</v>
      </c>
      <c r="I17" s="92" t="s">
        <v>186</v>
      </c>
      <c r="J17" s="93" t="s">
        <v>187</v>
      </c>
      <c r="K17" s="92">
        <v>-7326.5</v>
      </c>
      <c r="L17" s="92" t="s">
        <v>188</v>
      </c>
      <c r="M17" s="93" t="s">
        <v>164</v>
      </c>
      <c r="N17" s="93" t="s">
        <v>165</v>
      </c>
      <c r="O17" s="94" t="s">
        <v>166</v>
      </c>
      <c r="P17" s="95" t="s">
        <v>167</v>
      </c>
    </row>
    <row r="18" spans="1:16" ht="12.75" customHeight="1" thickBot="1">
      <c r="A18" s="24" t="str">
        <f t="shared" si="0"/>
        <v>BAVM 150 </v>
      </c>
      <c r="B18" s="3" t="str">
        <f t="shared" si="1"/>
        <v>I</v>
      </c>
      <c r="C18" s="24">
        <f t="shared" si="2"/>
        <v>52338.3917</v>
      </c>
      <c r="D18" s="37" t="str">
        <f t="shared" si="3"/>
        <v>vis</v>
      </c>
      <c r="E18" s="91">
        <f>VLOOKUP(C18,'Active 1'!C$21:E$972,3,FALSE)</f>
        <v>748.00046105873139</v>
      </c>
      <c r="F18" s="3" t="s">
        <v>114</v>
      </c>
      <c r="G18" s="37" t="str">
        <f t="shared" si="4"/>
        <v>52338.3917</v>
      </c>
      <c r="H18" s="24">
        <f t="shared" si="5"/>
        <v>-7292</v>
      </c>
      <c r="I18" s="92" t="s">
        <v>189</v>
      </c>
      <c r="J18" s="93" t="s">
        <v>190</v>
      </c>
      <c r="K18" s="92">
        <v>-7292</v>
      </c>
      <c r="L18" s="92" t="s">
        <v>191</v>
      </c>
      <c r="M18" s="93" t="s">
        <v>164</v>
      </c>
      <c r="N18" s="93" t="s">
        <v>192</v>
      </c>
      <c r="O18" s="94" t="s">
        <v>178</v>
      </c>
      <c r="P18" s="95" t="s">
        <v>167</v>
      </c>
    </row>
    <row r="19" spans="1:16" ht="12.75" customHeight="1" thickBot="1">
      <c r="A19" s="24" t="str">
        <f t="shared" si="0"/>
        <v>BAVM 150 </v>
      </c>
      <c r="B19" s="3" t="str">
        <f t="shared" si="1"/>
        <v>I</v>
      </c>
      <c r="C19" s="24">
        <f t="shared" si="2"/>
        <v>52342.350200000001</v>
      </c>
      <c r="D19" s="37" t="str">
        <f t="shared" si="3"/>
        <v>vis</v>
      </c>
      <c r="E19" s="91">
        <f>VLOOKUP(C19,'Active 1'!C$21:E$972,3,FALSE)</f>
        <v>756.0052900423409</v>
      </c>
      <c r="F19" s="3" t="s">
        <v>114</v>
      </c>
      <c r="G19" s="37" t="str">
        <f t="shared" si="4"/>
        <v>52342.3502</v>
      </c>
      <c r="H19" s="24">
        <f t="shared" si="5"/>
        <v>-7284</v>
      </c>
      <c r="I19" s="92" t="s">
        <v>193</v>
      </c>
      <c r="J19" s="93" t="s">
        <v>194</v>
      </c>
      <c r="K19" s="92" t="s">
        <v>195</v>
      </c>
      <c r="L19" s="92" t="s">
        <v>196</v>
      </c>
      <c r="M19" s="93" t="s">
        <v>164</v>
      </c>
      <c r="N19" s="93" t="s">
        <v>165</v>
      </c>
      <c r="O19" s="94" t="s">
        <v>166</v>
      </c>
      <c r="P19" s="95" t="s">
        <v>167</v>
      </c>
    </row>
    <row r="20" spans="1:16" ht="12.75" customHeight="1" thickBot="1">
      <c r="A20" s="24" t="str">
        <f t="shared" si="0"/>
        <v>BAVM 158 </v>
      </c>
      <c r="B20" s="3" t="str">
        <f t="shared" si="1"/>
        <v>II</v>
      </c>
      <c r="C20" s="24">
        <f t="shared" si="2"/>
        <v>52727.325299999997</v>
      </c>
      <c r="D20" s="37" t="str">
        <f t="shared" si="3"/>
        <v>vis</v>
      </c>
      <c r="E20" s="91">
        <f>VLOOKUP(C20,'Active 1'!C$21:E$972,3,FALSE)</f>
        <v>1534.4971022053858</v>
      </c>
      <c r="F20" s="3" t="s">
        <v>114</v>
      </c>
      <c r="G20" s="37" t="str">
        <f t="shared" si="4"/>
        <v>52727.3253</v>
      </c>
      <c r="H20" s="24">
        <f t="shared" si="5"/>
        <v>-6505.5</v>
      </c>
      <c r="I20" s="92" t="s">
        <v>197</v>
      </c>
      <c r="J20" s="93" t="s">
        <v>198</v>
      </c>
      <c r="K20" s="92" t="s">
        <v>199</v>
      </c>
      <c r="L20" s="92" t="s">
        <v>200</v>
      </c>
      <c r="M20" s="93" t="s">
        <v>164</v>
      </c>
      <c r="N20" s="93" t="s">
        <v>165</v>
      </c>
      <c r="O20" s="94" t="s">
        <v>178</v>
      </c>
      <c r="P20" s="95" t="s">
        <v>182</v>
      </c>
    </row>
    <row r="21" spans="1:16" ht="12.75" customHeight="1" thickBot="1">
      <c r="A21" s="24" t="str">
        <f t="shared" si="0"/>
        <v>BAVM 178 </v>
      </c>
      <c r="B21" s="3" t="str">
        <f t="shared" si="1"/>
        <v>II</v>
      </c>
      <c r="C21" s="24">
        <f t="shared" si="2"/>
        <v>53406.290399999998</v>
      </c>
      <c r="D21" s="37" t="str">
        <f t="shared" si="3"/>
        <v>vis</v>
      </c>
      <c r="E21" s="91">
        <f>VLOOKUP(C21,'Active 1'!C$21:E$972,3,FALSE)</f>
        <v>2907.491800029919</v>
      </c>
      <c r="F21" s="3" t="s">
        <v>114</v>
      </c>
      <c r="G21" s="37" t="str">
        <f t="shared" si="4"/>
        <v>53406.2904</v>
      </c>
      <c r="H21" s="24">
        <f t="shared" si="5"/>
        <v>-5132.5</v>
      </c>
      <c r="I21" s="92" t="s">
        <v>201</v>
      </c>
      <c r="J21" s="93" t="s">
        <v>202</v>
      </c>
      <c r="K21" s="92" t="s">
        <v>203</v>
      </c>
      <c r="L21" s="92" t="s">
        <v>204</v>
      </c>
      <c r="M21" s="93" t="s">
        <v>205</v>
      </c>
      <c r="N21" s="93" t="s">
        <v>165</v>
      </c>
      <c r="O21" s="94" t="s">
        <v>206</v>
      </c>
      <c r="P21" s="95" t="s">
        <v>207</v>
      </c>
    </row>
    <row r="22" spans="1:16" ht="12.75" customHeight="1" thickBot="1">
      <c r="A22" s="24" t="str">
        <f t="shared" si="0"/>
        <v>BAVM 178 </v>
      </c>
      <c r="B22" s="3" t="str">
        <f t="shared" si="1"/>
        <v>I</v>
      </c>
      <c r="C22" s="24">
        <f t="shared" si="2"/>
        <v>53463.405500000001</v>
      </c>
      <c r="D22" s="37" t="str">
        <f t="shared" si="3"/>
        <v>vis</v>
      </c>
      <c r="E22" s="91">
        <f>VLOOKUP(C22,'Active 1'!C$21:E$972,3,FALSE)</f>
        <v>3022.9892379184375</v>
      </c>
      <c r="F22" s="3" t="s">
        <v>114</v>
      </c>
      <c r="G22" s="37" t="str">
        <f t="shared" si="4"/>
        <v>53463.4055</v>
      </c>
      <c r="H22" s="24">
        <f t="shared" si="5"/>
        <v>-5017</v>
      </c>
      <c r="I22" s="92" t="s">
        <v>208</v>
      </c>
      <c r="J22" s="93" t="s">
        <v>209</v>
      </c>
      <c r="K22" s="92" t="s">
        <v>210</v>
      </c>
      <c r="L22" s="92" t="s">
        <v>211</v>
      </c>
      <c r="M22" s="93" t="s">
        <v>205</v>
      </c>
      <c r="N22" s="93" t="s">
        <v>212</v>
      </c>
      <c r="O22" s="94" t="s">
        <v>213</v>
      </c>
      <c r="P22" s="95" t="s">
        <v>207</v>
      </c>
    </row>
    <row r="23" spans="1:16" ht="12.75" customHeight="1" thickBot="1">
      <c r="A23" s="24" t="str">
        <f t="shared" si="0"/>
        <v>IBVS 5760 </v>
      </c>
      <c r="B23" s="3" t="str">
        <f t="shared" si="1"/>
        <v>I</v>
      </c>
      <c r="C23" s="24">
        <f t="shared" si="2"/>
        <v>54096.874100000001</v>
      </c>
      <c r="D23" s="37" t="str">
        <f t="shared" si="3"/>
        <v>vis</v>
      </c>
      <c r="E23" s="91">
        <f>VLOOKUP(C23,'Active 1'!C$21:E$972,3,FALSE)</f>
        <v>4303.9814848517899</v>
      </c>
      <c r="F23" s="3" t="s">
        <v>114</v>
      </c>
      <c r="G23" s="37" t="str">
        <f t="shared" si="4"/>
        <v>54096.8741</v>
      </c>
      <c r="H23" s="24">
        <f t="shared" si="5"/>
        <v>-3736</v>
      </c>
      <c r="I23" s="92" t="s">
        <v>214</v>
      </c>
      <c r="J23" s="93" t="s">
        <v>215</v>
      </c>
      <c r="K23" s="92" t="s">
        <v>216</v>
      </c>
      <c r="L23" s="92" t="s">
        <v>217</v>
      </c>
      <c r="M23" s="93" t="s">
        <v>205</v>
      </c>
      <c r="N23" s="93" t="s">
        <v>212</v>
      </c>
      <c r="O23" s="94" t="s">
        <v>218</v>
      </c>
      <c r="P23" s="95" t="s">
        <v>219</v>
      </c>
    </row>
    <row r="24" spans="1:16" ht="12.75" customHeight="1" thickBot="1">
      <c r="A24" s="24" t="str">
        <f t="shared" si="0"/>
        <v>IBVS 5820 </v>
      </c>
      <c r="B24" s="3" t="str">
        <f t="shared" si="1"/>
        <v>I</v>
      </c>
      <c r="C24" s="24">
        <f t="shared" si="2"/>
        <v>54399.0193</v>
      </c>
      <c r="D24" s="37" t="str">
        <f t="shared" si="3"/>
        <v>vis</v>
      </c>
      <c r="E24" s="91">
        <f>VLOOKUP(C24,'Active 1'!C$21:E$972,3,FALSE)</f>
        <v>4914.9757135288328</v>
      </c>
      <c r="F24" s="3" t="s">
        <v>114</v>
      </c>
      <c r="G24" s="37" t="str">
        <f t="shared" si="4"/>
        <v>54399.0193</v>
      </c>
      <c r="H24" s="24">
        <f t="shared" si="5"/>
        <v>-3125</v>
      </c>
      <c r="I24" s="92" t="s">
        <v>220</v>
      </c>
      <c r="J24" s="93" t="s">
        <v>221</v>
      </c>
      <c r="K24" s="92" t="s">
        <v>222</v>
      </c>
      <c r="L24" s="92" t="s">
        <v>223</v>
      </c>
      <c r="M24" s="93" t="s">
        <v>205</v>
      </c>
      <c r="N24" s="93" t="s">
        <v>94</v>
      </c>
      <c r="O24" s="94" t="s">
        <v>224</v>
      </c>
      <c r="P24" s="95" t="s">
        <v>225</v>
      </c>
    </row>
    <row r="25" spans="1:16" ht="12.75" customHeight="1" thickBot="1">
      <c r="A25" s="24" t="str">
        <f t="shared" si="0"/>
        <v>IBVS 5875 </v>
      </c>
      <c r="B25" s="3" t="str">
        <f t="shared" si="1"/>
        <v>I</v>
      </c>
      <c r="C25" s="24">
        <f t="shared" si="2"/>
        <v>54821.824000000001</v>
      </c>
      <c r="D25" s="37" t="str">
        <f t="shared" si="3"/>
        <v>vis</v>
      </c>
      <c r="E25" s="91">
        <f>VLOOKUP(C25,'Active 1'!C$21:E$972,3,FALSE)</f>
        <v>5769.9660676947424</v>
      </c>
      <c r="F25" s="3" t="s">
        <v>114</v>
      </c>
      <c r="G25" s="37" t="str">
        <f t="shared" si="4"/>
        <v>54821.824</v>
      </c>
      <c r="H25" s="24">
        <f t="shared" si="5"/>
        <v>-2270</v>
      </c>
      <c r="I25" s="92" t="s">
        <v>226</v>
      </c>
      <c r="J25" s="93" t="s">
        <v>227</v>
      </c>
      <c r="K25" s="92" t="s">
        <v>228</v>
      </c>
      <c r="L25" s="92" t="s">
        <v>229</v>
      </c>
      <c r="M25" s="93" t="s">
        <v>205</v>
      </c>
      <c r="N25" s="93" t="s">
        <v>94</v>
      </c>
      <c r="O25" s="94" t="s">
        <v>224</v>
      </c>
      <c r="P25" s="95" t="s">
        <v>230</v>
      </c>
    </row>
    <row r="26" spans="1:16" ht="12.75" customHeight="1" thickBot="1">
      <c r="A26" s="24" t="str">
        <f t="shared" si="0"/>
        <v>BAVM 214 </v>
      </c>
      <c r="B26" s="3" t="str">
        <f t="shared" si="1"/>
        <v>I</v>
      </c>
      <c r="C26" s="24">
        <f t="shared" si="2"/>
        <v>54861.385300000002</v>
      </c>
      <c r="D26" s="37" t="str">
        <f t="shared" si="3"/>
        <v>vis</v>
      </c>
      <c r="E26" s="91">
        <f>VLOOKUP(C26,'Active 1'!C$21:E$972,3,FALSE)</f>
        <v>5849.9664316884846</v>
      </c>
      <c r="F26" s="3" t="s">
        <v>114</v>
      </c>
      <c r="G26" s="37" t="str">
        <f t="shared" si="4"/>
        <v>54861.3853</v>
      </c>
      <c r="H26" s="24">
        <f t="shared" si="5"/>
        <v>-2190</v>
      </c>
      <c r="I26" s="92" t="s">
        <v>237</v>
      </c>
      <c r="J26" s="93" t="s">
        <v>238</v>
      </c>
      <c r="K26" s="92" t="s">
        <v>239</v>
      </c>
      <c r="L26" s="92" t="s">
        <v>240</v>
      </c>
      <c r="M26" s="93" t="s">
        <v>205</v>
      </c>
      <c r="N26" s="93" t="s">
        <v>192</v>
      </c>
      <c r="O26" s="94" t="s">
        <v>241</v>
      </c>
      <c r="P26" s="95" t="s">
        <v>242</v>
      </c>
    </row>
    <row r="27" spans="1:16" ht="12.75" customHeight="1" thickBot="1">
      <c r="A27" s="24" t="str">
        <f t="shared" si="0"/>
        <v>IBVS 6018 </v>
      </c>
      <c r="B27" s="3" t="str">
        <f t="shared" si="1"/>
        <v>I</v>
      </c>
      <c r="C27" s="24">
        <f t="shared" si="2"/>
        <v>55592.764000000003</v>
      </c>
      <c r="D27" s="37" t="str">
        <f t="shared" si="3"/>
        <v>vis</v>
      </c>
      <c r="E27" s="91">
        <f>VLOOKUP(C27,'Active 1'!C$21:E$972,3,FALSE)</f>
        <v>7328.9512531495575</v>
      </c>
      <c r="F27" s="3" t="s">
        <v>114</v>
      </c>
      <c r="G27" s="37" t="str">
        <f t="shared" si="4"/>
        <v>55592.764</v>
      </c>
      <c r="H27" s="24">
        <f t="shared" si="5"/>
        <v>-711</v>
      </c>
      <c r="I27" s="92" t="s">
        <v>243</v>
      </c>
      <c r="J27" s="93" t="s">
        <v>244</v>
      </c>
      <c r="K27" s="92" t="s">
        <v>245</v>
      </c>
      <c r="L27" s="92" t="s">
        <v>246</v>
      </c>
      <c r="M27" s="93" t="s">
        <v>205</v>
      </c>
      <c r="N27" s="93" t="s">
        <v>60</v>
      </c>
      <c r="O27" s="94" t="s">
        <v>224</v>
      </c>
      <c r="P27" s="95" t="s">
        <v>247</v>
      </c>
    </row>
    <row r="28" spans="1:16" ht="12.75" customHeight="1" thickBot="1">
      <c r="A28" s="24" t="str">
        <f t="shared" si="0"/>
        <v>OEJV 0160 </v>
      </c>
      <c r="B28" s="3" t="str">
        <f t="shared" si="1"/>
        <v>II</v>
      </c>
      <c r="C28" s="24">
        <f t="shared" si="2"/>
        <v>55599.440150000002</v>
      </c>
      <c r="D28" s="37" t="str">
        <f t="shared" si="3"/>
        <v>vis</v>
      </c>
      <c r="E28" s="91">
        <f>VLOOKUP(C28,'Active 1'!C$21:E$972,3,FALSE)</f>
        <v>7342.451679831106</v>
      </c>
      <c r="F28" s="3" t="s">
        <v>114</v>
      </c>
      <c r="G28" s="37" t="str">
        <f t="shared" si="4"/>
        <v>55599.44015</v>
      </c>
      <c r="H28" s="24">
        <f t="shared" si="5"/>
        <v>-697.5</v>
      </c>
      <c r="I28" s="92" t="s">
        <v>248</v>
      </c>
      <c r="J28" s="93" t="s">
        <v>249</v>
      </c>
      <c r="K28" s="92" t="s">
        <v>250</v>
      </c>
      <c r="L28" s="92" t="s">
        <v>251</v>
      </c>
      <c r="M28" s="93" t="s">
        <v>205</v>
      </c>
      <c r="N28" s="93" t="s">
        <v>94</v>
      </c>
      <c r="O28" s="94" t="s">
        <v>252</v>
      </c>
      <c r="P28" s="95" t="s">
        <v>253</v>
      </c>
    </row>
    <row r="29" spans="1:16" ht="12.75" customHeight="1" thickBot="1">
      <c r="A29" s="24" t="str">
        <f t="shared" si="0"/>
        <v>OEJV 0160 </v>
      </c>
      <c r="B29" s="3" t="str">
        <f t="shared" si="1"/>
        <v>I</v>
      </c>
      <c r="C29" s="24">
        <f t="shared" si="2"/>
        <v>55624.411890000003</v>
      </c>
      <c r="D29" s="37" t="str">
        <f t="shared" si="3"/>
        <v>vis</v>
      </c>
      <c r="E29" s="91">
        <f>VLOOKUP(C29,'Active 1'!C$21:E$972,3,FALSE)</f>
        <v>7392.9492188289923</v>
      </c>
      <c r="F29" s="3" t="s">
        <v>114</v>
      </c>
      <c r="G29" s="37" t="str">
        <f t="shared" si="4"/>
        <v>55624.41189</v>
      </c>
      <c r="H29" s="24">
        <f t="shared" si="5"/>
        <v>-647</v>
      </c>
      <c r="I29" s="92" t="s">
        <v>260</v>
      </c>
      <c r="J29" s="93" t="s">
        <v>261</v>
      </c>
      <c r="K29" s="92" t="s">
        <v>262</v>
      </c>
      <c r="L29" s="92" t="s">
        <v>263</v>
      </c>
      <c r="M29" s="93" t="s">
        <v>205</v>
      </c>
      <c r="N29" s="93" t="s">
        <v>94</v>
      </c>
      <c r="O29" s="94" t="s">
        <v>252</v>
      </c>
      <c r="P29" s="95" t="s">
        <v>253</v>
      </c>
    </row>
    <row r="30" spans="1:16" ht="12.75" customHeight="1" thickBot="1">
      <c r="A30" s="24" t="str">
        <f t="shared" si="0"/>
        <v>BAVM 231 </v>
      </c>
      <c r="B30" s="3" t="str">
        <f t="shared" si="1"/>
        <v>I</v>
      </c>
      <c r="C30" s="24">
        <f t="shared" si="2"/>
        <v>55944.359499999999</v>
      </c>
      <c r="D30" s="37" t="str">
        <f t="shared" si="3"/>
        <v>vis</v>
      </c>
      <c r="E30" s="91">
        <f>VLOOKUP(C30,'Active 1'!C$21:E$972,3,FALSE)</f>
        <v>8039.9432574204084</v>
      </c>
      <c r="F30" s="3" t="s">
        <v>114</v>
      </c>
      <c r="G30" s="37" t="str">
        <f t="shared" si="4"/>
        <v>55944.3595</v>
      </c>
      <c r="H30" s="24">
        <f t="shared" si="5"/>
        <v>0</v>
      </c>
      <c r="I30" s="92" t="s">
        <v>264</v>
      </c>
      <c r="J30" s="93" t="s">
        <v>265</v>
      </c>
      <c r="K30" s="92" t="s">
        <v>266</v>
      </c>
      <c r="L30" s="92" t="s">
        <v>267</v>
      </c>
      <c r="M30" s="93" t="s">
        <v>205</v>
      </c>
      <c r="N30" s="93" t="s">
        <v>192</v>
      </c>
      <c r="O30" s="94" t="s">
        <v>268</v>
      </c>
      <c r="P30" s="95" t="s">
        <v>269</v>
      </c>
    </row>
    <row r="31" spans="1:16" ht="12.75" customHeight="1" thickBot="1">
      <c r="A31" s="24" t="str">
        <f t="shared" si="0"/>
        <v>OEJV 0160 </v>
      </c>
      <c r="B31" s="3" t="str">
        <f t="shared" si="1"/>
        <v>II</v>
      </c>
      <c r="C31" s="24">
        <f t="shared" si="2"/>
        <v>55961.419860000002</v>
      </c>
      <c r="D31" s="37" t="str">
        <f t="shared" si="3"/>
        <v>vis</v>
      </c>
      <c r="E31" s="91">
        <f>VLOOKUP(C31,'Active 1'!C$21:E$972,3,FALSE)</f>
        <v>8074.4425031444998</v>
      </c>
      <c r="F31" s="3" t="s">
        <v>114</v>
      </c>
      <c r="G31" s="37" t="str">
        <f t="shared" si="4"/>
        <v>55961.41986</v>
      </c>
      <c r="H31" s="24">
        <f t="shared" si="5"/>
        <v>34.5</v>
      </c>
      <c r="I31" s="92" t="s">
        <v>270</v>
      </c>
      <c r="J31" s="93" t="s">
        <v>271</v>
      </c>
      <c r="K31" s="92" t="s">
        <v>272</v>
      </c>
      <c r="L31" s="92" t="s">
        <v>273</v>
      </c>
      <c r="M31" s="93" t="s">
        <v>205</v>
      </c>
      <c r="N31" s="93" t="s">
        <v>94</v>
      </c>
      <c r="O31" s="94" t="s">
        <v>252</v>
      </c>
      <c r="P31" s="95" t="s">
        <v>253</v>
      </c>
    </row>
    <row r="32" spans="1:16" ht="12.75" customHeight="1" thickBot="1">
      <c r="A32" s="24" t="str">
        <f t="shared" si="0"/>
        <v>IBVS 6063 </v>
      </c>
      <c r="B32" s="3" t="str">
        <f t="shared" si="1"/>
        <v>I</v>
      </c>
      <c r="C32" s="24">
        <f t="shared" si="2"/>
        <v>56297.9303</v>
      </c>
      <c r="D32" s="37" t="str">
        <f t="shared" si="3"/>
        <v>vis</v>
      </c>
      <c r="E32" s="91">
        <f>VLOOKUP(C32,'Active 1'!C$21:E$972,3,FALSE)</f>
        <v>8754.9296885426847</v>
      </c>
      <c r="F32" s="3" t="s">
        <v>114</v>
      </c>
      <c r="G32" s="37" t="str">
        <f t="shared" si="4"/>
        <v>56297.9303</v>
      </c>
      <c r="H32" s="24">
        <f t="shared" si="5"/>
        <v>715</v>
      </c>
      <c r="I32" s="92" t="s">
        <v>274</v>
      </c>
      <c r="J32" s="93" t="s">
        <v>275</v>
      </c>
      <c r="K32" s="92" t="s">
        <v>276</v>
      </c>
      <c r="L32" s="92" t="s">
        <v>277</v>
      </c>
      <c r="M32" s="93" t="s">
        <v>205</v>
      </c>
      <c r="N32" s="93" t="s">
        <v>114</v>
      </c>
      <c r="O32" s="94" t="s">
        <v>278</v>
      </c>
      <c r="P32" s="95" t="s">
        <v>279</v>
      </c>
    </row>
    <row r="33" spans="1:16" ht="12.75" customHeight="1" thickBot="1">
      <c r="A33" s="24" t="str">
        <f t="shared" si="0"/>
        <v>OEJV 0160 </v>
      </c>
      <c r="B33" s="3" t="str">
        <f t="shared" si="1"/>
        <v>II</v>
      </c>
      <c r="C33" s="24">
        <f t="shared" si="2"/>
        <v>56376.311600000001</v>
      </c>
      <c r="D33" s="37" t="str">
        <f t="shared" si="3"/>
        <v>vis</v>
      </c>
      <c r="E33" s="91">
        <f>VLOOKUP(C33,'Active 1'!C$21:E$972,3,FALSE)</f>
        <v>8913.4313689804494</v>
      </c>
      <c r="F33" s="3" t="s">
        <v>114</v>
      </c>
      <c r="G33" s="37" t="str">
        <f t="shared" si="4"/>
        <v>56376.3116</v>
      </c>
      <c r="H33" s="24">
        <f t="shared" si="5"/>
        <v>873.5</v>
      </c>
      <c r="I33" s="92" t="s">
        <v>280</v>
      </c>
      <c r="J33" s="93" t="s">
        <v>281</v>
      </c>
      <c r="K33" s="92" t="s">
        <v>282</v>
      </c>
      <c r="L33" s="92" t="s">
        <v>283</v>
      </c>
      <c r="M33" s="93" t="s">
        <v>205</v>
      </c>
      <c r="N33" s="93" t="s">
        <v>94</v>
      </c>
      <c r="O33" s="94" t="s">
        <v>252</v>
      </c>
      <c r="P33" s="95" t="s">
        <v>253</v>
      </c>
    </row>
    <row r="34" spans="1:16" ht="12.75" customHeight="1" thickBot="1">
      <c r="A34" s="24" t="str">
        <f t="shared" si="0"/>
        <v>OEJV 0160 </v>
      </c>
      <c r="B34" s="3" t="str">
        <f t="shared" si="1"/>
        <v>I</v>
      </c>
      <c r="C34" s="24">
        <f t="shared" si="2"/>
        <v>56398.319940000001</v>
      </c>
      <c r="D34" s="37" t="str">
        <f t="shared" si="3"/>
        <v>vis</v>
      </c>
      <c r="E34" s="91">
        <f>VLOOKUP(C34,'Active 1'!C$21:E$972,3,FALSE)</f>
        <v>8957.936357716866</v>
      </c>
      <c r="F34" s="3" t="s">
        <v>114</v>
      </c>
      <c r="G34" s="37" t="str">
        <f t="shared" si="4"/>
        <v>56398.31994</v>
      </c>
      <c r="H34" s="24">
        <f t="shared" si="5"/>
        <v>918</v>
      </c>
      <c r="I34" s="92" t="s">
        <v>284</v>
      </c>
      <c r="J34" s="93" t="s">
        <v>285</v>
      </c>
      <c r="K34" s="92" t="s">
        <v>286</v>
      </c>
      <c r="L34" s="92" t="s">
        <v>287</v>
      </c>
      <c r="M34" s="93" t="s">
        <v>205</v>
      </c>
      <c r="N34" s="93" t="s">
        <v>94</v>
      </c>
      <c r="O34" s="94" t="s">
        <v>252</v>
      </c>
      <c r="P34" s="95" t="s">
        <v>253</v>
      </c>
    </row>
    <row r="35" spans="1:16" ht="12.75" customHeight="1" thickBot="1">
      <c r="A35" s="24" t="str">
        <f t="shared" si="0"/>
        <v>BAVM 234 </v>
      </c>
      <c r="B35" s="3" t="str">
        <f t="shared" si="1"/>
        <v>I</v>
      </c>
      <c r="C35" s="24">
        <f t="shared" si="2"/>
        <v>56596.616900000001</v>
      </c>
      <c r="D35" s="37" t="str">
        <f t="shared" si="3"/>
        <v>vis</v>
      </c>
      <c r="E35" s="91">
        <f>VLOOKUP(C35,'Active 1'!C$21:E$972,3,FALSE)</f>
        <v>9358.9299797376789</v>
      </c>
      <c r="F35" s="3" t="s">
        <v>114</v>
      </c>
      <c r="G35" s="37" t="str">
        <f t="shared" si="4"/>
        <v>56596.6169</v>
      </c>
      <c r="H35" s="24">
        <f t="shared" si="5"/>
        <v>1319</v>
      </c>
      <c r="I35" s="92" t="s">
        <v>288</v>
      </c>
      <c r="J35" s="93" t="s">
        <v>289</v>
      </c>
      <c r="K35" s="92" t="s">
        <v>290</v>
      </c>
      <c r="L35" s="92" t="s">
        <v>291</v>
      </c>
      <c r="M35" s="93" t="s">
        <v>205</v>
      </c>
      <c r="N35" s="93" t="s">
        <v>212</v>
      </c>
      <c r="O35" s="94" t="s">
        <v>166</v>
      </c>
      <c r="P35" s="95" t="s">
        <v>292</v>
      </c>
    </row>
    <row r="36" spans="1:16" ht="12.75" customHeight="1" thickBot="1">
      <c r="A36" s="24" t="str">
        <f t="shared" si="0"/>
        <v>IBVS 6131 </v>
      </c>
      <c r="B36" s="3" t="str">
        <f t="shared" si="1"/>
        <v>II</v>
      </c>
      <c r="C36" s="24">
        <f t="shared" si="2"/>
        <v>56695.762499999997</v>
      </c>
      <c r="D36" s="37" t="str">
        <f t="shared" si="3"/>
        <v>vis</v>
      </c>
      <c r="E36" s="91">
        <f>VLOOKUP(C36,'Active 1'!C$21:E$972,3,FALSE)</f>
        <v>9559.4209668482472</v>
      </c>
      <c r="F36" s="3" t="s">
        <v>114</v>
      </c>
      <c r="G36" s="37" t="str">
        <f t="shared" si="4"/>
        <v>56695.7625</v>
      </c>
      <c r="H36" s="24">
        <f t="shared" si="5"/>
        <v>1519.5</v>
      </c>
      <c r="I36" s="92" t="s">
        <v>293</v>
      </c>
      <c r="J36" s="93" t="s">
        <v>294</v>
      </c>
      <c r="K36" s="92" t="s">
        <v>295</v>
      </c>
      <c r="L36" s="92" t="s">
        <v>296</v>
      </c>
      <c r="M36" s="93" t="s">
        <v>205</v>
      </c>
      <c r="N36" s="93" t="s">
        <v>60</v>
      </c>
      <c r="O36" s="94" t="s">
        <v>224</v>
      </c>
      <c r="P36" s="95" t="s">
        <v>297</v>
      </c>
    </row>
    <row r="37" spans="1:16" ht="12.75" customHeight="1" thickBot="1">
      <c r="A37" s="24" t="str">
        <f t="shared" si="0"/>
        <v>VSB 48 </v>
      </c>
      <c r="B37" s="3" t="str">
        <f t="shared" si="1"/>
        <v>I</v>
      </c>
      <c r="C37" s="24">
        <f t="shared" si="2"/>
        <v>54824.297599999998</v>
      </c>
      <c r="D37" s="37" t="str">
        <f t="shared" si="3"/>
        <v>vis</v>
      </c>
      <c r="E37" s="91">
        <f>VLOOKUP(C37,'Active 1'!C$21:E$972,3,FALSE)</f>
        <v>5774.9681505478011</v>
      </c>
      <c r="F37" s="3" t="s">
        <v>114</v>
      </c>
      <c r="G37" s="37" t="str">
        <f t="shared" si="4"/>
        <v>54824.2976</v>
      </c>
      <c r="H37" s="24">
        <f t="shared" si="5"/>
        <v>-2265</v>
      </c>
      <c r="I37" s="92" t="s">
        <v>231</v>
      </c>
      <c r="J37" s="93" t="s">
        <v>232</v>
      </c>
      <c r="K37" s="92" t="s">
        <v>233</v>
      </c>
      <c r="L37" s="92" t="s">
        <v>234</v>
      </c>
      <c r="M37" s="93" t="s">
        <v>205</v>
      </c>
      <c r="N37" s="93" t="s">
        <v>114</v>
      </c>
      <c r="O37" s="94" t="s">
        <v>235</v>
      </c>
      <c r="P37" s="95" t="s">
        <v>236</v>
      </c>
    </row>
    <row r="38" spans="1:16" ht="12.75" customHeight="1" thickBot="1">
      <c r="A38" s="24" t="str">
        <f t="shared" si="0"/>
        <v>BAVM 220 </v>
      </c>
      <c r="B38" s="3" t="str">
        <f t="shared" si="1"/>
        <v>I</v>
      </c>
      <c r="C38" s="24">
        <f t="shared" si="2"/>
        <v>55622.433700000001</v>
      </c>
      <c r="D38" s="37" t="str">
        <f t="shared" si="3"/>
        <v>vis</v>
      </c>
      <c r="E38" s="91">
        <f>VLOOKUP(C38,'Active 1'!C$21:E$972,3,FALSE)</f>
        <v>7388.9489478558717</v>
      </c>
      <c r="F38" s="3" t="s">
        <v>114</v>
      </c>
      <c r="G38" s="37" t="str">
        <f t="shared" si="4"/>
        <v>55622.4337</v>
      </c>
      <c r="H38" s="24">
        <f t="shared" si="5"/>
        <v>-651</v>
      </c>
      <c r="I38" s="92" t="s">
        <v>254</v>
      </c>
      <c r="J38" s="93" t="s">
        <v>255</v>
      </c>
      <c r="K38" s="92" t="s">
        <v>256</v>
      </c>
      <c r="L38" s="92" t="s">
        <v>257</v>
      </c>
      <c r="M38" s="93" t="s">
        <v>205</v>
      </c>
      <c r="N38" s="93" t="s">
        <v>192</v>
      </c>
      <c r="O38" s="94" t="s">
        <v>258</v>
      </c>
      <c r="P38" s="95" t="s">
        <v>259</v>
      </c>
    </row>
    <row r="39" spans="1:16">
      <c r="B39" s="3"/>
      <c r="E39" s="91"/>
      <c r="F39" s="3"/>
    </row>
    <row r="40" spans="1:16">
      <c r="B40" s="3"/>
      <c r="E40" s="91"/>
      <c r="F40" s="3"/>
    </row>
    <row r="41" spans="1:16">
      <c r="B41" s="3"/>
      <c r="E41" s="91"/>
      <c r="F41" s="3"/>
    </row>
    <row r="42" spans="1:16">
      <c r="B42" s="3"/>
      <c r="E42" s="91"/>
      <c r="F42" s="3"/>
    </row>
    <row r="43" spans="1:16">
      <c r="B43" s="3"/>
      <c r="E43" s="91"/>
      <c r="F43" s="3"/>
    </row>
    <row r="44" spans="1:16">
      <c r="B44" s="3"/>
      <c r="E44" s="91"/>
      <c r="F44" s="3"/>
    </row>
    <row r="45" spans="1:16">
      <c r="B45" s="3"/>
      <c r="E45" s="91"/>
      <c r="F45" s="3"/>
    </row>
    <row r="46" spans="1:16">
      <c r="B46" s="3"/>
      <c r="F46" s="3"/>
    </row>
    <row r="47" spans="1:16">
      <c r="B47" s="3"/>
      <c r="F47" s="3"/>
    </row>
    <row r="48" spans="1:1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  <row r="812" spans="2:6">
      <c r="B812" s="3"/>
      <c r="F812" s="3"/>
    </row>
    <row r="813" spans="2:6">
      <c r="B813" s="3"/>
      <c r="F813" s="3"/>
    </row>
    <row r="814" spans="2:6">
      <c r="B814" s="3"/>
      <c r="F814" s="3"/>
    </row>
    <row r="815" spans="2:6">
      <c r="B815" s="3"/>
      <c r="F815" s="3"/>
    </row>
    <row r="816" spans="2:6">
      <c r="B816" s="3"/>
      <c r="F816" s="3"/>
    </row>
    <row r="817" spans="2:6">
      <c r="B817" s="3"/>
      <c r="F817" s="3"/>
    </row>
    <row r="818" spans="2:6">
      <c r="B818" s="3"/>
      <c r="F818" s="3"/>
    </row>
    <row r="819" spans="2:6">
      <c r="B819" s="3"/>
      <c r="F819" s="3"/>
    </row>
    <row r="820" spans="2:6">
      <c r="B820" s="3"/>
      <c r="F820" s="3"/>
    </row>
    <row r="821" spans="2:6">
      <c r="B821" s="3"/>
      <c r="F821" s="3"/>
    </row>
    <row r="822" spans="2:6">
      <c r="B822" s="3"/>
      <c r="F822" s="3"/>
    </row>
    <row r="823" spans="2:6">
      <c r="B823" s="3"/>
      <c r="F823" s="3"/>
    </row>
    <row r="824" spans="2:6">
      <c r="B824" s="3"/>
      <c r="F824" s="3"/>
    </row>
    <row r="825" spans="2:6">
      <c r="B825" s="3"/>
      <c r="F825" s="3"/>
    </row>
    <row r="826" spans="2:6">
      <c r="B826" s="3"/>
      <c r="F826" s="3"/>
    </row>
    <row r="827" spans="2:6">
      <c r="B827" s="3"/>
      <c r="F827" s="3"/>
    </row>
    <row r="828" spans="2:6">
      <c r="B828" s="3"/>
      <c r="F828" s="3"/>
    </row>
    <row r="829" spans="2:6">
      <c r="B829" s="3"/>
      <c r="F829" s="3"/>
    </row>
    <row r="830" spans="2:6">
      <c r="B830" s="3"/>
      <c r="F830" s="3"/>
    </row>
    <row r="831" spans="2:6">
      <c r="B831" s="3"/>
      <c r="F831" s="3"/>
    </row>
    <row r="832" spans="2:6">
      <c r="B832" s="3"/>
      <c r="F832" s="3"/>
    </row>
    <row r="833" spans="2:6">
      <c r="B833" s="3"/>
      <c r="F833" s="3"/>
    </row>
  </sheetData>
  <phoneticPr fontId="8" type="noConversion"/>
  <hyperlinks>
    <hyperlink ref="P11" r:id="rId1" display="http://www.bav-astro.de/sfs/BAVM_link.php?BAVMnr=150" xr:uid="{00000000-0004-0000-0100-000000000000}"/>
    <hyperlink ref="P12" r:id="rId2" display="http://www.bav-astro.de/sfs/BAVM_link.php?BAVMnr=150" xr:uid="{00000000-0004-0000-0100-000001000000}"/>
    <hyperlink ref="P13" r:id="rId3" display="http://www.bav-astro.de/sfs/BAVM_link.php?BAVMnr=150" xr:uid="{00000000-0004-0000-0100-000002000000}"/>
    <hyperlink ref="P14" r:id="rId4" display="http://www.bav-astro.de/sfs/BAVM_link.php?BAVMnr=150" xr:uid="{00000000-0004-0000-0100-000003000000}"/>
    <hyperlink ref="P15" r:id="rId5" display="http://www.bav-astro.de/sfs/BAVM_link.php?BAVMnr=158" xr:uid="{00000000-0004-0000-0100-000004000000}"/>
    <hyperlink ref="P16" r:id="rId6" display="http://www.bav-astro.de/sfs/BAVM_link.php?BAVMnr=158" xr:uid="{00000000-0004-0000-0100-000005000000}"/>
    <hyperlink ref="P17" r:id="rId7" display="http://www.bav-astro.de/sfs/BAVM_link.php?BAVMnr=150" xr:uid="{00000000-0004-0000-0100-000006000000}"/>
    <hyperlink ref="P18" r:id="rId8" display="http://www.bav-astro.de/sfs/BAVM_link.php?BAVMnr=150" xr:uid="{00000000-0004-0000-0100-000007000000}"/>
    <hyperlink ref="P19" r:id="rId9" display="http://www.bav-astro.de/sfs/BAVM_link.php?BAVMnr=150" xr:uid="{00000000-0004-0000-0100-000008000000}"/>
    <hyperlink ref="P20" r:id="rId10" display="http://www.bav-astro.de/sfs/BAVM_link.php?BAVMnr=158" xr:uid="{00000000-0004-0000-0100-000009000000}"/>
    <hyperlink ref="P21" r:id="rId11" display="http://www.bav-astro.de/sfs/BAVM_link.php?BAVMnr=178" xr:uid="{00000000-0004-0000-0100-00000A000000}"/>
    <hyperlink ref="P22" r:id="rId12" display="http://www.bav-astro.de/sfs/BAVM_link.php?BAVMnr=178" xr:uid="{00000000-0004-0000-0100-00000B000000}"/>
    <hyperlink ref="P23" r:id="rId13" display="http://www.konkoly.hu/cgi-bin/IBVS?5760" xr:uid="{00000000-0004-0000-0100-00000C000000}"/>
    <hyperlink ref="P24" r:id="rId14" display="http://www.konkoly.hu/cgi-bin/IBVS?5820" xr:uid="{00000000-0004-0000-0100-00000D000000}"/>
    <hyperlink ref="P25" r:id="rId15" display="http://www.konkoly.hu/cgi-bin/IBVS?5875" xr:uid="{00000000-0004-0000-0100-00000E000000}"/>
    <hyperlink ref="P37" r:id="rId16" display="http://vsolj.cetus-net.org/no48.pdf" xr:uid="{00000000-0004-0000-0100-00000F000000}"/>
    <hyperlink ref="P26" r:id="rId17" display="http://www.bav-astro.de/sfs/BAVM_link.php?BAVMnr=214" xr:uid="{00000000-0004-0000-0100-000010000000}"/>
    <hyperlink ref="P27" r:id="rId18" display="http://www.konkoly.hu/cgi-bin/IBVS?6018" xr:uid="{00000000-0004-0000-0100-000011000000}"/>
    <hyperlink ref="P28" r:id="rId19" display="http://var.astro.cz/oejv/issues/oejv0160.pdf" xr:uid="{00000000-0004-0000-0100-000012000000}"/>
    <hyperlink ref="P38" r:id="rId20" display="http://www.bav-astro.de/sfs/BAVM_link.php?BAVMnr=220" xr:uid="{00000000-0004-0000-0100-000013000000}"/>
    <hyperlink ref="P29" r:id="rId21" display="http://var.astro.cz/oejv/issues/oejv0160.pdf" xr:uid="{00000000-0004-0000-0100-000014000000}"/>
    <hyperlink ref="P30" r:id="rId22" display="http://www.bav-astro.de/sfs/BAVM_link.php?BAVMnr=231" xr:uid="{00000000-0004-0000-0100-000015000000}"/>
    <hyperlink ref="P31" r:id="rId23" display="http://var.astro.cz/oejv/issues/oejv0160.pdf" xr:uid="{00000000-0004-0000-0100-000016000000}"/>
    <hyperlink ref="P32" r:id="rId24" display="http://www.konkoly.hu/cgi-bin/IBVS?6063" xr:uid="{00000000-0004-0000-0100-000017000000}"/>
    <hyperlink ref="P33" r:id="rId25" display="http://var.astro.cz/oejv/issues/oejv0160.pdf" xr:uid="{00000000-0004-0000-0100-000018000000}"/>
    <hyperlink ref="P34" r:id="rId26" display="http://var.astro.cz/oejv/issues/oejv0160.pdf" xr:uid="{00000000-0004-0000-0100-000019000000}"/>
    <hyperlink ref="P35" r:id="rId27" display="http://www.bav-astro.de/sfs/BAVM_link.php?BAVMnr=234" xr:uid="{00000000-0004-0000-0100-00001A000000}"/>
    <hyperlink ref="P36" r:id="rId28" display="http://www.konkoly.hu/cgi-bin/IBVS?6131" xr:uid="{00000000-0004-0000-0100-00001B000000}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AB340"/>
  <sheetViews>
    <sheetView topLeftCell="A2" workbookViewId="0">
      <selection activeCell="C45" sqref="C45"/>
    </sheetView>
  </sheetViews>
  <sheetFormatPr defaultRowHeight="12.75"/>
  <cols>
    <col min="1" max="1" width="9.140625" style="37"/>
    <col min="2" max="2" width="10.7109375" style="37" customWidth="1"/>
    <col min="3" max="4" width="9.140625" style="37"/>
    <col min="5" max="5" width="11.28515625" style="37" customWidth="1"/>
    <col min="6" max="6" width="9.140625" style="37"/>
    <col min="7" max="7" width="10.7109375" style="37" customWidth="1"/>
    <col min="8" max="13" width="9.140625" style="37"/>
    <col min="14" max="14" width="12.140625" style="37" customWidth="1"/>
    <col min="15" max="15" width="11" style="37" customWidth="1"/>
    <col min="16" max="16384" width="9.140625" style="37"/>
  </cols>
  <sheetData>
    <row r="1" spans="1:28" ht="18.75" thickBot="1">
      <c r="A1" s="36" t="s">
        <v>45</v>
      </c>
      <c r="D1" s="38" t="s">
        <v>46</v>
      </c>
      <c r="M1" s="39" t="s">
        <v>47</v>
      </c>
      <c r="N1" s="37" t="s">
        <v>48</v>
      </c>
      <c r="O1" s="37">
        <f ca="1">H18*J18-I18*I18</f>
        <v>0.13550927953446701</v>
      </c>
      <c r="P1" s="37" t="s">
        <v>126</v>
      </c>
      <c r="U1" s="6" t="s">
        <v>104</v>
      </c>
      <c r="V1" s="15" t="s">
        <v>106</v>
      </c>
      <c r="AA1" s="37">
        <v>1</v>
      </c>
      <c r="AB1" s="37" t="s">
        <v>49</v>
      </c>
    </row>
    <row r="2" spans="1:28">
      <c r="M2" s="39" t="s">
        <v>50</v>
      </c>
      <c r="N2" s="37" t="s">
        <v>51</v>
      </c>
      <c r="O2" s="37">
        <f ca="1">+F18*J18-H18*I18</f>
        <v>0.77336951263934894</v>
      </c>
      <c r="P2" s="37" t="s">
        <v>127</v>
      </c>
      <c r="U2" s="37">
        <v>-0.1</v>
      </c>
      <c r="V2" s="37">
        <f t="shared" ref="V2:V23" ca="1" si="0">+E$4+E$5*U2+E$6*U2^2</f>
        <v>-1.4925217511747271E-6</v>
      </c>
      <c r="AA2" s="37">
        <v>2</v>
      </c>
      <c r="AB2" s="37" t="s">
        <v>27</v>
      </c>
    </row>
    <row r="3" spans="1:28" ht="13.5" thickBot="1">
      <c r="A3" s="37" t="s">
        <v>52</v>
      </c>
      <c r="B3" s="37" t="s">
        <v>53</v>
      </c>
      <c r="E3" s="40" t="s">
        <v>54</v>
      </c>
      <c r="F3" s="40" t="s">
        <v>55</v>
      </c>
      <c r="G3" s="40" t="s">
        <v>56</v>
      </c>
      <c r="H3" s="40" t="s">
        <v>57</v>
      </c>
      <c r="M3" s="39" t="s">
        <v>58</v>
      </c>
      <c r="N3" s="37" t="s">
        <v>59</v>
      </c>
      <c r="O3" s="37">
        <f ca="1">+F18*I18-H18*H18</f>
        <v>0.85744496572753626</v>
      </c>
      <c r="P3" s="37" t="s">
        <v>128</v>
      </c>
      <c r="U3" s="37">
        <v>-0.05</v>
      </c>
      <c r="V3" s="37">
        <f t="shared" ca="1" si="0"/>
        <v>6.5135996701889864E-5</v>
      </c>
      <c r="AA3" s="37">
        <v>3</v>
      </c>
      <c r="AB3" s="37" t="s">
        <v>60</v>
      </c>
    </row>
    <row r="4" spans="1:28">
      <c r="A4" s="37" t="s">
        <v>61</v>
      </c>
      <c r="B4" s="37" t="s">
        <v>62</v>
      </c>
      <c r="D4" s="41" t="s">
        <v>63</v>
      </c>
      <c r="E4" s="42">
        <f ca="1">(G18*O1-K18*O2+L18*O3)/O7</f>
        <v>-6.4847954993147602E-5</v>
      </c>
      <c r="F4" s="43">
        <f ca="1">+E7/O7*O18</f>
        <v>2.0137056227134597E-4</v>
      </c>
      <c r="G4" s="44">
        <f>+B18</f>
        <v>1</v>
      </c>
      <c r="H4" s="45">
        <f ca="1">ABS(F4/E4)</f>
        <v>3.105272360441043</v>
      </c>
      <c r="M4" s="39" t="s">
        <v>64</v>
      </c>
      <c r="N4" s="37" t="s">
        <v>65</v>
      </c>
      <c r="O4" s="37">
        <f ca="1">+C18*J18-H18*H18</f>
        <v>12.862016026147838</v>
      </c>
      <c r="P4" s="37" t="s">
        <v>129</v>
      </c>
      <c r="U4" s="37">
        <v>0</v>
      </c>
      <c r="V4" s="37">
        <f t="shared" ca="1" si="0"/>
        <v>-6.4847954993147602E-5</v>
      </c>
      <c r="AA4" s="37">
        <v>4</v>
      </c>
      <c r="AB4" s="37" t="s">
        <v>66</v>
      </c>
    </row>
    <row r="5" spans="1:28">
      <c r="A5" s="37" t="s">
        <v>67</v>
      </c>
      <c r="B5" s="46">
        <v>40323</v>
      </c>
      <c r="D5" s="47" t="s">
        <v>68</v>
      </c>
      <c r="E5" s="48">
        <f ca="1">+(-G18*O2+K18*O4-L18*O5)/O7</f>
        <v>-4.5658037353817705E-3</v>
      </c>
      <c r="F5" s="49">
        <f ca="1">P18*E7/O7</f>
        <v>1.9976838896386003E-3</v>
      </c>
      <c r="G5" s="50">
        <f>+B18/A18</f>
        <v>1E-4</v>
      </c>
      <c r="H5" s="45">
        <f ca="1">ABS(F5/E5)</f>
        <v>0.4375317042556941</v>
      </c>
      <c r="M5" s="39" t="s">
        <v>69</v>
      </c>
      <c r="N5" s="37" t="s">
        <v>70</v>
      </c>
      <c r="O5" s="37">
        <f ca="1">+C18*I18-F18*H18</f>
        <v>18.106320755013236</v>
      </c>
      <c r="P5" s="37" t="s">
        <v>130</v>
      </c>
      <c r="U5" s="37">
        <v>0.05</v>
      </c>
      <c r="V5" s="37">
        <f t="shared" ca="1" si="0"/>
        <v>-3.9144437683628718E-4</v>
      </c>
      <c r="AA5" s="37">
        <v>5</v>
      </c>
      <c r="AB5" s="37" t="s">
        <v>71</v>
      </c>
    </row>
    <row r="6" spans="1:28" ht="13.5" thickBot="1">
      <c r="D6" s="51" t="s">
        <v>72</v>
      </c>
      <c r="E6" s="52">
        <f ca="1">+(G18*O3-K18*O5+L18*O6)/O7</f>
        <v>-3.932249402962041E-2</v>
      </c>
      <c r="F6" s="53">
        <f ca="1">Q18*E7/O7</f>
        <v>2.9148620610337603E-3</v>
      </c>
      <c r="G6" s="54">
        <f>+B18/A18^2</f>
        <v>1E-8</v>
      </c>
      <c r="H6" s="45">
        <f ca="1">ABS(F6/E6)</f>
        <v>7.4127090179938376E-2</v>
      </c>
      <c r="M6" s="55" t="s">
        <v>73</v>
      </c>
      <c r="N6" s="56" t="s">
        <v>74</v>
      </c>
      <c r="O6" s="56">
        <f ca="1">+C18*H18-F18*F18</f>
        <v>27.375375688399984</v>
      </c>
      <c r="P6" s="37" t="s">
        <v>131</v>
      </c>
      <c r="U6" s="37">
        <v>0.1</v>
      </c>
      <c r="V6" s="37">
        <f t="shared" ca="1" si="0"/>
        <v>-9.1465326882752889E-4</v>
      </c>
      <c r="AA6" s="37">
        <v>6</v>
      </c>
      <c r="AB6" s="37" t="s">
        <v>75</v>
      </c>
    </row>
    <row r="7" spans="1:28">
      <c r="D7" s="38" t="s">
        <v>76</v>
      </c>
      <c r="E7" s="57">
        <f ca="1">SQRT(N18/(B15-3))</f>
        <v>6.2199665815838119E-4</v>
      </c>
      <c r="G7" s="58">
        <f>+B22</f>
        <v>3.2099999953061342E-4</v>
      </c>
      <c r="M7" s="39" t="s">
        <v>77</v>
      </c>
      <c r="N7" s="37" t="s">
        <v>78</v>
      </c>
      <c r="O7" s="37">
        <f ca="1">+C18*O1-F18*O2+H18*O3</f>
        <v>1.2131834771297654</v>
      </c>
      <c r="U7" s="37">
        <v>0.15</v>
      </c>
      <c r="V7" s="37">
        <f t="shared" ca="1" si="0"/>
        <v>-1.6344746309668724E-3</v>
      </c>
      <c r="AA7" s="37">
        <v>7</v>
      </c>
      <c r="AB7" s="37" t="s">
        <v>79</v>
      </c>
    </row>
    <row r="8" spans="1:28">
      <c r="A8" s="62">
        <v>21</v>
      </c>
      <c r="B8" s="37" t="s">
        <v>84</v>
      </c>
      <c r="C8" s="69">
        <v>21</v>
      </c>
      <c r="D8" s="38" t="s">
        <v>80</v>
      </c>
      <c r="F8" s="70">
        <f ca="1">CORREL(INDIRECT(E12):INDIRECT(E13),INDIRECT(M12):INDIRECT(M13))</f>
        <v>0.99298846376885797</v>
      </c>
      <c r="G8" s="57"/>
      <c r="K8" s="58"/>
      <c r="U8" s="37">
        <v>0.2</v>
      </c>
      <c r="V8" s="37">
        <f t="shared" ca="1" si="0"/>
        <v>-2.5509084632543188E-3</v>
      </c>
      <c r="AA8" s="37">
        <v>8</v>
      </c>
      <c r="AB8" s="37" t="s">
        <v>81</v>
      </c>
    </row>
    <row r="9" spans="1:28">
      <c r="A9" s="62">
        <f>20+COUNT(A21:A1447)</f>
        <v>45</v>
      </c>
      <c r="B9" s="37" t="s">
        <v>86</v>
      </c>
      <c r="C9" s="69">
        <f>A9</f>
        <v>45</v>
      </c>
      <c r="E9" s="59">
        <f ca="1">E6*G6</f>
        <v>-3.9322494029620412E-10</v>
      </c>
      <c r="F9" s="60">
        <f ca="1">H6</f>
        <v>7.4127090179938376E-2</v>
      </c>
      <c r="G9" s="61">
        <f ca="1">F8</f>
        <v>0.99298846376885797</v>
      </c>
      <c r="K9" s="58"/>
      <c r="U9" s="37">
        <v>0.25</v>
      </c>
      <c r="V9" s="37">
        <f t="shared" ca="1" si="0"/>
        <v>-3.6639547656898658E-3</v>
      </c>
      <c r="AA9" s="37">
        <v>9</v>
      </c>
      <c r="AB9" s="37" t="s">
        <v>82</v>
      </c>
    </row>
    <row r="10" spans="1:28">
      <c r="A10" s="74" t="s">
        <v>3</v>
      </c>
      <c r="B10" s="75">
        <f>+'Active 1'!C8</f>
        <v>0.49451400000000001</v>
      </c>
      <c r="D10" s="37" t="s">
        <v>120</v>
      </c>
      <c r="E10" s="37">
        <f ca="1">2*E9*365.2422/B10</f>
        <v>-5.8086259353083731E-7</v>
      </c>
      <c r="F10" s="37" t="s">
        <v>121</v>
      </c>
      <c r="U10" s="37">
        <v>0.3</v>
      </c>
      <c r="V10" s="37">
        <f t="shared" ca="1" si="0"/>
        <v>-4.9736135382735152E-3</v>
      </c>
      <c r="AA10" s="37">
        <v>10</v>
      </c>
      <c r="AB10" s="37" t="s">
        <v>83</v>
      </c>
    </row>
    <row r="11" spans="1:28">
      <c r="U11" s="37">
        <v>0.35</v>
      </c>
      <c r="V11" s="37">
        <f t="shared" ca="1" si="0"/>
        <v>-6.4798847810052665E-3</v>
      </c>
      <c r="AA11" s="37">
        <v>11</v>
      </c>
      <c r="AB11" s="37" t="s">
        <v>30</v>
      </c>
    </row>
    <row r="12" spans="1:28">
      <c r="C12" s="3" t="str">
        <f t="shared" ref="C12:F13" si="1">C$15&amp;$C8</f>
        <v>C21</v>
      </c>
      <c r="D12" s="3" t="str">
        <f t="shared" si="1"/>
        <v>D21</v>
      </c>
      <c r="E12" s="3" t="str">
        <f t="shared" si="1"/>
        <v>E21</v>
      </c>
      <c r="F12" s="3" t="str">
        <f t="shared" si="1"/>
        <v>F21</v>
      </c>
      <c r="G12" s="3" t="str">
        <f t="shared" ref="G12:Q12" si="2">G15&amp;$C8</f>
        <v>G21</v>
      </c>
      <c r="H12" s="3" t="str">
        <f t="shared" si="2"/>
        <v>H21</v>
      </c>
      <c r="I12" s="3" t="str">
        <f t="shared" si="2"/>
        <v>I21</v>
      </c>
      <c r="J12" s="3" t="str">
        <f t="shared" si="2"/>
        <v>J21</v>
      </c>
      <c r="K12" s="3" t="str">
        <f t="shared" si="2"/>
        <v>K21</v>
      </c>
      <c r="L12" s="3" t="str">
        <f t="shared" si="2"/>
        <v>L21</v>
      </c>
      <c r="M12" s="3" t="str">
        <f t="shared" si="2"/>
        <v>M21</v>
      </c>
      <c r="N12" s="3" t="str">
        <f t="shared" si="2"/>
        <v>N21</v>
      </c>
      <c r="O12" s="3" t="str">
        <f t="shared" si="2"/>
        <v>O21</v>
      </c>
      <c r="P12" s="3" t="str">
        <f t="shared" si="2"/>
        <v>P21</v>
      </c>
      <c r="Q12" s="3" t="str">
        <f t="shared" si="2"/>
        <v>Q21</v>
      </c>
      <c r="U12" s="37">
        <v>0.4</v>
      </c>
      <c r="V12" s="37">
        <f t="shared" ca="1" si="0"/>
        <v>-8.1827684938851238E-3</v>
      </c>
      <c r="AA12" s="37">
        <v>12</v>
      </c>
      <c r="AB12" s="37" t="s">
        <v>85</v>
      </c>
    </row>
    <row r="13" spans="1:28">
      <c r="C13" s="3" t="str">
        <f t="shared" si="1"/>
        <v>C45</v>
      </c>
      <c r="D13" s="3" t="str">
        <f t="shared" si="1"/>
        <v>D45</v>
      </c>
      <c r="E13" s="3" t="str">
        <f t="shared" si="1"/>
        <v>E45</v>
      </c>
      <c r="F13" s="3" t="str">
        <f t="shared" si="1"/>
        <v>F45</v>
      </c>
      <c r="G13" s="3" t="str">
        <f t="shared" ref="G13:Q13" si="3">G$15&amp;$C9</f>
        <v>G45</v>
      </c>
      <c r="H13" s="3" t="str">
        <f t="shared" si="3"/>
        <v>H45</v>
      </c>
      <c r="I13" s="3" t="str">
        <f t="shared" si="3"/>
        <v>I45</v>
      </c>
      <c r="J13" s="3" t="str">
        <f t="shared" si="3"/>
        <v>J45</v>
      </c>
      <c r="K13" s="3" t="str">
        <f t="shared" si="3"/>
        <v>K45</v>
      </c>
      <c r="L13" s="3" t="str">
        <f t="shared" si="3"/>
        <v>L45</v>
      </c>
      <c r="M13" s="3" t="str">
        <f t="shared" si="3"/>
        <v>M45</v>
      </c>
      <c r="N13" s="3" t="str">
        <f t="shared" si="3"/>
        <v>N45</v>
      </c>
      <c r="O13" s="3" t="str">
        <f t="shared" si="3"/>
        <v>O45</v>
      </c>
      <c r="P13" s="3" t="str">
        <f t="shared" si="3"/>
        <v>P45</v>
      </c>
      <c r="Q13" s="3" t="str">
        <f t="shared" si="3"/>
        <v>Q45</v>
      </c>
      <c r="U13" s="37">
        <v>0.45</v>
      </c>
      <c r="V13" s="37">
        <f t="shared" ca="1" si="0"/>
        <v>-1.0082264676913078E-2</v>
      </c>
      <c r="AA13" s="37">
        <v>13</v>
      </c>
      <c r="AB13" s="37" t="s">
        <v>87</v>
      </c>
    </row>
    <row r="14" spans="1:28">
      <c r="U14" s="37">
        <v>0.5</v>
      </c>
      <c r="V14" s="37">
        <f t="shared" ca="1" si="0"/>
        <v>-1.2178373330089136E-2</v>
      </c>
      <c r="AA14" s="37">
        <v>14</v>
      </c>
      <c r="AB14" s="37" t="s">
        <v>88</v>
      </c>
    </row>
    <row r="15" spans="1:28">
      <c r="A15" s="38" t="s">
        <v>92</v>
      </c>
      <c r="B15" s="38">
        <f>C9-C8+1</f>
        <v>25</v>
      </c>
      <c r="C15" s="3" t="str">
        <f t="shared" ref="C15:Q15" si="4">VLOOKUP(C16,$AA1:$AB25,2,FALSE)</f>
        <v>C</v>
      </c>
      <c r="D15" s="3" t="str">
        <f t="shared" si="4"/>
        <v>D</v>
      </c>
      <c r="E15" s="3" t="str">
        <f t="shared" si="4"/>
        <v>E</v>
      </c>
      <c r="F15" s="3" t="str">
        <f t="shared" si="4"/>
        <v>F</v>
      </c>
      <c r="G15" s="3" t="str">
        <f t="shared" si="4"/>
        <v>G</v>
      </c>
      <c r="H15" s="3" t="str">
        <f t="shared" si="4"/>
        <v>H</v>
      </c>
      <c r="I15" s="3" t="str">
        <f t="shared" si="4"/>
        <v>I</v>
      </c>
      <c r="J15" s="3" t="str">
        <f t="shared" si="4"/>
        <v>J</v>
      </c>
      <c r="K15" s="3" t="str">
        <f t="shared" si="4"/>
        <v>K</v>
      </c>
      <c r="L15" s="3" t="str">
        <f t="shared" si="4"/>
        <v>L</v>
      </c>
      <c r="M15" s="3" t="str">
        <f t="shared" si="4"/>
        <v>M</v>
      </c>
      <c r="N15" s="3" t="str">
        <f t="shared" si="4"/>
        <v>N</v>
      </c>
      <c r="O15" s="3" t="str">
        <f t="shared" si="4"/>
        <v>O</v>
      </c>
      <c r="P15" s="3" t="str">
        <f t="shared" si="4"/>
        <v>P</v>
      </c>
      <c r="Q15" s="3" t="str">
        <f t="shared" si="4"/>
        <v>Q</v>
      </c>
      <c r="U15" s="37">
        <v>0.55000000000000004</v>
      </c>
      <c r="V15" s="37">
        <f t="shared" ca="1" si="0"/>
        <v>-1.4471094453413299E-2</v>
      </c>
      <c r="AA15" s="37">
        <v>15</v>
      </c>
      <c r="AB15" s="37" t="s">
        <v>89</v>
      </c>
    </row>
    <row r="16" spans="1:28">
      <c r="A16" s="3"/>
      <c r="C16" s="3">
        <f>COLUMN()</f>
        <v>3</v>
      </c>
      <c r="D16" s="3">
        <f>COLUMN()</f>
        <v>4</v>
      </c>
      <c r="E16" s="3">
        <f>COLUMN()</f>
        <v>5</v>
      </c>
      <c r="F16" s="3">
        <f>COLUMN()</f>
        <v>6</v>
      </c>
      <c r="G16" s="3">
        <f>COLUMN()</f>
        <v>7</v>
      </c>
      <c r="H16" s="3">
        <f>COLUMN()</f>
        <v>8</v>
      </c>
      <c r="I16" s="3">
        <f>COLUMN()</f>
        <v>9</v>
      </c>
      <c r="J16" s="3">
        <f>COLUMN()</f>
        <v>10</v>
      </c>
      <c r="K16" s="3">
        <f>COLUMN()</f>
        <v>11</v>
      </c>
      <c r="L16" s="3">
        <f>COLUMN()</f>
        <v>12</v>
      </c>
      <c r="M16" s="3">
        <f>COLUMN()</f>
        <v>13</v>
      </c>
      <c r="N16" s="3">
        <f>COLUMN()</f>
        <v>14</v>
      </c>
      <c r="O16" s="3">
        <f>COLUMN()</f>
        <v>15</v>
      </c>
      <c r="P16" s="3">
        <f>COLUMN()</f>
        <v>16</v>
      </c>
      <c r="Q16" s="3">
        <f>COLUMN()</f>
        <v>17</v>
      </c>
      <c r="U16" s="37">
        <v>0.6</v>
      </c>
      <c r="V16" s="37">
        <f t="shared" ca="1" si="0"/>
        <v>-1.6960428046885558E-2</v>
      </c>
      <c r="AA16" s="37">
        <v>16</v>
      </c>
      <c r="AB16" s="37" t="s">
        <v>90</v>
      </c>
    </row>
    <row r="17" spans="1:28">
      <c r="A17" s="38" t="s">
        <v>91</v>
      </c>
      <c r="U17" s="37">
        <v>0.65</v>
      </c>
      <c r="V17" s="37">
        <f t="shared" ca="1" si="0"/>
        <v>-1.9646374110505922E-2</v>
      </c>
      <c r="AA17" s="37">
        <v>17</v>
      </c>
      <c r="AB17" s="37" t="s">
        <v>93</v>
      </c>
    </row>
    <row r="18" spans="1:28">
      <c r="A18" s="63">
        <v>10000</v>
      </c>
      <c r="B18" s="63">
        <v>1</v>
      </c>
      <c r="C18" s="37">
        <f ca="1">SUM(INDIRECT(C12):INDIRECT(C13))</f>
        <v>20</v>
      </c>
      <c r="D18" s="71">
        <f ca="1">SUM(INDIRECT(D12):INDIRECT(D13))</f>
        <v>5.4050499999999992</v>
      </c>
      <c r="E18" s="71">
        <f ca="1">SUM(INDIRECT(E12):INDIRECT(E13))</f>
        <v>-0.1404570000449894</v>
      </c>
      <c r="F18" s="38">
        <f ca="1">SUM(INDIRECT(F12):INDIRECT(F13))</f>
        <v>4.6539600000000005</v>
      </c>
      <c r="G18" s="38">
        <f ca="1">SUM(INDIRECT(G12):INDIRECT(G13))</f>
        <v>-0.1189544000357273</v>
      </c>
      <c r="H18" s="38">
        <f ca="1">SUM(INDIRECT(H12):INDIRECT(H13))</f>
        <v>2.4517359684999995</v>
      </c>
      <c r="I18" s="38">
        <f ca="1">SUM(INDIRECT(I12):INDIRECT(I13))</f>
        <v>1.4758300941486748</v>
      </c>
      <c r="J18" s="38">
        <f ca="1">SUM(INDIRECT(J12):INDIRECT(J13))</f>
        <v>0.94365126426922341</v>
      </c>
      <c r="K18" s="38">
        <f ca="1">SUM(INDIRECT(K12):INDIRECT(K13))</f>
        <v>-6.9529265097662288E-2</v>
      </c>
      <c r="L18" s="38">
        <f ca="1">SUM(INDIRECT(L12):INDIRECT(L13))</f>
        <v>-4.4004061825663396E-2</v>
      </c>
      <c r="N18" s="37">
        <f ca="1">SUM(INDIRECT(N12):INDIRECT(N13))</f>
        <v>8.5113565407242706E-6</v>
      </c>
      <c r="O18" s="37">
        <f ca="1">SQRT(SUM(INDIRECT(O12):INDIRECT(O13)))</f>
        <v>0.39276648149726973</v>
      </c>
      <c r="P18" s="37">
        <f ca="1">SQRT(SUM(INDIRECT(P12):INDIRECT(P13)))</f>
        <v>3.8964149656584692</v>
      </c>
      <c r="Q18" s="37">
        <f ca="1">SQRT(SUM(INDIRECT(Q12):INDIRECT(Q13)))</f>
        <v>5.6853400161807954</v>
      </c>
      <c r="U18" s="37">
        <v>0.7</v>
      </c>
      <c r="V18" s="37">
        <f t="shared" ca="1" si="0"/>
        <v>-2.2528932644274385E-2</v>
      </c>
      <c r="AA18" s="37">
        <v>18</v>
      </c>
      <c r="AB18" s="37" t="s">
        <v>94</v>
      </c>
    </row>
    <row r="19" spans="1:28">
      <c r="A19" s="64" t="s">
        <v>95</v>
      </c>
      <c r="F19" s="65" t="s">
        <v>96</v>
      </c>
      <c r="G19" s="65" t="s">
        <v>97</v>
      </c>
      <c r="H19" s="65" t="s">
        <v>98</v>
      </c>
      <c r="I19" s="65" t="s">
        <v>99</v>
      </c>
      <c r="J19" s="65" t="s">
        <v>100</v>
      </c>
      <c r="K19" s="65" t="s">
        <v>101</v>
      </c>
      <c r="L19" s="65" t="s">
        <v>102</v>
      </c>
      <c r="M19" s="28"/>
      <c r="N19" s="28"/>
      <c r="O19" s="28"/>
      <c r="P19" s="28"/>
      <c r="Q19" s="28"/>
      <c r="U19" s="37">
        <v>0.75</v>
      </c>
      <c r="V19" s="37">
        <f t="shared" ca="1" si="0"/>
        <v>-2.5608103648190956E-2</v>
      </c>
      <c r="AA19" s="37">
        <v>19</v>
      </c>
      <c r="AB19" s="37" t="s">
        <v>103</v>
      </c>
    </row>
    <row r="20" spans="1:28" ht="15" thickBot="1">
      <c r="A20" s="6" t="s">
        <v>104</v>
      </c>
      <c r="B20" s="6" t="s">
        <v>105</v>
      </c>
      <c r="C20" s="6" t="s">
        <v>122</v>
      </c>
      <c r="D20" s="6" t="s">
        <v>104</v>
      </c>
      <c r="E20" s="6" t="s">
        <v>105</v>
      </c>
      <c r="F20" s="6" t="s">
        <v>123</v>
      </c>
      <c r="G20" s="6" t="s">
        <v>124</v>
      </c>
      <c r="H20" s="6" t="s">
        <v>132</v>
      </c>
      <c r="I20" s="6" t="s">
        <v>133</v>
      </c>
      <c r="J20" s="6" t="s">
        <v>134</v>
      </c>
      <c r="K20" s="6" t="s">
        <v>125</v>
      </c>
      <c r="L20" s="6" t="s">
        <v>135</v>
      </c>
      <c r="M20" s="15" t="s">
        <v>106</v>
      </c>
      <c r="N20" s="6" t="s">
        <v>107</v>
      </c>
      <c r="O20" s="6" t="s">
        <v>108</v>
      </c>
      <c r="P20" s="6" t="s">
        <v>109</v>
      </c>
      <c r="Q20" s="6" t="s">
        <v>110</v>
      </c>
      <c r="R20" s="40" t="s">
        <v>111</v>
      </c>
      <c r="U20" s="37">
        <v>0.8</v>
      </c>
      <c r="V20" s="37">
        <f t="shared" ca="1" si="0"/>
        <v>-2.8883887122255633E-2</v>
      </c>
      <c r="AA20" s="37">
        <v>20</v>
      </c>
      <c r="AB20" s="37" t="s">
        <v>112</v>
      </c>
    </row>
    <row r="21" spans="1:28">
      <c r="A21" s="66">
        <v>-26.5</v>
      </c>
      <c r="B21" s="66">
        <v>2.2099999478086829E-4</v>
      </c>
      <c r="C21" s="72">
        <v>1</v>
      </c>
      <c r="D21" s="67">
        <f t="shared" ref="D21:D82" si="5">A21/A$18</f>
        <v>-2.65E-3</v>
      </c>
      <c r="E21" s="67">
        <f t="shared" ref="E21:E82" si="6">B21/B$18</f>
        <v>2.2099999478086829E-4</v>
      </c>
      <c r="F21" s="62">
        <f t="shared" ref="F21:F82" si="7">$C21*D21</f>
        <v>-2.65E-3</v>
      </c>
      <c r="G21" s="62">
        <f t="shared" ref="G21:G82" si="8">$C21*E21</f>
        <v>2.2099999478086829E-4</v>
      </c>
      <c r="H21" s="62">
        <f t="shared" ref="H21:H82" si="9">C21*D21*D21</f>
        <v>7.0225000000000001E-6</v>
      </c>
      <c r="I21" s="62">
        <f t="shared" ref="I21:I82" si="10">C21*D21*D21*D21</f>
        <v>-1.8609624999999999E-8</v>
      </c>
      <c r="J21" s="62">
        <f t="shared" ref="J21:J82" si="11">C21*D21*D21*D21*D21</f>
        <v>4.931550625E-11</v>
      </c>
      <c r="K21" s="62">
        <f t="shared" ref="K21:K82" si="12">C21*E21*D21</f>
        <v>-5.8564998616930093E-7</v>
      </c>
      <c r="L21" s="62">
        <f t="shared" ref="L21:L82" si="13">C21*E21*D21*D21</f>
        <v>1.5519724633486475E-9</v>
      </c>
      <c r="M21" s="62">
        <f t="shared" ref="M21:M82" ca="1" si="14">+E$4+E$5*D21+E$6*D21^2</f>
        <v>-5.3024717308708917E-5</v>
      </c>
      <c r="N21" s="62">
        <f t="shared" ref="N21:N82" ca="1" si="15">C21*(M21-E21)^2</f>
        <v>7.5089542835775667E-8</v>
      </c>
      <c r="O21" s="68">
        <f t="shared" ref="O21:O82" ca="1" si="16">(C21*O$1-O$2*F21+O$3*H21)^2</f>
        <v>1.8924054981306452E-2</v>
      </c>
      <c r="P21" s="62">
        <f t="shared" ref="P21:P82" ca="1" si="17">(-C21*O$2+O$4*F21-O$5*H21)^2</f>
        <v>0.65218708245711365</v>
      </c>
      <c r="Q21" s="62">
        <f t="shared" ref="Q21:Q82" ca="1" si="18">+(C21*O$3-F21*O$5+H21*O$6)^2</f>
        <v>0.82014569945102855</v>
      </c>
      <c r="R21" s="37">
        <f t="shared" ref="R21:R82" ca="1" si="19">+E21-M21</f>
        <v>2.7402471208957718E-4</v>
      </c>
      <c r="U21" s="37">
        <v>0.85</v>
      </c>
      <c r="V21" s="37">
        <f t="shared" ca="1" si="0"/>
        <v>-3.2356283066468393E-2</v>
      </c>
      <c r="AA21" s="37">
        <v>21</v>
      </c>
      <c r="AB21" s="37" t="s">
        <v>113</v>
      </c>
    </row>
    <row r="22" spans="1:28">
      <c r="A22" s="66">
        <v>-26.5</v>
      </c>
      <c r="B22" s="66">
        <v>3.2099999953061342E-4</v>
      </c>
      <c r="C22" s="66">
        <v>1</v>
      </c>
      <c r="D22" s="67">
        <f t="shared" si="5"/>
        <v>-2.65E-3</v>
      </c>
      <c r="E22" s="67">
        <f t="shared" si="6"/>
        <v>3.2099999953061342E-4</v>
      </c>
      <c r="F22" s="62">
        <f t="shared" si="7"/>
        <v>-2.65E-3</v>
      </c>
      <c r="G22" s="62">
        <f t="shared" si="8"/>
        <v>3.2099999953061342E-4</v>
      </c>
      <c r="H22" s="62">
        <f t="shared" si="9"/>
        <v>7.0225000000000001E-6</v>
      </c>
      <c r="I22" s="62">
        <f t="shared" si="10"/>
        <v>-1.8609624999999999E-8</v>
      </c>
      <c r="J22" s="62">
        <f t="shared" si="11"/>
        <v>4.931550625E-11</v>
      </c>
      <c r="K22" s="62">
        <f t="shared" si="12"/>
        <v>-8.5064999875612562E-7</v>
      </c>
      <c r="L22" s="62">
        <f t="shared" si="13"/>
        <v>2.2542224967037329E-9</v>
      </c>
      <c r="M22" s="62">
        <f t="shared" ca="1" si="14"/>
        <v>-5.3024717308708917E-5</v>
      </c>
      <c r="N22" s="62">
        <f t="shared" ca="1" si="15"/>
        <v>1.3989448880673524E-7</v>
      </c>
      <c r="O22" s="68">
        <f t="shared" ca="1" si="16"/>
        <v>1.8924054981306452E-2</v>
      </c>
      <c r="P22" s="62">
        <f t="shared" ca="1" si="17"/>
        <v>0.65218708245711365</v>
      </c>
      <c r="Q22" s="62">
        <f t="shared" ca="1" si="18"/>
        <v>0.82014569945102855</v>
      </c>
      <c r="R22" s="37">
        <f t="shared" ca="1" si="19"/>
        <v>3.7402471683932231E-4</v>
      </c>
      <c r="U22" s="37">
        <v>0.9</v>
      </c>
      <c r="V22" s="37">
        <f t="shared" ca="1" si="0"/>
        <v>-3.6025291480829273E-2</v>
      </c>
      <c r="AA22" s="37">
        <v>22</v>
      </c>
      <c r="AB22" s="37" t="s">
        <v>114</v>
      </c>
    </row>
    <row r="23" spans="1:28">
      <c r="A23" s="66">
        <v>-24.5</v>
      </c>
      <c r="B23" s="66">
        <v>-7.0699999923817813E-4</v>
      </c>
      <c r="C23" s="66">
        <v>1</v>
      </c>
      <c r="D23" s="67">
        <f t="shared" si="5"/>
        <v>-2.4499999999999999E-3</v>
      </c>
      <c r="E23" s="67">
        <f t="shared" si="6"/>
        <v>-7.0699999923817813E-4</v>
      </c>
      <c r="F23" s="62">
        <f t="shared" si="7"/>
        <v>-2.4499999999999999E-3</v>
      </c>
      <c r="G23" s="62">
        <f t="shared" si="8"/>
        <v>-7.0699999923817813E-4</v>
      </c>
      <c r="H23" s="62">
        <f t="shared" si="9"/>
        <v>6.0024999999999997E-6</v>
      </c>
      <c r="I23" s="62">
        <f t="shared" si="10"/>
        <v>-1.4706125E-8</v>
      </c>
      <c r="J23" s="62">
        <f t="shared" si="11"/>
        <v>3.6030006249999999E-11</v>
      </c>
      <c r="K23" s="62">
        <f t="shared" si="12"/>
        <v>1.7321499981335364E-6</v>
      </c>
      <c r="L23" s="62">
        <f t="shared" si="13"/>
        <v>-4.2437674954271637E-9</v>
      </c>
      <c r="M23" s="62">
        <f t="shared" ca="1" si="14"/>
        <v>-5.3897769111875061E-5</v>
      </c>
      <c r="N23" s="62">
        <f t="shared" ca="1" si="15"/>
        <v>4.2654252299595044E-7</v>
      </c>
      <c r="O23" s="68">
        <f t="shared" ca="1" si="16"/>
        <v>1.8881283202778053E-2</v>
      </c>
      <c r="P23" s="62">
        <f t="shared" ca="1" si="17"/>
        <v>0.64800911759824276</v>
      </c>
      <c r="Q23" s="62">
        <f t="shared" ca="1" si="18"/>
        <v>0.81354947008859435</v>
      </c>
      <c r="R23" s="37">
        <f t="shared" ca="1" si="19"/>
        <v>-6.5310223012630302E-4</v>
      </c>
      <c r="U23" s="37">
        <v>0.95</v>
      </c>
      <c r="V23" s="37">
        <f t="shared" ca="1" si="0"/>
        <v>-3.9890912365338246E-2</v>
      </c>
      <c r="AA23" s="37">
        <v>23</v>
      </c>
      <c r="AB23" s="37" t="s">
        <v>115</v>
      </c>
    </row>
    <row r="24" spans="1:28">
      <c r="A24" s="66">
        <v>-24.5</v>
      </c>
      <c r="B24" s="66">
        <v>-5.0699999701464549E-4</v>
      </c>
      <c r="C24" s="66">
        <v>1</v>
      </c>
      <c r="D24" s="67">
        <f t="shared" si="5"/>
        <v>-2.4499999999999999E-3</v>
      </c>
      <c r="E24" s="67">
        <f t="shared" si="6"/>
        <v>-5.0699999701464549E-4</v>
      </c>
      <c r="F24" s="62">
        <f t="shared" si="7"/>
        <v>-2.4499999999999999E-3</v>
      </c>
      <c r="G24" s="62">
        <f t="shared" si="8"/>
        <v>-5.0699999701464549E-4</v>
      </c>
      <c r="H24" s="62">
        <f t="shared" si="9"/>
        <v>6.0024999999999997E-6</v>
      </c>
      <c r="I24" s="62">
        <f t="shared" si="10"/>
        <v>-1.4706125E-8</v>
      </c>
      <c r="J24" s="62">
        <f t="shared" si="11"/>
        <v>3.6030006249999999E-11</v>
      </c>
      <c r="K24" s="62">
        <f t="shared" si="12"/>
        <v>1.2421499926858813E-6</v>
      </c>
      <c r="L24" s="62">
        <f t="shared" si="13"/>
        <v>-3.0432674820804092E-9</v>
      </c>
      <c r="M24" s="62">
        <f t="shared" ca="1" si="14"/>
        <v>-5.3897769111875061E-5</v>
      </c>
      <c r="N24" s="62">
        <f t="shared" ca="1" si="15"/>
        <v>2.0530162893045412E-7</v>
      </c>
      <c r="O24" s="68">
        <f t="shared" ca="1" si="16"/>
        <v>1.8881283202778053E-2</v>
      </c>
      <c r="P24" s="62">
        <f t="shared" ca="1" si="17"/>
        <v>0.64800911759824276</v>
      </c>
      <c r="Q24" s="62">
        <f t="shared" ca="1" si="18"/>
        <v>0.81354947008859435</v>
      </c>
      <c r="R24" s="37">
        <f t="shared" ca="1" si="19"/>
        <v>-4.5310222790277043E-4</v>
      </c>
      <c r="AA24" s="37">
        <v>25</v>
      </c>
      <c r="AB24" s="37" t="s">
        <v>105</v>
      </c>
    </row>
    <row r="25" spans="1:28">
      <c r="A25" s="66">
        <v>-8.5</v>
      </c>
      <c r="B25" s="66">
        <v>6.6900000092573464E-4</v>
      </c>
      <c r="C25" s="66">
        <v>1</v>
      </c>
      <c r="D25" s="67">
        <f t="shared" si="5"/>
        <v>-8.4999999999999995E-4</v>
      </c>
      <c r="E25" s="67">
        <f t="shared" si="6"/>
        <v>6.6900000092573464E-4</v>
      </c>
      <c r="F25" s="62">
        <f t="shared" si="7"/>
        <v>-8.4999999999999995E-4</v>
      </c>
      <c r="G25" s="62">
        <f t="shared" si="8"/>
        <v>6.6900000092573464E-4</v>
      </c>
      <c r="H25" s="62">
        <f t="shared" si="9"/>
        <v>7.2249999999999996E-7</v>
      </c>
      <c r="I25" s="62">
        <f t="shared" si="10"/>
        <v>-6.1412499999999999E-10</v>
      </c>
      <c r="J25" s="62">
        <f t="shared" si="11"/>
        <v>5.2200624999999997E-13</v>
      </c>
      <c r="K25" s="62">
        <f t="shared" si="12"/>
        <v>-5.6865000078687439E-7</v>
      </c>
      <c r="L25" s="62">
        <f t="shared" si="13"/>
        <v>4.8335250066884321E-10</v>
      </c>
      <c r="M25" s="62">
        <f t="shared" ca="1" si="14"/>
        <v>-6.0995432320009498E-5</v>
      </c>
      <c r="N25" s="62">
        <f t="shared" ca="1" si="15"/>
        <v>5.3289333255964173E-7</v>
      </c>
      <c r="O25" s="68">
        <f t="shared" ca="1" si="16"/>
        <v>1.8541523546734624E-2</v>
      </c>
      <c r="P25" s="62">
        <f t="shared" ca="1" si="17"/>
        <v>0.61515050248599024</v>
      </c>
      <c r="Q25" s="62">
        <f t="shared" ca="1" si="18"/>
        <v>0.76187605540965475</v>
      </c>
      <c r="R25" s="37">
        <f t="shared" ca="1" si="19"/>
        <v>7.2999543324574418E-4</v>
      </c>
      <c r="AA25" s="37">
        <v>26</v>
      </c>
      <c r="AB25" s="37" t="s">
        <v>116</v>
      </c>
    </row>
    <row r="26" spans="1:28">
      <c r="A26" s="66">
        <v>0</v>
      </c>
      <c r="B26" s="66">
        <v>-2.1000000051571988E-3</v>
      </c>
      <c r="C26" s="66">
        <v>0</v>
      </c>
      <c r="D26" s="67">
        <f t="shared" si="5"/>
        <v>0</v>
      </c>
      <c r="E26" s="67">
        <f t="shared" si="6"/>
        <v>-2.1000000051571988E-3</v>
      </c>
      <c r="F26" s="62">
        <f t="shared" si="7"/>
        <v>0</v>
      </c>
      <c r="G26" s="62">
        <f t="shared" si="8"/>
        <v>0</v>
      </c>
      <c r="H26" s="62">
        <f t="shared" si="9"/>
        <v>0</v>
      </c>
      <c r="I26" s="62">
        <f t="shared" si="10"/>
        <v>0</v>
      </c>
      <c r="J26" s="62">
        <f t="shared" si="11"/>
        <v>0</v>
      </c>
      <c r="K26" s="62">
        <f t="shared" si="12"/>
        <v>0</v>
      </c>
      <c r="L26" s="62">
        <f t="shared" si="13"/>
        <v>0</v>
      </c>
      <c r="M26" s="62">
        <f t="shared" ca="1" si="14"/>
        <v>-6.4847954993147602E-5</v>
      </c>
      <c r="N26" s="62">
        <f t="shared" ca="1" si="15"/>
        <v>0</v>
      </c>
      <c r="O26" s="68">
        <f t="shared" ca="1" si="16"/>
        <v>0</v>
      </c>
      <c r="P26" s="62">
        <f t="shared" ca="1" si="17"/>
        <v>0</v>
      </c>
      <c r="Q26" s="62">
        <f t="shared" ca="1" si="18"/>
        <v>0</v>
      </c>
      <c r="R26" s="37">
        <f t="shared" ca="1" si="19"/>
        <v>-2.035152050164051E-3</v>
      </c>
    </row>
    <row r="27" spans="1:28">
      <c r="A27" s="66">
        <v>0</v>
      </c>
      <c r="B27" s="66">
        <v>-1.7000000007101335E-3</v>
      </c>
      <c r="C27" s="66">
        <v>1</v>
      </c>
      <c r="D27" s="67">
        <f t="shared" si="5"/>
        <v>0</v>
      </c>
      <c r="E27" s="67">
        <f t="shared" si="6"/>
        <v>-1.7000000007101335E-3</v>
      </c>
      <c r="F27" s="62">
        <f t="shared" si="7"/>
        <v>0</v>
      </c>
      <c r="G27" s="62">
        <f t="shared" si="8"/>
        <v>-1.7000000007101335E-3</v>
      </c>
      <c r="H27" s="62">
        <f t="shared" si="9"/>
        <v>0</v>
      </c>
      <c r="I27" s="62">
        <f t="shared" si="10"/>
        <v>0</v>
      </c>
      <c r="J27" s="62">
        <f t="shared" si="11"/>
        <v>0</v>
      </c>
      <c r="K27" s="62">
        <f t="shared" si="12"/>
        <v>0</v>
      </c>
      <c r="L27" s="62">
        <f t="shared" si="13"/>
        <v>0</v>
      </c>
      <c r="M27" s="62">
        <f t="shared" ca="1" si="14"/>
        <v>-6.4847954993147602E-5</v>
      </c>
      <c r="N27" s="62">
        <f t="shared" ca="1" si="15"/>
        <v>2.6737222126124442E-6</v>
      </c>
      <c r="O27" s="68">
        <f t="shared" ca="1" si="16"/>
        <v>1.8362764839950318E-2</v>
      </c>
      <c r="P27" s="62">
        <f t="shared" ca="1" si="17"/>
        <v>0.5981004030800241</v>
      </c>
      <c r="Q27" s="62">
        <f t="shared" ca="1" si="18"/>
        <v>0.73521186925149584</v>
      </c>
      <c r="R27" s="37">
        <f t="shared" ca="1" si="19"/>
        <v>-1.6351520457169859E-3</v>
      </c>
    </row>
    <row r="28" spans="1:28">
      <c r="A28" s="66">
        <v>0</v>
      </c>
      <c r="B28" s="66">
        <v>0</v>
      </c>
      <c r="C28" s="66">
        <v>0.5</v>
      </c>
      <c r="D28" s="67">
        <f t="shared" si="5"/>
        <v>0</v>
      </c>
      <c r="E28" s="67">
        <f t="shared" si="6"/>
        <v>0</v>
      </c>
      <c r="F28" s="62">
        <f t="shared" si="7"/>
        <v>0</v>
      </c>
      <c r="G28" s="62">
        <f t="shared" si="8"/>
        <v>0</v>
      </c>
      <c r="H28" s="62">
        <f t="shared" si="9"/>
        <v>0</v>
      </c>
      <c r="I28" s="62">
        <f t="shared" si="10"/>
        <v>0</v>
      </c>
      <c r="J28" s="62">
        <f t="shared" si="11"/>
        <v>0</v>
      </c>
      <c r="K28" s="62">
        <f t="shared" si="12"/>
        <v>0</v>
      </c>
      <c r="L28" s="62">
        <f t="shared" si="13"/>
        <v>0</v>
      </c>
      <c r="M28" s="62">
        <f t="shared" ca="1" si="14"/>
        <v>-6.4847954993147602E-5</v>
      </c>
      <c r="N28" s="62">
        <f t="shared" ca="1" si="15"/>
        <v>2.1026286333966485E-9</v>
      </c>
      <c r="O28" s="68">
        <f t="shared" ca="1" si="16"/>
        <v>4.5906912099875795E-3</v>
      </c>
      <c r="P28" s="62">
        <f t="shared" ca="1" si="17"/>
        <v>0.14952510077000603</v>
      </c>
      <c r="Q28" s="62">
        <f t="shared" ca="1" si="18"/>
        <v>0.18380296731287396</v>
      </c>
      <c r="R28" s="37">
        <f t="shared" ca="1" si="19"/>
        <v>6.4847954993147602E-5</v>
      </c>
    </row>
    <row r="29" spans="1:28">
      <c r="A29" s="66">
        <v>64.5</v>
      </c>
      <c r="B29" s="66">
        <v>1.6469999973196536E-3</v>
      </c>
      <c r="C29" s="66">
        <v>0.2</v>
      </c>
      <c r="D29" s="67">
        <f t="shared" si="5"/>
        <v>6.45E-3</v>
      </c>
      <c r="E29" s="67">
        <f t="shared" si="6"/>
        <v>1.6469999973196536E-3</v>
      </c>
      <c r="F29" s="62">
        <f t="shared" si="7"/>
        <v>1.2900000000000001E-3</v>
      </c>
      <c r="G29" s="62">
        <f t="shared" si="8"/>
        <v>3.2939999946393075E-4</v>
      </c>
      <c r="H29" s="62">
        <f t="shared" si="9"/>
        <v>8.3205000000000011E-6</v>
      </c>
      <c r="I29" s="62">
        <f t="shared" si="10"/>
        <v>5.3667225000000009E-8</v>
      </c>
      <c r="J29" s="62">
        <f t="shared" si="11"/>
        <v>3.4615360125000008E-10</v>
      </c>
      <c r="K29" s="62">
        <f t="shared" si="12"/>
        <v>2.1246299965423534E-6</v>
      </c>
      <c r="L29" s="62">
        <f t="shared" si="13"/>
        <v>1.3703863477698179E-8</v>
      </c>
      <c r="M29" s="62">
        <f t="shared" ca="1" si="14"/>
        <v>-9.5933303144227309E-5</v>
      </c>
      <c r="N29" s="62">
        <f t="shared" ca="1" si="15"/>
        <v>6.0756329797318343E-7</v>
      </c>
      <c r="O29" s="68">
        <f t="shared" ca="1" si="16"/>
        <v>6.8180226493284282E-4</v>
      </c>
      <c r="P29" s="62">
        <f t="shared" ca="1" si="17"/>
        <v>1.9108239398949518E-2</v>
      </c>
      <c r="Q29" s="62">
        <f t="shared" ca="1" si="18"/>
        <v>2.2010575714547308E-2</v>
      </c>
      <c r="R29" s="37">
        <f t="shared" ca="1" si="19"/>
        <v>1.7429333004638809E-3</v>
      </c>
    </row>
    <row r="30" spans="1:28">
      <c r="A30" s="66">
        <v>66.5</v>
      </c>
      <c r="B30" s="66">
        <v>-8.8099999993573874E-4</v>
      </c>
      <c r="C30" s="66">
        <v>0.2</v>
      </c>
      <c r="D30" s="67">
        <f t="shared" si="5"/>
        <v>6.6499999999999997E-3</v>
      </c>
      <c r="E30" s="67">
        <f t="shared" si="6"/>
        <v>-8.8099999993573874E-4</v>
      </c>
      <c r="F30" s="62">
        <f t="shared" si="7"/>
        <v>1.33E-3</v>
      </c>
      <c r="G30" s="62">
        <f t="shared" si="8"/>
        <v>-1.7619999998714776E-4</v>
      </c>
      <c r="H30" s="62">
        <f t="shared" si="9"/>
        <v>8.8444999999999998E-6</v>
      </c>
      <c r="I30" s="62">
        <f t="shared" si="10"/>
        <v>5.8815924999999995E-8</v>
      </c>
      <c r="J30" s="62">
        <f t="shared" si="11"/>
        <v>3.9112590124999994E-10</v>
      </c>
      <c r="K30" s="62">
        <f t="shared" si="12"/>
        <v>-1.1717299999145326E-6</v>
      </c>
      <c r="L30" s="62">
        <f t="shared" si="13"/>
        <v>-7.7920044994316419E-9</v>
      </c>
      <c r="M30" s="62">
        <f t="shared" ca="1" si="14"/>
        <v>-9.6949488825661274E-5</v>
      </c>
      <c r="N30" s="62">
        <f t="shared" ca="1" si="15"/>
        <v>1.2294704079439475E-7</v>
      </c>
      <c r="O30" s="68">
        <f t="shared" ca="1" si="16"/>
        <v>6.8021116064500252E-4</v>
      </c>
      <c r="P30" s="62">
        <f t="shared" ca="1" si="17"/>
        <v>1.8968881490649896E-2</v>
      </c>
      <c r="Q30" s="62">
        <f t="shared" ca="1" si="18"/>
        <v>2.1800436287727352E-2</v>
      </c>
      <c r="R30" s="37">
        <f t="shared" ca="1" si="19"/>
        <v>-7.8405051111007744E-4</v>
      </c>
    </row>
    <row r="31" spans="1:28">
      <c r="A31" s="66">
        <v>713.5</v>
      </c>
      <c r="B31" s="66">
        <v>-1.2390000047162175E-3</v>
      </c>
      <c r="C31" s="66">
        <v>1</v>
      </c>
      <c r="D31" s="67">
        <f t="shared" si="5"/>
        <v>7.1349999999999997E-2</v>
      </c>
      <c r="E31" s="67">
        <f t="shared" si="6"/>
        <v>-1.2390000047162175E-3</v>
      </c>
      <c r="F31" s="62">
        <f t="shared" si="7"/>
        <v>7.1349999999999997E-2</v>
      </c>
      <c r="G31" s="62">
        <f t="shared" si="8"/>
        <v>-1.2390000047162175E-3</v>
      </c>
      <c r="H31" s="62">
        <f t="shared" si="9"/>
        <v>5.0908224999999998E-3</v>
      </c>
      <c r="I31" s="62">
        <f t="shared" si="10"/>
        <v>3.6323018537499999E-4</v>
      </c>
      <c r="J31" s="62">
        <f t="shared" si="11"/>
        <v>2.5916473726506248E-5</v>
      </c>
      <c r="K31" s="62">
        <f t="shared" si="12"/>
        <v>-8.840265033650211E-5</v>
      </c>
      <c r="L31" s="62">
        <f t="shared" si="13"/>
        <v>-6.3075291015094257E-6</v>
      </c>
      <c r="M31" s="62">
        <f t="shared" ca="1" si="14"/>
        <v>-5.9080188887474416E-4</v>
      </c>
      <c r="N31" s="62">
        <f t="shared" ca="1" si="15"/>
        <v>4.2016079738043612E-7</v>
      </c>
      <c r="O31" s="68">
        <f t="shared" ca="1" si="16"/>
        <v>7.1731523900647473E-3</v>
      </c>
      <c r="P31" s="62">
        <f t="shared" ca="1" si="17"/>
        <v>2.7205890019581032E-3</v>
      </c>
      <c r="Q31" s="62">
        <f t="shared" ca="1" si="18"/>
        <v>8.7070932628218328E-2</v>
      </c>
      <c r="R31" s="37">
        <f t="shared" ca="1" si="19"/>
        <v>-6.4819811584147335E-4</v>
      </c>
    </row>
    <row r="32" spans="1:28">
      <c r="A32" s="66">
        <v>713.5</v>
      </c>
      <c r="B32" s="66">
        <v>-1.3900000340072438E-4</v>
      </c>
      <c r="C32" s="66">
        <v>1</v>
      </c>
      <c r="D32" s="67">
        <f t="shared" si="5"/>
        <v>7.1349999999999997E-2</v>
      </c>
      <c r="E32" s="67">
        <f t="shared" si="6"/>
        <v>-1.3900000340072438E-4</v>
      </c>
      <c r="F32" s="62">
        <f t="shared" si="7"/>
        <v>7.1349999999999997E-2</v>
      </c>
      <c r="G32" s="62">
        <f t="shared" si="8"/>
        <v>-1.3900000340072438E-4</v>
      </c>
      <c r="H32" s="62">
        <f t="shared" si="9"/>
        <v>5.0908224999999998E-3</v>
      </c>
      <c r="I32" s="62">
        <f t="shared" si="10"/>
        <v>3.6323018537499999E-4</v>
      </c>
      <c r="J32" s="62">
        <f t="shared" si="11"/>
        <v>2.5916473726506248E-5</v>
      </c>
      <c r="K32" s="62">
        <f t="shared" si="12"/>
        <v>-9.9176502426416847E-6</v>
      </c>
      <c r="L32" s="62">
        <f t="shared" si="13"/>
        <v>-7.0762434481248418E-7</v>
      </c>
      <c r="M32" s="62">
        <f t="shared" ca="1" si="14"/>
        <v>-5.9080188887474416E-4</v>
      </c>
      <c r="N32" s="62">
        <f t="shared" ca="1" si="15"/>
        <v>2.0412494371787928E-7</v>
      </c>
      <c r="O32" s="68">
        <f t="shared" ca="1" si="16"/>
        <v>7.1731523900647473E-3</v>
      </c>
      <c r="P32" s="62">
        <f t="shared" ca="1" si="17"/>
        <v>2.7205890019581032E-3</v>
      </c>
      <c r="Q32" s="62">
        <f t="shared" ca="1" si="18"/>
        <v>8.7070932628218328E-2</v>
      </c>
      <c r="R32" s="37">
        <f t="shared" ca="1" si="19"/>
        <v>4.5180188547401978E-4</v>
      </c>
    </row>
    <row r="33" spans="1:18">
      <c r="A33" s="66">
        <v>748</v>
      </c>
      <c r="B33" s="66">
        <v>-1.720000000204891E-4</v>
      </c>
      <c r="C33" s="66">
        <v>1</v>
      </c>
      <c r="D33" s="67">
        <f t="shared" si="5"/>
        <v>7.4800000000000005E-2</v>
      </c>
      <c r="E33" s="67">
        <f t="shared" si="6"/>
        <v>-1.720000000204891E-4</v>
      </c>
      <c r="F33" s="62">
        <f t="shared" si="7"/>
        <v>7.4800000000000005E-2</v>
      </c>
      <c r="G33" s="62">
        <f t="shared" si="8"/>
        <v>-1.720000000204891E-4</v>
      </c>
      <c r="H33" s="62">
        <f t="shared" si="9"/>
        <v>5.5950400000000008E-3</v>
      </c>
      <c r="I33" s="62">
        <f t="shared" si="10"/>
        <v>4.185089920000001E-4</v>
      </c>
      <c r="J33" s="62">
        <f t="shared" si="11"/>
        <v>3.1304472601600009E-5</v>
      </c>
      <c r="K33" s="62">
        <f t="shared" si="12"/>
        <v>-1.2865600001532585E-5</v>
      </c>
      <c r="L33" s="62">
        <f t="shared" si="13"/>
        <v>-9.6234688011463733E-7</v>
      </c>
      <c r="M33" s="62">
        <f t="shared" ca="1" si="14"/>
        <v>-6.2638100139519144E-4</v>
      </c>
      <c r="N33" s="62">
        <f t="shared" ca="1" si="15"/>
        <v>2.0646209441027725E-7</v>
      </c>
      <c r="O33" s="68">
        <f t="shared" ca="1" si="16"/>
        <v>6.79943372100028E-3</v>
      </c>
      <c r="P33" s="62">
        <f t="shared" ca="1" si="17"/>
        <v>7.6394062911132234E-3</v>
      </c>
      <c r="Q33" s="62">
        <f t="shared" ca="1" si="18"/>
        <v>0.11815822209180114</v>
      </c>
      <c r="R33" s="37">
        <f t="shared" ca="1" si="19"/>
        <v>4.5438100137470234E-4</v>
      </c>
    </row>
    <row r="34" spans="1:18">
      <c r="A34" s="66">
        <v>748</v>
      </c>
      <c r="B34" s="66">
        <v>2.2799999715061858E-4</v>
      </c>
      <c r="C34" s="66">
        <v>1</v>
      </c>
      <c r="D34" s="67">
        <f t="shared" si="5"/>
        <v>7.4800000000000005E-2</v>
      </c>
      <c r="E34" s="67">
        <f t="shared" si="6"/>
        <v>2.2799999715061858E-4</v>
      </c>
      <c r="F34" s="62">
        <f t="shared" si="7"/>
        <v>7.4800000000000005E-2</v>
      </c>
      <c r="G34" s="62">
        <f t="shared" si="8"/>
        <v>2.2799999715061858E-4</v>
      </c>
      <c r="H34" s="62">
        <f t="shared" si="9"/>
        <v>5.5950400000000008E-3</v>
      </c>
      <c r="I34" s="62">
        <f t="shared" si="10"/>
        <v>4.185089920000001E-4</v>
      </c>
      <c r="J34" s="62">
        <f t="shared" si="11"/>
        <v>3.1304472601600009E-5</v>
      </c>
      <c r="K34" s="62">
        <f t="shared" si="12"/>
        <v>1.705439978686627E-5</v>
      </c>
      <c r="L34" s="62">
        <f t="shared" si="13"/>
        <v>1.275669104057597E-6</v>
      </c>
      <c r="M34" s="62">
        <f t="shared" ca="1" si="14"/>
        <v>-6.2638100139519144E-4</v>
      </c>
      <c r="N34" s="62">
        <f t="shared" ca="1" si="15"/>
        <v>7.2996689067613543E-7</v>
      </c>
      <c r="O34" s="68">
        <f t="shared" ca="1" si="16"/>
        <v>6.79943372100028E-3</v>
      </c>
      <c r="P34" s="62">
        <f t="shared" ca="1" si="17"/>
        <v>7.6394062911132234E-3</v>
      </c>
      <c r="Q34" s="62">
        <f t="shared" ca="1" si="18"/>
        <v>0.11815822209180114</v>
      </c>
      <c r="R34" s="37">
        <f t="shared" ca="1" si="19"/>
        <v>8.5438099854581002E-4</v>
      </c>
    </row>
    <row r="35" spans="1:18">
      <c r="A35" s="66">
        <v>756</v>
      </c>
      <c r="B35" s="66">
        <v>2.6159999979427084E-3</v>
      </c>
      <c r="C35" s="66">
        <v>0</v>
      </c>
      <c r="D35" s="67">
        <f t="shared" si="5"/>
        <v>7.5600000000000001E-2</v>
      </c>
      <c r="E35" s="67">
        <f t="shared" si="6"/>
        <v>2.6159999979427084E-3</v>
      </c>
      <c r="F35" s="62">
        <f t="shared" si="7"/>
        <v>0</v>
      </c>
      <c r="G35" s="62">
        <f t="shared" si="8"/>
        <v>0</v>
      </c>
      <c r="H35" s="62">
        <f t="shared" si="9"/>
        <v>0</v>
      </c>
      <c r="I35" s="62">
        <f t="shared" si="10"/>
        <v>0</v>
      </c>
      <c r="J35" s="62">
        <f t="shared" si="11"/>
        <v>0</v>
      </c>
      <c r="K35" s="62">
        <f t="shared" si="12"/>
        <v>0</v>
      </c>
      <c r="L35" s="62">
        <f t="shared" si="13"/>
        <v>0</v>
      </c>
      <c r="M35" s="62">
        <f t="shared" ca="1" si="14"/>
        <v>-6.3476492686514075E-4</v>
      </c>
      <c r="N35" s="62">
        <f t="shared" ca="1" si="15"/>
        <v>0</v>
      </c>
      <c r="O35" s="68">
        <f t="shared" ca="1" si="16"/>
        <v>0</v>
      </c>
      <c r="P35" s="62">
        <f t="shared" ca="1" si="17"/>
        <v>0</v>
      </c>
      <c r="Q35" s="62">
        <f t="shared" ca="1" si="18"/>
        <v>0</v>
      </c>
      <c r="R35" s="37">
        <f t="shared" ca="1" si="19"/>
        <v>3.250764924807849E-3</v>
      </c>
    </row>
    <row r="36" spans="1:18">
      <c r="A36" s="66">
        <v>1534.5</v>
      </c>
      <c r="B36" s="66">
        <v>-1.4330000049085356E-3</v>
      </c>
      <c r="C36" s="66">
        <v>1</v>
      </c>
      <c r="D36" s="67">
        <f t="shared" si="5"/>
        <v>0.15345</v>
      </c>
      <c r="E36" s="67">
        <f t="shared" si="6"/>
        <v>-1.4330000049085356E-3</v>
      </c>
      <c r="F36" s="62">
        <f t="shared" si="7"/>
        <v>0.15345</v>
      </c>
      <c r="G36" s="62">
        <f t="shared" si="8"/>
        <v>-1.4330000049085356E-3</v>
      </c>
      <c r="H36" s="62">
        <f t="shared" si="9"/>
        <v>2.3546902500000001E-2</v>
      </c>
      <c r="I36" s="62">
        <f t="shared" si="10"/>
        <v>3.6132721886250004E-3</v>
      </c>
      <c r="J36" s="62">
        <f t="shared" si="11"/>
        <v>5.5445661734450629E-4</v>
      </c>
      <c r="K36" s="62">
        <f t="shared" si="12"/>
        <v>-2.1989385075321479E-4</v>
      </c>
      <c r="L36" s="62">
        <f t="shared" si="13"/>
        <v>-3.3742711398080808E-5</v>
      </c>
      <c r="M36" s="62">
        <f t="shared" ca="1" si="14"/>
        <v>-1.6913934711597842E-3</v>
      </c>
      <c r="N36" s="62">
        <f t="shared" ca="1" si="15"/>
        <v>6.6767183401335123E-8</v>
      </c>
      <c r="O36" s="68">
        <f t="shared" ca="1" si="16"/>
        <v>1.3709173320553608E-3</v>
      </c>
      <c r="P36" s="62">
        <f t="shared" ca="1" si="17"/>
        <v>0.59901265305801144</v>
      </c>
      <c r="Q36" s="62">
        <f t="shared" ca="1" si="18"/>
        <v>1.6291067246035218</v>
      </c>
      <c r="R36" s="37">
        <f t="shared" ca="1" si="19"/>
        <v>2.5839346625124854E-4</v>
      </c>
    </row>
    <row r="37" spans="1:18">
      <c r="A37" s="66">
        <v>2907.5</v>
      </c>
      <c r="B37" s="66">
        <v>-4.0550000048824586E-3</v>
      </c>
      <c r="C37" s="66">
        <v>1</v>
      </c>
      <c r="D37" s="67">
        <f t="shared" si="5"/>
        <v>0.29075000000000001</v>
      </c>
      <c r="E37" s="67">
        <f t="shared" si="6"/>
        <v>-4.0550000048824586E-3</v>
      </c>
      <c r="F37" s="62">
        <f t="shared" si="7"/>
        <v>0.29075000000000001</v>
      </c>
      <c r="G37" s="62">
        <f t="shared" si="8"/>
        <v>-4.0550000048824586E-3</v>
      </c>
      <c r="H37" s="62">
        <f t="shared" si="9"/>
        <v>8.4535562500000008E-2</v>
      </c>
      <c r="I37" s="62">
        <f t="shared" si="10"/>
        <v>2.4578714796875002E-2</v>
      </c>
      <c r="J37" s="62">
        <f t="shared" si="11"/>
        <v>7.1462613271914069E-3</v>
      </c>
      <c r="K37" s="62">
        <f t="shared" si="12"/>
        <v>-1.1789912514195749E-3</v>
      </c>
      <c r="L37" s="62">
        <f t="shared" si="13"/>
        <v>-3.4279170635024143E-4</v>
      </c>
      <c r="M37" s="62">
        <f t="shared" ca="1" si="14"/>
        <v>-4.716504542752251E-3</v>
      </c>
      <c r="N37" s="62">
        <f t="shared" ca="1" si="15"/>
        <v>4.3758825362232755E-7</v>
      </c>
      <c r="O37" s="68">
        <f t="shared" ca="1" si="16"/>
        <v>2.8437135146915413E-4</v>
      </c>
      <c r="P37" s="62">
        <f t="shared" ca="1" si="17"/>
        <v>2.0610439400667691</v>
      </c>
      <c r="Q37" s="62">
        <f t="shared" ca="1" si="18"/>
        <v>4.3797072480257038</v>
      </c>
      <c r="R37" s="37">
        <f t="shared" ca="1" si="19"/>
        <v>6.6150453786979237E-4</v>
      </c>
    </row>
    <row r="38" spans="1:18">
      <c r="A38" s="66">
        <v>3023</v>
      </c>
      <c r="B38" s="66">
        <v>-5.3220000045257621E-3</v>
      </c>
      <c r="C38" s="66">
        <v>1</v>
      </c>
      <c r="D38" s="67">
        <f t="shared" si="5"/>
        <v>0.30230000000000001</v>
      </c>
      <c r="E38" s="67">
        <f t="shared" si="6"/>
        <v>-5.3220000045257621E-3</v>
      </c>
      <c r="F38" s="62">
        <f t="shared" si="7"/>
        <v>0.30230000000000001</v>
      </c>
      <c r="G38" s="62">
        <f t="shared" si="8"/>
        <v>-5.3220000045257621E-3</v>
      </c>
      <c r="H38" s="62">
        <f t="shared" si="9"/>
        <v>9.1385290000000008E-2</v>
      </c>
      <c r="I38" s="62">
        <f t="shared" si="10"/>
        <v>2.7625773167000003E-2</v>
      </c>
      <c r="J38" s="62">
        <f t="shared" si="11"/>
        <v>8.3512712283841019E-3</v>
      </c>
      <c r="K38" s="62">
        <f t="shared" si="12"/>
        <v>-1.6088406013681378E-3</v>
      </c>
      <c r="L38" s="62">
        <f t="shared" si="13"/>
        <v>-4.8635251379358809E-4</v>
      </c>
      <c r="M38" s="62">
        <f t="shared" ca="1" si="14"/>
        <v>-5.0385879446191864E-3</v>
      </c>
      <c r="N38" s="62">
        <f t="shared" ca="1" si="15"/>
        <v>8.0322395700488399E-8</v>
      </c>
      <c r="O38" s="68">
        <f t="shared" ca="1" si="16"/>
        <v>3.9690470269628365E-4</v>
      </c>
      <c r="P38" s="62">
        <f t="shared" ca="1" si="17"/>
        <v>2.1320863801248104</v>
      </c>
      <c r="Q38" s="62">
        <f t="shared" ca="1" si="18"/>
        <v>4.470641487658165</v>
      </c>
      <c r="R38" s="37">
        <f t="shared" ca="1" si="19"/>
        <v>-2.8341205990657561E-4</v>
      </c>
    </row>
    <row r="39" spans="1:18">
      <c r="A39" s="66">
        <v>4304</v>
      </c>
      <c r="B39" s="66">
        <v>-9.1560000000754371E-3</v>
      </c>
      <c r="C39" s="66">
        <v>1</v>
      </c>
      <c r="D39" s="67">
        <f t="shared" si="5"/>
        <v>0.4304</v>
      </c>
      <c r="E39" s="67">
        <f t="shared" si="6"/>
        <v>-9.1560000000754371E-3</v>
      </c>
      <c r="F39" s="62">
        <f t="shared" si="7"/>
        <v>0.4304</v>
      </c>
      <c r="G39" s="62">
        <f t="shared" si="8"/>
        <v>-9.1560000000754371E-3</v>
      </c>
      <c r="H39" s="62">
        <f t="shared" si="9"/>
        <v>0.18524415999999999</v>
      </c>
      <c r="I39" s="62">
        <f t="shared" si="10"/>
        <v>7.9729086463999996E-2</v>
      </c>
      <c r="J39" s="62">
        <f t="shared" si="11"/>
        <v>3.4315398814105599E-2</v>
      </c>
      <c r="K39" s="62">
        <f t="shared" si="12"/>
        <v>-3.9407424000324678E-3</v>
      </c>
      <c r="L39" s="62">
        <f t="shared" si="13"/>
        <v>-1.6960955289739741E-3</v>
      </c>
      <c r="M39" s="62">
        <f t="shared" ca="1" si="14"/>
        <v>-9.3142322583235106E-3</v>
      </c>
      <c r="N39" s="62">
        <f t="shared" ca="1" si="15"/>
        <v>2.5037447550285004E-8</v>
      </c>
      <c r="O39" s="68">
        <f t="shared" ca="1" si="16"/>
        <v>1.4831961947501073E-3</v>
      </c>
      <c r="P39" s="62">
        <f t="shared" ca="1" si="17"/>
        <v>1.9834553729779818</v>
      </c>
      <c r="Q39" s="62">
        <f t="shared" ca="1" si="18"/>
        <v>3.4759389347952347</v>
      </c>
      <c r="R39" s="37">
        <f t="shared" ca="1" si="19"/>
        <v>1.5823225824807344E-4</v>
      </c>
    </row>
    <row r="40" spans="1:18">
      <c r="A40" s="66">
        <v>4915</v>
      </c>
      <c r="B40" s="66">
        <v>-1.2010000005830079E-2</v>
      </c>
      <c r="C40" s="66">
        <v>1</v>
      </c>
      <c r="D40" s="67">
        <f t="shared" si="5"/>
        <v>0.49149999999999999</v>
      </c>
      <c r="E40" s="67">
        <f t="shared" si="6"/>
        <v>-1.2010000005830079E-2</v>
      </c>
      <c r="F40" s="62">
        <f t="shared" si="7"/>
        <v>0.49149999999999999</v>
      </c>
      <c r="G40" s="62">
        <f t="shared" si="8"/>
        <v>-1.2010000005830079E-2</v>
      </c>
      <c r="H40" s="62">
        <f t="shared" si="9"/>
        <v>0.24157224999999999</v>
      </c>
      <c r="I40" s="62">
        <f t="shared" si="10"/>
        <v>0.118732760875</v>
      </c>
      <c r="J40" s="62">
        <f t="shared" si="11"/>
        <v>5.8357151970062499E-2</v>
      </c>
      <c r="K40" s="62">
        <f t="shared" si="12"/>
        <v>-5.9029150028654838E-3</v>
      </c>
      <c r="L40" s="62">
        <f t="shared" si="13"/>
        <v>-2.9012827239083853E-3</v>
      </c>
      <c r="M40" s="62">
        <f t="shared" ca="1" si="14"/>
        <v>-1.1808163849280255E-2</v>
      </c>
      <c r="N40" s="62">
        <f t="shared" ca="1" si="15"/>
        <v>4.0737834090804993E-8</v>
      </c>
      <c r="O40" s="68">
        <f t="shared" ca="1" si="16"/>
        <v>1.4037705668041884E-3</v>
      </c>
      <c r="P40" s="62">
        <f t="shared" ca="1" si="17"/>
        <v>1.379043245780545</v>
      </c>
      <c r="Q40" s="62">
        <f t="shared" ca="1" si="18"/>
        <v>2.0411282160114901</v>
      </c>
      <c r="R40" s="37">
        <f t="shared" ca="1" si="19"/>
        <v>-2.0183615654982383E-4</v>
      </c>
    </row>
    <row r="41" spans="1:18">
      <c r="A41" s="66">
        <v>5770</v>
      </c>
      <c r="B41" s="66">
        <v>-1.6780000005383044E-2</v>
      </c>
      <c r="C41" s="66">
        <v>1</v>
      </c>
      <c r="D41" s="67">
        <f t="shared" si="5"/>
        <v>0.57699999999999996</v>
      </c>
      <c r="E41" s="67">
        <f t="shared" si="6"/>
        <v>-1.6780000005383044E-2</v>
      </c>
      <c r="F41" s="62">
        <f t="shared" si="7"/>
        <v>0.57699999999999996</v>
      </c>
      <c r="G41" s="62">
        <f t="shared" si="8"/>
        <v>-1.6780000005383044E-2</v>
      </c>
      <c r="H41" s="62">
        <f t="shared" si="9"/>
        <v>0.33292899999999997</v>
      </c>
      <c r="I41" s="62">
        <f t="shared" si="10"/>
        <v>0.19210003299999998</v>
      </c>
      <c r="J41" s="62">
        <f t="shared" si="11"/>
        <v>0.11084171904099997</v>
      </c>
      <c r="K41" s="62">
        <f t="shared" si="12"/>
        <v>-9.6820600031060165E-3</v>
      </c>
      <c r="L41" s="62">
        <f t="shared" si="13"/>
        <v>-5.5865486217921709E-3</v>
      </c>
      <c r="M41" s="62">
        <f t="shared" ca="1" si="14"/>
        <v>-1.5790915325095922E-2</v>
      </c>
      <c r="N41" s="62">
        <f t="shared" ca="1" si="15"/>
        <v>9.7828850477868017E-7</v>
      </c>
      <c r="O41" s="68">
        <f t="shared" ca="1" si="16"/>
        <v>6.3789757433204363E-4</v>
      </c>
      <c r="P41" s="62">
        <f t="shared" ca="1" si="17"/>
        <v>0.38426915617086954</v>
      </c>
      <c r="Q41" s="62">
        <f t="shared" ca="1" si="18"/>
        <v>0.22642908962054908</v>
      </c>
      <c r="R41" s="37">
        <f t="shared" ca="1" si="19"/>
        <v>-9.8908468028712296E-4</v>
      </c>
    </row>
    <row r="42" spans="1:18">
      <c r="A42" s="66">
        <v>5850</v>
      </c>
      <c r="B42" s="66">
        <v>-1.6600000002654269E-2</v>
      </c>
      <c r="C42" s="66">
        <v>1</v>
      </c>
      <c r="D42" s="67">
        <f t="shared" si="5"/>
        <v>0.58499999999999996</v>
      </c>
      <c r="E42" s="67">
        <f t="shared" si="6"/>
        <v>-1.6600000002654269E-2</v>
      </c>
      <c r="F42" s="62">
        <f t="shared" si="7"/>
        <v>0.58499999999999996</v>
      </c>
      <c r="G42" s="62">
        <f t="shared" si="8"/>
        <v>-1.6600000002654269E-2</v>
      </c>
      <c r="H42" s="62">
        <f t="shared" si="9"/>
        <v>0.34222499999999995</v>
      </c>
      <c r="I42" s="62">
        <f t="shared" si="10"/>
        <v>0.20020162499999997</v>
      </c>
      <c r="J42" s="62">
        <f t="shared" si="11"/>
        <v>0.11711795062499997</v>
      </c>
      <c r="K42" s="62">
        <f t="shared" si="12"/>
        <v>-9.7110000015527467E-3</v>
      </c>
      <c r="L42" s="62">
        <f t="shared" si="13"/>
        <v>-5.6809350009083565E-3</v>
      </c>
      <c r="M42" s="62">
        <f t="shared" ca="1" si="14"/>
        <v>-1.6192983659478327E-2</v>
      </c>
      <c r="N42" s="62">
        <f t="shared" ca="1" si="15"/>
        <v>1.6566230361231631E-7</v>
      </c>
      <c r="O42" s="68">
        <f t="shared" ca="1" si="16"/>
        <v>5.509714931034779E-4</v>
      </c>
      <c r="P42" s="62">
        <f t="shared" ca="1" si="17"/>
        <v>0.3074416853439198</v>
      </c>
      <c r="Q42" s="62">
        <f t="shared" ca="1" si="18"/>
        <v>0.13411322919592711</v>
      </c>
      <c r="R42" s="37">
        <f t="shared" ca="1" si="19"/>
        <v>-4.0701634317594215E-4</v>
      </c>
    </row>
    <row r="43" spans="1:18">
      <c r="A43" s="66">
        <v>7329</v>
      </c>
      <c r="B43" s="66">
        <v>-2.4105999997118488E-2</v>
      </c>
      <c r="C43" s="66">
        <v>1</v>
      </c>
      <c r="D43" s="67">
        <f t="shared" si="5"/>
        <v>0.7329</v>
      </c>
      <c r="E43" s="67">
        <f t="shared" si="6"/>
        <v>-2.4105999997118488E-2</v>
      </c>
      <c r="F43" s="62">
        <f t="shared" si="7"/>
        <v>0.7329</v>
      </c>
      <c r="G43" s="62">
        <f t="shared" si="8"/>
        <v>-2.4105999997118488E-2</v>
      </c>
      <c r="H43" s="62">
        <f t="shared" si="9"/>
        <v>0.53714240999999996</v>
      </c>
      <c r="I43" s="62">
        <f t="shared" si="10"/>
        <v>0.39367167228899996</v>
      </c>
      <c r="J43" s="62">
        <f t="shared" si="11"/>
        <v>0.28852196862060808</v>
      </c>
      <c r="K43" s="62">
        <f t="shared" si="12"/>
        <v>-1.7667287397888139E-2</v>
      </c>
      <c r="L43" s="62">
        <f t="shared" si="13"/>
        <v>-1.2948354933912217E-2</v>
      </c>
      <c r="M43" s="62">
        <f t="shared" ca="1" si="14"/>
        <v>-2.4532904722935366E-2</v>
      </c>
      <c r="N43" s="62">
        <f t="shared" ca="1" si="15"/>
        <v>1.8224764492478344E-7</v>
      </c>
      <c r="O43" s="68">
        <f t="shared" ca="1" si="16"/>
        <v>8.5713213394082168E-4</v>
      </c>
      <c r="P43" s="62">
        <f t="shared" ca="1" si="17"/>
        <v>1.1501934745495552</v>
      </c>
      <c r="Q43" s="62">
        <f t="shared" ca="1" si="18"/>
        <v>5.2523369557858883</v>
      </c>
      <c r="R43" s="37">
        <f t="shared" ca="1" si="19"/>
        <v>4.2690472581687761E-4</v>
      </c>
    </row>
    <row r="44" spans="1:18">
      <c r="A44" s="66">
        <v>7389</v>
      </c>
      <c r="B44" s="66">
        <v>-2.5145999999949709E-2</v>
      </c>
      <c r="C44" s="66">
        <v>0.1</v>
      </c>
      <c r="D44" s="67">
        <f t="shared" si="5"/>
        <v>0.7389</v>
      </c>
      <c r="E44" s="67">
        <f t="shared" si="6"/>
        <v>-2.5145999999949709E-2</v>
      </c>
      <c r="F44" s="62">
        <f t="shared" si="7"/>
        <v>7.3889999999999997E-2</v>
      </c>
      <c r="G44" s="62">
        <f t="shared" si="8"/>
        <v>-2.5145999999949711E-3</v>
      </c>
      <c r="H44" s="62">
        <f t="shared" si="9"/>
        <v>5.4597320999999997E-2</v>
      </c>
      <c r="I44" s="62">
        <f t="shared" si="10"/>
        <v>4.0341960486899996E-2</v>
      </c>
      <c r="J44" s="62">
        <f t="shared" si="11"/>
        <v>2.9808674603770405E-2</v>
      </c>
      <c r="K44" s="62">
        <f t="shared" si="12"/>
        <v>-1.8580379399962843E-3</v>
      </c>
      <c r="L44" s="62">
        <f t="shared" si="13"/>
        <v>-1.3729042338632544E-3</v>
      </c>
      <c r="M44" s="62">
        <f t="shared" ca="1" si="14"/>
        <v>-2.4907548625624429E-2</v>
      </c>
      <c r="N44" s="62">
        <f t="shared" ca="1" si="15"/>
        <v>5.6859057917614682E-9</v>
      </c>
      <c r="O44" s="68">
        <f t="shared" ca="1" si="16"/>
        <v>1.0373892103408807E-5</v>
      </c>
      <c r="P44" s="62">
        <f t="shared" ca="1" si="17"/>
        <v>1.334468406279901E-2</v>
      </c>
      <c r="Q44" s="62">
        <f t="shared" ca="1" si="18"/>
        <v>5.8801705608695888E-2</v>
      </c>
      <c r="R44" s="37">
        <f t="shared" ca="1" si="19"/>
        <v>-2.3845137432527974E-4</v>
      </c>
    </row>
    <row r="45" spans="1:18">
      <c r="A45" s="66">
        <v>7329</v>
      </c>
      <c r="B45" s="66">
        <v>-2.4105999997118488E-2</v>
      </c>
      <c r="C45" s="66">
        <v>1</v>
      </c>
      <c r="D45" s="67">
        <f t="shared" si="5"/>
        <v>0.7329</v>
      </c>
      <c r="E45" s="67">
        <f t="shared" si="6"/>
        <v>-2.4105999997118488E-2</v>
      </c>
      <c r="F45" s="62">
        <f t="shared" si="7"/>
        <v>0.7329</v>
      </c>
      <c r="G45" s="62">
        <f t="shared" si="8"/>
        <v>-2.4105999997118488E-2</v>
      </c>
      <c r="H45" s="62">
        <f t="shared" si="9"/>
        <v>0.53714240999999996</v>
      </c>
      <c r="I45" s="62">
        <f t="shared" si="10"/>
        <v>0.39367167228899996</v>
      </c>
      <c r="J45" s="62">
        <f t="shared" si="11"/>
        <v>0.28852196862060808</v>
      </c>
      <c r="K45" s="62">
        <f t="shared" si="12"/>
        <v>-1.7667287397888139E-2</v>
      </c>
      <c r="L45" s="62">
        <f t="shared" si="13"/>
        <v>-1.2948354933912217E-2</v>
      </c>
      <c r="M45" s="62">
        <f t="shared" ca="1" si="14"/>
        <v>-2.4532904722935366E-2</v>
      </c>
      <c r="N45" s="62">
        <f t="shared" ca="1" si="15"/>
        <v>1.8224764492478344E-7</v>
      </c>
      <c r="O45" s="68">
        <f t="shared" ca="1" si="16"/>
        <v>8.5713213394082168E-4</v>
      </c>
      <c r="P45" s="62">
        <f t="shared" ca="1" si="17"/>
        <v>1.1501934745495552</v>
      </c>
      <c r="Q45" s="62">
        <f t="shared" ca="1" si="18"/>
        <v>5.2523369557858883</v>
      </c>
      <c r="R45" s="37">
        <f t="shared" ca="1" si="19"/>
        <v>4.2690472581687761E-4</v>
      </c>
    </row>
    <row r="46" spans="1:18">
      <c r="A46" s="66"/>
      <c r="B46" s="66"/>
      <c r="C46" s="66"/>
      <c r="D46" s="67">
        <f t="shared" si="5"/>
        <v>0</v>
      </c>
      <c r="E46" s="67">
        <f t="shared" si="6"/>
        <v>0</v>
      </c>
      <c r="F46" s="62">
        <f t="shared" si="7"/>
        <v>0</v>
      </c>
      <c r="G46" s="62">
        <f t="shared" si="8"/>
        <v>0</v>
      </c>
      <c r="H46" s="62">
        <f t="shared" si="9"/>
        <v>0</v>
      </c>
      <c r="I46" s="62">
        <f t="shared" si="10"/>
        <v>0</v>
      </c>
      <c r="J46" s="62">
        <f t="shared" si="11"/>
        <v>0</v>
      </c>
      <c r="K46" s="62">
        <f t="shared" si="12"/>
        <v>0</v>
      </c>
      <c r="L46" s="62">
        <f t="shared" si="13"/>
        <v>0</v>
      </c>
      <c r="M46" s="62">
        <f t="shared" ca="1" si="14"/>
        <v>-6.4847954993147602E-5</v>
      </c>
      <c r="N46" s="62">
        <f t="shared" ca="1" si="15"/>
        <v>0</v>
      </c>
      <c r="O46" s="68">
        <f t="shared" ca="1" si="16"/>
        <v>0</v>
      </c>
      <c r="P46" s="62">
        <f t="shared" ca="1" si="17"/>
        <v>0</v>
      </c>
      <c r="Q46" s="62">
        <f t="shared" ca="1" si="18"/>
        <v>0</v>
      </c>
      <c r="R46" s="37">
        <f t="shared" ca="1" si="19"/>
        <v>6.4847954993147602E-5</v>
      </c>
    </row>
    <row r="47" spans="1:18">
      <c r="A47" s="66"/>
      <c r="B47" s="66"/>
      <c r="C47" s="66"/>
      <c r="D47" s="67">
        <f t="shared" si="5"/>
        <v>0</v>
      </c>
      <c r="E47" s="67">
        <f t="shared" si="6"/>
        <v>0</v>
      </c>
      <c r="F47" s="62">
        <f t="shared" si="7"/>
        <v>0</v>
      </c>
      <c r="G47" s="62">
        <f t="shared" si="8"/>
        <v>0</v>
      </c>
      <c r="H47" s="62">
        <f t="shared" si="9"/>
        <v>0</v>
      </c>
      <c r="I47" s="62">
        <f t="shared" si="10"/>
        <v>0</v>
      </c>
      <c r="J47" s="62">
        <f t="shared" si="11"/>
        <v>0</v>
      </c>
      <c r="K47" s="62">
        <f t="shared" si="12"/>
        <v>0</v>
      </c>
      <c r="L47" s="62">
        <f t="shared" si="13"/>
        <v>0</v>
      </c>
      <c r="M47" s="62">
        <f t="shared" ca="1" si="14"/>
        <v>-6.4847954993147602E-5</v>
      </c>
      <c r="N47" s="62">
        <f t="shared" ca="1" si="15"/>
        <v>0</v>
      </c>
      <c r="O47" s="68">
        <f t="shared" ca="1" si="16"/>
        <v>0</v>
      </c>
      <c r="P47" s="62">
        <f t="shared" ca="1" si="17"/>
        <v>0</v>
      </c>
      <c r="Q47" s="62">
        <f t="shared" ca="1" si="18"/>
        <v>0</v>
      </c>
      <c r="R47" s="37">
        <f t="shared" ca="1" si="19"/>
        <v>6.4847954993147602E-5</v>
      </c>
    </row>
    <row r="48" spans="1:18">
      <c r="A48" s="66"/>
      <c r="B48" s="66"/>
      <c r="C48" s="66"/>
      <c r="D48" s="67">
        <f t="shared" si="5"/>
        <v>0</v>
      </c>
      <c r="E48" s="67">
        <f t="shared" si="6"/>
        <v>0</v>
      </c>
      <c r="F48" s="62">
        <f t="shared" si="7"/>
        <v>0</v>
      </c>
      <c r="G48" s="62">
        <f t="shared" si="8"/>
        <v>0</v>
      </c>
      <c r="H48" s="62">
        <f t="shared" si="9"/>
        <v>0</v>
      </c>
      <c r="I48" s="62">
        <f t="shared" si="10"/>
        <v>0</v>
      </c>
      <c r="J48" s="62">
        <f t="shared" si="11"/>
        <v>0</v>
      </c>
      <c r="K48" s="62">
        <f t="shared" si="12"/>
        <v>0</v>
      </c>
      <c r="L48" s="62">
        <f t="shared" si="13"/>
        <v>0</v>
      </c>
      <c r="M48" s="62">
        <f t="shared" ca="1" si="14"/>
        <v>-6.4847954993147602E-5</v>
      </c>
      <c r="N48" s="62">
        <f t="shared" ca="1" si="15"/>
        <v>0</v>
      </c>
      <c r="O48" s="68">
        <f t="shared" ca="1" si="16"/>
        <v>0</v>
      </c>
      <c r="P48" s="62">
        <f t="shared" ca="1" si="17"/>
        <v>0</v>
      </c>
      <c r="Q48" s="62">
        <f t="shared" ca="1" si="18"/>
        <v>0</v>
      </c>
      <c r="R48" s="37">
        <f t="shared" ca="1" si="19"/>
        <v>6.4847954993147602E-5</v>
      </c>
    </row>
    <row r="49" spans="1:18">
      <c r="A49" s="66"/>
      <c r="B49" s="66"/>
      <c r="C49" s="66"/>
      <c r="D49" s="67">
        <f t="shared" si="5"/>
        <v>0</v>
      </c>
      <c r="E49" s="67">
        <f t="shared" si="6"/>
        <v>0</v>
      </c>
      <c r="F49" s="62">
        <f t="shared" si="7"/>
        <v>0</v>
      </c>
      <c r="G49" s="62">
        <f t="shared" si="8"/>
        <v>0</v>
      </c>
      <c r="H49" s="62">
        <f t="shared" si="9"/>
        <v>0</v>
      </c>
      <c r="I49" s="62">
        <f t="shared" si="10"/>
        <v>0</v>
      </c>
      <c r="J49" s="62">
        <f t="shared" si="11"/>
        <v>0</v>
      </c>
      <c r="K49" s="62">
        <f t="shared" si="12"/>
        <v>0</v>
      </c>
      <c r="L49" s="62">
        <f t="shared" si="13"/>
        <v>0</v>
      </c>
      <c r="M49" s="62">
        <f t="shared" ca="1" si="14"/>
        <v>-6.4847954993147602E-5</v>
      </c>
      <c r="N49" s="62">
        <f t="shared" ca="1" si="15"/>
        <v>0</v>
      </c>
      <c r="O49" s="68">
        <f t="shared" ca="1" si="16"/>
        <v>0</v>
      </c>
      <c r="P49" s="62">
        <f t="shared" ca="1" si="17"/>
        <v>0</v>
      </c>
      <c r="Q49" s="62">
        <f t="shared" ca="1" si="18"/>
        <v>0</v>
      </c>
      <c r="R49" s="37">
        <f t="shared" ca="1" si="19"/>
        <v>6.4847954993147602E-5</v>
      </c>
    </row>
    <row r="50" spans="1:18">
      <c r="A50" s="66"/>
      <c r="B50" s="66"/>
      <c r="C50" s="66"/>
      <c r="D50" s="67">
        <f t="shared" si="5"/>
        <v>0</v>
      </c>
      <c r="E50" s="67">
        <f t="shared" si="6"/>
        <v>0</v>
      </c>
      <c r="F50" s="62">
        <f t="shared" si="7"/>
        <v>0</v>
      </c>
      <c r="G50" s="62">
        <f t="shared" si="8"/>
        <v>0</v>
      </c>
      <c r="H50" s="62">
        <f t="shared" si="9"/>
        <v>0</v>
      </c>
      <c r="I50" s="62">
        <f t="shared" si="10"/>
        <v>0</v>
      </c>
      <c r="J50" s="62">
        <f t="shared" si="11"/>
        <v>0</v>
      </c>
      <c r="K50" s="62">
        <f t="shared" si="12"/>
        <v>0</v>
      </c>
      <c r="L50" s="62">
        <f t="shared" si="13"/>
        <v>0</v>
      </c>
      <c r="M50" s="62">
        <f t="shared" ca="1" si="14"/>
        <v>-6.4847954993147602E-5</v>
      </c>
      <c r="N50" s="62">
        <f t="shared" ca="1" si="15"/>
        <v>0</v>
      </c>
      <c r="O50" s="68">
        <f t="shared" ca="1" si="16"/>
        <v>0</v>
      </c>
      <c r="P50" s="62">
        <f t="shared" ca="1" si="17"/>
        <v>0</v>
      </c>
      <c r="Q50" s="62">
        <f t="shared" ca="1" si="18"/>
        <v>0</v>
      </c>
      <c r="R50" s="37">
        <f t="shared" ca="1" si="19"/>
        <v>6.4847954993147602E-5</v>
      </c>
    </row>
    <row r="51" spans="1:18">
      <c r="A51" s="66"/>
      <c r="B51" s="66"/>
      <c r="C51" s="66"/>
      <c r="D51" s="67">
        <f t="shared" si="5"/>
        <v>0</v>
      </c>
      <c r="E51" s="67">
        <f t="shared" si="6"/>
        <v>0</v>
      </c>
      <c r="F51" s="62">
        <f t="shared" si="7"/>
        <v>0</v>
      </c>
      <c r="G51" s="62">
        <f t="shared" si="8"/>
        <v>0</v>
      </c>
      <c r="H51" s="62">
        <f t="shared" si="9"/>
        <v>0</v>
      </c>
      <c r="I51" s="62">
        <f t="shared" si="10"/>
        <v>0</v>
      </c>
      <c r="J51" s="62">
        <f t="shared" si="11"/>
        <v>0</v>
      </c>
      <c r="K51" s="62">
        <f t="shared" si="12"/>
        <v>0</v>
      </c>
      <c r="L51" s="62">
        <f t="shared" si="13"/>
        <v>0</v>
      </c>
      <c r="M51" s="62">
        <f t="shared" ca="1" si="14"/>
        <v>-6.4847954993147602E-5</v>
      </c>
      <c r="N51" s="62">
        <f t="shared" ca="1" si="15"/>
        <v>0</v>
      </c>
      <c r="O51" s="68">
        <f t="shared" ca="1" si="16"/>
        <v>0</v>
      </c>
      <c r="P51" s="62">
        <f t="shared" ca="1" si="17"/>
        <v>0</v>
      </c>
      <c r="Q51" s="62">
        <f t="shared" ca="1" si="18"/>
        <v>0</v>
      </c>
      <c r="R51" s="37">
        <f t="shared" ca="1" si="19"/>
        <v>6.4847954993147602E-5</v>
      </c>
    </row>
    <row r="52" spans="1:18">
      <c r="A52" s="66"/>
      <c r="B52" s="66"/>
      <c r="C52" s="66"/>
      <c r="D52" s="67">
        <f t="shared" si="5"/>
        <v>0</v>
      </c>
      <c r="E52" s="67">
        <f t="shared" si="6"/>
        <v>0</v>
      </c>
      <c r="F52" s="62">
        <f t="shared" si="7"/>
        <v>0</v>
      </c>
      <c r="G52" s="62">
        <f t="shared" si="8"/>
        <v>0</v>
      </c>
      <c r="H52" s="62">
        <f t="shared" si="9"/>
        <v>0</v>
      </c>
      <c r="I52" s="62">
        <f t="shared" si="10"/>
        <v>0</v>
      </c>
      <c r="J52" s="62">
        <f t="shared" si="11"/>
        <v>0</v>
      </c>
      <c r="K52" s="62">
        <f t="shared" si="12"/>
        <v>0</v>
      </c>
      <c r="L52" s="62">
        <f t="shared" si="13"/>
        <v>0</v>
      </c>
      <c r="M52" s="62">
        <f t="shared" ca="1" si="14"/>
        <v>-6.4847954993147602E-5</v>
      </c>
      <c r="N52" s="62">
        <f t="shared" ca="1" si="15"/>
        <v>0</v>
      </c>
      <c r="O52" s="68">
        <f t="shared" ca="1" si="16"/>
        <v>0</v>
      </c>
      <c r="P52" s="62">
        <f t="shared" ca="1" si="17"/>
        <v>0</v>
      </c>
      <c r="Q52" s="62">
        <f t="shared" ca="1" si="18"/>
        <v>0</v>
      </c>
      <c r="R52" s="37">
        <f t="shared" ca="1" si="19"/>
        <v>6.4847954993147602E-5</v>
      </c>
    </row>
    <row r="53" spans="1:18">
      <c r="A53" s="66"/>
      <c r="B53" s="66"/>
      <c r="C53" s="66"/>
      <c r="D53" s="67">
        <f t="shared" si="5"/>
        <v>0</v>
      </c>
      <c r="E53" s="67">
        <f t="shared" si="6"/>
        <v>0</v>
      </c>
      <c r="F53" s="62">
        <f t="shared" si="7"/>
        <v>0</v>
      </c>
      <c r="G53" s="62">
        <f t="shared" si="8"/>
        <v>0</v>
      </c>
      <c r="H53" s="62">
        <f t="shared" si="9"/>
        <v>0</v>
      </c>
      <c r="I53" s="62">
        <f t="shared" si="10"/>
        <v>0</v>
      </c>
      <c r="J53" s="62">
        <f t="shared" si="11"/>
        <v>0</v>
      </c>
      <c r="K53" s="62">
        <f t="shared" si="12"/>
        <v>0</v>
      </c>
      <c r="L53" s="62">
        <f t="shared" si="13"/>
        <v>0</v>
      </c>
      <c r="M53" s="62">
        <f t="shared" ca="1" si="14"/>
        <v>-6.4847954993147602E-5</v>
      </c>
      <c r="N53" s="62">
        <f t="shared" ca="1" si="15"/>
        <v>0</v>
      </c>
      <c r="O53" s="68">
        <f t="shared" ca="1" si="16"/>
        <v>0</v>
      </c>
      <c r="P53" s="62">
        <f t="shared" ca="1" si="17"/>
        <v>0</v>
      </c>
      <c r="Q53" s="62">
        <f t="shared" ca="1" si="18"/>
        <v>0</v>
      </c>
      <c r="R53" s="37">
        <f t="shared" ca="1" si="19"/>
        <v>6.4847954993147602E-5</v>
      </c>
    </row>
    <row r="54" spans="1:18">
      <c r="A54" s="66"/>
      <c r="B54" s="66"/>
      <c r="C54" s="66"/>
      <c r="D54" s="67">
        <f t="shared" si="5"/>
        <v>0</v>
      </c>
      <c r="E54" s="67">
        <f t="shared" si="6"/>
        <v>0</v>
      </c>
      <c r="F54" s="62">
        <f t="shared" si="7"/>
        <v>0</v>
      </c>
      <c r="G54" s="62">
        <f t="shared" si="8"/>
        <v>0</v>
      </c>
      <c r="H54" s="62">
        <f t="shared" si="9"/>
        <v>0</v>
      </c>
      <c r="I54" s="62">
        <f t="shared" si="10"/>
        <v>0</v>
      </c>
      <c r="J54" s="62">
        <f t="shared" si="11"/>
        <v>0</v>
      </c>
      <c r="K54" s="62">
        <f t="shared" si="12"/>
        <v>0</v>
      </c>
      <c r="L54" s="62">
        <f t="shared" si="13"/>
        <v>0</v>
      </c>
      <c r="M54" s="62">
        <f t="shared" ca="1" si="14"/>
        <v>-6.4847954993147602E-5</v>
      </c>
      <c r="N54" s="62">
        <f t="shared" ca="1" si="15"/>
        <v>0</v>
      </c>
      <c r="O54" s="68">
        <f t="shared" ca="1" si="16"/>
        <v>0</v>
      </c>
      <c r="P54" s="62">
        <f t="shared" ca="1" si="17"/>
        <v>0</v>
      </c>
      <c r="Q54" s="62">
        <f t="shared" ca="1" si="18"/>
        <v>0</v>
      </c>
      <c r="R54" s="37">
        <f t="shared" ca="1" si="19"/>
        <v>6.4847954993147602E-5</v>
      </c>
    </row>
    <row r="55" spans="1:18">
      <c r="A55" s="66"/>
      <c r="B55" s="66"/>
      <c r="C55" s="66"/>
      <c r="D55" s="67">
        <f t="shared" si="5"/>
        <v>0</v>
      </c>
      <c r="E55" s="67">
        <f t="shared" si="6"/>
        <v>0</v>
      </c>
      <c r="F55" s="62">
        <f t="shared" si="7"/>
        <v>0</v>
      </c>
      <c r="G55" s="62">
        <f t="shared" si="8"/>
        <v>0</v>
      </c>
      <c r="H55" s="62">
        <f t="shared" si="9"/>
        <v>0</v>
      </c>
      <c r="I55" s="62">
        <f t="shared" si="10"/>
        <v>0</v>
      </c>
      <c r="J55" s="62">
        <f t="shared" si="11"/>
        <v>0</v>
      </c>
      <c r="K55" s="62">
        <f t="shared" si="12"/>
        <v>0</v>
      </c>
      <c r="L55" s="62">
        <f t="shared" si="13"/>
        <v>0</v>
      </c>
      <c r="M55" s="62">
        <f t="shared" ca="1" si="14"/>
        <v>-6.4847954993147602E-5</v>
      </c>
      <c r="N55" s="62">
        <f t="shared" ca="1" si="15"/>
        <v>0</v>
      </c>
      <c r="O55" s="68">
        <f t="shared" ca="1" si="16"/>
        <v>0</v>
      </c>
      <c r="P55" s="62">
        <f t="shared" ca="1" si="17"/>
        <v>0</v>
      </c>
      <c r="Q55" s="62">
        <f t="shared" ca="1" si="18"/>
        <v>0</v>
      </c>
      <c r="R55" s="37">
        <f t="shared" ca="1" si="19"/>
        <v>6.4847954993147602E-5</v>
      </c>
    </row>
    <row r="56" spans="1:18">
      <c r="A56" s="66"/>
      <c r="B56" s="66"/>
      <c r="C56" s="66"/>
      <c r="D56" s="67">
        <f t="shared" si="5"/>
        <v>0</v>
      </c>
      <c r="E56" s="67">
        <f t="shared" si="6"/>
        <v>0</v>
      </c>
      <c r="F56" s="62">
        <f t="shared" si="7"/>
        <v>0</v>
      </c>
      <c r="G56" s="62">
        <f t="shared" si="8"/>
        <v>0</v>
      </c>
      <c r="H56" s="62">
        <f t="shared" si="9"/>
        <v>0</v>
      </c>
      <c r="I56" s="62">
        <f t="shared" si="10"/>
        <v>0</v>
      </c>
      <c r="J56" s="62">
        <f t="shared" si="11"/>
        <v>0</v>
      </c>
      <c r="K56" s="62">
        <f t="shared" si="12"/>
        <v>0</v>
      </c>
      <c r="L56" s="62">
        <f t="shared" si="13"/>
        <v>0</v>
      </c>
      <c r="M56" s="62">
        <f t="shared" ca="1" si="14"/>
        <v>-6.4847954993147602E-5</v>
      </c>
      <c r="N56" s="62">
        <f t="shared" ca="1" si="15"/>
        <v>0</v>
      </c>
      <c r="O56" s="68">
        <f t="shared" ca="1" si="16"/>
        <v>0</v>
      </c>
      <c r="P56" s="62">
        <f t="shared" ca="1" si="17"/>
        <v>0</v>
      </c>
      <c r="Q56" s="62">
        <f t="shared" ca="1" si="18"/>
        <v>0</v>
      </c>
      <c r="R56" s="37">
        <f t="shared" ca="1" si="19"/>
        <v>6.4847954993147602E-5</v>
      </c>
    </row>
    <row r="57" spans="1:18">
      <c r="A57" s="66"/>
      <c r="B57" s="66"/>
      <c r="C57" s="66"/>
      <c r="D57" s="67">
        <f t="shared" si="5"/>
        <v>0</v>
      </c>
      <c r="E57" s="67">
        <f t="shared" si="6"/>
        <v>0</v>
      </c>
      <c r="F57" s="62">
        <f t="shared" si="7"/>
        <v>0</v>
      </c>
      <c r="G57" s="62">
        <f t="shared" si="8"/>
        <v>0</v>
      </c>
      <c r="H57" s="62">
        <f t="shared" si="9"/>
        <v>0</v>
      </c>
      <c r="I57" s="62">
        <f t="shared" si="10"/>
        <v>0</v>
      </c>
      <c r="J57" s="62">
        <f t="shared" si="11"/>
        <v>0</v>
      </c>
      <c r="K57" s="62">
        <f t="shared" si="12"/>
        <v>0</v>
      </c>
      <c r="L57" s="62">
        <f t="shared" si="13"/>
        <v>0</v>
      </c>
      <c r="M57" s="62">
        <f t="shared" ca="1" si="14"/>
        <v>-6.4847954993147602E-5</v>
      </c>
      <c r="N57" s="62">
        <f t="shared" ca="1" si="15"/>
        <v>0</v>
      </c>
      <c r="O57" s="68">
        <f t="shared" ca="1" si="16"/>
        <v>0</v>
      </c>
      <c r="P57" s="62">
        <f t="shared" ca="1" si="17"/>
        <v>0</v>
      </c>
      <c r="Q57" s="62">
        <f t="shared" ca="1" si="18"/>
        <v>0</v>
      </c>
      <c r="R57" s="37">
        <f t="shared" ca="1" si="19"/>
        <v>6.4847954993147602E-5</v>
      </c>
    </row>
    <row r="58" spans="1:18">
      <c r="A58" s="66"/>
      <c r="B58" s="66"/>
      <c r="C58" s="66"/>
      <c r="D58" s="67">
        <f t="shared" si="5"/>
        <v>0</v>
      </c>
      <c r="E58" s="67">
        <f t="shared" si="6"/>
        <v>0</v>
      </c>
      <c r="F58" s="62">
        <f t="shared" si="7"/>
        <v>0</v>
      </c>
      <c r="G58" s="62">
        <f t="shared" si="8"/>
        <v>0</v>
      </c>
      <c r="H58" s="62">
        <f t="shared" si="9"/>
        <v>0</v>
      </c>
      <c r="I58" s="62">
        <f t="shared" si="10"/>
        <v>0</v>
      </c>
      <c r="J58" s="62">
        <f t="shared" si="11"/>
        <v>0</v>
      </c>
      <c r="K58" s="62">
        <f t="shared" si="12"/>
        <v>0</v>
      </c>
      <c r="L58" s="62">
        <f t="shared" si="13"/>
        <v>0</v>
      </c>
      <c r="M58" s="62">
        <f t="shared" ca="1" si="14"/>
        <v>-6.4847954993147602E-5</v>
      </c>
      <c r="N58" s="62">
        <f t="shared" ca="1" si="15"/>
        <v>0</v>
      </c>
      <c r="O58" s="68">
        <f t="shared" ca="1" si="16"/>
        <v>0</v>
      </c>
      <c r="P58" s="62">
        <f t="shared" ca="1" si="17"/>
        <v>0</v>
      </c>
      <c r="Q58" s="62">
        <f t="shared" ca="1" si="18"/>
        <v>0</v>
      </c>
      <c r="R58" s="37">
        <f t="shared" ca="1" si="19"/>
        <v>6.4847954993147602E-5</v>
      </c>
    </row>
    <row r="59" spans="1:18">
      <c r="A59" s="66"/>
      <c r="B59" s="66"/>
      <c r="C59" s="66"/>
      <c r="D59" s="67">
        <f t="shared" si="5"/>
        <v>0</v>
      </c>
      <c r="E59" s="67">
        <f t="shared" si="6"/>
        <v>0</v>
      </c>
      <c r="F59" s="62">
        <f t="shared" si="7"/>
        <v>0</v>
      </c>
      <c r="G59" s="62">
        <f t="shared" si="8"/>
        <v>0</v>
      </c>
      <c r="H59" s="62">
        <f t="shared" si="9"/>
        <v>0</v>
      </c>
      <c r="I59" s="62">
        <f t="shared" si="10"/>
        <v>0</v>
      </c>
      <c r="J59" s="62">
        <f t="shared" si="11"/>
        <v>0</v>
      </c>
      <c r="K59" s="62">
        <f t="shared" si="12"/>
        <v>0</v>
      </c>
      <c r="L59" s="62">
        <f t="shared" si="13"/>
        <v>0</v>
      </c>
      <c r="M59" s="62">
        <f t="shared" ca="1" si="14"/>
        <v>-6.4847954993147602E-5</v>
      </c>
      <c r="N59" s="62">
        <f t="shared" ca="1" si="15"/>
        <v>0</v>
      </c>
      <c r="O59" s="68">
        <f t="shared" ca="1" si="16"/>
        <v>0</v>
      </c>
      <c r="P59" s="62">
        <f t="shared" ca="1" si="17"/>
        <v>0</v>
      </c>
      <c r="Q59" s="62">
        <f t="shared" ca="1" si="18"/>
        <v>0</v>
      </c>
      <c r="R59" s="37">
        <f t="shared" ca="1" si="19"/>
        <v>6.4847954993147602E-5</v>
      </c>
    </row>
    <row r="60" spans="1:18">
      <c r="A60" s="66"/>
      <c r="B60" s="66"/>
      <c r="C60" s="66"/>
      <c r="D60" s="67">
        <f t="shared" si="5"/>
        <v>0</v>
      </c>
      <c r="E60" s="67">
        <f t="shared" si="6"/>
        <v>0</v>
      </c>
      <c r="F60" s="62">
        <f t="shared" si="7"/>
        <v>0</v>
      </c>
      <c r="G60" s="62">
        <f t="shared" si="8"/>
        <v>0</v>
      </c>
      <c r="H60" s="62">
        <f t="shared" si="9"/>
        <v>0</v>
      </c>
      <c r="I60" s="62">
        <f t="shared" si="10"/>
        <v>0</v>
      </c>
      <c r="J60" s="62">
        <f t="shared" si="11"/>
        <v>0</v>
      </c>
      <c r="K60" s="62">
        <f t="shared" si="12"/>
        <v>0</v>
      </c>
      <c r="L60" s="62">
        <f t="shared" si="13"/>
        <v>0</v>
      </c>
      <c r="M60" s="62">
        <f t="shared" ca="1" si="14"/>
        <v>-6.4847954993147602E-5</v>
      </c>
      <c r="N60" s="62">
        <f t="shared" ca="1" si="15"/>
        <v>0</v>
      </c>
      <c r="O60" s="68">
        <f t="shared" ca="1" si="16"/>
        <v>0</v>
      </c>
      <c r="P60" s="62">
        <f t="shared" ca="1" si="17"/>
        <v>0</v>
      </c>
      <c r="Q60" s="62">
        <f t="shared" ca="1" si="18"/>
        <v>0</v>
      </c>
      <c r="R60" s="37">
        <f t="shared" ca="1" si="19"/>
        <v>6.4847954993147602E-5</v>
      </c>
    </row>
    <row r="61" spans="1:18">
      <c r="A61" s="66"/>
      <c r="B61" s="66"/>
      <c r="C61" s="66"/>
      <c r="D61" s="67">
        <f t="shared" si="5"/>
        <v>0</v>
      </c>
      <c r="E61" s="67">
        <f t="shared" si="6"/>
        <v>0</v>
      </c>
      <c r="F61" s="62">
        <f t="shared" si="7"/>
        <v>0</v>
      </c>
      <c r="G61" s="62">
        <f t="shared" si="8"/>
        <v>0</v>
      </c>
      <c r="H61" s="62">
        <f t="shared" si="9"/>
        <v>0</v>
      </c>
      <c r="I61" s="62">
        <f t="shared" si="10"/>
        <v>0</v>
      </c>
      <c r="J61" s="62">
        <f t="shared" si="11"/>
        <v>0</v>
      </c>
      <c r="K61" s="62">
        <f t="shared" si="12"/>
        <v>0</v>
      </c>
      <c r="L61" s="62">
        <f t="shared" si="13"/>
        <v>0</v>
      </c>
      <c r="M61" s="62">
        <f t="shared" ca="1" si="14"/>
        <v>-6.4847954993147602E-5</v>
      </c>
      <c r="N61" s="62">
        <f t="shared" ca="1" si="15"/>
        <v>0</v>
      </c>
      <c r="O61" s="68">
        <f t="shared" ca="1" si="16"/>
        <v>0</v>
      </c>
      <c r="P61" s="62">
        <f t="shared" ca="1" si="17"/>
        <v>0</v>
      </c>
      <c r="Q61" s="62">
        <f t="shared" ca="1" si="18"/>
        <v>0</v>
      </c>
      <c r="R61" s="37">
        <f t="shared" ca="1" si="19"/>
        <v>6.4847954993147602E-5</v>
      </c>
    </row>
    <row r="62" spans="1:18">
      <c r="A62" s="66"/>
      <c r="B62" s="66"/>
      <c r="C62" s="66"/>
      <c r="D62" s="67">
        <f t="shared" si="5"/>
        <v>0</v>
      </c>
      <c r="E62" s="67">
        <f t="shared" si="6"/>
        <v>0</v>
      </c>
      <c r="F62" s="62">
        <f t="shared" si="7"/>
        <v>0</v>
      </c>
      <c r="G62" s="62">
        <f t="shared" si="8"/>
        <v>0</v>
      </c>
      <c r="H62" s="62">
        <f t="shared" si="9"/>
        <v>0</v>
      </c>
      <c r="I62" s="62">
        <f t="shared" si="10"/>
        <v>0</v>
      </c>
      <c r="J62" s="62">
        <f t="shared" si="11"/>
        <v>0</v>
      </c>
      <c r="K62" s="62">
        <f t="shared" si="12"/>
        <v>0</v>
      </c>
      <c r="L62" s="62">
        <f t="shared" si="13"/>
        <v>0</v>
      </c>
      <c r="M62" s="62">
        <f t="shared" ca="1" si="14"/>
        <v>-6.4847954993147602E-5</v>
      </c>
      <c r="N62" s="62">
        <f t="shared" ca="1" si="15"/>
        <v>0</v>
      </c>
      <c r="O62" s="68">
        <f t="shared" ca="1" si="16"/>
        <v>0</v>
      </c>
      <c r="P62" s="62">
        <f t="shared" ca="1" si="17"/>
        <v>0</v>
      </c>
      <c r="Q62" s="62">
        <f t="shared" ca="1" si="18"/>
        <v>0</v>
      </c>
      <c r="R62" s="37">
        <f t="shared" ca="1" si="19"/>
        <v>6.4847954993147602E-5</v>
      </c>
    </row>
    <row r="63" spans="1:18">
      <c r="A63" s="66"/>
      <c r="B63" s="66"/>
      <c r="C63" s="66"/>
      <c r="D63" s="67">
        <f t="shared" si="5"/>
        <v>0</v>
      </c>
      <c r="E63" s="67">
        <f t="shared" si="6"/>
        <v>0</v>
      </c>
      <c r="F63" s="62">
        <f t="shared" si="7"/>
        <v>0</v>
      </c>
      <c r="G63" s="62">
        <f t="shared" si="8"/>
        <v>0</v>
      </c>
      <c r="H63" s="62">
        <f t="shared" si="9"/>
        <v>0</v>
      </c>
      <c r="I63" s="62">
        <f t="shared" si="10"/>
        <v>0</v>
      </c>
      <c r="J63" s="62">
        <f t="shared" si="11"/>
        <v>0</v>
      </c>
      <c r="K63" s="62">
        <f t="shared" si="12"/>
        <v>0</v>
      </c>
      <c r="L63" s="62">
        <f t="shared" si="13"/>
        <v>0</v>
      </c>
      <c r="M63" s="62">
        <f t="shared" ca="1" si="14"/>
        <v>-6.4847954993147602E-5</v>
      </c>
      <c r="N63" s="62">
        <f t="shared" ca="1" si="15"/>
        <v>0</v>
      </c>
      <c r="O63" s="68">
        <f t="shared" ca="1" si="16"/>
        <v>0</v>
      </c>
      <c r="P63" s="62">
        <f t="shared" ca="1" si="17"/>
        <v>0</v>
      </c>
      <c r="Q63" s="62">
        <f t="shared" ca="1" si="18"/>
        <v>0</v>
      </c>
      <c r="R63" s="37">
        <f t="shared" ca="1" si="19"/>
        <v>6.4847954993147602E-5</v>
      </c>
    </row>
    <row r="64" spans="1:18">
      <c r="A64" s="66"/>
      <c r="B64" s="66"/>
      <c r="C64" s="66"/>
      <c r="D64" s="67">
        <f t="shared" si="5"/>
        <v>0</v>
      </c>
      <c r="E64" s="67">
        <f t="shared" si="6"/>
        <v>0</v>
      </c>
      <c r="F64" s="62">
        <f t="shared" si="7"/>
        <v>0</v>
      </c>
      <c r="G64" s="62">
        <f t="shared" si="8"/>
        <v>0</v>
      </c>
      <c r="H64" s="62">
        <f t="shared" si="9"/>
        <v>0</v>
      </c>
      <c r="I64" s="62">
        <f t="shared" si="10"/>
        <v>0</v>
      </c>
      <c r="J64" s="62">
        <f t="shared" si="11"/>
        <v>0</v>
      </c>
      <c r="K64" s="62">
        <f t="shared" si="12"/>
        <v>0</v>
      </c>
      <c r="L64" s="62">
        <f t="shared" si="13"/>
        <v>0</v>
      </c>
      <c r="M64" s="62">
        <f t="shared" ca="1" si="14"/>
        <v>-6.4847954993147602E-5</v>
      </c>
      <c r="N64" s="62">
        <f t="shared" ca="1" si="15"/>
        <v>0</v>
      </c>
      <c r="O64" s="68">
        <f t="shared" ca="1" si="16"/>
        <v>0</v>
      </c>
      <c r="P64" s="62">
        <f t="shared" ca="1" si="17"/>
        <v>0</v>
      </c>
      <c r="Q64" s="62">
        <f t="shared" ca="1" si="18"/>
        <v>0</v>
      </c>
      <c r="R64" s="37">
        <f t="shared" ca="1" si="19"/>
        <v>6.4847954993147602E-5</v>
      </c>
    </row>
    <row r="65" spans="1:18">
      <c r="A65" s="66"/>
      <c r="B65" s="66"/>
      <c r="C65" s="66"/>
      <c r="D65" s="67">
        <f t="shared" si="5"/>
        <v>0</v>
      </c>
      <c r="E65" s="67">
        <f t="shared" si="6"/>
        <v>0</v>
      </c>
      <c r="F65" s="62">
        <f t="shared" si="7"/>
        <v>0</v>
      </c>
      <c r="G65" s="62">
        <f t="shared" si="8"/>
        <v>0</v>
      </c>
      <c r="H65" s="62">
        <f t="shared" si="9"/>
        <v>0</v>
      </c>
      <c r="I65" s="62">
        <f t="shared" si="10"/>
        <v>0</v>
      </c>
      <c r="J65" s="62">
        <f t="shared" si="11"/>
        <v>0</v>
      </c>
      <c r="K65" s="62">
        <f t="shared" si="12"/>
        <v>0</v>
      </c>
      <c r="L65" s="62">
        <f t="shared" si="13"/>
        <v>0</v>
      </c>
      <c r="M65" s="62">
        <f t="shared" ca="1" si="14"/>
        <v>-6.4847954993147602E-5</v>
      </c>
      <c r="N65" s="62">
        <f t="shared" ca="1" si="15"/>
        <v>0</v>
      </c>
      <c r="O65" s="68">
        <f t="shared" ca="1" si="16"/>
        <v>0</v>
      </c>
      <c r="P65" s="62">
        <f t="shared" ca="1" si="17"/>
        <v>0</v>
      </c>
      <c r="Q65" s="62">
        <f t="shared" ca="1" si="18"/>
        <v>0</v>
      </c>
      <c r="R65" s="37">
        <f t="shared" ca="1" si="19"/>
        <v>6.4847954993147602E-5</v>
      </c>
    </row>
    <row r="66" spans="1:18">
      <c r="A66" s="66"/>
      <c r="B66" s="66"/>
      <c r="C66" s="66"/>
      <c r="D66" s="67">
        <f t="shared" si="5"/>
        <v>0</v>
      </c>
      <c r="E66" s="67">
        <f t="shared" si="6"/>
        <v>0</v>
      </c>
      <c r="F66" s="62">
        <f t="shared" si="7"/>
        <v>0</v>
      </c>
      <c r="G66" s="62">
        <f t="shared" si="8"/>
        <v>0</v>
      </c>
      <c r="H66" s="62">
        <f t="shared" si="9"/>
        <v>0</v>
      </c>
      <c r="I66" s="62">
        <f t="shared" si="10"/>
        <v>0</v>
      </c>
      <c r="J66" s="62">
        <f t="shared" si="11"/>
        <v>0</v>
      </c>
      <c r="K66" s="62">
        <f t="shared" si="12"/>
        <v>0</v>
      </c>
      <c r="L66" s="62">
        <f t="shared" si="13"/>
        <v>0</v>
      </c>
      <c r="M66" s="62">
        <f t="shared" ca="1" si="14"/>
        <v>-6.4847954993147602E-5</v>
      </c>
      <c r="N66" s="62">
        <f t="shared" ca="1" si="15"/>
        <v>0</v>
      </c>
      <c r="O66" s="68">
        <f t="shared" ca="1" si="16"/>
        <v>0</v>
      </c>
      <c r="P66" s="62">
        <f t="shared" ca="1" si="17"/>
        <v>0</v>
      </c>
      <c r="Q66" s="62">
        <f t="shared" ca="1" si="18"/>
        <v>0</v>
      </c>
      <c r="R66" s="37">
        <f t="shared" ca="1" si="19"/>
        <v>6.4847954993147602E-5</v>
      </c>
    </row>
    <row r="67" spans="1:18">
      <c r="A67" s="66"/>
      <c r="B67" s="66"/>
      <c r="C67" s="66"/>
      <c r="D67" s="67">
        <f t="shared" si="5"/>
        <v>0</v>
      </c>
      <c r="E67" s="67">
        <f t="shared" si="6"/>
        <v>0</v>
      </c>
      <c r="F67" s="62">
        <f t="shared" si="7"/>
        <v>0</v>
      </c>
      <c r="G67" s="62">
        <f t="shared" si="8"/>
        <v>0</v>
      </c>
      <c r="H67" s="62">
        <f t="shared" si="9"/>
        <v>0</v>
      </c>
      <c r="I67" s="62">
        <f t="shared" si="10"/>
        <v>0</v>
      </c>
      <c r="J67" s="62">
        <f t="shared" si="11"/>
        <v>0</v>
      </c>
      <c r="K67" s="62">
        <f t="shared" si="12"/>
        <v>0</v>
      </c>
      <c r="L67" s="62">
        <f t="shared" si="13"/>
        <v>0</v>
      </c>
      <c r="M67" s="62">
        <f t="shared" ca="1" si="14"/>
        <v>-6.4847954993147602E-5</v>
      </c>
      <c r="N67" s="62">
        <f t="shared" ca="1" si="15"/>
        <v>0</v>
      </c>
      <c r="O67" s="68">
        <f t="shared" ca="1" si="16"/>
        <v>0</v>
      </c>
      <c r="P67" s="62">
        <f t="shared" ca="1" si="17"/>
        <v>0</v>
      </c>
      <c r="Q67" s="62">
        <f t="shared" ca="1" si="18"/>
        <v>0</v>
      </c>
      <c r="R67" s="37">
        <f t="shared" ca="1" si="19"/>
        <v>6.4847954993147602E-5</v>
      </c>
    </row>
    <row r="68" spans="1:18">
      <c r="A68" s="66"/>
      <c r="B68" s="66"/>
      <c r="C68" s="66"/>
      <c r="D68" s="67">
        <f t="shared" si="5"/>
        <v>0</v>
      </c>
      <c r="E68" s="67">
        <f t="shared" si="6"/>
        <v>0</v>
      </c>
      <c r="F68" s="62">
        <f t="shared" si="7"/>
        <v>0</v>
      </c>
      <c r="G68" s="62">
        <f t="shared" si="8"/>
        <v>0</v>
      </c>
      <c r="H68" s="62">
        <f t="shared" si="9"/>
        <v>0</v>
      </c>
      <c r="I68" s="62">
        <f t="shared" si="10"/>
        <v>0</v>
      </c>
      <c r="J68" s="62">
        <f t="shared" si="11"/>
        <v>0</v>
      </c>
      <c r="K68" s="62">
        <f t="shared" si="12"/>
        <v>0</v>
      </c>
      <c r="L68" s="62">
        <f t="shared" si="13"/>
        <v>0</v>
      </c>
      <c r="M68" s="62">
        <f t="shared" ca="1" si="14"/>
        <v>-6.4847954993147602E-5</v>
      </c>
      <c r="N68" s="62">
        <f t="shared" ca="1" si="15"/>
        <v>0</v>
      </c>
      <c r="O68" s="68">
        <f t="shared" ca="1" si="16"/>
        <v>0</v>
      </c>
      <c r="P68" s="62">
        <f t="shared" ca="1" si="17"/>
        <v>0</v>
      </c>
      <c r="Q68" s="62">
        <f t="shared" ca="1" si="18"/>
        <v>0</v>
      </c>
      <c r="R68" s="37">
        <f t="shared" ca="1" si="19"/>
        <v>6.4847954993147602E-5</v>
      </c>
    </row>
    <row r="69" spans="1:18">
      <c r="A69" s="66"/>
      <c r="B69" s="66"/>
      <c r="C69" s="66"/>
      <c r="D69" s="67">
        <f t="shared" si="5"/>
        <v>0</v>
      </c>
      <c r="E69" s="67">
        <f t="shared" si="6"/>
        <v>0</v>
      </c>
      <c r="F69" s="62">
        <f t="shared" si="7"/>
        <v>0</v>
      </c>
      <c r="G69" s="62">
        <f t="shared" si="8"/>
        <v>0</v>
      </c>
      <c r="H69" s="62">
        <f t="shared" si="9"/>
        <v>0</v>
      </c>
      <c r="I69" s="62">
        <f t="shared" si="10"/>
        <v>0</v>
      </c>
      <c r="J69" s="62">
        <f t="shared" si="11"/>
        <v>0</v>
      </c>
      <c r="K69" s="62">
        <f t="shared" si="12"/>
        <v>0</v>
      </c>
      <c r="L69" s="62">
        <f t="shared" si="13"/>
        <v>0</v>
      </c>
      <c r="M69" s="62">
        <f t="shared" ca="1" si="14"/>
        <v>-6.4847954993147602E-5</v>
      </c>
      <c r="N69" s="62">
        <f t="shared" ca="1" si="15"/>
        <v>0</v>
      </c>
      <c r="O69" s="68">
        <f t="shared" ca="1" si="16"/>
        <v>0</v>
      </c>
      <c r="P69" s="62">
        <f t="shared" ca="1" si="17"/>
        <v>0</v>
      </c>
      <c r="Q69" s="62">
        <f t="shared" ca="1" si="18"/>
        <v>0</v>
      </c>
      <c r="R69" s="37">
        <f t="shared" ca="1" si="19"/>
        <v>6.4847954993147602E-5</v>
      </c>
    </row>
    <row r="70" spans="1:18">
      <c r="A70" s="66"/>
      <c r="B70" s="66"/>
      <c r="C70" s="66"/>
      <c r="D70" s="67">
        <f t="shared" si="5"/>
        <v>0</v>
      </c>
      <c r="E70" s="67">
        <f t="shared" si="6"/>
        <v>0</v>
      </c>
      <c r="F70" s="62">
        <f t="shared" si="7"/>
        <v>0</v>
      </c>
      <c r="G70" s="62">
        <f t="shared" si="8"/>
        <v>0</v>
      </c>
      <c r="H70" s="62">
        <f t="shared" si="9"/>
        <v>0</v>
      </c>
      <c r="I70" s="62">
        <f t="shared" si="10"/>
        <v>0</v>
      </c>
      <c r="J70" s="62">
        <f t="shared" si="11"/>
        <v>0</v>
      </c>
      <c r="K70" s="62">
        <f t="shared" si="12"/>
        <v>0</v>
      </c>
      <c r="L70" s="62">
        <f t="shared" si="13"/>
        <v>0</v>
      </c>
      <c r="M70" s="62">
        <f t="shared" ca="1" si="14"/>
        <v>-6.4847954993147602E-5</v>
      </c>
      <c r="N70" s="62">
        <f t="shared" ca="1" si="15"/>
        <v>0</v>
      </c>
      <c r="O70" s="68">
        <f t="shared" ca="1" si="16"/>
        <v>0</v>
      </c>
      <c r="P70" s="62">
        <f t="shared" ca="1" si="17"/>
        <v>0</v>
      </c>
      <c r="Q70" s="62">
        <f t="shared" ca="1" si="18"/>
        <v>0</v>
      </c>
      <c r="R70" s="37">
        <f t="shared" ca="1" si="19"/>
        <v>6.4847954993147602E-5</v>
      </c>
    </row>
    <row r="71" spans="1:18">
      <c r="A71" s="66"/>
      <c r="B71" s="66"/>
      <c r="C71" s="66"/>
      <c r="D71" s="67">
        <f t="shared" si="5"/>
        <v>0</v>
      </c>
      <c r="E71" s="67">
        <f t="shared" si="6"/>
        <v>0</v>
      </c>
      <c r="F71" s="62">
        <f t="shared" si="7"/>
        <v>0</v>
      </c>
      <c r="G71" s="62">
        <f t="shared" si="8"/>
        <v>0</v>
      </c>
      <c r="H71" s="62">
        <f t="shared" si="9"/>
        <v>0</v>
      </c>
      <c r="I71" s="62">
        <f t="shared" si="10"/>
        <v>0</v>
      </c>
      <c r="J71" s="62">
        <f t="shared" si="11"/>
        <v>0</v>
      </c>
      <c r="K71" s="62">
        <f t="shared" si="12"/>
        <v>0</v>
      </c>
      <c r="L71" s="62">
        <f t="shared" si="13"/>
        <v>0</v>
      </c>
      <c r="M71" s="62">
        <f t="shared" ca="1" si="14"/>
        <v>-6.4847954993147602E-5</v>
      </c>
      <c r="N71" s="62">
        <f t="shared" ca="1" si="15"/>
        <v>0</v>
      </c>
      <c r="O71" s="68">
        <f t="shared" ca="1" si="16"/>
        <v>0</v>
      </c>
      <c r="P71" s="62">
        <f t="shared" ca="1" si="17"/>
        <v>0</v>
      </c>
      <c r="Q71" s="62">
        <f t="shared" ca="1" si="18"/>
        <v>0</v>
      </c>
      <c r="R71" s="37">
        <f t="shared" ca="1" si="19"/>
        <v>6.4847954993147602E-5</v>
      </c>
    </row>
    <row r="72" spans="1:18">
      <c r="A72" s="66"/>
      <c r="B72" s="66"/>
      <c r="C72" s="66"/>
      <c r="D72" s="67">
        <f t="shared" si="5"/>
        <v>0</v>
      </c>
      <c r="E72" s="67">
        <f t="shared" si="6"/>
        <v>0</v>
      </c>
      <c r="F72" s="62">
        <f t="shared" si="7"/>
        <v>0</v>
      </c>
      <c r="G72" s="62">
        <f t="shared" si="8"/>
        <v>0</v>
      </c>
      <c r="H72" s="62">
        <f t="shared" si="9"/>
        <v>0</v>
      </c>
      <c r="I72" s="62">
        <f t="shared" si="10"/>
        <v>0</v>
      </c>
      <c r="J72" s="62">
        <f t="shared" si="11"/>
        <v>0</v>
      </c>
      <c r="K72" s="62">
        <f t="shared" si="12"/>
        <v>0</v>
      </c>
      <c r="L72" s="62">
        <f t="shared" si="13"/>
        <v>0</v>
      </c>
      <c r="M72" s="62">
        <f t="shared" ca="1" si="14"/>
        <v>-6.4847954993147602E-5</v>
      </c>
      <c r="N72" s="62">
        <f t="shared" ca="1" si="15"/>
        <v>0</v>
      </c>
      <c r="O72" s="68">
        <f t="shared" ca="1" si="16"/>
        <v>0</v>
      </c>
      <c r="P72" s="62">
        <f t="shared" ca="1" si="17"/>
        <v>0</v>
      </c>
      <c r="Q72" s="62">
        <f t="shared" ca="1" si="18"/>
        <v>0</v>
      </c>
      <c r="R72" s="37">
        <f t="shared" ca="1" si="19"/>
        <v>6.4847954993147602E-5</v>
      </c>
    </row>
    <row r="73" spans="1:18">
      <c r="A73" s="66"/>
      <c r="B73" s="66"/>
      <c r="C73" s="66"/>
      <c r="D73" s="67">
        <f t="shared" si="5"/>
        <v>0</v>
      </c>
      <c r="E73" s="67">
        <f t="shared" si="6"/>
        <v>0</v>
      </c>
      <c r="F73" s="62">
        <f t="shared" si="7"/>
        <v>0</v>
      </c>
      <c r="G73" s="62">
        <f t="shared" si="8"/>
        <v>0</v>
      </c>
      <c r="H73" s="62">
        <f t="shared" si="9"/>
        <v>0</v>
      </c>
      <c r="I73" s="62">
        <f t="shared" si="10"/>
        <v>0</v>
      </c>
      <c r="J73" s="62">
        <f t="shared" si="11"/>
        <v>0</v>
      </c>
      <c r="K73" s="62">
        <f t="shared" si="12"/>
        <v>0</v>
      </c>
      <c r="L73" s="62">
        <f t="shared" si="13"/>
        <v>0</v>
      </c>
      <c r="M73" s="62">
        <f t="shared" ca="1" si="14"/>
        <v>-6.4847954993147602E-5</v>
      </c>
      <c r="N73" s="62">
        <f t="shared" ca="1" si="15"/>
        <v>0</v>
      </c>
      <c r="O73" s="68">
        <f t="shared" ca="1" si="16"/>
        <v>0</v>
      </c>
      <c r="P73" s="62">
        <f t="shared" ca="1" si="17"/>
        <v>0</v>
      </c>
      <c r="Q73" s="62">
        <f t="shared" ca="1" si="18"/>
        <v>0</v>
      </c>
      <c r="R73" s="37">
        <f t="shared" ca="1" si="19"/>
        <v>6.4847954993147602E-5</v>
      </c>
    </row>
    <row r="74" spans="1:18">
      <c r="A74" s="66"/>
      <c r="B74" s="66"/>
      <c r="C74" s="66"/>
      <c r="D74" s="67">
        <f t="shared" si="5"/>
        <v>0</v>
      </c>
      <c r="E74" s="67">
        <f t="shared" si="6"/>
        <v>0</v>
      </c>
      <c r="F74" s="62">
        <f t="shared" si="7"/>
        <v>0</v>
      </c>
      <c r="G74" s="62">
        <f t="shared" si="8"/>
        <v>0</v>
      </c>
      <c r="H74" s="62">
        <f t="shared" si="9"/>
        <v>0</v>
      </c>
      <c r="I74" s="62">
        <f t="shared" si="10"/>
        <v>0</v>
      </c>
      <c r="J74" s="62">
        <f t="shared" si="11"/>
        <v>0</v>
      </c>
      <c r="K74" s="62">
        <f t="shared" si="12"/>
        <v>0</v>
      </c>
      <c r="L74" s="62">
        <f t="shared" si="13"/>
        <v>0</v>
      </c>
      <c r="M74" s="62">
        <f t="shared" ca="1" si="14"/>
        <v>-6.4847954993147602E-5</v>
      </c>
      <c r="N74" s="62">
        <f t="shared" ca="1" si="15"/>
        <v>0</v>
      </c>
      <c r="O74" s="68">
        <f t="shared" ca="1" si="16"/>
        <v>0</v>
      </c>
      <c r="P74" s="62">
        <f t="shared" ca="1" si="17"/>
        <v>0</v>
      </c>
      <c r="Q74" s="62">
        <f t="shared" ca="1" si="18"/>
        <v>0</v>
      </c>
      <c r="R74" s="37">
        <f t="shared" ca="1" si="19"/>
        <v>6.4847954993147602E-5</v>
      </c>
    </row>
    <row r="75" spans="1:18">
      <c r="A75" s="66"/>
      <c r="B75" s="66"/>
      <c r="C75" s="66"/>
      <c r="D75" s="67">
        <f t="shared" si="5"/>
        <v>0</v>
      </c>
      <c r="E75" s="67">
        <f t="shared" si="6"/>
        <v>0</v>
      </c>
      <c r="F75" s="62">
        <f t="shared" si="7"/>
        <v>0</v>
      </c>
      <c r="G75" s="62">
        <f t="shared" si="8"/>
        <v>0</v>
      </c>
      <c r="H75" s="62">
        <f t="shared" si="9"/>
        <v>0</v>
      </c>
      <c r="I75" s="62">
        <f t="shared" si="10"/>
        <v>0</v>
      </c>
      <c r="J75" s="62">
        <f t="shared" si="11"/>
        <v>0</v>
      </c>
      <c r="K75" s="62">
        <f t="shared" si="12"/>
        <v>0</v>
      </c>
      <c r="L75" s="62">
        <f t="shared" si="13"/>
        <v>0</v>
      </c>
      <c r="M75" s="62">
        <f t="shared" ca="1" si="14"/>
        <v>-6.4847954993147602E-5</v>
      </c>
      <c r="N75" s="62">
        <f t="shared" ca="1" si="15"/>
        <v>0</v>
      </c>
      <c r="O75" s="68">
        <f t="shared" ca="1" si="16"/>
        <v>0</v>
      </c>
      <c r="P75" s="62">
        <f t="shared" ca="1" si="17"/>
        <v>0</v>
      </c>
      <c r="Q75" s="62">
        <f t="shared" ca="1" si="18"/>
        <v>0</v>
      </c>
      <c r="R75" s="37">
        <f t="shared" ca="1" si="19"/>
        <v>6.4847954993147602E-5</v>
      </c>
    </row>
    <row r="76" spans="1:18">
      <c r="A76" s="66"/>
      <c r="B76" s="66"/>
      <c r="C76" s="66"/>
      <c r="D76" s="67">
        <f t="shared" si="5"/>
        <v>0</v>
      </c>
      <c r="E76" s="67">
        <f t="shared" si="6"/>
        <v>0</v>
      </c>
      <c r="F76" s="62">
        <f t="shared" si="7"/>
        <v>0</v>
      </c>
      <c r="G76" s="62">
        <f t="shared" si="8"/>
        <v>0</v>
      </c>
      <c r="H76" s="62">
        <f t="shared" si="9"/>
        <v>0</v>
      </c>
      <c r="I76" s="62">
        <f t="shared" si="10"/>
        <v>0</v>
      </c>
      <c r="J76" s="62">
        <f t="shared" si="11"/>
        <v>0</v>
      </c>
      <c r="K76" s="62">
        <f t="shared" si="12"/>
        <v>0</v>
      </c>
      <c r="L76" s="62">
        <f t="shared" si="13"/>
        <v>0</v>
      </c>
      <c r="M76" s="62">
        <f t="shared" ca="1" si="14"/>
        <v>-6.4847954993147602E-5</v>
      </c>
      <c r="N76" s="62">
        <f t="shared" ca="1" si="15"/>
        <v>0</v>
      </c>
      <c r="O76" s="68">
        <f t="shared" ca="1" si="16"/>
        <v>0</v>
      </c>
      <c r="P76" s="62">
        <f t="shared" ca="1" si="17"/>
        <v>0</v>
      </c>
      <c r="Q76" s="62">
        <f t="shared" ca="1" si="18"/>
        <v>0</v>
      </c>
      <c r="R76" s="37">
        <f t="shared" ca="1" si="19"/>
        <v>6.4847954993147602E-5</v>
      </c>
    </row>
    <row r="77" spans="1:18">
      <c r="A77" s="66"/>
      <c r="B77" s="66"/>
      <c r="C77" s="66"/>
      <c r="D77" s="67">
        <f t="shared" si="5"/>
        <v>0</v>
      </c>
      <c r="E77" s="67">
        <f t="shared" si="6"/>
        <v>0</v>
      </c>
      <c r="F77" s="62">
        <f t="shared" si="7"/>
        <v>0</v>
      </c>
      <c r="G77" s="62">
        <f t="shared" si="8"/>
        <v>0</v>
      </c>
      <c r="H77" s="62">
        <f t="shared" si="9"/>
        <v>0</v>
      </c>
      <c r="I77" s="62">
        <f t="shared" si="10"/>
        <v>0</v>
      </c>
      <c r="J77" s="62">
        <f t="shared" si="11"/>
        <v>0</v>
      </c>
      <c r="K77" s="62">
        <f t="shared" si="12"/>
        <v>0</v>
      </c>
      <c r="L77" s="62">
        <f t="shared" si="13"/>
        <v>0</v>
      </c>
      <c r="M77" s="62">
        <f t="shared" ca="1" si="14"/>
        <v>-6.4847954993147602E-5</v>
      </c>
      <c r="N77" s="62">
        <f t="shared" ca="1" si="15"/>
        <v>0</v>
      </c>
      <c r="O77" s="68">
        <f t="shared" ca="1" si="16"/>
        <v>0</v>
      </c>
      <c r="P77" s="62">
        <f t="shared" ca="1" si="17"/>
        <v>0</v>
      </c>
      <c r="Q77" s="62">
        <f t="shared" ca="1" si="18"/>
        <v>0</v>
      </c>
      <c r="R77" s="37">
        <f t="shared" ca="1" si="19"/>
        <v>6.4847954993147602E-5</v>
      </c>
    </row>
    <row r="78" spans="1:18">
      <c r="A78" s="66"/>
      <c r="B78" s="66"/>
      <c r="C78" s="66"/>
      <c r="D78" s="67">
        <f t="shared" si="5"/>
        <v>0</v>
      </c>
      <c r="E78" s="67">
        <f t="shared" si="6"/>
        <v>0</v>
      </c>
      <c r="F78" s="62">
        <f t="shared" si="7"/>
        <v>0</v>
      </c>
      <c r="G78" s="62">
        <f t="shared" si="8"/>
        <v>0</v>
      </c>
      <c r="H78" s="62">
        <f t="shared" si="9"/>
        <v>0</v>
      </c>
      <c r="I78" s="62">
        <f t="shared" si="10"/>
        <v>0</v>
      </c>
      <c r="J78" s="62">
        <f t="shared" si="11"/>
        <v>0</v>
      </c>
      <c r="K78" s="62">
        <f t="shared" si="12"/>
        <v>0</v>
      </c>
      <c r="L78" s="62">
        <f t="shared" si="13"/>
        <v>0</v>
      </c>
      <c r="M78" s="62">
        <f t="shared" ca="1" si="14"/>
        <v>-6.4847954993147602E-5</v>
      </c>
      <c r="N78" s="62">
        <f t="shared" ca="1" si="15"/>
        <v>0</v>
      </c>
      <c r="O78" s="68">
        <f t="shared" ca="1" si="16"/>
        <v>0</v>
      </c>
      <c r="P78" s="62">
        <f t="shared" ca="1" si="17"/>
        <v>0</v>
      </c>
      <c r="Q78" s="62">
        <f t="shared" ca="1" si="18"/>
        <v>0</v>
      </c>
      <c r="R78" s="37">
        <f t="shared" ca="1" si="19"/>
        <v>6.4847954993147602E-5</v>
      </c>
    </row>
    <row r="79" spans="1:18">
      <c r="A79" s="66"/>
      <c r="B79" s="66"/>
      <c r="C79" s="66"/>
      <c r="D79" s="67">
        <f t="shared" si="5"/>
        <v>0</v>
      </c>
      <c r="E79" s="67">
        <f t="shared" si="6"/>
        <v>0</v>
      </c>
      <c r="F79" s="62">
        <f t="shared" si="7"/>
        <v>0</v>
      </c>
      <c r="G79" s="62">
        <f t="shared" si="8"/>
        <v>0</v>
      </c>
      <c r="H79" s="62">
        <f t="shared" si="9"/>
        <v>0</v>
      </c>
      <c r="I79" s="62">
        <f t="shared" si="10"/>
        <v>0</v>
      </c>
      <c r="J79" s="62">
        <f t="shared" si="11"/>
        <v>0</v>
      </c>
      <c r="K79" s="62">
        <f t="shared" si="12"/>
        <v>0</v>
      </c>
      <c r="L79" s="62">
        <f t="shared" si="13"/>
        <v>0</v>
      </c>
      <c r="M79" s="62">
        <f t="shared" ca="1" si="14"/>
        <v>-6.4847954993147602E-5</v>
      </c>
      <c r="N79" s="62">
        <f t="shared" ca="1" si="15"/>
        <v>0</v>
      </c>
      <c r="O79" s="68">
        <f t="shared" ca="1" si="16"/>
        <v>0</v>
      </c>
      <c r="P79" s="62">
        <f t="shared" ca="1" si="17"/>
        <v>0</v>
      </c>
      <c r="Q79" s="62">
        <f t="shared" ca="1" si="18"/>
        <v>0</v>
      </c>
      <c r="R79" s="37">
        <f t="shared" ca="1" si="19"/>
        <v>6.4847954993147602E-5</v>
      </c>
    </row>
    <row r="80" spans="1:18">
      <c r="A80" s="66"/>
      <c r="B80" s="66"/>
      <c r="C80" s="66"/>
      <c r="D80" s="67">
        <f t="shared" si="5"/>
        <v>0</v>
      </c>
      <c r="E80" s="67">
        <f t="shared" si="6"/>
        <v>0</v>
      </c>
      <c r="F80" s="62">
        <f t="shared" si="7"/>
        <v>0</v>
      </c>
      <c r="G80" s="62">
        <f t="shared" si="8"/>
        <v>0</v>
      </c>
      <c r="H80" s="62">
        <f t="shared" si="9"/>
        <v>0</v>
      </c>
      <c r="I80" s="62">
        <f t="shared" si="10"/>
        <v>0</v>
      </c>
      <c r="J80" s="62">
        <f t="shared" si="11"/>
        <v>0</v>
      </c>
      <c r="K80" s="62">
        <f t="shared" si="12"/>
        <v>0</v>
      </c>
      <c r="L80" s="62">
        <f t="shared" si="13"/>
        <v>0</v>
      </c>
      <c r="M80" s="62">
        <f t="shared" ca="1" si="14"/>
        <v>-6.4847954993147602E-5</v>
      </c>
      <c r="N80" s="62">
        <f t="shared" ca="1" si="15"/>
        <v>0</v>
      </c>
      <c r="O80" s="68">
        <f t="shared" ca="1" si="16"/>
        <v>0</v>
      </c>
      <c r="P80" s="62">
        <f t="shared" ca="1" si="17"/>
        <v>0</v>
      </c>
      <c r="Q80" s="62">
        <f t="shared" ca="1" si="18"/>
        <v>0</v>
      </c>
      <c r="R80" s="37">
        <f t="shared" ca="1" si="19"/>
        <v>6.4847954993147602E-5</v>
      </c>
    </row>
    <row r="81" spans="1:18">
      <c r="A81" s="66"/>
      <c r="B81" s="66"/>
      <c r="C81" s="66"/>
      <c r="D81" s="67">
        <f t="shared" si="5"/>
        <v>0</v>
      </c>
      <c r="E81" s="67">
        <f t="shared" si="6"/>
        <v>0</v>
      </c>
      <c r="F81" s="62">
        <f t="shared" si="7"/>
        <v>0</v>
      </c>
      <c r="G81" s="62">
        <f t="shared" si="8"/>
        <v>0</v>
      </c>
      <c r="H81" s="62">
        <f t="shared" si="9"/>
        <v>0</v>
      </c>
      <c r="I81" s="62">
        <f t="shared" si="10"/>
        <v>0</v>
      </c>
      <c r="J81" s="62">
        <f t="shared" si="11"/>
        <v>0</v>
      </c>
      <c r="K81" s="62">
        <f t="shared" si="12"/>
        <v>0</v>
      </c>
      <c r="L81" s="62">
        <f t="shared" si="13"/>
        <v>0</v>
      </c>
      <c r="M81" s="62">
        <f t="shared" ca="1" si="14"/>
        <v>-6.4847954993147602E-5</v>
      </c>
      <c r="N81" s="62">
        <f t="shared" ca="1" si="15"/>
        <v>0</v>
      </c>
      <c r="O81" s="68">
        <f t="shared" ca="1" si="16"/>
        <v>0</v>
      </c>
      <c r="P81" s="62">
        <f t="shared" ca="1" si="17"/>
        <v>0</v>
      </c>
      <c r="Q81" s="62">
        <f t="shared" ca="1" si="18"/>
        <v>0</v>
      </c>
      <c r="R81" s="37">
        <f t="shared" ca="1" si="19"/>
        <v>6.4847954993147602E-5</v>
      </c>
    </row>
    <row r="82" spans="1:18">
      <c r="A82" s="66"/>
      <c r="B82" s="66"/>
      <c r="C82" s="66"/>
      <c r="D82" s="67">
        <f t="shared" si="5"/>
        <v>0</v>
      </c>
      <c r="E82" s="67">
        <f t="shared" si="6"/>
        <v>0</v>
      </c>
      <c r="F82" s="62">
        <f t="shared" si="7"/>
        <v>0</v>
      </c>
      <c r="G82" s="62">
        <f t="shared" si="8"/>
        <v>0</v>
      </c>
      <c r="H82" s="62">
        <f t="shared" si="9"/>
        <v>0</v>
      </c>
      <c r="I82" s="62">
        <f t="shared" si="10"/>
        <v>0</v>
      </c>
      <c r="J82" s="62">
        <f t="shared" si="11"/>
        <v>0</v>
      </c>
      <c r="K82" s="62">
        <f t="shared" si="12"/>
        <v>0</v>
      </c>
      <c r="L82" s="62">
        <f t="shared" si="13"/>
        <v>0</v>
      </c>
      <c r="M82" s="62">
        <f t="shared" ca="1" si="14"/>
        <v>-6.4847954993147602E-5</v>
      </c>
      <c r="N82" s="62">
        <f t="shared" ca="1" si="15"/>
        <v>0</v>
      </c>
      <c r="O82" s="68">
        <f t="shared" ca="1" si="16"/>
        <v>0</v>
      </c>
      <c r="P82" s="62">
        <f t="shared" ca="1" si="17"/>
        <v>0</v>
      </c>
      <c r="Q82" s="62">
        <f t="shared" ca="1" si="18"/>
        <v>0</v>
      </c>
      <c r="R82" s="37">
        <f t="shared" ca="1" si="19"/>
        <v>6.4847954993147602E-5</v>
      </c>
    </row>
    <row r="83" spans="1:18">
      <c r="A83" s="66"/>
      <c r="B83" s="66"/>
      <c r="C83" s="66"/>
      <c r="D83" s="67">
        <f t="shared" ref="D83:D146" si="20">A83/A$18</f>
        <v>0</v>
      </c>
      <c r="E83" s="67">
        <f t="shared" ref="E83:E146" si="21">B83/B$18</f>
        <v>0</v>
      </c>
      <c r="F83" s="62">
        <f t="shared" ref="F83:F146" si="22">$C83*D83</f>
        <v>0</v>
      </c>
      <c r="G83" s="62">
        <f t="shared" ref="G83:G146" si="23">$C83*E83</f>
        <v>0</v>
      </c>
      <c r="H83" s="62">
        <f t="shared" ref="H83:H146" si="24">C83*D83*D83</f>
        <v>0</v>
      </c>
      <c r="I83" s="62">
        <f t="shared" ref="I83:I146" si="25">C83*D83*D83*D83</f>
        <v>0</v>
      </c>
      <c r="J83" s="62">
        <f t="shared" ref="J83:J146" si="26">C83*D83*D83*D83*D83</f>
        <v>0</v>
      </c>
      <c r="K83" s="62">
        <f t="shared" ref="K83:K146" si="27">C83*E83*D83</f>
        <v>0</v>
      </c>
      <c r="L83" s="62">
        <f t="shared" ref="L83:L146" si="28">C83*E83*D83*D83</f>
        <v>0</v>
      </c>
      <c r="M83" s="62">
        <f t="shared" ref="M83:M146" ca="1" si="29">+E$4+E$5*D83+E$6*D83^2</f>
        <v>-6.4847954993147602E-5</v>
      </c>
      <c r="N83" s="62">
        <f t="shared" ref="N83:N146" ca="1" si="30">C83*(M83-E83)^2</f>
        <v>0</v>
      </c>
      <c r="O83" s="68">
        <f t="shared" ref="O83:O146" ca="1" si="31">(C83*O$1-O$2*F83+O$3*H83)^2</f>
        <v>0</v>
      </c>
      <c r="P83" s="62">
        <f t="shared" ref="P83:P146" ca="1" si="32">(-C83*O$2+O$4*F83-O$5*H83)^2</f>
        <v>0</v>
      </c>
      <c r="Q83" s="62">
        <f t="shared" ref="Q83:Q146" ca="1" si="33">+(C83*O$3-F83*O$5+H83*O$6)^2</f>
        <v>0</v>
      </c>
      <c r="R83" s="37">
        <f t="shared" ref="R83:R146" ca="1" si="34">+E83-M83</f>
        <v>6.4847954993147602E-5</v>
      </c>
    </row>
    <row r="84" spans="1:18">
      <c r="A84" s="66"/>
      <c r="B84" s="66"/>
      <c r="C84" s="66"/>
      <c r="D84" s="67">
        <f t="shared" si="20"/>
        <v>0</v>
      </c>
      <c r="E84" s="67">
        <f t="shared" si="21"/>
        <v>0</v>
      </c>
      <c r="F84" s="62">
        <f t="shared" si="22"/>
        <v>0</v>
      </c>
      <c r="G84" s="62">
        <f t="shared" si="23"/>
        <v>0</v>
      </c>
      <c r="H84" s="62">
        <f t="shared" si="24"/>
        <v>0</v>
      </c>
      <c r="I84" s="62">
        <f t="shared" si="25"/>
        <v>0</v>
      </c>
      <c r="J84" s="62">
        <f t="shared" si="26"/>
        <v>0</v>
      </c>
      <c r="K84" s="62">
        <f t="shared" si="27"/>
        <v>0</v>
      </c>
      <c r="L84" s="62">
        <f t="shared" si="28"/>
        <v>0</v>
      </c>
      <c r="M84" s="62">
        <f t="shared" ca="1" si="29"/>
        <v>-6.4847954993147602E-5</v>
      </c>
      <c r="N84" s="62">
        <f t="shared" ca="1" si="30"/>
        <v>0</v>
      </c>
      <c r="O84" s="68">
        <f t="shared" ca="1" si="31"/>
        <v>0</v>
      </c>
      <c r="P84" s="62">
        <f t="shared" ca="1" si="32"/>
        <v>0</v>
      </c>
      <c r="Q84" s="62">
        <f t="shared" ca="1" si="33"/>
        <v>0</v>
      </c>
      <c r="R84" s="37">
        <f t="shared" ca="1" si="34"/>
        <v>6.4847954993147602E-5</v>
      </c>
    </row>
    <row r="85" spans="1:18">
      <c r="A85" s="66"/>
      <c r="B85" s="66"/>
      <c r="C85" s="66"/>
      <c r="D85" s="67">
        <f t="shared" si="20"/>
        <v>0</v>
      </c>
      <c r="E85" s="67">
        <f t="shared" si="21"/>
        <v>0</v>
      </c>
      <c r="F85" s="62">
        <f t="shared" si="22"/>
        <v>0</v>
      </c>
      <c r="G85" s="62">
        <f t="shared" si="23"/>
        <v>0</v>
      </c>
      <c r="H85" s="62">
        <f t="shared" si="24"/>
        <v>0</v>
      </c>
      <c r="I85" s="62">
        <f t="shared" si="25"/>
        <v>0</v>
      </c>
      <c r="J85" s="62">
        <f t="shared" si="26"/>
        <v>0</v>
      </c>
      <c r="K85" s="62">
        <f t="shared" si="27"/>
        <v>0</v>
      </c>
      <c r="L85" s="62">
        <f t="shared" si="28"/>
        <v>0</v>
      </c>
      <c r="M85" s="62">
        <f t="shared" ca="1" si="29"/>
        <v>-6.4847954993147602E-5</v>
      </c>
      <c r="N85" s="62">
        <f t="shared" ca="1" si="30"/>
        <v>0</v>
      </c>
      <c r="O85" s="68">
        <f t="shared" ca="1" si="31"/>
        <v>0</v>
      </c>
      <c r="P85" s="62">
        <f t="shared" ca="1" si="32"/>
        <v>0</v>
      </c>
      <c r="Q85" s="62">
        <f t="shared" ca="1" si="33"/>
        <v>0</v>
      </c>
      <c r="R85" s="37">
        <f t="shared" ca="1" si="34"/>
        <v>6.4847954993147602E-5</v>
      </c>
    </row>
    <row r="86" spans="1:18">
      <c r="A86" s="66"/>
      <c r="B86" s="66"/>
      <c r="C86" s="66"/>
      <c r="D86" s="67">
        <f t="shared" si="20"/>
        <v>0</v>
      </c>
      <c r="E86" s="67">
        <f t="shared" si="21"/>
        <v>0</v>
      </c>
      <c r="F86" s="62">
        <f t="shared" si="22"/>
        <v>0</v>
      </c>
      <c r="G86" s="62">
        <f t="shared" si="23"/>
        <v>0</v>
      </c>
      <c r="H86" s="62">
        <f t="shared" si="24"/>
        <v>0</v>
      </c>
      <c r="I86" s="62">
        <f t="shared" si="25"/>
        <v>0</v>
      </c>
      <c r="J86" s="62">
        <f t="shared" si="26"/>
        <v>0</v>
      </c>
      <c r="K86" s="62">
        <f t="shared" si="27"/>
        <v>0</v>
      </c>
      <c r="L86" s="62">
        <f t="shared" si="28"/>
        <v>0</v>
      </c>
      <c r="M86" s="62">
        <f t="shared" ca="1" si="29"/>
        <v>-6.4847954993147602E-5</v>
      </c>
      <c r="N86" s="62">
        <f t="shared" ca="1" si="30"/>
        <v>0</v>
      </c>
      <c r="O86" s="68">
        <f t="shared" ca="1" si="31"/>
        <v>0</v>
      </c>
      <c r="P86" s="62">
        <f t="shared" ca="1" si="32"/>
        <v>0</v>
      </c>
      <c r="Q86" s="62">
        <f t="shared" ca="1" si="33"/>
        <v>0</v>
      </c>
      <c r="R86" s="37">
        <f t="shared" ca="1" si="34"/>
        <v>6.4847954993147602E-5</v>
      </c>
    </row>
    <row r="87" spans="1:18">
      <c r="A87" s="66"/>
      <c r="B87" s="66"/>
      <c r="C87" s="66"/>
      <c r="D87" s="67">
        <f t="shared" si="20"/>
        <v>0</v>
      </c>
      <c r="E87" s="67">
        <f t="shared" si="21"/>
        <v>0</v>
      </c>
      <c r="F87" s="62">
        <f t="shared" si="22"/>
        <v>0</v>
      </c>
      <c r="G87" s="62">
        <f t="shared" si="23"/>
        <v>0</v>
      </c>
      <c r="H87" s="62">
        <f t="shared" si="24"/>
        <v>0</v>
      </c>
      <c r="I87" s="62">
        <f t="shared" si="25"/>
        <v>0</v>
      </c>
      <c r="J87" s="62">
        <f t="shared" si="26"/>
        <v>0</v>
      </c>
      <c r="K87" s="62">
        <f t="shared" si="27"/>
        <v>0</v>
      </c>
      <c r="L87" s="62">
        <f t="shared" si="28"/>
        <v>0</v>
      </c>
      <c r="M87" s="62">
        <f t="shared" ca="1" si="29"/>
        <v>-6.4847954993147602E-5</v>
      </c>
      <c r="N87" s="62">
        <f t="shared" ca="1" si="30"/>
        <v>0</v>
      </c>
      <c r="O87" s="68">
        <f t="shared" ca="1" si="31"/>
        <v>0</v>
      </c>
      <c r="P87" s="62">
        <f t="shared" ca="1" si="32"/>
        <v>0</v>
      </c>
      <c r="Q87" s="62">
        <f t="shared" ca="1" si="33"/>
        <v>0</v>
      </c>
      <c r="R87" s="37">
        <f t="shared" ca="1" si="34"/>
        <v>6.4847954993147602E-5</v>
      </c>
    </row>
    <row r="88" spans="1:18">
      <c r="A88" s="66"/>
      <c r="B88" s="66"/>
      <c r="C88" s="66"/>
      <c r="D88" s="67">
        <f t="shared" si="20"/>
        <v>0</v>
      </c>
      <c r="E88" s="67">
        <f t="shared" si="21"/>
        <v>0</v>
      </c>
      <c r="F88" s="62">
        <f t="shared" si="22"/>
        <v>0</v>
      </c>
      <c r="G88" s="62">
        <f t="shared" si="23"/>
        <v>0</v>
      </c>
      <c r="H88" s="62">
        <f t="shared" si="24"/>
        <v>0</v>
      </c>
      <c r="I88" s="62">
        <f t="shared" si="25"/>
        <v>0</v>
      </c>
      <c r="J88" s="62">
        <f t="shared" si="26"/>
        <v>0</v>
      </c>
      <c r="K88" s="62">
        <f t="shared" si="27"/>
        <v>0</v>
      </c>
      <c r="L88" s="62">
        <f t="shared" si="28"/>
        <v>0</v>
      </c>
      <c r="M88" s="62">
        <f t="shared" ca="1" si="29"/>
        <v>-6.4847954993147602E-5</v>
      </c>
      <c r="N88" s="62">
        <f t="shared" ca="1" si="30"/>
        <v>0</v>
      </c>
      <c r="O88" s="68">
        <f t="shared" ca="1" si="31"/>
        <v>0</v>
      </c>
      <c r="P88" s="62">
        <f t="shared" ca="1" si="32"/>
        <v>0</v>
      </c>
      <c r="Q88" s="62">
        <f t="shared" ca="1" si="33"/>
        <v>0</v>
      </c>
      <c r="R88" s="37">
        <f t="shared" ca="1" si="34"/>
        <v>6.4847954993147602E-5</v>
      </c>
    </row>
    <row r="89" spans="1:18">
      <c r="A89" s="66"/>
      <c r="B89" s="66"/>
      <c r="C89" s="66"/>
      <c r="D89" s="67">
        <f t="shared" si="20"/>
        <v>0</v>
      </c>
      <c r="E89" s="67">
        <f t="shared" si="21"/>
        <v>0</v>
      </c>
      <c r="F89" s="62">
        <f t="shared" si="22"/>
        <v>0</v>
      </c>
      <c r="G89" s="62">
        <f t="shared" si="23"/>
        <v>0</v>
      </c>
      <c r="H89" s="62">
        <f t="shared" si="24"/>
        <v>0</v>
      </c>
      <c r="I89" s="62">
        <f t="shared" si="25"/>
        <v>0</v>
      </c>
      <c r="J89" s="62">
        <f t="shared" si="26"/>
        <v>0</v>
      </c>
      <c r="K89" s="62">
        <f t="shared" si="27"/>
        <v>0</v>
      </c>
      <c r="L89" s="62">
        <f t="shared" si="28"/>
        <v>0</v>
      </c>
      <c r="M89" s="62">
        <f t="shared" ca="1" si="29"/>
        <v>-6.4847954993147602E-5</v>
      </c>
      <c r="N89" s="62">
        <f t="shared" ca="1" si="30"/>
        <v>0</v>
      </c>
      <c r="O89" s="68">
        <f t="shared" ca="1" si="31"/>
        <v>0</v>
      </c>
      <c r="P89" s="62">
        <f t="shared" ca="1" si="32"/>
        <v>0</v>
      </c>
      <c r="Q89" s="62">
        <f t="shared" ca="1" si="33"/>
        <v>0</v>
      </c>
      <c r="R89" s="37">
        <f t="shared" ca="1" si="34"/>
        <v>6.4847954993147602E-5</v>
      </c>
    </row>
    <row r="90" spans="1:18">
      <c r="A90" s="66"/>
      <c r="B90" s="66"/>
      <c r="C90" s="66"/>
      <c r="D90" s="67">
        <f t="shared" si="20"/>
        <v>0</v>
      </c>
      <c r="E90" s="67">
        <f t="shared" si="21"/>
        <v>0</v>
      </c>
      <c r="F90" s="62">
        <f t="shared" si="22"/>
        <v>0</v>
      </c>
      <c r="G90" s="62">
        <f t="shared" si="23"/>
        <v>0</v>
      </c>
      <c r="H90" s="62">
        <f t="shared" si="24"/>
        <v>0</v>
      </c>
      <c r="I90" s="62">
        <f t="shared" si="25"/>
        <v>0</v>
      </c>
      <c r="J90" s="62">
        <f t="shared" si="26"/>
        <v>0</v>
      </c>
      <c r="K90" s="62">
        <f t="shared" si="27"/>
        <v>0</v>
      </c>
      <c r="L90" s="62">
        <f t="shared" si="28"/>
        <v>0</v>
      </c>
      <c r="M90" s="62">
        <f t="shared" ca="1" si="29"/>
        <v>-6.4847954993147602E-5</v>
      </c>
      <c r="N90" s="62">
        <f t="shared" ca="1" si="30"/>
        <v>0</v>
      </c>
      <c r="O90" s="68">
        <f t="shared" ca="1" si="31"/>
        <v>0</v>
      </c>
      <c r="P90" s="62">
        <f t="shared" ca="1" si="32"/>
        <v>0</v>
      </c>
      <c r="Q90" s="62">
        <f t="shared" ca="1" si="33"/>
        <v>0</v>
      </c>
      <c r="R90" s="37">
        <f t="shared" ca="1" si="34"/>
        <v>6.4847954993147602E-5</v>
      </c>
    </row>
    <row r="91" spans="1:18">
      <c r="A91" s="66"/>
      <c r="B91" s="66"/>
      <c r="C91" s="66"/>
      <c r="D91" s="67">
        <f t="shared" si="20"/>
        <v>0</v>
      </c>
      <c r="E91" s="67">
        <f t="shared" si="21"/>
        <v>0</v>
      </c>
      <c r="F91" s="62">
        <f t="shared" si="22"/>
        <v>0</v>
      </c>
      <c r="G91" s="62">
        <f t="shared" si="23"/>
        <v>0</v>
      </c>
      <c r="H91" s="62">
        <f t="shared" si="24"/>
        <v>0</v>
      </c>
      <c r="I91" s="62">
        <f t="shared" si="25"/>
        <v>0</v>
      </c>
      <c r="J91" s="62">
        <f t="shared" si="26"/>
        <v>0</v>
      </c>
      <c r="K91" s="62">
        <f t="shared" si="27"/>
        <v>0</v>
      </c>
      <c r="L91" s="62">
        <f t="shared" si="28"/>
        <v>0</v>
      </c>
      <c r="M91" s="62">
        <f t="shared" ca="1" si="29"/>
        <v>-6.4847954993147602E-5</v>
      </c>
      <c r="N91" s="62">
        <f t="shared" ca="1" si="30"/>
        <v>0</v>
      </c>
      <c r="O91" s="68">
        <f t="shared" ca="1" si="31"/>
        <v>0</v>
      </c>
      <c r="P91" s="62">
        <f t="shared" ca="1" si="32"/>
        <v>0</v>
      </c>
      <c r="Q91" s="62">
        <f t="shared" ca="1" si="33"/>
        <v>0</v>
      </c>
      <c r="R91" s="37">
        <f t="shared" ca="1" si="34"/>
        <v>6.4847954993147602E-5</v>
      </c>
    </row>
    <row r="92" spans="1:18">
      <c r="A92" s="66"/>
      <c r="B92" s="66"/>
      <c r="C92" s="66"/>
      <c r="D92" s="67">
        <f t="shared" si="20"/>
        <v>0</v>
      </c>
      <c r="E92" s="67">
        <f t="shared" si="21"/>
        <v>0</v>
      </c>
      <c r="F92" s="62">
        <f t="shared" si="22"/>
        <v>0</v>
      </c>
      <c r="G92" s="62">
        <f t="shared" si="23"/>
        <v>0</v>
      </c>
      <c r="H92" s="62">
        <f t="shared" si="24"/>
        <v>0</v>
      </c>
      <c r="I92" s="62">
        <f t="shared" si="25"/>
        <v>0</v>
      </c>
      <c r="J92" s="62">
        <f t="shared" si="26"/>
        <v>0</v>
      </c>
      <c r="K92" s="62">
        <f t="shared" si="27"/>
        <v>0</v>
      </c>
      <c r="L92" s="62">
        <f t="shared" si="28"/>
        <v>0</v>
      </c>
      <c r="M92" s="62">
        <f t="shared" ca="1" si="29"/>
        <v>-6.4847954993147602E-5</v>
      </c>
      <c r="N92" s="62">
        <f t="shared" ca="1" si="30"/>
        <v>0</v>
      </c>
      <c r="O92" s="68">
        <f t="shared" ca="1" si="31"/>
        <v>0</v>
      </c>
      <c r="P92" s="62">
        <f t="shared" ca="1" si="32"/>
        <v>0</v>
      </c>
      <c r="Q92" s="62">
        <f t="shared" ca="1" si="33"/>
        <v>0</v>
      </c>
      <c r="R92" s="37">
        <f t="shared" ca="1" si="34"/>
        <v>6.4847954993147602E-5</v>
      </c>
    </row>
    <row r="93" spans="1:18">
      <c r="A93" s="66"/>
      <c r="B93" s="66"/>
      <c r="C93" s="66"/>
      <c r="D93" s="67">
        <f t="shared" si="20"/>
        <v>0</v>
      </c>
      <c r="E93" s="67">
        <f t="shared" si="21"/>
        <v>0</v>
      </c>
      <c r="F93" s="62">
        <f t="shared" si="22"/>
        <v>0</v>
      </c>
      <c r="G93" s="62">
        <f t="shared" si="23"/>
        <v>0</v>
      </c>
      <c r="H93" s="62">
        <f t="shared" si="24"/>
        <v>0</v>
      </c>
      <c r="I93" s="62">
        <f t="shared" si="25"/>
        <v>0</v>
      </c>
      <c r="J93" s="62">
        <f t="shared" si="26"/>
        <v>0</v>
      </c>
      <c r="K93" s="62">
        <f t="shared" si="27"/>
        <v>0</v>
      </c>
      <c r="L93" s="62">
        <f t="shared" si="28"/>
        <v>0</v>
      </c>
      <c r="M93" s="62">
        <f t="shared" ca="1" si="29"/>
        <v>-6.4847954993147602E-5</v>
      </c>
      <c r="N93" s="62">
        <f t="shared" ca="1" si="30"/>
        <v>0</v>
      </c>
      <c r="O93" s="68">
        <f t="shared" ca="1" si="31"/>
        <v>0</v>
      </c>
      <c r="P93" s="62">
        <f t="shared" ca="1" si="32"/>
        <v>0</v>
      </c>
      <c r="Q93" s="62">
        <f t="shared" ca="1" si="33"/>
        <v>0</v>
      </c>
      <c r="R93" s="37">
        <f t="shared" ca="1" si="34"/>
        <v>6.4847954993147602E-5</v>
      </c>
    </row>
    <row r="94" spans="1:18">
      <c r="A94" s="66"/>
      <c r="B94" s="66"/>
      <c r="C94" s="66"/>
      <c r="D94" s="67">
        <f t="shared" si="20"/>
        <v>0</v>
      </c>
      <c r="E94" s="67">
        <f t="shared" si="21"/>
        <v>0</v>
      </c>
      <c r="F94" s="62">
        <f t="shared" si="22"/>
        <v>0</v>
      </c>
      <c r="G94" s="62">
        <f t="shared" si="23"/>
        <v>0</v>
      </c>
      <c r="H94" s="62">
        <f t="shared" si="24"/>
        <v>0</v>
      </c>
      <c r="I94" s="62">
        <f t="shared" si="25"/>
        <v>0</v>
      </c>
      <c r="J94" s="62">
        <f t="shared" si="26"/>
        <v>0</v>
      </c>
      <c r="K94" s="62">
        <f t="shared" si="27"/>
        <v>0</v>
      </c>
      <c r="L94" s="62">
        <f t="shared" si="28"/>
        <v>0</v>
      </c>
      <c r="M94" s="62">
        <f t="shared" ca="1" si="29"/>
        <v>-6.4847954993147602E-5</v>
      </c>
      <c r="N94" s="62">
        <f t="shared" ca="1" si="30"/>
        <v>0</v>
      </c>
      <c r="O94" s="68">
        <f t="shared" ca="1" si="31"/>
        <v>0</v>
      </c>
      <c r="P94" s="62">
        <f t="shared" ca="1" si="32"/>
        <v>0</v>
      </c>
      <c r="Q94" s="62">
        <f t="shared" ca="1" si="33"/>
        <v>0</v>
      </c>
      <c r="R94" s="37">
        <f t="shared" ca="1" si="34"/>
        <v>6.4847954993147602E-5</v>
      </c>
    </row>
    <row r="95" spans="1:18">
      <c r="A95" s="66"/>
      <c r="B95" s="66"/>
      <c r="C95" s="66"/>
      <c r="D95" s="67">
        <f t="shared" si="20"/>
        <v>0</v>
      </c>
      <c r="E95" s="67">
        <f t="shared" si="21"/>
        <v>0</v>
      </c>
      <c r="F95" s="62">
        <f t="shared" si="22"/>
        <v>0</v>
      </c>
      <c r="G95" s="62">
        <f t="shared" si="23"/>
        <v>0</v>
      </c>
      <c r="H95" s="62">
        <f t="shared" si="24"/>
        <v>0</v>
      </c>
      <c r="I95" s="62">
        <f t="shared" si="25"/>
        <v>0</v>
      </c>
      <c r="J95" s="62">
        <f t="shared" si="26"/>
        <v>0</v>
      </c>
      <c r="K95" s="62">
        <f t="shared" si="27"/>
        <v>0</v>
      </c>
      <c r="L95" s="62">
        <f t="shared" si="28"/>
        <v>0</v>
      </c>
      <c r="M95" s="62">
        <f t="shared" ca="1" si="29"/>
        <v>-6.4847954993147602E-5</v>
      </c>
      <c r="N95" s="62">
        <f t="shared" ca="1" si="30"/>
        <v>0</v>
      </c>
      <c r="O95" s="68">
        <f t="shared" ca="1" si="31"/>
        <v>0</v>
      </c>
      <c r="P95" s="62">
        <f t="shared" ca="1" si="32"/>
        <v>0</v>
      </c>
      <c r="Q95" s="62">
        <f t="shared" ca="1" si="33"/>
        <v>0</v>
      </c>
      <c r="R95" s="37">
        <f t="shared" ca="1" si="34"/>
        <v>6.4847954993147602E-5</v>
      </c>
    </row>
    <row r="96" spans="1:18">
      <c r="A96" s="66"/>
      <c r="B96" s="66"/>
      <c r="C96" s="66"/>
      <c r="D96" s="67">
        <f t="shared" si="20"/>
        <v>0</v>
      </c>
      <c r="E96" s="67">
        <f t="shared" si="21"/>
        <v>0</v>
      </c>
      <c r="F96" s="62">
        <f t="shared" si="22"/>
        <v>0</v>
      </c>
      <c r="G96" s="62">
        <f t="shared" si="23"/>
        <v>0</v>
      </c>
      <c r="H96" s="62">
        <f t="shared" si="24"/>
        <v>0</v>
      </c>
      <c r="I96" s="62">
        <f t="shared" si="25"/>
        <v>0</v>
      </c>
      <c r="J96" s="62">
        <f t="shared" si="26"/>
        <v>0</v>
      </c>
      <c r="K96" s="62">
        <f t="shared" si="27"/>
        <v>0</v>
      </c>
      <c r="L96" s="62">
        <f t="shared" si="28"/>
        <v>0</v>
      </c>
      <c r="M96" s="62">
        <f t="shared" ca="1" si="29"/>
        <v>-6.4847954993147602E-5</v>
      </c>
      <c r="N96" s="62">
        <f t="shared" ca="1" si="30"/>
        <v>0</v>
      </c>
      <c r="O96" s="68">
        <f t="shared" ca="1" si="31"/>
        <v>0</v>
      </c>
      <c r="P96" s="62">
        <f t="shared" ca="1" si="32"/>
        <v>0</v>
      </c>
      <c r="Q96" s="62">
        <f t="shared" ca="1" si="33"/>
        <v>0</v>
      </c>
      <c r="R96" s="37">
        <f t="shared" ca="1" si="34"/>
        <v>6.4847954993147602E-5</v>
      </c>
    </row>
    <row r="97" spans="1:18">
      <c r="A97" s="66"/>
      <c r="B97" s="66"/>
      <c r="C97" s="66"/>
      <c r="D97" s="67">
        <f t="shared" si="20"/>
        <v>0</v>
      </c>
      <c r="E97" s="67">
        <f t="shared" si="21"/>
        <v>0</v>
      </c>
      <c r="F97" s="62">
        <f t="shared" si="22"/>
        <v>0</v>
      </c>
      <c r="G97" s="62">
        <f t="shared" si="23"/>
        <v>0</v>
      </c>
      <c r="H97" s="62">
        <f t="shared" si="24"/>
        <v>0</v>
      </c>
      <c r="I97" s="62">
        <f t="shared" si="25"/>
        <v>0</v>
      </c>
      <c r="J97" s="62">
        <f t="shared" si="26"/>
        <v>0</v>
      </c>
      <c r="K97" s="62">
        <f t="shared" si="27"/>
        <v>0</v>
      </c>
      <c r="L97" s="62">
        <f t="shared" si="28"/>
        <v>0</v>
      </c>
      <c r="M97" s="62">
        <f t="shared" ca="1" si="29"/>
        <v>-6.4847954993147602E-5</v>
      </c>
      <c r="N97" s="62">
        <f t="shared" ca="1" si="30"/>
        <v>0</v>
      </c>
      <c r="O97" s="68">
        <f t="shared" ca="1" si="31"/>
        <v>0</v>
      </c>
      <c r="P97" s="62">
        <f t="shared" ca="1" si="32"/>
        <v>0</v>
      </c>
      <c r="Q97" s="62">
        <f t="shared" ca="1" si="33"/>
        <v>0</v>
      </c>
      <c r="R97" s="37">
        <f t="shared" ca="1" si="34"/>
        <v>6.4847954993147602E-5</v>
      </c>
    </row>
    <row r="98" spans="1:18">
      <c r="A98" s="66"/>
      <c r="B98" s="66"/>
      <c r="C98" s="66"/>
      <c r="D98" s="67">
        <f t="shared" si="20"/>
        <v>0</v>
      </c>
      <c r="E98" s="67">
        <f t="shared" si="21"/>
        <v>0</v>
      </c>
      <c r="F98" s="62">
        <f t="shared" si="22"/>
        <v>0</v>
      </c>
      <c r="G98" s="62">
        <f t="shared" si="23"/>
        <v>0</v>
      </c>
      <c r="H98" s="62">
        <f t="shared" si="24"/>
        <v>0</v>
      </c>
      <c r="I98" s="62">
        <f t="shared" si="25"/>
        <v>0</v>
      </c>
      <c r="J98" s="62">
        <f t="shared" si="26"/>
        <v>0</v>
      </c>
      <c r="K98" s="62">
        <f t="shared" si="27"/>
        <v>0</v>
      </c>
      <c r="L98" s="62">
        <f t="shared" si="28"/>
        <v>0</v>
      </c>
      <c r="M98" s="62">
        <f t="shared" ca="1" si="29"/>
        <v>-6.4847954993147602E-5</v>
      </c>
      <c r="N98" s="62">
        <f t="shared" ca="1" si="30"/>
        <v>0</v>
      </c>
      <c r="O98" s="68">
        <f t="shared" ca="1" si="31"/>
        <v>0</v>
      </c>
      <c r="P98" s="62">
        <f t="shared" ca="1" si="32"/>
        <v>0</v>
      </c>
      <c r="Q98" s="62">
        <f t="shared" ca="1" si="33"/>
        <v>0</v>
      </c>
      <c r="R98" s="37">
        <f t="shared" ca="1" si="34"/>
        <v>6.4847954993147602E-5</v>
      </c>
    </row>
    <row r="99" spans="1:18">
      <c r="A99" s="66"/>
      <c r="B99" s="66"/>
      <c r="C99" s="66"/>
      <c r="D99" s="67">
        <f t="shared" si="20"/>
        <v>0</v>
      </c>
      <c r="E99" s="67">
        <f t="shared" si="21"/>
        <v>0</v>
      </c>
      <c r="F99" s="62">
        <f t="shared" si="22"/>
        <v>0</v>
      </c>
      <c r="G99" s="62">
        <f t="shared" si="23"/>
        <v>0</v>
      </c>
      <c r="H99" s="62">
        <f t="shared" si="24"/>
        <v>0</v>
      </c>
      <c r="I99" s="62">
        <f t="shared" si="25"/>
        <v>0</v>
      </c>
      <c r="J99" s="62">
        <f t="shared" si="26"/>
        <v>0</v>
      </c>
      <c r="K99" s="62">
        <f t="shared" si="27"/>
        <v>0</v>
      </c>
      <c r="L99" s="62">
        <f t="shared" si="28"/>
        <v>0</v>
      </c>
      <c r="M99" s="62">
        <f t="shared" ca="1" si="29"/>
        <v>-6.4847954993147602E-5</v>
      </c>
      <c r="N99" s="62">
        <f t="shared" ca="1" si="30"/>
        <v>0</v>
      </c>
      <c r="O99" s="68">
        <f t="shared" ca="1" si="31"/>
        <v>0</v>
      </c>
      <c r="P99" s="62">
        <f t="shared" ca="1" si="32"/>
        <v>0</v>
      </c>
      <c r="Q99" s="62">
        <f t="shared" ca="1" si="33"/>
        <v>0</v>
      </c>
      <c r="R99" s="37">
        <f t="shared" ca="1" si="34"/>
        <v>6.4847954993147602E-5</v>
      </c>
    </row>
    <row r="100" spans="1:18">
      <c r="A100" s="66"/>
      <c r="B100" s="66"/>
      <c r="C100" s="66"/>
      <c r="D100" s="67">
        <f t="shared" si="20"/>
        <v>0</v>
      </c>
      <c r="E100" s="67">
        <f t="shared" si="21"/>
        <v>0</v>
      </c>
      <c r="F100" s="62">
        <f t="shared" si="22"/>
        <v>0</v>
      </c>
      <c r="G100" s="62">
        <f t="shared" si="23"/>
        <v>0</v>
      </c>
      <c r="H100" s="62">
        <f t="shared" si="24"/>
        <v>0</v>
      </c>
      <c r="I100" s="62">
        <f t="shared" si="25"/>
        <v>0</v>
      </c>
      <c r="J100" s="62">
        <f t="shared" si="26"/>
        <v>0</v>
      </c>
      <c r="K100" s="62">
        <f t="shared" si="27"/>
        <v>0</v>
      </c>
      <c r="L100" s="62">
        <f t="shared" si="28"/>
        <v>0</v>
      </c>
      <c r="M100" s="62">
        <f t="shared" ca="1" si="29"/>
        <v>-6.4847954993147602E-5</v>
      </c>
      <c r="N100" s="62">
        <f t="shared" ca="1" si="30"/>
        <v>0</v>
      </c>
      <c r="O100" s="68">
        <f t="shared" ca="1" si="31"/>
        <v>0</v>
      </c>
      <c r="P100" s="62">
        <f t="shared" ca="1" si="32"/>
        <v>0</v>
      </c>
      <c r="Q100" s="62">
        <f t="shared" ca="1" si="33"/>
        <v>0</v>
      </c>
      <c r="R100" s="37">
        <f t="shared" ca="1" si="34"/>
        <v>6.4847954993147602E-5</v>
      </c>
    </row>
    <row r="101" spans="1:18">
      <c r="A101" s="66"/>
      <c r="B101" s="66"/>
      <c r="C101" s="66"/>
      <c r="D101" s="67">
        <f t="shared" si="20"/>
        <v>0</v>
      </c>
      <c r="E101" s="67">
        <f t="shared" si="21"/>
        <v>0</v>
      </c>
      <c r="F101" s="62">
        <f t="shared" si="22"/>
        <v>0</v>
      </c>
      <c r="G101" s="62">
        <f t="shared" si="23"/>
        <v>0</v>
      </c>
      <c r="H101" s="62">
        <f t="shared" si="24"/>
        <v>0</v>
      </c>
      <c r="I101" s="62">
        <f t="shared" si="25"/>
        <v>0</v>
      </c>
      <c r="J101" s="62">
        <f t="shared" si="26"/>
        <v>0</v>
      </c>
      <c r="K101" s="62">
        <f t="shared" si="27"/>
        <v>0</v>
      </c>
      <c r="L101" s="62">
        <f t="shared" si="28"/>
        <v>0</v>
      </c>
      <c r="M101" s="62">
        <f t="shared" ca="1" si="29"/>
        <v>-6.4847954993147602E-5</v>
      </c>
      <c r="N101" s="62">
        <f t="shared" ca="1" si="30"/>
        <v>0</v>
      </c>
      <c r="O101" s="68">
        <f t="shared" ca="1" si="31"/>
        <v>0</v>
      </c>
      <c r="P101" s="62">
        <f t="shared" ca="1" si="32"/>
        <v>0</v>
      </c>
      <c r="Q101" s="62">
        <f t="shared" ca="1" si="33"/>
        <v>0</v>
      </c>
      <c r="R101" s="37">
        <f t="shared" ca="1" si="34"/>
        <v>6.4847954993147602E-5</v>
      </c>
    </row>
    <row r="102" spans="1:18">
      <c r="A102" s="66"/>
      <c r="B102" s="66"/>
      <c r="C102" s="66"/>
      <c r="D102" s="67">
        <f t="shared" si="20"/>
        <v>0</v>
      </c>
      <c r="E102" s="67">
        <f t="shared" si="21"/>
        <v>0</v>
      </c>
      <c r="F102" s="62">
        <f t="shared" si="22"/>
        <v>0</v>
      </c>
      <c r="G102" s="62">
        <f t="shared" si="23"/>
        <v>0</v>
      </c>
      <c r="H102" s="62">
        <f t="shared" si="24"/>
        <v>0</v>
      </c>
      <c r="I102" s="62">
        <f t="shared" si="25"/>
        <v>0</v>
      </c>
      <c r="J102" s="62">
        <f t="shared" si="26"/>
        <v>0</v>
      </c>
      <c r="K102" s="62">
        <f t="shared" si="27"/>
        <v>0</v>
      </c>
      <c r="L102" s="62">
        <f t="shared" si="28"/>
        <v>0</v>
      </c>
      <c r="M102" s="62">
        <f t="shared" ca="1" si="29"/>
        <v>-6.4847954993147602E-5</v>
      </c>
      <c r="N102" s="62">
        <f t="shared" ca="1" si="30"/>
        <v>0</v>
      </c>
      <c r="O102" s="68">
        <f t="shared" ca="1" si="31"/>
        <v>0</v>
      </c>
      <c r="P102" s="62">
        <f t="shared" ca="1" si="32"/>
        <v>0</v>
      </c>
      <c r="Q102" s="62">
        <f t="shared" ca="1" si="33"/>
        <v>0</v>
      </c>
      <c r="R102" s="37">
        <f t="shared" ca="1" si="34"/>
        <v>6.4847954993147602E-5</v>
      </c>
    </row>
    <row r="103" spans="1:18">
      <c r="A103" s="66"/>
      <c r="B103" s="66"/>
      <c r="C103" s="66"/>
      <c r="D103" s="67">
        <f t="shared" si="20"/>
        <v>0</v>
      </c>
      <c r="E103" s="67">
        <f t="shared" si="21"/>
        <v>0</v>
      </c>
      <c r="F103" s="62">
        <f t="shared" si="22"/>
        <v>0</v>
      </c>
      <c r="G103" s="62">
        <f t="shared" si="23"/>
        <v>0</v>
      </c>
      <c r="H103" s="62">
        <f t="shared" si="24"/>
        <v>0</v>
      </c>
      <c r="I103" s="62">
        <f t="shared" si="25"/>
        <v>0</v>
      </c>
      <c r="J103" s="62">
        <f t="shared" si="26"/>
        <v>0</v>
      </c>
      <c r="K103" s="62">
        <f t="shared" si="27"/>
        <v>0</v>
      </c>
      <c r="L103" s="62">
        <f t="shared" si="28"/>
        <v>0</v>
      </c>
      <c r="M103" s="62">
        <f t="shared" ca="1" si="29"/>
        <v>-6.4847954993147602E-5</v>
      </c>
      <c r="N103" s="62">
        <f t="shared" ca="1" si="30"/>
        <v>0</v>
      </c>
      <c r="O103" s="68">
        <f t="shared" ca="1" si="31"/>
        <v>0</v>
      </c>
      <c r="P103" s="62">
        <f t="shared" ca="1" si="32"/>
        <v>0</v>
      </c>
      <c r="Q103" s="62">
        <f t="shared" ca="1" si="33"/>
        <v>0</v>
      </c>
      <c r="R103" s="37">
        <f t="shared" ca="1" si="34"/>
        <v>6.4847954993147602E-5</v>
      </c>
    </row>
    <row r="104" spans="1:18">
      <c r="A104" s="66"/>
      <c r="B104" s="66"/>
      <c r="C104" s="66"/>
      <c r="D104" s="67">
        <f t="shared" si="20"/>
        <v>0</v>
      </c>
      <c r="E104" s="67">
        <f t="shared" si="21"/>
        <v>0</v>
      </c>
      <c r="F104" s="62">
        <f t="shared" si="22"/>
        <v>0</v>
      </c>
      <c r="G104" s="62">
        <f t="shared" si="23"/>
        <v>0</v>
      </c>
      <c r="H104" s="62">
        <f t="shared" si="24"/>
        <v>0</v>
      </c>
      <c r="I104" s="62">
        <f t="shared" si="25"/>
        <v>0</v>
      </c>
      <c r="J104" s="62">
        <f t="shared" si="26"/>
        <v>0</v>
      </c>
      <c r="K104" s="62">
        <f t="shared" si="27"/>
        <v>0</v>
      </c>
      <c r="L104" s="62">
        <f t="shared" si="28"/>
        <v>0</v>
      </c>
      <c r="M104" s="62">
        <f t="shared" ca="1" si="29"/>
        <v>-6.4847954993147602E-5</v>
      </c>
      <c r="N104" s="62">
        <f t="shared" ca="1" si="30"/>
        <v>0</v>
      </c>
      <c r="O104" s="68">
        <f t="shared" ca="1" si="31"/>
        <v>0</v>
      </c>
      <c r="P104" s="62">
        <f t="shared" ca="1" si="32"/>
        <v>0</v>
      </c>
      <c r="Q104" s="62">
        <f t="shared" ca="1" si="33"/>
        <v>0</v>
      </c>
      <c r="R104" s="37">
        <f t="shared" ca="1" si="34"/>
        <v>6.4847954993147602E-5</v>
      </c>
    </row>
    <row r="105" spans="1:18">
      <c r="A105" s="66"/>
      <c r="B105" s="66"/>
      <c r="C105" s="66"/>
      <c r="D105" s="67">
        <f t="shared" si="20"/>
        <v>0</v>
      </c>
      <c r="E105" s="67">
        <f t="shared" si="21"/>
        <v>0</v>
      </c>
      <c r="F105" s="62">
        <f t="shared" si="22"/>
        <v>0</v>
      </c>
      <c r="G105" s="62">
        <f t="shared" si="23"/>
        <v>0</v>
      </c>
      <c r="H105" s="62">
        <f t="shared" si="24"/>
        <v>0</v>
      </c>
      <c r="I105" s="62">
        <f t="shared" si="25"/>
        <v>0</v>
      </c>
      <c r="J105" s="62">
        <f t="shared" si="26"/>
        <v>0</v>
      </c>
      <c r="K105" s="62">
        <f t="shared" si="27"/>
        <v>0</v>
      </c>
      <c r="L105" s="62">
        <f t="shared" si="28"/>
        <v>0</v>
      </c>
      <c r="M105" s="62">
        <f t="shared" ca="1" si="29"/>
        <v>-6.4847954993147602E-5</v>
      </c>
      <c r="N105" s="62">
        <f t="shared" ca="1" si="30"/>
        <v>0</v>
      </c>
      <c r="O105" s="68">
        <f t="shared" ca="1" si="31"/>
        <v>0</v>
      </c>
      <c r="P105" s="62">
        <f t="shared" ca="1" si="32"/>
        <v>0</v>
      </c>
      <c r="Q105" s="62">
        <f t="shared" ca="1" si="33"/>
        <v>0</v>
      </c>
      <c r="R105" s="37">
        <f t="shared" ca="1" si="34"/>
        <v>6.4847954993147602E-5</v>
      </c>
    </row>
    <row r="106" spans="1:18">
      <c r="A106" s="66"/>
      <c r="B106" s="66"/>
      <c r="C106" s="66"/>
      <c r="D106" s="67">
        <f t="shared" si="20"/>
        <v>0</v>
      </c>
      <c r="E106" s="67">
        <f t="shared" si="21"/>
        <v>0</v>
      </c>
      <c r="F106" s="62">
        <f t="shared" si="22"/>
        <v>0</v>
      </c>
      <c r="G106" s="62">
        <f t="shared" si="23"/>
        <v>0</v>
      </c>
      <c r="H106" s="62">
        <f t="shared" si="24"/>
        <v>0</v>
      </c>
      <c r="I106" s="62">
        <f t="shared" si="25"/>
        <v>0</v>
      </c>
      <c r="J106" s="62">
        <f t="shared" si="26"/>
        <v>0</v>
      </c>
      <c r="K106" s="62">
        <f t="shared" si="27"/>
        <v>0</v>
      </c>
      <c r="L106" s="62">
        <f t="shared" si="28"/>
        <v>0</v>
      </c>
      <c r="M106" s="62">
        <f t="shared" ca="1" si="29"/>
        <v>-6.4847954993147602E-5</v>
      </c>
      <c r="N106" s="62">
        <f t="shared" ca="1" si="30"/>
        <v>0</v>
      </c>
      <c r="O106" s="68">
        <f t="shared" ca="1" si="31"/>
        <v>0</v>
      </c>
      <c r="P106" s="62">
        <f t="shared" ca="1" si="32"/>
        <v>0</v>
      </c>
      <c r="Q106" s="62">
        <f t="shared" ca="1" si="33"/>
        <v>0</v>
      </c>
      <c r="R106" s="37">
        <f t="shared" ca="1" si="34"/>
        <v>6.4847954993147602E-5</v>
      </c>
    </row>
    <row r="107" spans="1:18">
      <c r="A107" s="66"/>
      <c r="B107" s="66"/>
      <c r="C107" s="66"/>
      <c r="D107" s="67">
        <f t="shared" si="20"/>
        <v>0</v>
      </c>
      <c r="E107" s="67">
        <f t="shared" si="21"/>
        <v>0</v>
      </c>
      <c r="F107" s="62">
        <f t="shared" si="22"/>
        <v>0</v>
      </c>
      <c r="G107" s="62">
        <f t="shared" si="23"/>
        <v>0</v>
      </c>
      <c r="H107" s="62">
        <f t="shared" si="24"/>
        <v>0</v>
      </c>
      <c r="I107" s="62">
        <f t="shared" si="25"/>
        <v>0</v>
      </c>
      <c r="J107" s="62">
        <f t="shared" si="26"/>
        <v>0</v>
      </c>
      <c r="K107" s="62">
        <f t="shared" si="27"/>
        <v>0</v>
      </c>
      <c r="L107" s="62">
        <f t="shared" si="28"/>
        <v>0</v>
      </c>
      <c r="M107" s="62">
        <f t="shared" ca="1" si="29"/>
        <v>-6.4847954993147602E-5</v>
      </c>
      <c r="N107" s="62">
        <f t="shared" ca="1" si="30"/>
        <v>0</v>
      </c>
      <c r="O107" s="68">
        <f t="shared" ca="1" si="31"/>
        <v>0</v>
      </c>
      <c r="P107" s="62">
        <f t="shared" ca="1" si="32"/>
        <v>0</v>
      </c>
      <c r="Q107" s="62">
        <f t="shared" ca="1" si="33"/>
        <v>0</v>
      </c>
      <c r="R107" s="37">
        <f t="shared" ca="1" si="34"/>
        <v>6.4847954993147602E-5</v>
      </c>
    </row>
    <row r="108" spans="1:18">
      <c r="A108" s="66"/>
      <c r="B108" s="66"/>
      <c r="C108" s="66"/>
      <c r="D108" s="67">
        <f t="shared" si="20"/>
        <v>0</v>
      </c>
      <c r="E108" s="67">
        <f t="shared" si="21"/>
        <v>0</v>
      </c>
      <c r="F108" s="62">
        <f t="shared" si="22"/>
        <v>0</v>
      </c>
      <c r="G108" s="62">
        <f t="shared" si="23"/>
        <v>0</v>
      </c>
      <c r="H108" s="62">
        <f t="shared" si="24"/>
        <v>0</v>
      </c>
      <c r="I108" s="62">
        <f t="shared" si="25"/>
        <v>0</v>
      </c>
      <c r="J108" s="62">
        <f t="shared" si="26"/>
        <v>0</v>
      </c>
      <c r="K108" s="62">
        <f t="shared" si="27"/>
        <v>0</v>
      </c>
      <c r="L108" s="62">
        <f t="shared" si="28"/>
        <v>0</v>
      </c>
      <c r="M108" s="62">
        <f t="shared" ca="1" si="29"/>
        <v>-6.4847954993147602E-5</v>
      </c>
      <c r="N108" s="62">
        <f t="shared" ca="1" si="30"/>
        <v>0</v>
      </c>
      <c r="O108" s="68">
        <f t="shared" ca="1" si="31"/>
        <v>0</v>
      </c>
      <c r="P108" s="62">
        <f t="shared" ca="1" si="32"/>
        <v>0</v>
      </c>
      <c r="Q108" s="62">
        <f t="shared" ca="1" si="33"/>
        <v>0</v>
      </c>
      <c r="R108" s="37">
        <f t="shared" ca="1" si="34"/>
        <v>6.4847954993147602E-5</v>
      </c>
    </row>
    <row r="109" spans="1:18">
      <c r="A109" s="66"/>
      <c r="B109" s="66"/>
      <c r="C109" s="66"/>
      <c r="D109" s="67">
        <f t="shared" si="20"/>
        <v>0</v>
      </c>
      <c r="E109" s="67">
        <f t="shared" si="21"/>
        <v>0</v>
      </c>
      <c r="F109" s="62">
        <f t="shared" si="22"/>
        <v>0</v>
      </c>
      <c r="G109" s="62">
        <f t="shared" si="23"/>
        <v>0</v>
      </c>
      <c r="H109" s="62">
        <f t="shared" si="24"/>
        <v>0</v>
      </c>
      <c r="I109" s="62">
        <f t="shared" si="25"/>
        <v>0</v>
      </c>
      <c r="J109" s="62">
        <f t="shared" si="26"/>
        <v>0</v>
      </c>
      <c r="K109" s="62">
        <f t="shared" si="27"/>
        <v>0</v>
      </c>
      <c r="L109" s="62">
        <f t="shared" si="28"/>
        <v>0</v>
      </c>
      <c r="M109" s="62">
        <f t="shared" ca="1" si="29"/>
        <v>-6.4847954993147602E-5</v>
      </c>
      <c r="N109" s="62">
        <f t="shared" ca="1" si="30"/>
        <v>0</v>
      </c>
      <c r="O109" s="68">
        <f t="shared" ca="1" si="31"/>
        <v>0</v>
      </c>
      <c r="P109" s="62">
        <f t="shared" ca="1" si="32"/>
        <v>0</v>
      </c>
      <c r="Q109" s="62">
        <f t="shared" ca="1" si="33"/>
        <v>0</v>
      </c>
      <c r="R109" s="37">
        <f t="shared" ca="1" si="34"/>
        <v>6.4847954993147602E-5</v>
      </c>
    </row>
    <row r="110" spans="1:18">
      <c r="A110" s="66"/>
      <c r="B110" s="66"/>
      <c r="C110" s="66"/>
      <c r="D110" s="67">
        <f t="shared" si="20"/>
        <v>0</v>
      </c>
      <c r="E110" s="67">
        <f t="shared" si="21"/>
        <v>0</v>
      </c>
      <c r="F110" s="62">
        <f t="shared" si="22"/>
        <v>0</v>
      </c>
      <c r="G110" s="62">
        <f t="shared" si="23"/>
        <v>0</v>
      </c>
      <c r="H110" s="62">
        <f t="shared" si="24"/>
        <v>0</v>
      </c>
      <c r="I110" s="62">
        <f t="shared" si="25"/>
        <v>0</v>
      </c>
      <c r="J110" s="62">
        <f t="shared" si="26"/>
        <v>0</v>
      </c>
      <c r="K110" s="62">
        <f t="shared" si="27"/>
        <v>0</v>
      </c>
      <c r="L110" s="62">
        <f t="shared" si="28"/>
        <v>0</v>
      </c>
      <c r="M110" s="62">
        <f t="shared" ca="1" si="29"/>
        <v>-6.4847954993147602E-5</v>
      </c>
      <c r="N110" s="62">
        <f t="shared" ca="1" si="30"/>
        <v>0</v>
      </c>
      <c r="O110" s="68">
        <f t="shared" ca="1" si="31"/>
        <v>0</v>
      </c>
      <c r="P110" s="62">
        <f t="shared" ca="1" si="32"/>
        <v>0</v>
      </c>
      <c r="Q110" s="62">
        <f t="shared" ca="1" si="33"/>
        <v>0</v>
      </c>
      <c r="R110" s="37">
        <f t="shared" ca="1" si="34"/>
        <v>6.4847954993147602E-5</v>
      </c>
    </row>
    <row r="111" spans="1:18">
      <c r="A111" s="66"/>
      <c r="B111" s="66"/>
      <c r="C111" s="66"/>
      <c r="D111" s="67">
        <f t="shared" si="20"/>
        <v>0</v>
      </c>
      <c r="E111" s="67">
        <f t="shared" si="21"/>
        <v>0</v>
      </c>
      <c r="F111" s="62">
        <f t="shared" si="22"/>
        <v>0</v>
      </c>
      <c r="G111" s="62">
        <f t="shared" si="23"/>
        <v>0</v>
      </c>
      <c r="H111" s="62">
        <f t="shared" si="24"/>
        <v>0</v>
      </c>
      <c r="I111" s="62">
        <f t="shared" si="25"/>
        <v>0</v>
      </c>
      <c r="J111" s="62">
        <f t="shared" si="26"/>
        <v>0</v>
      </c>
      <c r="K111" s="62">
        <f t="shared" si="27"/>
        <v>0</v>
      </c>
      <c r="L111" s="62">
        <f t="shared" si="28"/>
        <v>0</v>
      </c>
      <c r="M111" s="62">
        <f t="shared" ca="1" si="29"/>
        <v>-6.4847954993147602E-5</v>
      </c>
      <c r="N111" s="62">
        <f t="shared" ca="1" si="30"/>
        <v>0</v>
      </c>
      <c r="O111" s="68">
        <f t="shared" ca="1" si="31"/>
        <v>0</v>
      </c>
      <c r="P111" s="62">
        <f t="shared" ca="1" si="32"/>
        <v>0</v>
      </c>
      <c r="Q111" s="62">
        <f t="shared" ca="1" si="33"/>
        <v>0</v>
      </c>
      <c r="R111" s="37">
        <f t="shared" ca="1" si="34"/>
        <v>6.4847954993147602E-5</v>
      </c>
    </row>
    <row r="112" spans="1:18">
      <c r="A112" s="66"/>
      <c r="B112" s="66"/>
      <c r="C112" s="66"/>
      <c r="D112" s="67">
        <f t="shared" si="20"/>
        <v>0</v>
      </c>
      <c r="E112" s="67">
        <f t="shared" si="21"/>
        <v>0</v>
      </c>
      <c r="F112" s="62">
        <f t="shared" si="22"/>
        <v>0</v>
      </c>
      <c r="G112" s="62">
        <f t="shared" si="23"/>
        <v>0</v>
      </c>
      <c r="H112" s="62">
        <f t="shared" si="24"/>
        <v>0</v>
      </c>
      <c r="I112" s="62">
        <f t="shared" si="25"/>
        <v>0</v>
      </c>
      <c r="J112" s="62">
        <f t="shared" si="26"/>
        <v>0</v>
      </c>
      <c r="K112" s="62">
        <f t="shared" si="27"/>
        <v>0</v>
      </c>
      <c r="L112" s="62">
        <f t="shared" si="28"/>
        <v>0</v>
      </c>
      <c r="M112" s="62">
        <f t="shared" ca="1" si="29"/>
        <v>-6.4847954993147602E-5</v>
      </c>
      <c r="N112" s="62">
        <f t="shared" ca="1" si="30"/>
        <v>0</v>
      </c>
      <c r="O112" s="68">
        <f t="shared" ca="1" si="31"/>
        <v>0</v>
      </c>
      <c r="P112" s="62">
        <f t="shared" ca="1" si="32"/>
        <v>0</v>
      </c>
      <c r="Q112" s="62">
        <f t="shared" ca="1" si="33"/>
        <v>0</v>
      </c>
      <c r="R112" s="37">
        <f t="shared" ca="1" si="34"/>
        <v>6.4847954993147602E-5</v>
      </c>
    </row>
    <row r="113" spans="1:18">
      <c r="A113" s="66"/>
      <c r="B113" s="66"/>
      <c r="C113" s="66"/>
      <c r="D113" s="67">
        <f t="shared" si="20"/>
        <v>0</v>
      </c>
      <c r="E113" s="67">
        <f t="shared" si="21"/>
        <v>0</v>
      </c>
      <c r="F113" s="62">
        <f t="shared" si="22"/>
        <v>0</v>
      </c>
      <c r="G113" s="62">
        <f t="shared" si="23"/>
        <v>0</v>
      </c>
      <c r="H113" s="62">
        <f t="shared" si="24"/>
        <v>0</v>
      </c>
      <c r="I113" s="62">
        <f t="shared" si="25"/>
        <v>0</v>
      </c>
      <c r="J113" s="62">
        <f t="shared" si="26"/>
        <v>0</v>
      </c>
      <c r="K113" s="62">
        <f t="shared" si="27"/>
        <v>0</v>
      </c>
      <c r="L113" s="62">
        <f t="shared" si="28"/>
        <v>0</v>
      </c>
      <c r="M113" s="62">
        <f t="shared" ca="1" si="29"/>
        <v>-6.4847954993147602E-5</v>
      </c>
      <c r="N113" s="62">
        <f t="shared" ca="1" si="30"/>
        <v>0</v>
      </c>
      <c r="O113" s="68">
        <f t="shared" ca="1" si="31"/>
        <v>0</v>
      </c>
      <c r="P113" s="62">
        <f t="shared" ca="1" si="32"/>
        <v>0</v>
      </c>
      <c r="Q113" s="62">
        <f t="shared" ca="1" si="33"/>
        <v>0</v>
      </c>
      <c r="R113" s="37">
        <f t="shared" ca="1" si="34"/>
        <v>6.4847954993147602E-5</v>
      </c>
    </row>
    <row r="114" spans="1:18">
      <c r="A114" s="66"/>
      <c r="B114" s="66"/>
      <c r="C114" s="66"/>
      <c r="D114" s="67">
        <f t="shared" si="20"/>
        <v>0</v>
      </c>
      <c r="E114" s="67">
        <f t="shared" si="21"/>
        <v>0</v>
      </c>
      <c r="F114" s="62">
        <f t="shared" si="22"/>
        <v>0</v>
      </c>
      <c r="G114" s="62">
        <f t="shared" si="23"/>
        <v>0</v>
      </c>
      <c r="H114" s="62">
        <f t="shared" si="24"/>
        <v>0</v>
      </c>
      <c r="I114" s="62">
        <f t="shared" si="25"/>
        <v>0</v>
      </c>
      <c r="J114" s="62">
        <f t="shared" si="26"/>
        <v>0</v>
      </c>
      <c r="K114" s="62">
        <f t="shared" si="27"/>
        <v>0</v>
      </c>
      <c r="L114" s="62">
        <f t="shared" si="28"/>
        <v>0</v>
      </c>
      <c r="M114" s="62">
        <f t="shared" ca="1" si="29"/>
        <v>-6.4847954993147602E-5</v>
      </c>
      <c r="N114" s="62">
        <f t="shared" ca="1" si="30"/>
        <v>0</v>
      </c>
      <c r="O114" s="68">
        <f t="shared" ca="1" si="31"/>
        <v>0</v>
      </c>
      <c r="P114" s="62">
        <f t="shared" ca="1" si="32"/>
        <v>0</v>
      </c>
      <c r="Q114" s="62">
        <f t="shared" ca="1" si="33"/>
        <v>0</v>
      </c>
      <c r="R114" s="37">
        <f t="shared" ca="1" si="34"/>
        <v>6.4847954993147602E-5</v>
      </c>
    </row>
    <row r="115" spans="1:18">
      <c r="A115" s="66"/>
      <c r="B115" s="66"/>
      <c r="C115" s="66"/>
      <c r="D115" s="67">
        <f t="shared" si="20"/>
        <v>0</v>
      </c>
      <c r="E115" s="67">
        <f t="shared" si="21"/>
        <v>0</v>
      </c>
      <c r="F115" s="62">
        <f t="shared" si="22"/>
        <v>0</v>
      </c>
      <c r="G115" s="62">
        <f t="shared" si="23"/>
        <v>0</v>
      </c>
      <c r="H115" s="62">
        <f t="shared" si="24"/>
        <v>0</v>
      </c>
      <c r="I115" s="62">
        <f t="shared" si="25"/>
        <v>0</v>
      </c>
      <c r="J115" s="62">
        <f t="shared" si="26"/>
        <v>0</v>
      </c>
      <c r="K115" s="62">
        <f t="shared" si="27"/>
        <v>0</v>
      </c>
      <c r="L115" s="62">
        <f t="shared" si="28"/>
        <v>0</v>
      </c>
      <c r="M115" s="62">
        <f t="shared" ca="1" si="29"/>
        <v>-6.4847954993147602E-5</v>
      </c>
      <c r="N115" s="62">
        <f t="shared" ca="1" si="30"/>
        <v>0</v>
      </c>
      <c r="O115" s="68">
        <f t="shared" ca="1" si="31"/>
        <v>0</v>
      </c>
      <c r="P115" s="62">
        <f t="shared" ca="1" si="32"/>
        <v>0</v>
      </c>
      <c r="Q115" s="62">
        <f t="shared" ca="1" si="33"/>
        <v>0</v>
      </c>
      <c r="R115" s="37">
        <f t="shared" ca="1" si="34"/>
        <v>6.4847954993147602E-5</v>
      </c>
    </row>
    <row r="116" spans="1:18">
      <c r="A116" s="66"/>
      <c r="B116" s="66"/>
      <c r="C116" s="66"/>
      <c r="D116" s="67">
        <f t="shared" si="20"/>
        <v>0</v>
      </c>
      <c r="E116" s="67">
        <f t="shared" si="21"/>
        <v>0</v>
      </c>
      <c r="F116" s="62">
        <f t="shared" si="22"/>
        <v>0</v>
      </c>
      <c r="G116" s="62">
        <f t="shared" si="23"/>
        <v>0</v>
      </c>
      <c r="H116" s="62">
        <f t="shared" si="24"/>
        <v>0</v>
      </c>
      <c r="I116" s="62">
        <f t="shared" si="25"/>
        <v>0</v>
      </c>
      <c r="J116" s="62">
        <f t="shared" si="26"/>
        <v>0</v>
      </c>
      <c r="K116" s="62">
        <f t="shared" si="27"/>
        <v>0</v>
      </c>
      <c r="L116" s="62">
        <f t="shared" si="28"/>
        <v>0</v>
      </c>
      <c r="M116" s="62">
        <f t="shared" ca="1" si="29"/>
        <v>-6.4847954993147602E-5</v>
      </c>
      <c r="N116" s="62">
        <f t="shared" ca="1" si="30"/>
        <v>0</v>
      </c>
      <c r="O116" s="68">
        <f t="shared" ca="1" si="31"/>
        <v>0</v>
      </c>
      <c r="P116" s="62">
        <f t="shared" ca="1" si="32"/>
        <v>0</v>
      </c>
      <c r="Q116" s="62">
        <f t="shared" ca="1" si="33"/>
        <v>0</v>
      </c>
      <c r="R116" s="37">
        <f t="shared" ca="1" si="34"/>
        <v>6.4847954993147602E-5</v>
      </c>
    </row>
    <row r="117" spans="1:18">
      <c r="A117" s="66"/>
      <c r="B117" s="66"/>
      <c r="C117" s="66"/>
      <c r="D117" s="67">
        <f t="shared" si="20"/>
        <v>0</v>
      </c>
      <c r="E117" s="67">
        <f t="shared" si="21"/>
        <v>0</v>
      </c>
      <c r="F117" s="62">
        <f t="shared" si="22"/>
        <v>0</v>
      </c>
      <c r="G117" s="62">
        <f t="shared" si="23"/>
        <v>0</v>
      </c>
      <c r="H117" s="62">
        <f t="shared" si="24"/>
        <v>0</v>
      </c>
      <c r="I117" s="62">
        <f t="shared" si="25"/>
        <v>0</v>
      </c>
      <c r="J117" s="62">
        <f t="shared" si="26"/>
        <v>0</v>
      </c>
      <c r="K117" s="62">
        <f t="shared" si="27"/>
        <v>0</v>
      </c>
      <c r="L117" s="62">
        <f t="shared" si="28"/>
        <v>0</v>
      </c>
      <c r="M117" s="62">
        <f t="shared" ca="1" si="29"/>
        <v>-6.4847954993147602E-5</v>
      </c>
      <c r="N117" s="62">
        <f t="shared" ca="1" si="30"/>
        <v>0</v>
      </c>
      <c r="O117" s="68">
        <f t="shared" ca="1" si="31"/>
        <v>0</v>
      </c>
      <c r="P117" s="62">
        <f t="shared" ca="1" si="32"/>
        <v>0</v>
      </c>
      <c r="Q117" s="62">
        <f t="shared" ca="1" si="33"/>
        <v>0</v>
      </c>
      <c r="R117" s="37">
        <f t="shared" ca="1" si="34"/>
        <v>6.4847954993147602E-5</v>
      </c>
    </row>
    <row r="118" spans="1:18">
      <c r="A118" s="66"/>
      <c r="B118" s="66"/>
      <c r="C118" s="66"/>
      <c r="D118" s="67">
        <f t="shared" si="20"/>
        <v>0</v>
      </c>
      <c r="E118" s="67">
        <f t="shared" si="21"/>
        <v>0</v>
      </c>
      <c r="F118" s="62">
        <f t="shared" si="22"/>
        <v>0</v>
      </c>
      <c r="G118" s="62">
        <f t="shared" si="23"/>
        <v>0</v>
      </c>
      <c r="H118" s="62">
        <f t="shared" si="24"/>
        <v>0</v>
      </c>
      <c r="I118" s="62">
        <f t="shared" si="25"/>
        <v>0</v>
      </c>
      <c r="J118" s="62">
        <f t="shared" si="26"/>
        <v>0</v>
      </c>
      <c r="K118" s="62">
        <f t="shared" si="27"/>
        <v>0</v>
      </c>
      <c r="L118" s="62">
        <f t="shared" si="28"/>
        <v>0</v>
      </c>
      <c r="M118" s="62">
        <f t="shared" ca="1" si="29"/>
        <v>-6.4847954993147602E-5</v>
      </c>
      <c r="N118" s="62">
        <f t="shared" ca="1" si="30"/>
        <v>0</v>
      </c>
      <c r="O118" s="68">
        <f t="shared" ca="1" si="31"/>
        <v>0</v>
      </c>
      <c r="P118" s="62">
        <f t="shared" ca="1" si="32"/>
        <v>0</v>
      </c>
      <c r="Q118" s="62">
        <f t="shared" ca="1" si="33"/>
        <v>0</v>
      </c>
      <c r="R118" s="37">
        <f t="shared" ca="1" si="34"/>
        <v>6.4847954993147602E-5</v>
      </c>
    </row>
    <row r="119" spans="1:18">
      <c r="A119" s="66"/>
      <c r="B119" s="66"/>
      <c r="C119" s="66"/>
      <c r="D119" s="67">
        <f t="shared" si="20"/>
        <v>0</v>
      </c>
      <c r="E119" s="67">
        <f t="shared" si="21"/>
        <v>0</v>
      </c>
      <c r="F119" s="62">
        <f t="shared" si="22"/>
        <v>0</v>
      </c>
      <c r="G119" s="62">
        <f t="shared" si="23"/>
        <v>0</v>
      </c>
      <c r="H119" s="62">
        <f t="shared" si="24"/>
        <v>0</v>
      </c>
      <c r="I119" s="62">
        <f t="shared" si="25"/>
        <v>0</v>
      </c>
      <c r="J119" s="62">
        <f t="shared" si="26"/>
        <v>0</v>
      </c>
      <c r="K119" s="62">
        <f t="shared" si="27"/>
        <v>0</v>
      </c>
      <c r="L119" s="62">
        <f t="shared" si="28"/>
        <v>0</v>
      </c>
      <c r="M119" s="62">
        <f t="shared" ca="1" si="29"/>
        <v>-6.4847954993147602E-5</v>
      </c>
      <c r="N119" s="62">
        <f t="shared" ca="1" si="30"/>
        <v>0</v>
      </c>
      <c r="O119" s="68">
        <f t="shared" ca="1" si="31"/>
        <v>0</v>
      </c>
      <c r="P119" s="62">
        <f t="shared" ca="1" si="32"/>
        <v>0</v>
      </c>
      <c r="Q119" s="62">
        <f t="shared" ca="1" si="33"/>
        <v>0</v>
      </c>
      <c r="R119" s="37">
        <f t="shared" ca="1" si="34"/>
        <v>6.4847954993147602E-5</v>
      </c>
    </row>
    <row r="120" spans="1:18">
      <c r="A120" s="66"/>
      <c r="B120" s="66"/>
      <c r="C120" s="66"/>
      <c r="D120" s="67">
        <f t="shared" si="20"/>
        <v>0</v>
      </c>
      <c r="E120" s="67">
        <f t="shared" si="21"/>
        <v>0</v>
      </c>
      <c r="F120" s="62">
        <f t="shared" si="22"/>
        <v>0</v>
      </c>
      <c r="G120" s="62">
        <f t="shared" si="23"/>
        <v>0</v>
      </c>
      <c r="H120" s="62">
        <f t="shared" si="24"/>
        <v>0</v>
      </c>
      <c r="I120" s="62">
        <f t="shared" si="25"/>
        <v>0</v>
      </c>
      <c r="J120" s="62">
        <f t="shared" si="26"/>
        <v>0</v>
      </c>
      <c r="K120" s="62">
        <f t="shared" si="27"/>
        <v>0</v>
      </c>
      <c r="L120" s="62">
        <f t="shared" si="28"/>
        <v>0</v>
      </c>
      <c r="M120" s="62">
        <f t="shared" ca="1" si="29"/>
        <v>-6.4847954993147602E-5</v>
      </c>
      <c r="N120" s="62">
        <f t="shared" ca="1" si="30"/>
        <v>0</v>
      </c>
      <c r="O120" s="68">
        <f t="shared" ca="1" si="31"/>
        <v>0</v>
      </c>
      <c r="P120" s="62">
        <f t="shared" ca="1" si="32"/>
        <v>0</v>
      </c>
      <c r="Q120" s="62">
        <f t="shared" ca="1" si="33"/>
        <v>0</v>
      </c>
      <c r="R120" s="37">
        <f t="shared" ca="1" si="34"/>
        <v>6.4847954993147602E-5</v>
      </c>
    </row>
    <row r="121" spans="1:18">
      <c r="A121" s="66"/>
      <c r="B121" s="66"/>
      <c r="C121" s="66"/>
      <c r="D121" s="67">
        <f t="shared" si="20"/>
        <v>0</v>
      </c>
      <c r="E121" s="67">
        <f t="shared" si="21"/>
        <v>0</v>
      </c>
      <c r="F121" s="62">
        <f t="shared" si="22"/>
        <v>0</v>
      </c>
      <c r="G121" s="62">
        <f t="shared" si="23"/>
        <v>0</v>
      </c>
      <c r="H121" s="62">
        <f t="shared" si="24"/>
        <v>0</v>
      </c>
      <c r="I121" s="62">
        <f t="shared" si="25"/>
        <v>0</v>
      </c>
      <c r="J121" s="62">
        <f t="shared" si="26"/>
        <v>0</v>
      </c>
      <c r="K121" s="62">
        <f t="shared" si="27"/>
        <v>0</v>
      </c>
      <c r="L121" s="62">
        <f t="shared" si="28"/>
        <v>0</v>
      </c>
      <c r="M121" s="62">
        <f t="shared" ca="1" si="29"/>
        <v>-6.4847954993147602E-5</v>
      </c>
      <c r="N121" s="62">
        <f t="shared" ca="1" si="30"/>
        <v>0</v>
      </c>
      <c r="O121" s="68">
        <f t="shared" ca="1" si="31"/>
        <v>0</v>
      </c>
      <c r="P121" s="62">
        <f t="shared" ca="1" si="32"/>
        <v>0</v>
      </c>
      <c r="Q121" s="62">
        <f t="shared" ca="1" si="33"/>
        <v>0</v>
      </c>
      <c r="R121" s="37">
        <f t="shared" ca="1" si="34"/>
        <v>6.4847954993147602E-5</v>
      </c>
    </row>
    <row r="122" spans="1:18">
      <c r="A122" s="66"/>
      <c r="B122" s="66"/>
      <c r="C122" s="66"/>
      <c r="D122" s="67">
        <f t="shared" si="20"/>
        <v>0</v>
      </c>
      <c r="E122" s="67">
        <f t="shared" si="21"/>
        <v>0</v>
      </c>
      <c r="F122" s="62">
        <f t="shared" si="22"/>
        <v>0</v>
      </c>
      <c r="G122" s="62">
        <f t="shared" si="23"/>
        <v>0</v>
      </c>
      <c r="H122" s="62">
        <f t="shared" si="24"/>
        <v>0</v>
      </c>
      <c r="I122" s="62">
        <f t="shared" si="25"/>
        <v>0</v>
      </c>
      <c r="J122" s="62">
        <f t="shared" si="26"/>
        <v>0</v>
      </c>
      <c r="K122" s="62">
        <f t="shared" si="27"/>
        <v>0</v>
      </c>
      <c r="L122" s="62">
        <f t="shared" si="28"/>
        <v>0</v>
      </c>
      <c r="M122" s="62">
        <f t="shared" ca="1" si="29"/>
        <v>-6.4847954993147602E-5</v>
      </c>
      <c r="N122" s="62">
        <f t="shared" ca="1" si="30"/>
        <v>0</v>
      </c>
      <c r="O122" s="68">
        <f t="shared" ca="1" si="31"/>
        <v>0</v>
      </c>
      <c r="P122" s="62">
        <f t="shared" ca="1" si="32"/>
        <v>0</v>
      </c>
      <c r="Q122" s="62">
        <f t="shared" ca="1" si="33"/>
        <v>0</v>
      </c>
      <c r="R122" s="37">
        <f t="shared" ca="1" si="34"/>
        <v>6.4847954993147602E-5</v>
      </c>
    </row>
    <row r="123" spans="1:18">
      <c r="A123" s="66"/>
      <c r="B123" s="66"/>
      <c r="C123" s="66"/>
      <c r="D123" s="67">
        <f t="shared" si="20"/>
        <v>0</v>
      </c>
      <c r="E123" s="67">
        <f t="shared" si="21"/>
        <v>0</v>
      </c>
      <c r="F123" s="62">
        <f t="shared" si="22"/>
        <v>0</v>
      </c>
      <c r="G123" s="62">
        <f t="shared" si="23"/>
        <v>0</v>
      </c>
      <c r="H123" s="62">
        <f t="shared" si="24"/>
        <v>0</v>
      </c>
      <c r="I123" s="62">
        <f t="shared" si="25"/>
        <v>0</v>
      </c>
      <c r="J123" s="62">
        <f t="shared" si="26"/>
        <v>0</v>
      </c>
      <c r="K123" s="62">
        <f t="shared" si="27"/>
        <v>0</v>
      </c>
      <c r="L123" s="62">
        <f t="shared" si="28"/>
        <v>0</v>
      </c>
      <c r="M123" s="62">
        <f t="shared" ca="1" si="29"/>
        <v>-6.4847954993147602E-5</v>
      </c>
      <c r="N123" s="62">
        <f t="shared" ca="1" si="30"/>
        <v>0</v>
      </c>
      <c r="O123" s="68">
        <f t="shared" ca="1" si="31"/>
        <v>0</v>
      </c>
      <c r="P123" s="62">
        <f t="shared" ca="1" si="32"/>
        <v>0</v>
      </c>
      <c r="Q123" s="62">
        <f t="shared" ca="1" si="33"/>
        <v>0</v>
      </c>
      <c r="R123" s="37">
        <f t="shared" ca="1" si="34"/>
        <v>6.4847954993147602E-5</v>
      </c>
    </row>
    <row r="124" spans="1:18">
      <c r="A124" s="66"/>
      <c r="B124" s="66"/>
      <c r="C124" s="66"/>
      <c r="D124" s="67">
        <f t="shared" si="20"/>
        <v>0</v>
      </c>
      <c r="E124" s="67">
        <f t="shared" si="21"/>
        <v>0</v>
      </c>
      <c r="F124" s="62">
        <f t="shared" si="22"/>
        <v>0</v>
      </c>
      <c r="G124" s="62">
        <f t="shared" si="23"/>
        <v>0</v>
      </c>
      <c r="H124" s="62">
        <f t="shared" si="24"/>
        <v>0</v>
      </c>
      <c r="I124" s="62">
        <f t="shared" si="25"/>
        <v>0</v>
      </c>
      <c r="J124" s="62">
        <f t="shared" si="26"/>
        <v>0</v>
      </c>
      <c r="K124" s="62">
        <f t="shared" si="27"/>
        <v>0</v>
      </c>
      <c r="L124" s="62">
        <f t="shared" si="28"/>
        <v>0</v>
      </c>
      <c r="M124" s="62">
        <f t="shared" ca="1" si="29"/>
        <v>-6.4847954993147602E-5</v>
      </c>
      <c r="N124" s="62">
        <f t="shared" ca="1" si="30"/>
        <v>0</v>
      </c>
      <c r="O124" s="68">
        <f t="shared" ca="1" si="31"/>
        <v>0</v>
      </c>
      <c r="P124" s="62">
        <f t="shared" ca="1" si="32"/>
        <v>0</v>
      </c>
      <c r="Q124" s="62">
        <f t="shared" ca="1" si="33"/>
        <v>0</v>
      </c>
      <c r="R124" s="37">
        <f t="shared" ca="1" si="34"/>
        <v>6.4847954993147602E-5</v>
      </c>
    </row>
    <row r="125" spans="1:18">
      <c r="A125" s="66"/>
      <c r="B125" s="66"/>
      <c r="C125" s="66"/>
      <c r="D125" s="67">
        <f t="shared" si="20"/>
        <v>0</v>
      </c>
      <c r="E125" s="67">
        <f t="shared" si="21"/>
        <v>0</v>
      </c>
      <c r="F125" s="62">
        <f t="shared" si="22"/>
        <v>0</v>
      </c>
      <c r="G125" s="62">
        <f t="shared" si="23"/>
        <v>0</v>
      </c>
      <c r="H125" s="62">
        <f t="shared" si="24"/>
        <v>0</v>
      </c>
      <c r="I125" s="62">
        <f t="shared" si="25"/>
        <v>0</v>
      </c>
      <c r="J125" s="62">
        <f t="shared" si="26"/>
        <v>0</v>
      </c>
      <c r="K125" s="62">
        <f t="shared" si="27"/>
        <v>0</v>
      </c>
      <c r="L125" s="62">
        <f t="shared" si="28"/>
        <v>0</v>
      </c>
      <c r="M125" s="62">
        <f t="shared" ca="1" si="29"/>
        <v>-6.4847954993147602E-5</v>
      </c>
      <c r="N125" s="62">
        <f t="shared" ca="1" si="30"/>
        <v>0</v>
      </c>
      <c r="O125" s="68">
        <f t="shared" ca="1" si="31"/>
        <v>0</v>
      </c>
      <c r="P125" s="62">
        <f t="shared" ca="1" si="32"/>
        <v>0</v>
      </c>
      <c r="Q125" s="62">
        <f t="shared" ca="1" si="33"/>
        <v>0</v>
      </c>
      <c r="R125" s="37">
        <f t="shared" ca="1" si="34"/>
        <v>6.4847954993147602E-5</v>
      </c>
    </row>
    <row r="126" spans="1:18">
      <c r="A126" s="66"/>
      <c r="B126" s="66"/>
      <c r="C126" s="66"/>
      <c r="D126" s="67">
        <f t="shared" si="20"/>
        <v>0</v>
      </c>
      <c r="E126" s="67">
        <f t="shared" si="21"/>
        <v>0</v>
      </c>
      <c r="F126" s="62">
        <f t="shared" si="22"/>
        <v>0</v>
      </c>
      <c r="G126" s="62">
        <f t="shared" si="23"/>
        <v>0</v>
      </c>
      <c r="H126" s="62">
        <f t="shared" si="24"/>
        <v>0</v>
      </c>
      <c r="I126" s="62">
        <f t="shared" si="25"/>
        <v>0</v>
      </c>
      <c r="J126" s="62">
        <f t="shared" si="26"/>
        <v>0</v>
      </c>
      <c r="K126" s="62">
        <f t="shared" si="27"/>
        <v>0</v>
      </c>
      <c r="L126" s="62">
        <f t="shared" si="28"/>
        <v>0</v>
      </c>
      <c r="M126" s="62">
        <f t="shared" ca="1" si="29"/>
        <v>-6.4847954993147602E-5</v>
      </c>
      <c r="N126" s="62">
        <f t="shared" ca="1" si="30"/>
        <v>0</v>
      </c>
      <c r="O126" s="68">
        <f t="shared" ca="1" si="31"/>
        <v>0</v>
      </c>
      <c r="P126" s="62">
        <f t="shared" ca="1" si="32"/>
        <v>0</v>
      </c>
      <c r="Q126" s="62">
        <f t="shared" ca="1" si="33"/>
        <v>0</v>
      </c>
      <c r="R126" s="37">
        <f t="shared" ca="1" si="34"/>
        <v>6.4847954993147602E-5</v>
      </c>
    </row>
    <row r="127" spans="1:18">
      <c r="A127" s="66"/>
      <c r="B127" s="66"/>
      <c r="C127" s="66"/>
      <c r="D127" s="67">
        <f t="shared" si="20"/>
        <v>0</v>
      </c>
      <c r="E127" s="67">
        <f t="shared" si="21"/>
        <v>0</v>
      </c>
      <c r="F127" s="62">
        <f t="shared" si="22"/>
        <v>0</v>
      </c>
      <c r="G127" s="62">
        <f t="shared" si="23"/>
        <v>0</v>
      </c>
      <c r="H127" s="62">
        <f t="shared" si="24"/>
        <v>0</v>
      </c>
      <c r="I127" s="62">
        <f t="shared" si="25"/>
        <v>0</v>
      </c>
      <c r="J127" s="62">
        <f t="shared" si="26"/>
        <v>0</v>
      </c>
      <c r="K127" s="62">
        <f t="shared" si="27"/>
        <v>0</v>
      </c>
      <c r="L127" s="62">
        <f t="shared" si="28"/>
        <v>0</v>
      </c>
      <c r="M127" s="62">
        <f t="shared" ca="1" si="29"/>
        <v>-6.4847954993147602E-5</v>
      </c>
      <c r="N127" s="62">
        <f t="shared" ca="1" si="30"/>
        <v>0</v>
      </c>
      <c r="O127" s="68">
        <f t="shared" ca="1" si="31"/>
        <v>0</v>
      </c>
      <c r="P127" s="62">
        <f t="shared" ca="1" si="32"/>
        <v>0</v>
      </c>
      <c r="Q127" s="62">
        <f t="shared" ca="1" si="33"/>
        <v>0</v>
      </c>
      <c r="R127" s="37">
        <f t="shared" ca="1" si="34"/>
        <v>6.4847954993147602E-5</v>
      </c>
    </row>
    <row r="128" spans="1:18">
      <c r="A128" s="66"/>
      <c r="B128" s="66"/>
      <c r="C128" s="66"/>
      <c r="D128" s="67">
        <f t="shared" si="20"/>
        <v>0</v>
      </c>
      <c r="E128" s="67">
        <f t="shared" si="21"/>
        <v>0</v>
      </c>
      <c r="F128" s="62">
        <f t="shared" si="22"/>
        <v>0</v>
      </c>
      <c r="G128" s="62">
        <f t="shared" si="23"/>
        <v>0</v>
      </c>
      <c r="H128" s="62">
        <f t="shared" si="24"/>
        <v>0</v>
      </c>
      <c r="I128" s="62">
        <f t="shared" si="25"/>
        <v>0</v>
      </c>
      <c r="J128" s="62">
        <f t="shared" si="26"/>
        <v>0</v>
      </c>
      <c r="K128" s="62">
        <f t="shared" si="27"/>
        <v>0</v>
      </c>
      <c r="L128" s="62">
        <f t="shared" si="28"/>
        <v>0</v>
      </c>
      <c r="M128" s="62">
        <f t="shared" ca="1" si="29"/>
        <v>-6.4847954993147602E-5</v>
      </c>
      <c r="N128" s="62">
        <f t="shared" ca="1" si="30"/>
        <v>0</v>
      </c>
      <c r="O128" s="68">
        <f t="shared" ca="1" si="31"/>
        <v>0</v>
      </c>
      <c r="P128" s="62">
        <f t="shared" ca="1" si="32"/>
        <v>0</v>
      </c>
      <c r="Q128" s="62">
        <f t="shared" ca="1" si="33"/>
        <v>0</v>
      </c>
      <c r="R128" s="37">
        <f t="shared" ca="1" si="34"/>
        <v>6.4847954993147602E-5</v>
      </c>
    </row>
    <row r="129" spans="1:18">
      <c r="A129" s="66"/>
      <c r="B129" s="66"/>
      <c r="C129" s="66"/>
      <c r="D129" s="67">
        <f t="shared" si="20"/>
        <v>0</v>
      </c>
      <c r="E129" s="67">
        <f t="shared" si="21"/>
        <v>0</v>
      </c>
      <c r="F129" s="62">
        <f t="shared" si="22"/>
        <v>0</v>
      </c>
      <c r="G129" s="62">
        <f t="shared" si="23"/>
        <v>0</v>
      </c>
      <c r="H129" s="62">
        <f t="shared" si="24"/>
        <v>0</v>
      </c>
      <c r="I129" s="62">
        <f t="shared" si="25"/>
        <v>0</v>
      </c>
      <c r="J129" s="62">
        <f t="shared" si="26"/>
        <v>0</v>
      </c>
      <c r="K129" s="62">
        <f t="shared" si="27"/>
        <v>0</v>
      </c>
      <c r="L129" s="62">
        <f t="shared" si="28"/>
        <v>0</v>
      </c>
      <c r="M129" s="62">
        <f t="shared" ca="1" si="29"/>
        <v>-6.4847954993147602E-5</v>
      </c>
      <c r="N129" s="62">
        <f t="shared" ca="1" si="30"/>
        <v>0</v>
      </c>
      <c r="O129" s="68">
        <f t="shared" ca="1" si="31"/>
        <v>0</v>
      </c>
      <c r="P129" s="62">
        <f t="shared" ca="1" si="32"/>
        <v>0</v>
      </c>
      <c r="Q129" s="62">
        <f t="shared" ca="1" si="33"/>
        <v>0</v>
      </c>
      <c r="R129" s="37">
        <f t="shared" ca="1" si="34"/>
        <v>6.4847954993147602E-5</v>
      </c>
    </row>
    <row r="130" spans="1:18">
      <c r="A130" s="66"/>
      <c r="B130" s="66"/>
      <c r="C130" s="66"/>
      <c r="D130" s="67">
        <f t="shared" si="20"/>
        <v>0</v>
      </c>
      <c r="E130" s="67">
        <f t="shared" si="21"/>
        <v>0</v>
      </c>
      <c r="F130" s="62">
        <f t="shared" si="22"/>
        <v>0</v>
      </c>
      <c r="G130" s="62">
        <f t="shared" si="23"/>
        <v>0</v>
      </c>
      <c r="H130" s="62">
        <f t="shared" si="24"/>
        <v>0</v>
      </c>
      <c r="I130" s="62">
        <f t="shared" si="25"/>
        <v>0</v>
      </c>
      <c r="J130" s="62">
        <f t="shared" si="26"/>
        <v>0</v>
      </c>
      <c r="K130" s="62">
        <f t="shared" si="27"/>
        <v>0</v>
      </c>
      <c r="L130" s="62">
        <f t="shared" si="28"/>
        <v>0</v>
      </c>
      <c r="M130" s="62">
        <f t="shared" ca="1" si="29"/>
        <v>-6.4847954993147602E-5</v>
      </c>
      <c r="N130" s="62">
        <f t="shared" ca="1" si="30"/>
        <v>0</v>
      </c>
      <c r="O130" s="68">
        <f t="shared" ca="1" si="31"/>
        <v>0</v>
      </c>
      <c r="P130" s="62">
        <f t="shared" ca="1" si="32"/>
        <v>0</v>
      </c>
      <c r="Q130" s="62">
        <f t="shared" ca="1" si="33"/>
        <v>0</v>
      </c>
      <c r="R130" s="37">
        <f t="shared" ca="1" si="34"/>
        <v>6.4847954993147602E-5</v>
      </c>
    </row>
    <row r="131" spans="1:18">
      <c r="A131" s="66"/>
      <c r="B131" s="66"/>
      <c r="C131" s="66"/>
      <c r="D131" s="67">
        <f t="shared" si="20"/>
        <v>0</v>
      </c>
      <c r="E131" s="67">
        <f t="shared" si="21"/>
        <v>0</v>
      </c>
      <c r="F131" s="62">
        <f t="shared" si="22"/>
        <v>0</v>
      </c>
      <c r="G131" s="62">
        <f t="shared" si="23"/>
        <v>0</v>
      </c>
      <c r="H131" s="62">
        <f t="shared" si="24"/>
        <v>0</v>
      </c>
      <c r="I131" s="62">
        <f t="shared" si="25"/>
        <v>0</v>
      </c>
      <c r="J131" s="62">
        <f t="shared" si="26"/>
        <v>0</v>
      </c>
      <c r="K131" s="62">
        <f t="shared" si="27"/>
        <v>0</v>
      </c>
      <c r="L131" s="62">
        <f t="shared" si="28"/>
        <v>0</v>
      </c>
      <c r="M131" s="62">
        <f t="shared" ca="1" si="29"/>
        <v>-6.4847954993147602E-5</v>
      </c>
      <c r="N131" s="62">
        <f t="shared" ca="1" si="30"/>
        <v>0</v>
      </c>
      <c r="O131" s="68">
        <f t="shared" ca="1" si="31"/>
        <v>0</v>
      </c>
      <c r="P131" s="62">
        <f t="shared" ca="1" si="32"/>
        <v>0</v>
      </c>
      <c r="Q131" s="62">
        <f t="shared" ca="1" si="33"/>
        <v>0</v>
      </c>
      <c r="R131" s="37">
        <f t="shared" ca="1" si="34"/>
        <v>6.4847954993147602E-5</v>
      </c>
    </row>
    <row r="132" spans="1:18">
      <c r="A132" s="66"/>
      <c r="B132" s="66"/>
      <c r="C132" s="66"/>
      <c r="D132" s="67">
        <f t="shared" si="20"/>
        <v>0</v>
      </c>
      <c r="E132" s="67">
        <f t="shared" si="21"/>
        <v>0</v>
      </c>
      <c r="F132" s="62">
        <f t="shared" si="22"/>
        <v>0</v>
      </c>
      <c r="G132" s="62">
        <f t="shared" si="23"/>
        <v>0</v>
      </c>
      <c r="H132" s="62">
        <f t="shared" si="24"/>
        <v>0</v>
      </c>
      <c r="I132" s="62">
        <f t="shared" si="25"/>
        <v>0</v>
      </c>
      <c r="J132" s="62">
        <f t="shared" si="26"/>
        <v>0</v>
      </c>
      <c r="K132" s="62">
        <f t="shared" si="27"/>
        <v>0</v>
      </c>
      <c r="L132" s="62">
        <f t="shared" si="28"/>
        <v>0</v>
      </c>
      <c r="M132" s="62">
        <f t="shared" ca="1" si="29"/>
        <v>-6.4847954993147602E-5</v>
      </c>
      <c r="N132" s="62">
        <f t="shared" ca="1" si="30"/>
        <v>0</v>
      </c>
      <c r="O132" s="68">
        <f t="shared" ca="1" si="31"/>
        <v>0</v>
      </c>
      <c r="P132" s="62">
        <f t="shared" ca="1" si="32"/>
        <v>0</v>
      </c>
      <c r="Q132" s="62">
        <f t="shared" ca="1" si="33"/>
        <v>0</v>
      </c>
      <c r="R132" s="37">
        <f t="shared" ca="1" si="34"/>
        <v>6.4847954993147602E-5</v>
      </c>
    </row>
    <row r="133" spans="1:18">
      <c r="A133" s="66"/>
      <c r="B133" s="66"/>
      <c r="C133" s="66"/>
      <c r="D133" s="67">
        <f t="shared" si="20"/>
        <v>0</v>
      </c>
      <c r="E133" s="67">
        <f t="shared" si="21"/>
        <v>0</v>
      </c>
      <c r="F133" s="62">
        <f t="shared" si="22"/>
        <v>0</v>
      </c>
      <c r="G133" s="62">
        <f t="shared" si="23"/>
        <v>0</v>
      </c>
      <c r="H133" s="62">
        <f t="shared" si="24"/>
        <v>0</v>
      </c>
      <c r="I133" s="62">
        <f t="shared" si="25"/>
        <v>0</v>
      </c>
      <c r="J133" s="62">
        <f t="shared" si="26"/>
        <v>0</v>
      </c>
      <c r="K133" s="62">
        <f t="shared" si="27"/>
        <v>0</v>
      </c>
      <c r="L133" s="62">
        <f t="shared" si="28"/>
        <v>0</v>
      </c>
      <c r="M133" s="62">
        <f t="shared" ca="1" si="29"/>
        <v>-6.4847954993147602E-5</v>
      </c>
      <c r="N133" s="62">
        <f t="shared" ca="1" si="30"/>
        <v>0</v>
      </c>
      <c r="O133" s="68">
        <f t="shared" ca="1" si="31"/>
        <v>0</v>
      </c>
      <c r="P133" s="62">
        <f t="shared" ca="1" si="32"/>
        <v>0</v>
      </c>
      <c r="Q133" s="62">
        <f t="shared" ca="1" si="33"/>
        <v>0</v>
      </c>
      <c r="R133" s="37">
        <f t="shared" ca="1" si="34"/>
        <v>6.4847954993147602E-5</v>
      </c>
    </row>
    <row r="134" spans="1:18">
      <c r="A134" s="66"/>
      <c r="B134" s="66"/>
      <c r="C134" s="66"/>
      <c r="D134" s="67">
        <f t="shared" si="20"/>
        <v>0</v>
      </c>
      <c r="E134" s="67">
        <f t="shared" si="21"/>
        <v>0</v>
      </c>
      <c r="F134" s="62">
        <f t="shared" si="22"/>
        <v>0</v>
      </c>
      <c r="G134" s="62">
        <f t="shared" si="23"/>
        <v>0</v>
      </c>
      <c r="H134" s="62">
        <f t="shared" si="24"/>
        <v>0</v>
      </c>
      <c r="I134" s="62">
        <f t="shared" si="25"/>
        <v>0</v>
      </c>
      <c r="J134" s="62">
        <f t="shared" si="26"/>
        <v>0</v>
      </c>
      <c r="K134" s="62">
        <f t="shared" si="27"/>
        <v>0</v>
      </c>
      <c r="L134" s="62">
        <f t="shared" si="28"/>
        <v>0</v>
      </c>
      <c r="M134" s="62">
        <f t="shared" ca="1" si="29"/>
        <v>-6.4847954993147602E-5</v>
      </c>
      <c r="N134" s="62">
        <f t="shared" ca="1" si="30"/>
        <v>0</v>
      </c>
      <c r="O134" s="68">
        <f t="shared" ca="1" si="31"/>
        <v>0</v>
      </c>
      <c r="P134" s="62">
        <f t="shared" ca="1" si="32"/>
        <v>0</v>
      </c>
      <c r="Q134" s="62">
        <f t="shared" ca="1" si="33"/>
        <v>0</v>
      </c>
      <c r="R134" s="37">
        <f t="shared" ca="1" si="34"/>
        <v>6.4847954993147602E-5</v>
      </c>
    </row>
    <row r="135" spans="1:18">
      <c r="A135" s="66"/>
      <c r="B135" s="66"/>
      <c r="C135" s="66"/>
      <c r="D135" s="67">
        <f t="shared" si="20"/>
        <v>0</v>
      </c>
      <c r="E135" s="67">
        <f t="shared" si="21"/>
        <v>0</v>
      </c>
      <c r="F135" s="62">
        <f t="shared" si="22"/>
        <v>0</v>
      </c>
      <c r="G135" s="62">
        <f t="shared" si="23"/>
        <v>0</v>
      </c>
      <c r="H135" s="62">
        <f t="shared" si="24"/>
        <v>0</v>
      </c>
      <c r="I135" s="62">
        <f t="shared" si="25"/>
        <v>0</v>
      </c>
      <c r="J135" s="62">
        <f t="shared" si="26"/>
        <v>0</v>
      </c>
      <c r="K135" s="62">
        <f t="shared" si="27"/>
        <v>0</v>
      </c>
      <c r="L135" s="62">
        <f t="shared" si="28"/>
        <v>0</v>
      </c>
      <c r="M135" s="62">
        <f t="shared" ca="1" si="29"/>
        <v>-6.4847954993147602E-5</v>
      </c>
      <c r="N135" s="62">
        <f t="shared" ca="1" si="30"/>
        <v>0</v>
      </c>
      <c r="O135" s="68">
        <f t="shared" ca="1" si="31"/>
        <v>0</v>
      </c>
      <c r="P135" s="62">
        <f t="shared" ca="1" si="32"/>
        <v>0</v>
      </c>
      <c r="Q135" s="62">
        <f t="shared" ca="1" si="33"/>
        <v>0</v>
      </c>
      <c r="R135" s="37">
        <f t="shared" ca="1" si="34"/>
        <v>6.4847954993147602E-5</v>
      </c>
    </row>
    <row r="136" spans="1:18">
      <c r="A136" s="66"/>
      <c r="B136" s="66"/>
      <c r="C136" s="66"/>
      <c r="D136" s="67">
        <f t="shared" si="20"/>
        <v>0</v>
      </c>
      <c r="E136" s="67">
        <f t="shared" si="21"/>
        <v>0</v>
      </c>
      <c r="F136" s="62">
        <f t="shared" si="22"/>
        <v>0</v>
      </c>
      <c r="G136" s="62">
        <f t="shared" si="23"/>
        <v>0</v>
      </c>
      <c r="H136" s="62">
        <f t="shared" si="24"/>
        <v>0</v>
      </c>
      <c r="I136" s="62">
        <f t="shared" si="25"/>
        <v>0</v>
      </c>
      <c r="J136" s="62">
        <f t="shared" si="26"/>
        <v>0</v>
      </c>
      <c r="K136" s="62">
        <f t="shared" si="27"/>
        <v>0</v>
      </c>
      <c r="L136" s="62">
        <f t="shared" si="28"/>
        <v>0</v>
      </c>
      <c r="M136" s="62">
        <f t="shared" ca="1" si="29"/>
        <v>-6.4847954993147602E-5</v>
      </c>
      <c r="N136" s="62">
        <f t="shared" ca="1" si="30"/>
        <v>0</v>
      </c>
      <c r="O136" s="68">
        <f t="shared" ca="1" si="31"/>
        <v>0</v>
      </c>
      <c r="P136" s="62">
        <f t="shared" ca="1" si="32"/>
        <v>0</v>
      </c>
      <c r="Q136" s="62">
        <f t="shared" ca="1" si="33"/>
        <v>0</v>
      </c>
      <c r="R136" s="37">
        <f t="shared" ca="1" si="34"/>
        <v>6.4847954993147602E-5</v>
      </c>
    </row>
    <row r="137" spans="1:18">
      <c r="A137" s="66"/>
      <c r="B137" s="66"/>
      <c r="C137" s="66"/>
      <c r="D137" s="67">
        <f t="shared" si="20"/>
        <v>0</v>
      </c>
      <c r="E137" s="67">
        <f t="shared" si="21"/>
        <v>0</v>
      </c>
      <c r="F137" s="62">
        <f t="shared" si="22"/>
        <v>0</v>
      </c>
      <c r="G137" s="62">
        <f t="shared" si="23"/>
        <v>0</v>
      </c>
      <c r="H137" s="62">
        <f t="shared" si="24"/>
        <v>0</v>
      </c>
      <c r="I137" s="62">
        <f t="shared" si="25"/>
        <v>0</v>
      </c>
      <c r="J137" s="62">
        <f t="shared" si="26"/>
        <v>0</v>
      </c>
      <c r="K137" s="62">
        <f t="shared" si="27"/>
        <v>0</v>
      </c>
      <c r="L137" s="62">
        <f t="shared" si="28"/>
        <v>0</v>
      </c>
      <c r="M137" s="62">
        <f t="shared" ca="1" si="29"/>
        <v>-6.4847954993147602E-5</v>
      </c>
      <c r="N137" s="62">
        <f t="shared" ca="1" si="30"/>
        <v>0</v>
      </c>
      <c r="O137" s="68">
        <f t="shared" ca="1" si="31"/>
        <v>0</v>
      </c>
      <c r="P137" s="62">
        <f t="shared" ca="1" si="32"/>
        <v>0</v>
      </c>
      <c r="Q137" s="62">
        <f t="shared" ca="1" si="33"/>
        <v>0</v>
      </c>
      <c r="R137" s="37">
        <f t="shared" ca="1" si="34"/>
        <v>6.4847954993147602E-5</v>
      </c>
    </row>
    <row r="138" spans="1:18">
      <c r="A138" s="66"/>
      <c r="B138" s="66"/>
      <c r="C138" s="66"/>
      <c r="D138" s="67">
        <f t="shared" si="20"/>
        <v>0</v>
      </c>
      <c r="E138" s="67">
        <f t="shared" si="21"/>
        <v>0</v>
      </c>
      <c r="F138" s="62">
        <f t="shared" si="22"/>
        <v>0</v>
      </c>
      <c r="G138" s="62">
        <f t="shared" si="23"/>
        <v>0</v>
      </c>
      <c r="H138" s="62">
        <f t="shared" si="24"/>
        <v>0</v>
      </c>
      <c r="I138" s="62">
        <f t="shared" si="25"/>
        <v>0</v>
      </c>
      <c r="J138" s="62">
        <f t="shared" si="26"/>
        <v>0</v>
      </c>
      <c r="K138" s="62">
        <f t="shared" si="27"/>
        <v>0</v>
      </c>
      <c r="L138" s="62">
        <f t="shared" si="28"/>
        <v>0</v>
      </c>
      <c r="M138" s="62">
        <f t="shared" ca="1" si="29"/>
        <v>-6.4847954993147602E-5</v>
      </c>
      <c r="N138" s="62">
        <f t="shared" ca="1" si="30"/>
        <v>0</v>
      </c>
      <c r="O138" s="68">
        <f t="shared" ca="1" si="31"/>
        <v>0</v>
      </c>
      <c r="P138" s="62">
        <f t="shared" ca="1" si="32"/>
        <v>0</v>
      </c>
      <c r="Q138" s="62">
        <f t="shared" ca="1" si="33"/>
        <v>0</v>
      </c>
      <c r="R138" s="37">
        <f t="shared" ca="1" si="34"/>
        <v>6.4847954993147602E-5</v>
      </c>
    </row>
    <row r="139" spans="1:18">
      <c r="A139" s="66"/>
      <c r="B139" s="66"/>
      <c r="C139" s="66"/>
      <c r="D139" s="67">
        <f t="shared" si="20"/>
        <v>0</v>
      </c>
      <c r="E139" s="67">
        <f t="shared" si="21"/>
        <v>0</v>
      </c>
      <c r="F139" s="62">
        <f t="shared" si="22"/>
        <v>0</v>
      </c>
      <c r="G139" s="62">
        <f t="shared" si="23"/>
        <v>0</v>
      </c>
      <c r="H139" s="62">
        <f t="shared" si="24"/>
        <v>0</v>
      </c>
      <c r="I139" s="62">
        <f t="shared" si="25"/>
        <v>0</v>
      </c>
      <c r="J139" s="62">
        <f t="shared" si="26"/>
        <v>0</v>
      </c>
      <c r="K139" s="62">
        <f t="shared" si="27"/>
        <v>0</v>
      </c>
      <c r="L139" s="62">
        <f t="shared" si="28"/>
        <v>0</v>
      </c>
      <c r="M139" s="62">
        <f t="shared" ca="1" si="29"/>
        <v>-6.4847954993147602E-5</v>
      </c>
      <c r="N139" s="62">
        <f t="shared" ca="1" si="30"/>
        <v>0</v>
      </c>
      <c r="O139" s="68">
        <f t="shared" ca="1" si="31"/>
        <v>0</v>
      </c>
      <c r="P139" s="62">
        <f t="shared" ca="1" si="32"/>
        <v>0</v>
      </c>
      <c r="Q139" s="62">
        <f t="shared" ca="1" si="33"/>
        <v>0</v>
      </c>
      <c r="R139" s="37">
        <f t="shared" ca="1" si="34"/>
        <v>6.4847954993147602E-5</v>
      </c>
    </row>
    <row r="140" spans="1:18">
      <c r="A140" s="66"/>
      <c r="B140" s="66"/>
      <c r="C140" s="66"/>
      <c r="D140" s="67">
        <f t="shared" si="20"/>
        <v>0</v>
      </c>
      <c r="E140" s="67">
        <f t="shared" si="21"/>
        <v>0</v>
      </c>
      <c r="F140" s="62">
        <f t="shared" si="22"/>
        <v>0</v>
      </c>
      <c r="G140" s="62">
        <f t="shared" si="23"/>
        <v>0</v>
      </c>
      <c r="H140" s="62">
        <f t="shared" si="24"/>
        <v>0</v>
      </c>
      <c r="I140" s="62">
        <f t="shared" si="25"/>
        <v>0</v>
      </c>
      <c r="J140" s="62">
        <f t="shared" si="26"/>
        <v>0</v>
      </c>
      <c r="K140" s="62">
        <f t="shared" si="27"/>
        <v>0</v>
      </c>
      <c r="L140" s="62">
        <f t="shared" si="28"/>
        <v>0</v>
      </c>
      <c r="M140" s="62">
        <f t="shared" ca="1" si="29"/>
        <v>-6.4847954993147602E-5</v>
      </c>
      <c r="N140" s="62">
        <f t="shared" ca="1" si="30"/>
        <v>0</v>
      </c>
      <c r="O140" s="68">
        <f t="shared" ca="1" si="31"/>
        <v>0</v>
      </c>
      <c r="P140" s="62">
        <f t="shared" ca="1" si="32"/>
        <v>0</v>
      </c>
      <c r="Q140" s="62">
        <f t="shared" ca="1" si="33"/>
        <v>0</v>
      </c>
      <c r="R140" s="37">
        <f t="shared" ca="1" si="34"/>
        <v>6.4847954993147602E-5</v>
      </c>
    </row>
    <row r="141" spans="1:18">
      <c r="A141" s="66"/>
      <c r="B141" s="66"/>
      <c r="C141" s="66"/>
      <c r="D141" s="67">
        <f t="shared" si="20"/>
        <v>0</v>
      </c>
      <c r="E141" s="67">
        <f t="shared" si="21"/>
        <v>0</v>
      </c>
      <c r="F141" s="62">
        <f t="shared" si="22"/>
        <v>0</v>
      </c>
      <c r="G141" s="62">
        <f t="shared" si="23"/>
        <v>0</v>
      </c>
      <c r="H141" s="62">
        <f t="shared" si="24"/>
        <v>0</v>
      </c>
      <c r="I141" s="62">
        <f t="shared" si="25"/>
        <v>0</v>
      </c>
      <c r="J141" s="62">
        <f t="shared" si="26"/>
        <v>0</v>
      </c>
      <c r="K141" s="62">
        <f t="shared" si="27"/>
        <v>0</v>
      </c>
      <c r="L141" s="62">
        <f t="shared" si="28"/>
        <v>0</v>
      </c>
      <c r="M141" s="62">
        <f t="shared" ca="1" si="29"/>
        <v>-6.4847954993147602E-5</v>
      </c>
      <c r="N141" s="62">
        <f t="shared" ca="1" si="30"/>
        <v>0</v>
      </c>
      <c r="O141" s="68">
        <f t="shared" ca="1" si="31"/>
        <v>0</v>
      </c>
      <c r="P141" s="62">
        <f t="shared" ca="1" si="32"/>
        <v>0</v>
      </c>
      <c r="Q141" s="62">
        <f t="shared" ca="1" si="33"/>
        <v>0</v>
      </c>
      <c r="R141" s="37">
        <f t="shared" ca="1" si="34"/>
        <v>6.4847954993147602E-5</v>
      </c>
    </row>
    <row r="142" spans="1:18">
      <c r="A142" s="66"/>
      <c r="B142" s="66"/>
      <c r="C142" s="66"/>
      <c r="D142" s="67">
        <f t="shared" si="20"/>
        <v>0</v>
      </c>
      <c r="E142" s="67">
        <f t="shared" si="21"/>
        <v>0</v>
      </c>
      <c r="F142" s="62">
        <f t="shared" si="22"/>
        <v>0</v>
      </c>
      <c r="G142" s="62">
        <f t="shared" si="23"/>
        <v>0</v>
      </c>
      <c r="H142" s="62">
        <f t="shared" si="24"/>
        <v>0</v>
      </c>
      <c r="I142" s="62">
        <f t="shared" si="25"/>
        <v>0</v>
      </c>
      <c r="J142" s="62">
        <f t="shared" si="26"/>
        <v>0</v>
      </c>
      <c r="K142" s="62">
        <f t="shared" si="27"/>
        <v>0</v>
      </c>
      <c r="L142" s="62">
        <f t="shared" si="28"/>
        <v>0</v>
      </c>
      <c r="M142" s="62">
        <f t="shared" ca="1" si="29"/>
        <v>-6.4847954993147602E-5</v>
      </c>
      <c r="N142" s="62">
        <f t="shared" ca="1" si="30"/>
        <v>0</v>
      </c>
      <c r="O142" s="68">
        <f t="shared" ca="1" si="31"/>
        <v>0</v>
      </c>
      <c r="P142" s="62">
        <f t="shared" ca="1" si="32"/>
        <v>0</v>
      </c>
      <c r="Q142" s="62">
        <f t="shared" ca="1" si="33"/>
        <v>0</v>
      </c>
      <c r="R142" s="37">
        <f t="shared" ca="1" si="34"/>
        <v>6.4847954993147602E-5</v>
      </c>
    </row>
    <row r="143" spans="1:18">
      <c r="A143" s="66"/>
      <c r="B143" s="66"/>
      <c r="C143" s="66"/>
      <c r="D143" s="67">
        <f t="shared" si="20"/>
        <v>0</v>
      </c>
      <c r="E143" s="67">
        <f t="shared" si="21"/>
        <v>0</v>
      </c>
      <c r="F143" s="62">
        <f t="shared" si="22"/>
        <v>0</v>
      </c>
      <c r="G143" s="62">
        <f t="shared" si="23"/>
        <v>0</v>
      </c>
      <c r="H143" s="62">
        <f t="shared" si="24"/>
        <v>0</v>
      </c>
      <c r="I143" s="62">
        <f t="shared" si="25"/>
        <v>0</v>
      </c>
      <c r="J143" s="62">
        <f t="shared" si="26"/>
        <v>0</v>
      </c>
      <c r="K143" s="62">
        <f t="shared" si="27"/>
        <v>0</v>
      </c>
      <c r="L143" s="62">
        <f t="shared" si="28"/>
        <v>0</v>
      </c>
      <c r="M143" s="62">
        <f t="shared" ca="1" si="29"/>
        <v>-6.4847954993147602E-5</v>
      </c>
      <c r="N143" s="62">
        <f t="shared" ca="1" si="30"/>
        <v>0</v>
      </c>
      <c r="O143" s="68">
        <f t="shared" ca="1" si="31"/>
        <v>0</v>
      </c>
      <c r="P143" s="62">
        <f t="shared" ca="1" si="32"/>
        <v>0</v>
      </c>
      <c r="Q143" s="62">
        <f t="shared" ca="1" si="33"/>
        <v>0</v>
      </c>
      <c r="R143" s="37">
        <f t="shared" ca="1" si="34"/>
        <v>6.4847954993147602E-5</v>
      </c>
    </row>
    <row r="144" spans="1:18">
      <c r="A144" s="66"/>
      <c r="B144" s="66"/>
      <c r="C144" s="66"/>
      <c r="D144" s="67">
        <f t="shared" si="20"/>
        <v>0</v>
      </c>
      <c r="E144" s="67">
        <f t="shared" si="21"/>
        <v>0</v>
      </c>
      <c r="F144" s="62">
        <f t="shared" si="22"/>
        <v>0</v>
      </c>
      <c r="G144" s="62">
        <f t="shared" si="23"/>
        <v>0</v>
      </c>
      <c r="H144" s="62">
        <f t="shared" si="24"/>
        <v>0</v>
      </c>
      <c r="I144" s="62">
        <f t="shared" si="25"/>
        <v>0</v>
      </c>
      <c r="J144" s="62">
        <f t="shared" si="26"/>
        <v>0</v>
      </c>
      <c r="K144" s="62">
        <f t="shared" si="27"/>
        <v>0</v>
      </c>
      <c r="L144" s="62">
        <f t="shared" si="28"/>
        <v>0</v>
      </c>
      <c r="M144" s="62">
        <f t="shared" ca="1" si="29"/>
        <v>-6.4847954993147602E-5</v>
      </c>
      <c r="N144" s="62">
        <f t="shared" ca="1" si="30"/>
        <v>0</v>
      </c>
      <c r="O144" s="68">
        <f t="shared" ca="1" si="31"/>
        <v>0</v>
      </c>
      <c r="P144" s="62">
        <f t="shared" ca="1" si="32"/>
        <v>0</v>
      </c>
      <c r="Q144" s="62">
        <f t="shared" ca="1" si="33"/>
        <v>0</v>
      </c>
      <c r="R144" s="37">
        <f t="shared" ca="1" si="34"/>
        <v>6.4847954993147602E-5</v>
      </c>
    </row>
    <row r="145" spans="1:18">
      <c r="A145" s="66"/>
      <c r="B145" s="66"/>
      <c r="C145" s="66"/>
      <c r="D145" s="67">
        <f t="shared" si="20"/>
        <v>0</v>
      </c>
      <c r="E145" s="67">
        <f t="shared" si="21"/>
        <v>0</v>
      </c>
      <c r="F145" s="62">
        <f t="shared" si="22"/>
        <v>0</v>
      </c>
      <c r="G145" s="62">
        <f t="shared" si="23"/>
        <v>0</v>
      </c>
      <c r="H145" s="62">
        <f t="shared" si="24"/>
        <v>0</v>
      </c>
      <c r="I145" s="62">
        <f t="shared" si="25"/>
        <v>0</v>
      </c>
      <c r="J145" s="62">
        <f t="shared" si="26"/>
        <v>0</v>
      </c>
      <c r="K145" s="62">
        <f t="shared" si="27"/>
        <v>0</v>
      </c>
      <c r="L145" s="62">
        <f t="shared" si="28"/>
        <v>0</v>
      </c>
      <c r="M145" s="62">
        <f t="shared" ca="1" si="29"/>
        <v>-6.4847954993147602E-5</v>
      </c>
      <c r="N145" s="62">
        <f t="shared" ca="1" si="30"/>
        <v>0</v>
      </c>
      <c r="O145" s="68">
        <f t="shared" ca="1" si="31"/>
        <v>0</v>
      </c>
      <c r="P145" s="62">
        <f t="shared" ca="1" si="32"/>
        <v>0</v>
      </c>
      <c r="Q145" s="62">
        <f t="shared" ca="1" si="33"/>
        <v>0</v>
      </c>
      <c r="R145" s="37">
        <f t="shared" ca="1" si="34"/>
        <v>6.4847954993147602E-5</v>
      </c>
    </row>
    <row r="146" spans="1:18">
      <c r="A146" s="66"/>
      <c r="B146" s="66"/>
      <c r="C146" s="66"/>
      <c r="D146" s="67">
        <f t="shared" si="20"/>
        <v>0</v>
      </c>
      <c r="E146" s="67">
        <f t="shared" si="21"/>
        <v>0</v>
      </c>
      <c r="F146" s="62">
        <f t="shared" si="22"/>
        <v>0</v>
      </c>
      <c r="G146" s="62">
        <f t="shared" si="23"/>
        <v>0</v>
      </c>
      <c r="H146" s="62">
        <f t="shared" si="24"/>
        <v>0</v>
      </c>
      <c r="I146" s="62">
        <f t="shared" si="25"/>
        <v>0</v>
      </c>
      <c r="J146" s="62">
        <f t="shared" si="26"/>
        <v>0</v>
      </c>
      <c r="K146" s="62">
        <f t="shared" si="27"/>
        <v>0</v>
      </c>
      <c r="L146" s="62">
        <f t="shared" si="28"/>
        <v>0</v>
      </c>
      <c r="M146" s="62">
        <f t="shared" ca="1" si="29"/>
        <v>-6.4847954993147602E-5</v>
      </c>
      <c r="N146" s="62">
        <f t="shared" ca="1" si="30"/>
        <v>0</v>
      </c>
      <c r="O146" s="68">
        <f t="shared" ca="1" si="31"/>
        <v>0</v>
      </c>
      <c r="P146" s="62">
        <f t="shared" ca="1" si="32"/>
        <v>0</v>
      </c>
      <c r="Q146" s="62">
        <f t="shared" ca="1" si="33"/>
        <v>0</v>
      </c>
      <c r="R146" s="37">
        <f t="shared" ca="1" si="34"/>
        <v>6.4847954993147602E-5</v>
      </c>
    </row>
    <row r="147" spans="1:18">
      <c r="A147" s="66"/>
      <c r="B147" s="66"/>
      <c r="C147" s="66"/>
      <c r="D147" s="67">
        <f t="shared" ref="D147:D210" si="35">A147/A$18</f>
        <v>0</v>
      </c>
      <c r="E147" s="67">
        <f t="shared" ref="E147:E210" si="36">B147/B$18</f>
        <v>0</v>
      </c>
      <c r="F147" s="62">
        <f t="shared" ref="F147:F210" si="37">$C147*D147</f>
        <v>0</v>
      </c>
      <c r="G147" s="62">
        <f t="shared" ref="G147:G210" si="38">$C147*E147</f>
        <v>0</v>
      </c>
      <c r="H147" s="62">
        <f t="shared" ref="H147:H210" si="39">C147*D147*D147</f>
        <v>0</v>
      </c>
      <c r="I147" s="62">
        <f t="shared" ref="I147:I210" si="40">C147*D147*D147*D147</f>
        <v>0</v>
      </c>
      <c r="J147" s="62">
        <f t="shared" ref="J147:J210" si="41">C147*D147*D147*D147*D147</f>
        <v>0</v>
      </c>
      <c r="K147" s="62">
        <f t="shared" ref="K147:K210" si="42">C147*E147*D147</f>
        <v>0</v>
      </c>
      <c r="L147" s="62">
        <f t="shared" ref="L147:L210" si="43">C147*E147*D147*D147</f>
        <v>0</v>
      </c>
      <c r="M147" s="62">
        <f t="shared" ref="M147:M210" ca="1" si="44">+E$4+E$5*D147+E$6*D147^2</f>
        <v>-6.4847954993147602E-5</v>
      </c>
      <c r="N147" s="62">
        <f t="shared" ref="N147:N210" ca="1" si="45">C147*(M147-E147)^2</f>
        <v>0</v>
      </c>
      <c r="O147" s="68">
        <f t="shared" ref="O147:O210" ca="1" si="46">(C147*O$1-O$2*F147+O$3*H147)^2</f>
        <v>0</v>
      </c>
      <c r="P147" s="62">
        <f t="shared" ref="P147:P210" ca="1" si="47">(-C147*O$2+O$4*F147-O$5*H147)^2</f>
        <v>0</v>
      </c>
      <c r="Q147" s="62">
        <f t="shared" ref="Q147:Q210" ca="1" si="48">+(C147*O$3-F147*O$5+H147*O$6)^2</f>
        <v>0</v>
      </c>
      <c r="R147" s="37">
        <f t="shared" ref="R147:R210" ca="1" si="49">+E147-M147</f>
        <v>6.4847954993147602E-5</v>
      </c>
    </row>
    <row r="148" spans="1:18">
      <c r="A148" s="66"/>
      <c r="B148" s="66"/>
      <c r="C148" s="66"/>
      <c r="D148" s="67">
        <f t="shared" si="35"/>
        <v>0</v>
      </c>
      <c r="E148" s="67">
        <f t="shared" si="36"/>
        <v>0</v>
      </c>
      <c r="F148" s="62">
        <f t="shared" si="37"/>
        <v>0</v>
      </c>
      <c r="G148" s="62">
        <f t="shared" si="38"/>
        <v>0</v>
      </c>
      <c r="H148" s="62">
        <f t="shared" si="39"/>
        <v>0</v>
      </c>
      <c r="I148" s="62">
        <f t="shared" si="40"/>
        <v>0</v>
      </c>
      <c r="J148" s="62">
        <f t="shared" si="41"/>
        <v>0</v>
      </c>
      <c r="K148" s="62">
        <f t="shared" si="42"/>
        <v>0</v>
      </c>
      <c r="L148" s="62">
        <f t="shared" si="43"/>
        <v>0</v>
      </c>
      <c r="M148" s="62">
        <f t="shared" ca="1" si="44"/>
        <v>-6.4847954993147602E-5</v>
      </c>
      <c r="N148" s="62">
        <f t="shared" ca="1" si="45"/>
        <v>0</v>
      </c>
      <c r="O148" s="68">
        <f t="shared" ca="1" si="46"/>
        <v>0</v>
      </c>
      <c r="P148" s="62">
        <f t="shared" ca="1" si="47"/>
        <v>0</v>
      </c>
      <c r="Q148" s="62">
        <f t="shared" ca="1" si="48"/>
        <v>0</v>
      </c>
      <c r="R148" s="37">
        <f t="shared" ca="1" si="49"/>
        <v>6.4847954993147602E-5</v>
      </c>
    </row>
    <row r="149" spans="1:18">
      <c r="A149" s="66"/>
      <c r="B149" s="66"/>
      <c r="C149" s="66"/>
      <c r="D149" s="67">
        <f t="shared" si="35"/>
        <v>0</v>
      </c>
      <c r="E149" s="67">
        <f t="shared" si="36"/>
        <v>0</v>
      </c>
      <c r="F149" s="62">
        <f t="shared" si="37"/>
        <v>0</v>
      </c>
      <c r="G149" s="62">
        <f t="shared" si="38"/>
        <v>0</v>
      </c>
      <c r="H149" s="62">
        <f t="shared" si="39"/>
        <v>0</v>
      </c>
      <c r="I149" s="62">
        <f t="shared" si="40"/>
        <v>0</v>
      </c>
      <c r="J149" s="62">
        <f t="shared" si="41"/>
        <v>0</v>
      </c>
      <c r="K149" s="62">
        <f t="shared" si="42"/>
        <v>0</v>
      </c>
      <c r="L149" s="62">
        <f t="shared" si="43"/>
        <v>0</v>
      </c>
      <c r="M149" s="62">
        <f t="shared" ca="1" si="44"/>
        <v>-6.4847954993147602E-5</v>
      </c>
      <c r="N149" s="62">
        <f t="shared" ca="1" si="45"/>
        <v>0</v>
      </c>
      <c r="O149" s="68">
        <f t="shared" ca="1" si="46"/>
        <v>0</v>
      </c>
      <c r="P149" s="62">
        <f t="shared" ca="1" si="47"/>
        <v>0</v>
      </c>
      <c r="Q149" s="62">
        <f t="shared" ca="1" si="48"/>
        <v>0</v>
      </c>
      <c r="R149" s="37">
        <f t="shared" ca="1" si="49"/>
        <v>6.4847954993147602E-5</v>
      </c>
    </row>
    <row r="150" spans="1:18">
      <c r="A150" s="66"/>
      <c r="B150" s="66"/>
      <c r="C150" s="66"/>
      <c r="D150" s="67">
        <f t="shared" si="35"/>
        <v>0</v>
      </c>
      <c r="E150" s="67">
        <f t="shared" si="36"/>
        <v>0</v>
      </c>
      <c r="F150" s="62">
        <f t="shared" si="37"/>
        <v>0</v>
      </c>
      <c r="G150" s="62">
        <f t="shared" si="38"/>
        <v>0</v>
      </c>
      <c r="H150" s="62">
        <f t="shared" si="39"/>
        <v>0</v>
      </c>
      <c r="I150" s="62">
        <f t="shared" si="40"/>
        <v>0</v>
      </c>
      <c r="J150" s="62">
        <f t="shared" si="41"/>
        <v>0</v>
      </c>
      <c r="K150" s="62">
        <f t="shared" si="42"/>
        <v>0</v>
      </c>
      <c r="L150" s="62">
        <f t="shared" si="43"/>
        <v>0</v>
      </c>
      <c r="M150" s="62">
        <f t="shared" ca="1" si="44"/>
        <v>-6.4847954993147602E-5</v>
      </c>
      <c r="N150" s="62">
        <f t="shared" ca="1" si="45"/>
        <v>0</v>
      </c>
      <c r="O150" s="68">
        <f t="shared" ca="1" si="46"/>
        <v>0</v>
      </c>
      <c r="P150" s="62">
        <f t="shared" ca="1" si="47"/>
        <v>0</v>
      </c>
      <c r="Q150" s="62">
        <f t="shared" ca="1" si="48"/>
        <v>0</v>
      </c>
      <c r="R150" s="37">
        <f t="shared" ca="1" si="49"/>
        <v>6.4847954993147602E-5</v>
      </c>
    </row>
    <row r="151" spans="1:18">
      <c r="A151" s="66"/>
      <c r="B151" s="66"/>
      <c r="C151" s="66"/>
      <c r="D151" s="67">
        <f t="shared" si="35"/>
        <v>0</v>
      </c>
      <c r="E151" s="67">
        <f t="shared" si="36"/>
        <v>0</v>
      </c>
      <c r="F151" s="62">
        <f t="shared" si="37"/>
        <v>0</v>
      </c>
      <c r="G151" s="62">
        <f t="shared" si="38"/>
        <v>0</v>
      </c>
      <c r="H151" s="62">
        <f t="shared" si="39"/>
        <v>0</v>
      </c>
      <c r="I151" s="62">
        <f t="shared" si="40"/>
        <v>0</v>
      </c>
      <c r="J151" s="62">
        <f t="shared" si="41"/>
        <v>0</v>
      </c>
      <c r="K151" s="62">
        <f t="shared" si="42"/>
        <v>0</v>
      </c>
      <c r="L151" s="62">
        <f t="shared" si="43"/>
        <v>0</v>
      </c>
      <c r="M151" s="62">
        <f t="shared" ca="1" si="44"/>
        <v>-6.4847954993147602E-5</v>
      </c>
      <c r="N151" s="62">
        <f t="shared" ca="1" si="45"/>
        <v>0</v>
      </c>
      <c r="O151" s="68">
        <f t="shared" ca="1" si="46"/>
        <v>0</v>
      </c>
      <c r="P151" s="62">
        <f t="shared" ca="1" si="47"/>
        <v>0</v>
      </c>
      <c r="Q151" s="62">
        <f t="shared" ca="1" si="48"/>
        <v>0</v>
      </c>
      <c r="R151" s="37">
        <f t="shared" ca="1" si="49"/>
        <v>6.4847954993147602E-5</v>
      </c>
    </row>
    <row r="152" spans="1:18">
      <c r="A152" s="66"/>
      <c r="B152" s="66"/>
      <c r="C152" s="66"/>
      <c r="D152" s="67">
        <f t="shared" si="35"/>
        <v>0</v>
      </c>
      <c r="E152" s="67">
        <f t="shared" si="36"/>
        <v>0</v>
      </c>
      <c r="F152" s="62">
        <f t="shared" si="37"/>
        <v>0</v>
      </c>
      <c r="G152" s="62">
        <f t="shared" si="38"/>
        <v>0</v>
      </c>
      <c r="H152" s="62">
        <f t="shared" si="39"/>
        <v>0</v>
      </c>
      <c r="I152" s="62">
        <f t="shared" si="40"/>
        <v>0</v>
      </c>
      <c r="J152" s="62">
        <f t="shared" si="41"/>
        <v>0</v>
      </c>
      <c r="K152" s="62">
        <f t="shared" si="42"/>
        <v>0</v>
      </c>
      <c r="L152" s="62">
        <f t="shared" si="43"/>
        <v>0</v>
      </c>
      <c r="M152" s="62">
        <f t="shared" ca="1" si="44"/>
        <v>-6.4847954993147602E-5</v>
      </c>
      <c r="N152" s="62">
        <f t="shared" ca="1" si="45"/>
        <v>0</v>
      </c>
      <c r="O152" s="68">
        <f t="shared" ca="1" si="46"/>
        <v>0</v>
      </c>
      <c r="P152" s="62">
        <f t="shared" ca="1" si="47"/>
        <v>0</v>
      </c>
      <c r="Q152" s="62">
        <f t="shared" ca="1" si="48"/>
        <v>0</v>
      </c>
      <c r="R152" s="37">
        <f t="shared" ca="1" si="49"/>
        <v>6.4847954993147602E-5</v>
      </c>
    </row>
    <row r="153" spans="1:18">
      <c r="A153" s="66"/>
      <c r="B153" s="66"/>
      <c r="C153" s="66"/>
      <c r="D153" s="67">
        <f t="shared" si="35"/>
        <v>0</v>
      </c>
      <c r="E153" s="67">
        <f t="shared" si="36"/>
        <v>0</v>
      </c>
      <c r="F153" s="62">
        <f t="shared" si="37"/>
        <v>0</v>
      </c>
      <c r="G153" s="62">
        <f t="shared" si="38"/>
        <v>0</v>
      </c>
      <c r="H153" s="62">
        <f t="shared" si="39"/>
        <v>0</v>
      </c>
      <c r="I153" s="62">
        <f t="shared" si="40"/>
        <v>0</v>
      </c>
      <c r="J153" s="62">
        <f t="shared" si="41"/>
        <v>0</v>
      </c>
      <c r="K153" s="62">
        <f t="shared" si="42"/>
        <v>0</v>
      </c>
      <c r="L153" s="62">
        <f t="shared" si="43"/>
        <v>0</v>
      </c>
      <c r="M153" s="62">
        <f t="shared" ca="1" si="44"/>
        <v>-6.4847954993147602E-5</v>
      </c>
      <c r="N153" s="62">
        <f t="shared" ca="1" si="45"/>
        <v>0</v>
      </c>
      <c r="O153" s="68">
        <f t="shared" ca="1" si="46"/>
        <v>0</v>
      </c>
      <c r="P153" s="62">
        <f t="shared" ca="1" si="47"/>
        <v>0</v>
      </c>
      <c r="Q153" s="62">
        <f t="shared" ca="1" si="48"/>
        <v>0</v>
      </c>
      <c r="R153" s="37">
        <f t="shared" ca="1" si="49"/>
        <v>6.4847954993147602E-5</v>
      </c>
    </row>
    <row r="154" spans="1:18">
      <c r="A154" s="66"/>
      <c r="B154" s="66"/>
      <c r="C154" s="66"/>
      <c r="D154" s="67">
        <f t="shared" si="35"/>
        <v>0</v>
      </c>
      <c r="E154" s="67">
        <f t="shared" si="36"/>
        <v>0</v>
      </c>
      <c r="F154" s="62">
        <f t="shared" si="37"/>
        <v>0</v>
      </c>
      <c r="G154" s="62">
        <f t="shared" si="38"/>
        <v>0</v>
      </c>
      <c r="H154" s="62">
        <f t="shared" si="39"/>
        <v>0</v>
      </c>
      <c r="I154" s="62">
        <f t="shared" si="40"/>
        <v>0</v>
      </c>
      <c r="J154" s="62">
        <f t="shared" si="41"/>
        <v>0</v>
      </c>
      <c r="K154" s="62">
        <f t="shared" si="42"/>
        <v>0</v>
      </c>
      <c r="L154" s="62">
        <f t="shared" si="43"/>
        <v>0</v>
      </c>
      <c r="M154" s="62">
        <f t="shared" ca="1" si="44"/>
        <v>-6.4847954993147602E-5</v>
      </c>
      <c r="N154" s="62">
        <f t="shared" ca="1" si="45"/>
        <v>0</v>
      </c>
      <c r="O154" s="68">
        <f t="shared" ca="1" si="46"/>
        <v>0</v>
      </c>
      <c r="P154" s="62">
        <f t="shared" ca="1" si="47"/>
        <v>0</v>
      </c>
      <c r="Q154" s="62">
        <f t="shared" ca="1" si="48"/>
        <v>0</v>
      </c>
      <c r="R154" s="37">
        <f t="shared" ca="1" si="49"/>
        <v>6.4847954993147602E-5</v>
      </c>
    </row>
    <row r="155" spans="1:18">
      <c r="A155" s="66"/>
      <c r="B155" s="66"/>
      <c r="C155" s="66"/>
      <c r="D155" s="67">
        <f t="shared" si="35"/>
        <v>0</v>
      </c>
      <c r="E155" s="67">
        <f t="shared" si="36"/>
        <v>0</v>
      </c>
      <c r="F155" s="62">
        <f t="shared" si="37"/>
        <v>0</v>
      </c>
      <c r="G155" s="62">
        <f t="shared" si="38"/>
        <v>0</v>
      </c>
      <c r="H155" s="62">
        <f t="shared" si="39"/>
        <v>0</v>
      </c>
      <c r="I155" s="62">
        <f t="shared" si="40"/>
        <v>0</v>
      </c>
      <c r="J155" s="62">
        <f t="shared" si="41"/>
        <v>0</v>
      </c>
      <c r="K155" s="62">
        <f t="shared" si="42"/>
        <v>0</v>
      </c>
      <c r="L155" s="62">
        <f t="shared" si="43"/>
        <v>0</v>
      </c>
      <c r="M155" s="62">
        <f t="shared" ca="1" si="44"/>
        <v>-6.4847954993147602E-5</v>
      </c>
      <c r="N155" s="62">
        <f t="shared" ca="1" si="45"/>
        <v>0</v>
      </c>
      <c r="O155" s="68">
        <f t="shared" ca="1" si="46"/>
        <v>0</v>
      </c>
      <c r="P155" s="62">
        <f t="shared" ca="1" si="47"/>
        <v>0</v>
      </c>
      <c r="Q155" s="62">
        <f t="shared" ca="1" si="48"/>
        <v>0</v>
      </c>
      <c r="R155" s="37">
        <f t="shared" ca="1" si="49"/>
        <v>6.4847954993147602E-5</v>
      </c>
    </row>
    <row r="156" spans="1:18">
      <c r="A156" s="66"/>
      <c r="B156" s="66"/>
      <c r="C156" s="66"/>
      <c r="D156" s="67">
        <f t="shared" si="35"/>
        <v>0</v>
      </c>
      <c r="E156" s="67">
        <f t="shared" si="36"/>
        <v>0</v>
      </c>
      <c r="F156" s="62">
        <f t="shared" si="37"/>
        <v>0</v>
      </c>
      <c r="G156" s="62">
        <f t="shared" si="38"/>
        <v>0</v>
      </c>
      <c r="H156" s="62">
        <f t="shared" si="39"/>
        <v>0</v>
      </c>
      <c r="I156" s="62">
        <f t="shared" si="40"/>
        <v>0</v>
      </c>
      <c r="J156" s="62">
        <f t="shared" si="41"/>
        <v>0</v>
      </c>
      <c r="K156" s="62">
        <f t="shared" si="42"/>
        <v>0</v>
      </c>
      <c r="L156" s="62">
        <f t="shared" si="43"/>
        <v>0</v>
      </c>
      <c r="M156" s="62">
        <f t="shared" ca="1" si="44"/>
        <v>-6.4847954993147602E-5</v>
      </c>
      <c r="N156" s="62">
        <f t="shared" ca="1" si="45"/>
        <v>0</v>
      </c>
      <c r="O156" s="68">
        <f t="shared" ca="1" si="46"/>
        <v>0</v>
      </c>
      <c r="P156" s="62">
        <f t="shared" ca="1" si="47"/>
        <v>0</v>
      </c>
      <c r="Q156" s="62">
        <f t="shared" ca="1" si="48"/>
        <v>0</v>
      </c>
      <c r="R156" s="37">
        <f t="shared" ca="1" si="49"/>
        <v>6.4847954993147602E-5</v>
      </c>
    </row>
    <row r="157" spans="1:18">
      <c r="A157" s="66"/>
      <c r="B157" s="66"/>
      <c r="C157" s="66"/>
      <c r="D157" s="67">
        <f t="shared" si="35"/>
        <v>0</v>
      </c>
      <c r="E157" s="67">
        <f t="shared" si="36"/>
        <v>0</v>
      </c>
      <c r="F157" s="62">
        <f t="shared" si="37"/>
        <v>0</v>
      </c>
      <c r="G157" s="62">
        <f t="shared" si="38"/>
        <v>0</v>
      </c>
      <c r="H157" s="62">
        <f t="shared" si="39"/>
        <v>0</v>
      </c>
      <c r="I157" s="62">
        <f t="shared" si="40"/>
        <v>0</v>
      </c>
      <c r="J157" s="62">
        <f t="shared" si="41"/>
        <v>0</v>
      </c>
      <c r="K157" s="62">
        <f t="shared" si="42"/>
        <v>0</v>
      </c>
      <c r="L157" s="62">
        <f t="shared" si="43"/>
        <v>0</v>
      </c>
      <c r="M157" s="62">
        <f t="shared" ca="1" si="44"/>
        <v>-6.4847954993147602E-5</v>
      </c>
      <c r="N157" s="62">
        <f t="shared" ca="1" si="45"/>
        <v>0</v>
      </c>
      <c r="O157" s="68">
        <f t="shared" ca="1" si="46"/>
        <v>0</v>
      </c>
      <c r="P157" s="62">
        <f t="shared" ca="1" si="47"/>
        <v>0</v>
      </c>
      <c r="Q157" s="62">
        <f t="shared" ca="1" si="48"/>
        <v>0</v>
      </c>
      <c r="R157" s="37">
        <f t="shared" ca="1" si="49"/>
        <v>6.4847954993147602E-5</v>
      </c>
    </row>
    <row r="158" spans="1:18">
      <c r="A158" s="66"/>
      <c r="B158" s="66"/>
      <c r="C158" s="66"/>
      <c r="D158" s="67">
        <f t="shared" si="35"/>
        <v>0</v>
      </c>
      <c r="E158" s="67">
        <f t="shared" si="36"/>
        <v>0</v>
      </c>
      <c r="F158" s="62">
        <f t="shared" si="37"/>
        <v>0</v>
      </c>
      <c r="G158" s="62">
        <f t="shared" si="38"/>
        <v>0</v>
      </c>
      <c r="H158" s="62">
        <f t="shared" si="39"/>
        <v>0</v>
      </c>
      <c r="I158" s="62">
        <f t="shared" si="40"/>
        <v>0</v>
      </c>
      <c r="J158" s="62">
        <f t="shared" si="41"/>
        <v>0</v>
      </c>
      <c r="K158" s="62">
        <f t="shared" si="42"/>
        <v>0</v>
      </c>
      <c r="L158" s="62">
        <f t="shared" si="43"/>
        <v>0</v>
      </c>
      <c r="M158" s="62">
        <f t="shared" ca="1" si="44"/>
        <v>-6.4847954993147602E-5</v>
      </c>
      <c r="N158" s="62">
        <f t="shared" ca="1" si="45"/>
        <v>0</v>
      </c>
      <c r="O158" s="68">
        <f t="shared" ca="1" si="46"/>
        <v>0</v>
      </c>
      <c r="P158" s="62">
        <f t="shared" ca="1" si="47"/>
        <v>0</v>
      </c>
      <c r="Q158" s="62">
        <f t="shared" ca="1" si="48"/>
        <v>0</v>
      </c>
      <c r="R158" s="37">
        <f t="shared" ca="1" si="49"/>
        <v>6.4847954993147602E-5</v>
      </c>
    </row>
    <row r="159" spans="1:18">
      <c r="A159" s="66"/>
      <c r="B159" s="66"/>
      <c r="C159" s="66"/>
      <c r="D159" s="67">
        <f t="shared" si="35"/>
        <v>0</v>
      </c>
      <c r="E159" s="67">
        <f t="shared" si="36"/>
        <v>0</v>
      </c>
      <c r="F159" s="62">
        <f t="shared" si="37"/>
        <v>0</v>
      </c>
      <c r="G159" s="62">
        <f t="shared" si="38"/>
        <v>0</v>
      </c>
      <c r="H159" s="62">
        <f t="shared" si="39"/>
        <v>0</v>
      </c>
      <c r="I159" s="62">
        <f t="shared" si="40"/>
        <v>0</v>
      </c>
      <c r="J159" s="62">
        <f t="shared" si="41"/>
        <v>0</v>
      </c>
      <c r="K159" s="62">
        <f t="shared" si="42"/>
        <v>0</v>
      </c>
      <c r="L159" s="62">
        <f t="shared" si="43"/>
        <v>0</v>
      </c>
      <c r="M159" s="62">
        <f t="shared" ca="1" si="44"/>
        <v>-6.4847954993147602E-5</v>
      </c>
      <c r="N159" s="62">
        <f t="shared" ca="1" si="45"/>
        <v>0</v>
      </c>
      <c r="O159" s="68">
        <f t="shared" ca="1" si="46"/>
        <v>0</v>
      </c>
      <c r="P159" s="62">
        <f t="shared" ca="1" si="47"/>
        <v>0</v>
      </c>
      <c r="Q159" s="62">
        <f t="shared" ca="1" si="48"/>
        <v>0</v>
      </c>
      <c r="R159" s="37">
        <f t="shared" ca="1" si="49"/>
        <v>6.4847954993147602E-5</v>
      </c>
    </row>
    <row r="160" spans="1:18">
      <c r="A160" s="66"/>
      <c r="B160" s="66"/>
      <c r="C160" s="66"/>
      <c r="D160" s="67">
        <f t="shared" si="35"/>
        <v>0</v>
      </c>
      <c r="E160" s="67">
        <f t="shared" si="36"/>
        <v>0</v>
      </c>
      <c r="F160" s="62">
        <f t="shared" si="37"/>
        <v>0</v>
      </c>
      <c r="G160" s="62">
        <f t="shared" si="38"/>
        <v>0</v>
      </c>
      <c r="H160" s="62">
        <f t="shared" si="39"/>
        <v>0</v>
      </c>
      <c r="I160" s="62">
        <f t="shared" si="40"/>
        <v>0</v>
      </c>
      <c r="J160" s="62">
        <f t="shared" si="41"/>
        <v>0</v>
      </c>
      <c r="K160" s="62">
        <f t="shared" si="42"/>
        <v>0</v>
      </c>
      <c r="L160" s="62">
        <f t="shared" si="43"/>
        <v>0</v>
      </c>
      <c r="M160" s="62">
        <f t="shared" ca="1" si="44"/>
        <v>-6.4847954993147602E-5</v>
      </c>
      <c r="N160" s="62">
        <f t="shared" ca="1" si="45"/>
        <v>0</v>
      </c>
      <c r="O160" s="68">
        <f t="shared" ca="1" si="46"/>
        <v>0</v>
      </c>
      <c r="P160" s="62">
        <f t="shared" ca="1" si="47"/>
        <v>0</v>
      </c>
      <c r="Q160" s="62">
        <f t="shared" ca="1" si="48"/>
        <v>0</v>
      </c>
      <c r="R160" s="37">
        <f t="shared" ca="1" si="49"/>
        <v>6.4847954993147602E-5</v>
      </c>
    </row>
    <row r="161" spans="1:18">
      <c r="A161" s="66"/>
      <c r="B161" s="66"/>
      <c r="C161" s="66"/>
      <c r="D161" s="67">
        <f t="shared" si="35"/>
        <v>0</v>
      </c>
      <c r="E161" s="67">
        <f t="shared" si="36"/>
        <v>0</v>
      </c>
      <c r="F161" s="62">
        <f t="shared" si="37"/>
        <v>0</v>
      </c>
      <c r="G161" s="62">
        <f t="shared" si="38"/>
        <v>0</v>
      </c>
      <c r="H161" s="62">
        <f t="shared" si="39"/>
        <v>0</v>
      </c>
      <c r="I161" s="62">
        <f t="shared" si="40"/>
        <v>0</v>
      </c>
      <c r="J161" s="62">
        <f t="shared" si="41"/>
        <v>0</v>
      </c>
      <c r="K161" s="62">
        <f t="shared" si="42"/>
        <v>0</v>
      </c>
      <c r="L161" s="62">
        <f t="shared" si="43"/>
        <v>0</v>
      </c>
      <c r="M161" s="62">
        <f t="shared" ca="1" si="44"/>
        <v>-6.4847954993147602E-5</v>
      </c>
      <c r="N161" s="62">
        <f t="shared" ca="1" si="45"/>
        <v>0</v>
      </c>
      <c r="O161" s="68">
        <f t="shared" ca="1" si="46"/>
        <v>0</v>
      </c>
      <c r="P161" s="62">
        <f t="shared" ca="1" si="47"/>
        <v>0</v>
      </c>
      <c r="Q161" s="62">
        <f t="shared" ca="1" si="48"/>
        <v>0</v>
      </c>
      <c r="R161" s="37">
        <f t="shared" ca="1" si="49"/>
        <v>6.4847954993147602E-5</v>
      </c>
    </row>
    <row r="162" spans="1:18">
      <c r="A162" s="66"/>
      <c r="B162" s="66"/>
      <c r="C162" s="66"/>
      <c r="D162" s="67">
        <f t="shared" si="35"/>
        <v>0</v>
      </c>
      <c r="E162" s="67">
        <f t="shared" si="36"/>
        <v>0</v>
      </c>
      <c r="F162" s="62">
        <f t="shared" si="37"/>
        <v>0</v>
      </c>
      <c r="G162" s="62">
        <f t="shared" si="38"/>
        <v>0</v>
      </c>
      <c r="H162" s="62">
        <f t="shared" si="39"/>
        <v>0</v>
      </c>
      <c r="I162" s="62">
        <f t="shared" si="40"/>
        <v>0</v>
      </c>
      <c r="J162" s="62">
        <f t="shared" si="41"/>
        <v>0</v>
      </c>
      <c r="K162" s="62">
        <f t="shared" si="42"/>
        <v>0</v>
      </c>
      <c r="L162" s="62">
        <f t="shared" si="43"/>
        <v>0</v>
      </c>
      <c r="M162" s="62">
        <f t="shared" ca="1" si="44"/>
        <v>-6.4847954993147602E-5</v>
      </c>
      <c r="N162" s="62">
        <f t="shared" ca="1" si="45"/>
        <v>0</v>
      </c>
      <c r="O162" s="68">
        <f t="shared" ca="1" si="46"/>
        <v>0</v>
      </c>
      <c r="P162" s="62">
        <f t="shared" ca="1" si="47"/>
        <v>0</v>
      </c>
      <c r="Q162" s="62">
        <f t="shared" ca="1" si="48"/>
        <v>0</v>
      </c>
      <c r="R162" s="37">
        <f t="shared" ca="1" si="49"/>
        <v>6.4847954993147602E-5</v>
      </c>
    </row>
    <row r="163" spans="1:18">
      <c r="A163" s="66"/>
      <c r="B163" s="66"/>
      <c r="C163" s="66"/>
      <c r="D163" s="67">
        <f t="shared" si="35"/>
        <v>0</v>
      </c>
      <c r="E163" s="67">
        <f t="shared" si="36"/>
        <v>0</v>
      </c>
      <c r="F163" s="62">
        <f t="shared" si="37"/>
        <v>0</v>
      </c>
      <c r="G163" s="62">
        <f t="shared" si="38"/>
        <v>0</v>
      </c>
      <c r="H163" s="62">
        <f t="shared" si="39"/>
        <v>0</v>
      </c>
      <c r="I163" s="62">
        <f t="shared" si="40"/>
        <v>0</v>
      </c>
      <c r="J163" s="62">
        <f t="shared" si="41"/>
        <v>0</v>
      </c>
      <c r="K163" s="62">
        <f t="shared" si="42"/>
        <v>0</v>
      </c>
      <c r="L163" s="62">
        <f t="shared" si="43"/>
        <v>0</v>
      </c>
      <c r="M163" s="62">
        <f t="shared" ca="1" si="44"/>
        <v>-6.4847954993147602E-5</v>
      </c>
      <c r="N163" s="62">
        <f t="shared" ca="1" si="45"/>
        <v>0</v>
      </c>
      <c r="O163" s="68">
        <f t="shared" ca="1" si="46"/>
        <v>0</v>
      </c>
      <c r="P163" s="62">
        <f t="shared" ca="1" si="47"/>
        <v>0</v>
      </c>
      <c r="Q163" s="62">
        <f t="shared" ca="1" si="48"/>
        <v>0</v>
      </c>
      <c r="R163" s="37">
        <f t="shared" ca="1" si="49"/>
        <v>6.4847954993147602E-5</v>
      </c>
    </row>
    <row r="164" spans="1:18">
      <c r="A164" s="66"/>
      <c r="B164" s="66"/>
      <c r="C164" s="66"/>
      <c r="D164" s="67">
        <f t="shared" si="35"/>
        <v>0</v>
      </c>
      <c r="E164" s="67">
        <f t="shared" si="36"/>
        <v>0</v>
      </c>
      <c r="F164" s="62">
        <f t="shared" si="37"/>
        <v>0</v>
      </c>
      <c r="G164" s="62">
        <f t="shared" si="38"/>
        <v>0</v>
      </c>
      <c r="H164" s="62">
        <f t="shared" si="39"/>
        <v>0</v>
      </c>
      <c r="I164" s="62">
        <f t="shared" si="40"/>
        <v>0</v>
      </c>
      <c r="J164" s="62">
        <f t="shared" si="41"/>
        <v>0</v>
      </c>
      <c r="K164" s="62">
        <f t="shared" si="42"/>
        <v>0</v>
      </c>
      <c r="L164" s="62">
        <f t="shared" si="43"/>
        <v>0</v>
      </c>
      <c r="M164" s="62">
        <f t="shared" ca="1" si="44"/>
        <v>-6.4847954993147602E-5</v>
      </c>
      <c r="N164" s="62">
        <f t="shared" ca="1" si="45"/>
        <v>0</v>
      </c>
      <c r="O164" s="68">
        <f t="shared" ca="1" si="46"/>
        <v>0</v>
      </c>
      <c r="P164" s="62">
        <f t="shared" ca="1" si="47"/>
        <v>0</v>
      </c>
      <c r="Q164" s="62">
        <f t="shared" ca="1" si="48"/>
        <v>0</v>
      </c>
      <c r="R164" s="37">
        <f t="shared" ca="1" si="49"/>
        <v>6.4847954993147602E-5</v>
      </c>
    </row>
    <row r="165" spans="1:18">
      <c r="A165" s="66"/>
      <c r="B165" s="66"/>
      <c r="C165" s="66"/>
      <c r="D165" s="67">
        <f t="shared" si="35"/>
        <v>0</v>
      </c>
      <c r="E165" s="67">
        <f t="shared" si="36"/>
        <v>0</v>
      </c>
      <c r="F165" s="62">
        <f t="shared" si="37"/>
        <v>0</v>
      </c>
      <c r="G165" s="62">
        <f t="shared" si="38"/>
        <v>0</v>
      </c>
      <c r="H165" s="62">
        <f t="shared" si="39"/>
        <v>0</v>
      </c>
      <c r="I165" s="62">
        <f t="shared" si="40"/>
        <v>0</v>
      </c>
      <c r="J165" s="62">
        <f t="shared" si="41"/>
        <v>0</v>
      </c>
      <c r="K165" s="62">
        <f t="shared" si="42"/>
        <v>0</v>
      </c>
      <c r="L165" s="62">
        <f t="shared" si="43"/>
        <v>0</v>
      </c>
      <c r="M165" s="62">
        <f t="shared" ca="1" si="44"/>
        <v>-6.4847954993147602E-5</v>
      </c>
      <c r="N165" s="62">
        <f t="shared" ca="1" si="45"/>
        <v>0</v>
      </c>
      <c r="O165" s="68">
        <f t="shared" ca="1" si="46"/>
        <v>0</v>
      </c>
      <c r="P165" s="62">
        <f t="shared" ca="1" si="47"/>
        <v>0</v>
      </c>
      <c r="Q165" s="62">
        <f t="shared" ca="1" si="48"/>
        <v>0</v>
      </c>
      <c r="R165" s="37">
        <f t="shared" ca="1" si="49"/>
        <v>6.4847954993147602E-5</v>
      </c>
    </row>
    <row r="166" spans="1:18">
      <c r="A166" s="66"/>
      <c r="B166" s="66"/>
      <c r="C166" s="66"/>
      <c r="D166" s="67">
        <f t="shared" si="35"/>
        <v>0</v>
      </c>
      <c r="E166" s="67">
        <f t="shared" si="36"/>
        <v>0</v>
      </c>
      <c r="F166" s="62">
        <f t="shared" si="37"/>
        <v>0</v>
      </c>
      <c r="G166" s="62">
        <f t="shared" si="38"/>
        <v>0</v>
      </c>
      <c r="H166" s="62">
        <f t="shared" si="39"/>
        <v>0</v>
      </c>
      <c r="I166" s="62">
        <f t="shared" si="40"/>
        <v>0</v>
      </c>
      <c r="J166" s="62">
        <f t="shared" si="41"/>
        <v>0</v>
      </c>
      <c r="K166" s="62">
        <f t="shared" si="42"/>
        <v>0</v>
      </c>
      <c r="L166" s="62">
        <f t="shared" si="43"/>
        <v>0</v>
      </c>
      <c r="M166" s="62">
        <f t="shared" ca="1" si="44"/>
        <v>-6.4847954993147602E-5</v>
      </c>
      <c r="N166" s="62">
        <f t="shared" ca="1" si="45"/>
        <v>0</v>
      </c>
      <c r="O166" s="68">
        <f t="shared" ca="1" si="46"/>
        <v>0</v>
      </c>
      <c r="P166" s="62">
        <f t="shared" ca="1" si="47"/>
        <v>0</v>
      </c>
      <c r="Q166" s="62">
        <f t="shared" ca="1" si="48"/>
        <v>0</v>
      </c>
      <c r="R166" s="37">
        <f t="shared" ca="1" si="49"/>
        <v>6.4847954993147602E-5</v>
      </c>
    </row>
    <row r="167" spans="1:18">
      <c r="A167" s="66"/>
      <c r="B167" s="66"/>
      <c r="C167" s="66"/>
      <c r="D167" s="67">
        <f t="shared" si="35"/>
        <v>0</v>
      </c>
      <c r="E167" s="67">
        <f t="shared" si="36"/>
        <v>0</v>
      </c>
      <c r="F167" s="62">
        <f t="shared" si="37"/>
        <v>0</v>
      </c>
      <c r="G167" s="62">
        <f t="shared" si="38"/>
        <v>0</v>
      </c>
      <c r="H167" s="62">
        <f t="shared" si="39"/>
        <v>0</v>
      </c>
      <c r="I167" s="62">
        <f t="shared" si="40"/>
        <v>0</v>
      </c>
      <c r="J167" s="62">
        <f t="shared" si="41"/>
        <v>0</v>
      </c>
      <c r="K167" s="62">
        <f t="shared" si="42"/>
        <v>0</v>
      </c>
      <c r="L167" s="62">
        <f t="shared" si="43"/>
        <v>0</v>
      </c>
      <c r="M167" s="62">
        <f t="shared" ca="1" si="44"/>
        <v>-6.4847954993147602E-5</v>
      </c>
      <c r="N167" s="62">
        <f t="shared" ca="1" si="45"/>
        <v>0</v>
      </c>
      <c r="O167" s="68">
        <f t="shared" ca="1" si="46"/>
        <v>0</v>
      </c>
      <c r="P167" s="62">
        <f t="shared" ca="1" si="47"/>
        <v>0</v>
      </c>
      <c r="Q167" s="62">
        <f t="shared" ca="1" si="48"/>
        <v>0</v>
      </c>
      <c r="R167" s="37">
        <f t="shared" ca="1" si="49"/>
        <v>6.4847954993147602E-5</v>
      </c>
    </row>
    <row r="168" spans="1:18">
      <c r="A168" s="66"/>
      <c r="B168" s="66"/>
      <c r="C168" s="66"/>
      <c r="D168" s="67">
        <f t="shared" si="35"/>
        <v>0</v>
      </c>
      <c r="E168" s="67">
        <f t="shared" si="36"/>
        <v>0</v>
      </c>
      <c r="F168" s="62">
        <f t="shared" si="37"/>
        <v>0</v>
      </c>
      <c r="G168" s="62">
        <f t="shared" si="38"/>
        <v>0</v>
      </c>
      <c r="H168" s="62">
        <f t="shared" si="39"/>
        <v>0</v>
      </c>
      <c r="I168" s="62">
        <f t="shared" si="40"/>
        <v>0</v>
      </c>
      <c r="J168" s="62">
        <f t="shared" si="41"/>
        <v>0</v>
      </c>
      <c r="K168" s="62">
        <f t="shared" si="42"/>
        <v>0</v>
      </c>
      <c r="L168" s="62">
        <f t="shared" si="43"/>
        <v>0</v>
      </c>
      <c r="M168" s="62">
        <f t="shared" ca="1" si="44"/>
        <v>-6.4847954993147602E-5</v>
      </c>
      <c r="N168" s="62">
        <f t="shared" ca="1" si="45"/>
        <v>0</v>
      </c>
      <c r="O168" s="68">
        <f t="shared" ca="1" si="46"/>
        <v>0</v>
      </c>
      <c r="P168" s="62">
        <f t="shared" ca="1" si="47"/>
        <v>0</v>
      </c>
      <c r="Q168" s="62">
        <f t="shared" ca="1" si="48"/>
        <v>0</v>
      </c>
      <c r="R168" s="37">
        <f t="shared" ca="1" si="49"/>
        <v>6.4847954993147602E-5</v>
      </c>
    </row>
    <row r="169" spans="1:18">
      <c r="A169" s="66"/>
      <c r="B169" s="66"/>
      <c r="C169" s="66"/>
      <c r="D169" s="67">
        <f t="shared" si="35"/>
        <v>0</v>
      </c>
      <c r="E169" s="67">
        <f t="shared" si="36"/>
        <v>0</v>
      </c>
      <c r="F169" s="62">
        <f t="shared" si="37"/>
        <v>0</v>
      </c>
      <c r="G169" s="62">
        <f t="shared" si="38"/>
        <v>0</v>
      </c>
      <c r="H169" s="62">
        <f t="shared" si="39"/>
        <v>0</v>
      </c>
      <c r="I169" s="62">
        <f t="shared" si="40"/>
        <v>0</v>
      </c>
      <c r="J169" s="62">
        <f t="shared" si="41"/>
        <v>0</v>
      </c>
      <c r="K169" s="62">
        <f t="shared" si="42"/>
        <v>0</v>
      </c>
      <c r="L169" s="62">
        <f t="shared" si="43"/>
        <v>0</v>
      </c>
      <c r="M169" s="62">
        <f t="shared" ca="1" si="44"/>
        <v>-6.4847954993147602E-5</v>
      </c>
      <c r="N169" s="62">
        <f t="shared" ca="1" si="45"/>
        <v>0</v>
      </c>
      <c r="O169" s="68">
        <f t="shared" ca="1" si="46"/>
        <v>0</v>
      </c>
      <c r="P169" s="62">
        <f t="shared" ca="1" si="47"/>
        <v>0</v>
      </c>
      <c r="Q169" s="62">
        <f t="shared" ca="1" si="48"/>
        <v>0</v>
      </c>
      <c r="R169" s="37">
        <f t="shared" ca="1" si="49"/>
        <v>6.4847954993147602E-5</v>
      </c>
    </row>
    <row r="170" spans="1:18">
      <c r="A170" s="66"/>
      <c r="B170" s="66"/>
      <c r="C170" s="66"/>
      <c r="D170" s="67">
        <f t="shared" si="35"/>
        <v>0</v>
      </c>
      <c r="E170" s="67">
        <f t="shared" si="36"/>
        <v>0</v>
      </c>
      <c r="F170" s="62">
        <f t="shared" si="37"/>
        <v>0</v>
      </c>
      <c r="G170" s="62">
        <f t="shared" si="38"/>
        <v>0</v>
      </c>
      <c r="H170" s="62">
        <f t="shared" si="39"/>
        <v>0</v>
      </c>
      <c r="I170" s="62">
        <f t="shared" si="40"/>
        <v>0</v>
      </c>
      <c r="J170" s="62">
        <f t="shared" si="41"/>
        <v>0</v>
      </c>
      <c r="K170" s="62">
        <f t="shared" si="42"/>
        <v>0</v>
      </c>
      <c r="L170" s="62">
        <f t="shared" si="43"/>
        <v>0</v>
      </c>
      <c r="M170" s="62">
        <f t="shared" ca="1" si="44"/>
        <v>-6.4847954993147602E-5</v>
      </c>
      <c r="N170" s="62">
        <f t="shared" ca="1" si="45"/>
        <v>0</v>
      </c>
      <c r="O170" s="68">
        <f t="shared" ca="1" si="46"/>
        <v>0</v>
      </c>
      <c r="P170" s="62">
        <f t="shared" ca="1" si="47"/>
        <v>0</v>
      </c>
      <c r="Q170" s="62">
        <f t="shared" ca="1" si="48"/>
        <v>0</v>
      </c>
      <c r="R170" s="37">
        <f t="shared" ca="1" si="49"/>
        <v>6.4847954993147602E-5</v>
      </c>
    </row>
    <row r="171" spans="1:18">
      <c r="A171" s="66"/>
      <c r="B171" s="66"/>
      <c r="C171" s="66"/>
      <c r="D171" s="67">
        <f t="shared" si="35"/>
        <v>0</v>
      </c>
      <c r="E171" s="67">
        <f t="shared" si="36"/>
        <v>0</v>
      </c>
      <c r="F171" s="62">
        <f t="shared" si="37"/>
        <v>0</v>
      </c>
      <c r="G171" s="62">
        <f t="shared" si="38"/>
        <v>0</v>
      </c>
      <c r="H171" s="62">
        <f t="shared" si="39"/>
        <v>0</v>
      </c>
      <c r="I171" s="62">
        <f t="shared" si="40"/>
        <v>0</v>
      </c>
      <c r="J171" s="62">
        <f t="shared" si="41"/>
        <v>0</v>
      </c>
      <c r="K171" s="62">
        <f t="shared" si="42"/>
        <v>0</v>
      </c>
      <c r="L171" s="62">
        <f t="shared" si="43"/>
        <v>0</v>
      </c>
      <c r="M171" s="62">
        <f t="shared" ca="1" si="44"/>
        <v>-6.4847954993147602E-5</v>
      </c>
      <c r="N171" s="62">
        <f t="shared" ca="1" si="45"/>
        <v>0</v>
      </c>
      <c r="O171" s="68">
        <f t="shared" ca="1" si="46"/>
        <v>0</v>
      </c>
      <c r="P171" s="62">
        <f t="shared" ca="1" si="47"/>
        <v>0</v>
      </c>
      <c r="Q171" s="62">
        <f t="shared" ca="1" si="48"/>
        <v>0</v>
      </c>
      <c r="R171" s="37">
        <f t="shared" ca="1" si="49"/>
        <v>6.4847954993147602E-5</v>
      </c>
    </row>
    <row r="172" spans="1:18">
      <c r="A172" s="66"/>
      <c r="B172" s="66"/>
      <c r="C172" s="66"/>
      <c r="D172" s="67">
        <f t="shared" si="35"/>
        <v>0</v>
      </c>
      <c r="E172" s="67">
        <f t="shared" si="36"/>
        <v>0</v>
      </c>
      <c r="F172" s="62">
        <f t="shared" si="37"/>
        <v>0</v>
      </c>
      <c r="G172" s="62">
        <f t="shared" si="38"/>
        <v>0</v>
      </c>
      <c r="H172" s="62">
        <f t="shared" si="39"/>
        <v>0</v>
      </c>
      <c r="I172" s="62">
        <f t="shared" si="40"/>
        <v>0</v>
      </c>
      <c r="J172" s="62">
        <f t="shared" si="41"/>
        <v>0</v>
      </c>
      <c r="K172" s="62">
        <f t="shared" si="42"/>
        <v>0</v>
      </c>
      <c r="L172" s="62">
        <f t="shared" si="43"/>
        <v>0</v>
      </c>
      <c r="M172" s="62">
        <f t="shared" ca="1" si="44"/>
        <v>-6.4847954993147602E-5</v>
      </c>
      <c r="N172" s="62">
        <f t="shared" ca="1" si="45"/>
        <v>0</v>
      </c>
      <c r="O172" s="68">
        <f t="shared" ca="1" si="46"/>
        <v>0</v>
      </c>
      <c r="P172" s="62">
        <f t="shared" ca="1" si="47"/>
        <v>0</v>
      </c>
      <c r="Q172" s="62">
        <f t="shared" ca="1" si="48"/>
        <v>0</v>
      </c>
      <c r="R172" s="37">
        <f t="shared" ca="1" si="49"/>
        <v>6.4847954993147602E-5</v>
      </c>
    </row>
    <row r="173" spans="1:18">
      <c r="A173" s="66"/>
      <c r="B173" s="66"/>
      <c r="C173" s="66"/>
      <c r="D173" s="67">
        <f t="shared" si="35"/>
        <v>0</v>
      </c>
      <c r="E173" s="67">
        <f t="shared" si="36"/>
        <v>0</v>
      </c>
      <c r="F173" s="62">
        <f t="shared" si="37"/>
        <v>0</v>
      </c>
      <c r="G173" s="62">
        <f t="shared" si="38"/>
        <v>0</v>
      </c>
      <c r="H173" s="62">
        <f t="shared" si="39"/>
        <v>0</v>
      </c>
      <c r="I173" s="62">
        <f t="shared" si="40"/>
        <v>0</v>
      </c>
      <c r="J173" s="62">
        <f t="shared" si="41"/>
        <v>0</v>
      </c>
      <c r="K173" s="62">
        <f t="shared" si="42"/>
        <v>0</v>
      </c>
      <c r="L173" s="62">
        <f t="shared" si="43"/>
        <v>0</v>
      </c>
      <c r="M173" s="62">
        <f t="shared" ca="1" si="44"/>
        <v>-6.4847954993147602E-5</v>
      </c>
      <c r="N173" s="62">
        <f t="shared" ca="1" si="45"/>
        <v>0</v>
      </c>
      <c r="O173" s="68">
        <f t="shared" ca="1" si="46"/>
        <v>0</v>
      </c>
      <c r="P173" s="62">
        <f t="shared" ca="1" si="47"/>
        <v>0</v>
      </c>
      <c r="Q173" s="62">
        <f t="shared" ca="1" si="48"/>
        <v>0</v>
      </c>
      <c r="R173" s="37">
        <f t="shared" ca="1" si="49"/>
        <v>6.4847954993147602E-5</v>
      </c>
    </row>
    <row r="174" spans="1:18">
      <c r="A174" s="66"/>
      <c r="B174" s="66"/>
      <c r="C174" s="66"/>
      <c r="D174" s="67">
        <f t="shared" si="35"/>
        <v>0</v>
      </c>
      <c r="E174" s="67">
        <f t="shared" si="36"/>
        <v>0</v>
      </c>
      <c r="F174" s="62">
        <f t="shared" si="37"/>
        <v>0</v>
      </c>
      <c r="G174" s="62">
        <f t="shared" si="38"/>
        <v>0</v>
      </c>
      <c r="H174" s="62">
        <f t="shared" si="39"/>
        <v>0</v>
      </c>
      <c r="I174" s="62">
        <f t="shared" si="40"/>
        <v>0</v>
      </c>
      <c r="J174" s="62">
        <f t="shared" si="41"/>
        <v>0</v>
      </c>
      <c r="K174" s="62">
        <f t="shared" si="42"/>
        <v>0</v>
      </c>
      <c r="L174" s="62">
        <f t="shared" si="43"/>
        <v>0</v>
      </c>
      <c r="M174" s="62">
        <f t="shared" ca="1" si="44"/>
        <v>-6.4847954993147602E-5</v>
      </c>
      <c r="N174" s="62">
        <f t="shared" ca="1" si="45"/>
        <v>0</v>
      </c>
      <c r="O174" s="68">
        <f t="shared" ca="1" si="46"/>
        <v>0</v>
      </c>
      <c r="P174" s="62">
        <f t="shared" ca="1" si="47"/>
        <v>0</v>
      </c>
      <c r="Q174" s="62">
        <f t="shared" ca="1" si="48"/>
        <v>0</v>
      </c>
      <c r="R174" s="37">
        <f t="shared" ca="1" si="49"/>
        <v>6.4847954993147602E-5</v>
      </c>
    </row>
    <row r="175" spans="1:18">
      <c r="A175" s="66"/>
      <c r="B175" s="66"/>
      <c r="C175" s="66"/>
      <c r="D175" s="67">
        <f t="shared" si="35"/>
        <v>0</v>
      </c>
      <c r="E175" s="67">
        <f t="shared" si="36"/>
        <v>0</v>
      </c>
      <c r="F175" s="62">
        <f t="shared" si="37"/>
        <v>0</v>
      </c>
      <c r="G175" s="62">
        <f t="shared" si="38"/>
        <v>0</v>
      </c>
      <c r="H175" s="62">
        <f t="shared" si="39"/>
        <v>0</v>
      </c>
      <c r="I175" s="62">
        <f t="shared" si="40"/>
        <v>0</v>
      </c>
      <c r="J175" s="62">
        <f t="shared" si="41"/>
        <v>0</v>
      </c>
      <c r="K175" s="62">
        <f t="shared" si="42"/>
        <v>0</v>
      </c>
      <c r="L175" s="62">
        <f t="shared" si="43"/>
        <v>0</v>
      </c>
      <c r="M175" s="62">
        <f t="shared" ca="1" si="44"/>
        <v>-6.4847954993147602E-5</v>
      </c>
      <c r="N175" s="62">
        <f t="shared" ca="1" si="45"/>
        <v>0</v>
      </c>
      <c r="O175" s="68">
        <f t="shared" ca="1" si="46"/>
        <v>0</v>
      </c>
      <c r="P175" s="62">
        <f t="shared" ca="1" si="47"/>
        <v>0</v>
      </c>
      <c r="Q175" s="62">
        <f t="shared" ca="1" si="48"/>
        <v>0</v>
      </c>
      <c r="R175" s="37">
        <f t="shared" ca="1" si="49"/>
        <v>6.4847954993147602E-5</v>
      </c>
    </row>
    <row r="176" spans="1:18">
      <c r="A176" s="66"/>
      <c r="B176" s="66"/>
      <c r="C176" s="66"/>
      <c r="D176" s="67">
        <f t="shared" si="35"/>
        <v>0</v>
      </c>
      <c r="E176" s="67">
        <f t="shared" si="36"/>
        <v>0</v>
      </c>
      <c r="F176" s="62">
        <f t="shared" si="37"/>
        <v>0</v>
      </c>
      <c r="G176" s="62">
        <f t="shared" si="38"/>
        <v>0</v>
      </c>
      <c r="H176" s="62">
        <f t="shared" si="39"/>
        <v>0</v>
      </c>
      <c r="I176" s="62">
        <f t="shared" si="40"/>
        <v>0</v>
      </c>
      <c r="J176" s="62">
        <f t="shared" si="41"/>
        <v>0</v>
      </c>
      <c r="K176" s="62">
        <f t="shared" si="42"/>
        <v>0</v>
      </c>
      <c r="L176" s="62">
        <f t="shared" si="43"/>
        <v>0</v>
      </c>
      <c r="M176" s="62">
        <f t="shared" ca="1" si="44"/>
        <v>-6.4847954993147602E-5</v>
      </c>
      <c r="N176" s="62">
        <f t="shared" ca="1" si="45"/>
        <v>0</v>
      </c>
      <c r="O176" s="68">
        <f t="shared" ca="1" si="46"/>
        <v>0</v>
      </c>
      <c r="P176" s="62">
        <f t="shared" ca="1" si="47"/>
        <v>0</v>
      </c>
      <c r="Q176" s="62">
        <f t="shared" ca="1" si="48"/>
        <v>0</v>
      </c>
      <c r="R176" s="37">
        <f t="shared" ca="1" si="49"/>
        <v>6.4847954993147602E-5</v>
      </c>
    </row>
    <row r="177" spans="1:18">
      <c r="A177" s="66"/>
      <c r="B177" s="66"/>
      <c r="C177" s="66"/>
      <c r="D177" s="67">
        <f t="shared" si="35"/>
        <v>0</v>
      </c>
      <c r="E177" s="67">
        <f t="shared" si="36"/>
        <v>0</v>
      </c>
      <c r="F177" s="62">
        <f t="shared" si="37"/>
        <v>0</v>
      </c>
      <c r="G177" s="62">
        <f t="shared" si="38"/>
        <v>0</v>
      </c>
      <c r="H177" s="62">
        <f t="shared" si="39"/>
        <v>0</v>
      </c>
      <c r="I177" s="62">
        <f t="shared" si="40"/>
        <v>0</v>
      </c>
      <c r="J177" s="62">
        <f t="shared" si="41"/>
        <v>0</v>
      </c>
      <c r="K177" s="62">
        <f t="shared" si="42"/>
        <v>0</v>
      </c>
      <c r="L177" s="62">
        <f t="shared" si="43"/>
        <v>0</v>
      </c>
      <c r="M177" s="62">
        <f t="shared" ca="1" si="44"/>
        <v>-6.4847954993147602E-5</v>
      </c>
      <c r="N177" s="62">
        <f t="shared" ca="1" si="45"/>
        <v>0</v>
      </c>
      <c r="O177" s="68">
        <f t="shared" ca="1" si="46"/>
        <v>0</v>
      </c>
      <c r="P177" s="62">
        <f t="shared" ca="1" si="47"/>
        <v>0</v>
      </c>
      <c r="Q177" s="62">
        <f t="shared" ca="1" si="48"/>
        <v>0</v>
      </c>
      <c r="R177" s="37">
        <f t="shared" ca="1" si="49"/>
        <v>6.4847954993147602E-5</v>
      </c>
    </row>
    <row r="178" spans="1:18">
      <c r="A178" s="66"/>
      <c r="B178" s="66"/>
      <c r="C178" s="66"/>
      <c r="D178" s="67">
        <f t="shared" si="35"/>
        <v>0</v>
      </c>
      <c r="E178" s="67">
        <f t="shared" si="36"/>
        <v>0</v>
      </c>
      <c r="F178" s="62">
        <f t="shared" si="37"/>
        <v>0</v>
      </c>
      <c r="G178" s="62">
        <f t="shared" si="38"/>
        <v>0</v>
      </c>
      <c r="H178" s="62">
        <f t="shared" si="39"/>
        <v>0</v>
      </c>
      <c r="I178" s="62">
        <f t="shared" si="40"/>
        <v>0</v>
      </c>
      <c r="J178" s="62">
        <f t="shared" si="41"/>
        <v>0</v>
      </c>
      <c r="K178" s="62">
        <f t="shared" si="42"/>
        <v>0</v>
      </c>
      <c r="L178" s="62">
        <f t="shared" si="43"/>
        <v>0</v>
      </c>
      <c r="M178" s="62">
        <f t="shared" ca="1" si="44"/>
        <v>-6.4847954993147602E-5</v>
      </c>
      <c r="N178" s="62">
        <f t="shared" ca="1" si="45"/>
        <v>0</v>
      </c>
      <c r="O178" s="68">
        <f t="shared" ca="1" si="46"/>
        <v>0</v>
      </c>
      <c r="P178" s="62">
        <f t="shared" ca="1" si="47"/>
        <v>0</v>
      </c>
      <c r="Q178" s="62">
        <f t="shared" ca="1" si="48"/>
        <v>0</v>
      </c>
      <c r="R178" s="37">
        <f t="shared" ca="1" si="49"/>
        <v>6.4847954993147602E-5</v>
      </c>
    </row>
    <row r="179" spans="1:18">
      <c r="A179" s="66"/>
      <c r="B179" s="66"/>
      <c r="C179" s="66"/>
      <c r="D179" s="67">
        <f t="shared" si="35"/>
        <v>0</v>
      </c>
      <c r="E179" s="67">
        <f t="shared" si="36"/>
        <v>0</v>
      </c>
      <c r="F179" s="62">
        <f t="shared" si="37"/>
        <v>0</v>
      </c>
      <c r="G179" s="62">
        <f t="shared" si="38"/>
        <v>0</v>
      </c>
      <c r="H179" s="62">
        <f t="shared" si="39"/>
        <v>0</v>
      </c>
      <c r="I179" s="62">
        <f t="shared" si="40"/>
        <v>0</v>
      </c>
      <c r="J179" s="62">
        <f t="shared" si="41"/>
        <v>0</v>
      </c>
      <c r="K179" s="62">
        <f t="shared" si="42"/>
        <v>0</v>
      </c>
      <c r="L179" s="62">
        <f t="shared" si="43"/>
        <v>0</v>
      </c>
      <c r="M179" s="62">
        <f t="shared" ca="1" si="44"/>
        <v>-6.4847954993147602E-5</v>
      </c>
      <c r="N179" s="62">
        <f t="shared" ca="1" si="45"/>
        <v>0</v>
      </c>
      <c r="O179" s="68">
        <f t="shared" ca="1" si="46"/>
        <v>0</v>
      </c>
      <c r="P179" s="62">
        <f t="shared" ca="1" si="47"/>
        <v>0</v>
      </c>
      <c r="Q179" s="62">
        <f t="shared" ca="1" si="48"/>
        <v>0</v>
      </c>
      <c r="R179" s="37">
        <f t="shared" ca="1" si="49"/>
        <v>6.4847954993147602E-5</v>
      </c>
    </row>
    <row r="180" spans="1:18">
      <c r="A180" s="66"/>
      <c r="B180" s="66"/>
      <c r="C180" s="66"/>
      <c r="D180" s="67">
        <f t="shared" si="35"/>
        <v>0</v>
      </c>
      <c r="E180" s="67">
        <f t="shared" si="36"/>
        <v>0</v>
      </c>
      <c r="F180" s="62">
        <f t="shared" si="37"/>
        <v>0</v>
      </c>
      <c r="G180" s="62">
        <f t="shared" si="38"/>
        <v>0</v>
      </c>
      <c r="H180" s="62">
        <f t="shared" si="39"/>
        <v>0</v>
      </c>
      <c r="I180" s="62">
        <f t="shared" si="40"/>
        <v>0</v>
      </c>
      <c r="J180" s="62">
        <f t="shared" si="41"/>
        <v>0</v>
      </c>
      <c r="K180" s="62">
        <f t="shared" si="42"/>
        <v>0</v>
      </c>
      <c r="L180" s="62">
        <f t="shared" si="43"/>
        <v>0</v>
      </c>
      <c r="M180" s="62">
        <f t="shared" ca="1" si="44"/>
        <v>-6.4847954993147602E-5</v>
      </c>
      <c r="N180" s="62">
        <f t="shared" ca="1" si="45"/>
        <v>0</v>
      </c>
      <c r="O180" s="68">
        <f t="shared" ca="1" si="46"/>
        <v>0</v>
      </c>
      <c r="P180" s="62">
        <f t="shared" ca="1" si="47"/>
        <v>0</v>
      </c>
      <c r="Q180" s="62">
        <f t="shared" ca="1" si="48"/>
        <v>0</v>
      </c>
      <c r="R180" s="37">
        <f t="shared" ca="1" si="49"/>
        <v>6.4847954993147602E-5</v>
      </c>
    </row>
    <row r="181" spans="1:18">
      <c r="A181" s="66"/>
      <c r="B181" s="66"/>
      <c r="C181" s="66"/>
      <c r="D181" s="67">
        <f t="shared" si="35"/>
        <v>0</v>
      </c>
      <c r="E181" s="67">
        <f t="shared" si="36"/>
        <v>0</v>
      </c>
      <c r="F181" s="62">
        <f t="shared" si="37"/>
        <v>0</v>
      </c>
      <c r="G181" s="62">
        <f t="shared" si="38"/>
        <v>0</v>
      </c>
      <c r="H181" s="62">
        <f t="shared" si="39"/>
        <v>0</v>
      </c>
      <c r="I181" s="62">
        <f t="shared" si="40"/>
        <v>0</v>
      </c>
      <c r="J181" s="62">
        <f t="shared" si="41"/>
        <v>0</v>
      </c>
      <c r="K181" s="62">
        <f t="shared" si="42"/>
        <v>0</v>
      </c>
      <c r="L181" s="62">
        <f t="shared" si="43"/>
        <v>0</v>
      </c>
      <c r="M181" s="62">
        <f t="shared" ca="1" si="44"/>
        <v>-6.4847954993147602E-5</v>
      </c>
      <c r="N181" s="62">
        <f t="shared" ca="1" si="45"/>
        <v>0</v>
      </c>
      <c r="O181" s="68">
        <f t="shared" ca="1" si="46"/>
        <v>0</v>
      </c>
      <c r="P181" s="62">
        <f t="shared" ca="1" si="47"/>
        <v>0</v>
      </c>
      <c r="Q181" s="62">
        <f t="shared" ca="1" si="48"/>
        <v>0</v>
      </c>
      <c r="R181" s="37">
        <f t="shared" ca="1" si="49"/>
        <v>6.4847954993147602E-5</v>
      </c>
    </row>
    <row r="182" spans="1:18">
      <c r="A182" s="66"/>
      <c r="B182" s="66"/>
      <c r="C182" s="66"/>
      <c r="D182" s="67">
        <f t="shared" si="35"/>
        <v>0</v>
      </c>
      <c r="E182" s="67">
        <f t="shared" si="36"/>
        <v>0</v>
      </c>
      <c r="F182" s="62">
        <f t="shared" si="37"/>
        <v>0</v>
      </c>
      <c r="G182" s="62">
        <f t="shared" si="38"/>
        <v>0</v>
      </c>
      <c r="H182" s="62">
        <f t="shared" si="39"/>
        <v>0</v>
      </c>
      <c r="I182" s="62">
        <f t="shared" si="40"/>
        <v>0</v>
      </c>
      <c r="J182" s="62">
        <f t="shared" si="41"/>
        <v>0</v>
      </c>
      <c r="K182" s="62">
        <f t="shared" si="42"/>
        <v>0</v>
      </c>
      <c r="L182" s="62">
        <f t="shared" si="43"/>
        <v>0</v>
      </c>
      <c r="M182" s="62">
        <f t="shared" ca="1" si="44"/>
        <v>-6.4847954993147602E-5</v>
      </c>
      <c r="N182" s="62">
        <f t="shared" ca="1" si="45"/>
        <v>0</v>
      </c>
      <c r="O182" s="68">
        <f t="shared" ca="1" si="46"/>
        <v>0</v>
      </c>
      <c r="P182" s="62">
        <f t="shared" ca="1" si="47"/>
        <v>0</v>
      </c>
      <c r="Q182" s="62">
        <f t="shared" ca="1" si="48"/>
        <v>0</v>
      </c>
      <c r="R182" s="37">
        <f t="shared" ca="1" si="49"/>
        <v>6.4847954993147602E-5</v>
      </c>
    </row>
    <row r="183" spans="1:18">
      <c r="A183" s="66"/>
      <c r="B183" s="66"/>
      <c r="C183" s="66"/>
      <c r="D183" s="67">
        <f t="shared" si="35"/>
        <v>0</v>
      </c>
      <c r="E183" s="67">
        <f t="shared" si="36"/>
        <v>0</v>
      </c>
      <c r="F183" s="62">
        <f t="shared" si="37"/>
        <v>0</v>
      </c>
      <c r="G183" s="62">
        <f t="shared" si="38"/>
        <v>0</v>
      </c>
      <c r="H183" s="62">
        <f t="shared" si="39"/>
        <v>0</v>
      </c>
      <c r="I183" s="62">
        <f t="shared" si="40"/>
        <v>0</v>
      </c>
      <c r="J183" s="62">
        <f t="shared" si="41"/>
        <v>0</v>
      </c>
      <c r="K183" s="62">
        <f t="shared" si="42"/>
        <v>0</v>
      </c>
      <c r="L183" s="62">
        <f t="shared" si="43"/>
        <v>0</v>
      </c>
      <c r="M183" s="62">
        <f t="shared" ca="1" si="44"/>
        <v>-6.4847954993147602E-5</v>
      </c>
      <c r="N183" s="62">
        <f t="shared" ca="1" si="45"/>
        <v>0</v>
      </c>
      <c r="O183" s="68">
        <f t="shared" ca="1" si="46"/>
        <v>0</v>
      </c>
      <c r="P183" s="62">
        <f t="shared" ca="1" si="47"/>
        <v>0</v>
      </c>
      <c r="Q183" s="62">
        <f t="shared" ca="1" si="48"/>
        <v>0</v>
      </c>
      <c r="R183" s="37">
        <f t="shared" ca="1" si="49"/>
        <v>6.4847954993147602E-5</v>
      </c>
    </row>
    <row r="184" spans="1:18">
      <c r="A184" s="66"/>
      <c r="B184" s="66"/>
      <c r="C184" s="66"/>
      <c r="D184" s="67">
        <f t="shared" si="35"/>
        <v>0</v>
      </c>
      <c r="E184" s="67">
        <f t="shared" si="36"/>
        <v>0</v>
      </c>
      <c r="F184" s="62">
        <f t="shared" si="37"/>
        <v>0</v>
      </c>
      <c r="G184" s="62">
        <f t="shared" si="38"/>
        <v>0</v>
      </c>
      <c r="H184" s="62">
        <f t="shared" si="39"/>
        <v>0</v>
      </c>
      <c r="I184" s="62">
        <f t="shared" si="40"/>
        <v>0</v>
      </c>
      <c r="J184" s="62">
        <f t="shared" si="41"/>
        <v>0</v>
      </c>
      <c r="K184" s="62">
        <f t="shared" si="42"/>
        <v>0</v>
      </c>
      <c r="L184" s="62">
        <f t="shared" si="43"/>
        <v>0</v>
      </c>
      <c r="M184" s="62">
        <f t="shared" ca="1" si="44"/>
        <v>-6.4847954993147602E-5</v>
      </c>
      <c r="N184" s="62">
        <f t="shared" ca="1" si="45"/>
        <v>0</v>
      </c>
      <c r="O184" s="68">
        <f t="shared" ca="1" si="46"/>
        <v>0</v>
      </c>
      <c r="P184" s="62">
        <f t="shared" ca="1" si="47"/>
        <v>0</v>
      </c>
      <c r="Q184" s="62">
        <f t="shared" ca="1" si="48"/>
        <v>0</v>
      </c>
      <c r="R184" s="37">
        <f t="shared" ca="1" si="49"/>
        <v>6.4847954993147602E-5</v>
      </c>
    </row>
    <row r="185" spans="1:18">
      <c r="A185" s="66"/>
      <c r="B185" s="66"/>
      <c r="C185" s="66"/>
      <c r="D185" s="67">
        <f t="shared" si="35"/>
        <v>0</v>
      </c>
      <c r="E185" s="67">
        <f t="shared" si="36"/>
        <v>0</v>
      </c>
      <c r="F185" s="62">
        <f t="shared" si="37"/>
        <v>0</v>
      </c>
      <c r="G185" s="62">
        <f t="shared" si="38"/>
        <v>0</v>
      </c>
      <c r="H185" s="62">
        <f t="shared" si="39"/>
        <v>0</v>
      </c>
      <c r="I185" s="62">
        <f t="shared" si="40"/>
        <v>0</v>
      </c>
      <c r="J185" s="62">
        <f t="shared" si="41"/>
        <v>0</v>
      </c>
      <c r="K185" s="62">
        <f t="shared" si="42"/>
        <v>0</v>
      </c>
      <c r="L185" s="62">
        <f t="shared" si="43"/>
        <v>0</v>
      </c>
      <c r="M185" s="62">
        <f t="shared" ca="1" si="44"/>
        <v>-6.4847954993147602E-5</v>
      </c>
      <c r="N185" s="62">
        <f t="shared" ca="1" si="45"/>
        <v>0</v>
      </c>
      <c r="O185" s="68">
        <f t="shared" ca="1" si="46"/>
        <v>0</v>
      </c>
      <c r="P185" s="62">
        <f t="shared" ca="1" si="47"/>
        <v>0</v>
      </c>
      <c r="Q185" s="62">
        <f t="shared" ca="1" si="48"/>
        <v>0</v>
      </c>
      <c r="R185" s="37">
        <f t="shared" ca="1" si="49"/>
        <v>6.4847954993147602E-5</v>
      </c>
    </row>
    <row r="186" spans="1:18">
      <c r="A186" s="66"/>
      <c r="B186" s="66"/>
      <c r="C186" s="66"/>
      <c r="D186" s="67">
        <f t="shared" si="35"/>
        <v>0</v>
      </c>
      <c r="E186" s="67">
        <f t="shared" si="36"/>
        <v>0</v>
      </c>
      <c r="F186" s="62">
        <f t="shared" si="37"/>
        <v>0</v>
      </c>
      <c r="G186" s="62">
        <f t="shared" si="38"/>
        <v>0</v>
      </c>
      <c r="H186" s="62">
        <f t="shared" si="39"/>
        <v>0</v>
      </c>
      <c r="I186" s="62">
        <f t="shared" si="40"/>
        <v>0</v>
      </c>
      <c r="J186" s="62">
        <f t="shared" si="41"/>
        <v>0</v>
      </c>
      <c r="K186" s="62">
        <f t="shared" si="42"/>
        <v>0</v>
      </c>
      <c r="L186" s="62">
        <f t="shared" si="43"/>
        <v>0</v>
      </c>
      <c r="M186" s="62">
        <f t="shared" ca="1" si="44"/>
        <v>-6.4847954993147602E-5</v>
      </c>
      <c r="N186" s="62">
        <f t="shared" ca="1" si="45"/>
        <v>0</v>
      </c>
      <c r="O186" s="68">
        <f t="shared" ca="1" si="46"/>
        <v>0</v>
      </c>
      <c r="P186" s="62">
        <f t="shared" ca="1" si="47"/>
        <v>0</v>
      </c>
      <c r="Q186" s="62">
        <f t="shared" ca="1" si="48"/>
        <v>0</v>
      </c>
      <c r="R186" s="37">
        <f t="shared" ca="1" si="49"/>
        <v>6.4847954993147602E-5</v>
      </c>
    </row>
    <row r="187" spans="1:18">
      <c r="A187" s="66"/>
      <c r="B187" s="66"/>
      <c r="C187" s="66"/>
      <c r="D187" s="67">
        <f t="shared" si="35"/>
        <v>0</v>
      </c>
      <c r="E187" s="67">
        <f t="shared" si="36"/>
        <v>0</v>
      </c>
      <c r="F187" s="62">
        <f t="shared" si="37"/>
        <v>0</v>
      </c>
      <c r="G187" s="62">
        <f t="shared" si="38"/>
        <v>0</v>
      </c>
      <c r="H187" s="62">
        <f t="shared" si="39"/>
        <v>0</v>
      </c>
      <c r="I187" s="62">
        <f t="shared" si="40"/>
        <v>0</v>
      </c>
      <c r="J187" s="62">
        <f t="shared" si="41"/>
        <v>0</v>
      </c>
      <c r="K187" s="62">
        <f t="shared" si="42"/>
        <v>0</v>
      </c>
      <c r="L187" s="62">
        <f t="shared" si="43"/>
        <v>0</v>
      </c>
      <c r="M187" s="62">
        <f t="shared" ca="1" si="44"/>
        <v>-6.4847954993147602E-5</v>
      </c>
      <c r="N187" s="62">
        <f t="shared" ca="1" si="45"/>
        <v>0</v>
      </c>
      <c r="O187" s="68">
        <f t="shared" ca="1" si="46"/>
        <v>0</v>
      </c>
      <c r="P187" s="62">
        <f t="shared" ca="1" si="47"/>
        <v>0</v>
      </c>
      <c r="Q187" s="62">
        <f t="shared" ca="1" si="48"/>
        <v>0</v>
      </c>
      <c r="R187" s="37">
        <f t="shared" ca="1" si="49"/>
        <v>6.4847954993147602E-5</v>
      </c>
    </row>
    <row r="188" spans="1:18">
      <c r="A188" s="66"/>
      <c r="B188" s="66"/>
      <c r="C188" s="66"/>
      <c r="D188" s="67">
        <f t="shared" si="35"/>
        <v>0</v>
      </c>
      <c r="E188" s="67">
        <f t="shared" si="36"/>
        <v>0</v>
      </c>
      <c r="F188" s="62">
        <f t="shared" si="37"/>
        <v>0</v>
      </c>
      <c r="G188" s="62">
        <f t="shared" si="38"/>
        <v>0</v>
      </c>
      <c r="H188" s="62">
        <f t="shared" si="39"/>
        <v>0</v>
      </c>
      <c r="I188" s="62">
        <f t="shared" si="40"/>
        <v>0</v>
      </c>
      <c r="J188" s="62">
        <f t="shared" si="41"/>
        <v>0</v>
      </c>
      <c r="K188" s="62">
        <f t="shared" si="42"/>
        <v>0</v>
      </c>
      <c r="L188" s="62">
        <f t="shared" si="43"/>
        <v>0</v>
      </c>
      <c r="M188" s="62">
        <f t="shared" ca="1" si="44"/>
        <v>-6.4847954993147602E-5</v>
      </c>
      <c r="N188" s="62">
        <f t="shared" ca="1" si="45"/>
        <v>0</v>
      </c>
      <c r="O188" s="68">
        <f t="shared" ca="1" si="46"/>
        <v>0</v>
      </c>
      <c r="P188" s="62">
        <f t="shared" ca="1" si="47"/>
        <v>0</v>
      </c>
      <c r="Q188" s="62">
        <f t="shared" ca="1" si="48"/>
        <v>0</v>
      </c>
      <c r="R188" s="37">
        <f t="shared" ca="1" si="49"/>
        <v>6.4847954993147602E-5</v>
      </c>
    </row>
    <row r="189" spans="1:18">
      <c r="A189" s="66"/>
      <c r="B189" s="66"/>
      <c r="C189" s="66"/>
      <c r="D189" s="67">
        <f t="shared" si="35"/>
        <v>0</v>
      </c>
      <c r="E189" s="67">
        <f t="shared" si="36"/>
        <v>0</v>
      </c>
      <c r="F189" s="62">
        <f t="shared" si="37"/>
        <v>0</v>
      </c>
      <c r="G189" s="62">
        <f t="shared" si="38"/>
        <v>0</v>
      </c>
      <c r="H189" s="62">
        <f t="shared" si="39"/>
        <v>0</v>
      </c>
      <c r="I189" s="62">
        <f t="shared" si="40"/>
        <v>0</v>
      </c>
      <c r="J189" s="62">
        <f t="shared" si="41"/>
        <v>0</v>
      </c>
      <c r="K189" s="62">
        <f t="shared" si="42"/>
        <v>0</v>
      </c>
      <c r="L189" s="62">
        <f t="shared" si="43"/>
        <v>0</v>
      </c>
      <c r="M189" s="62">
        <f t="shared" ca="1" si="44"/>
        <v>-6.4847954993147602E-5</v>
      </c>
      <c r="N189" s="62">
        <f t="shared" ca="1" si="45"/>
        <v>0</v>
      </c>
      <c r="O189" s="68">
        <f t="shared" ca="1" si="46"/>
        <v>0</v>
      </c>
      <c r="P189" s="62">
        <f t="shared" ca="1" si="47"/>
        <v>0</v>
      </c>
      <c r="Q189" s="62">
        <f t="shared" ca="1" si="48"/>
        <v>0</v>
      </c>
      <c r="R189" s="37">
        <f t="shared" ca="1" si="49"/>
        <v>6.4847954993147602E-5</v>
      </c>
    </row>
    <row r="190" spans="1:18">
      <c r="A190" s="66"/>
      <c r="B190" s="66"/>
      <c r="C190" s="66"/>
      <c r="D190" s="67">
        <f t="shared" si="35"/>
        <v>0</v>
      </c>
      <c r="E190" s="67">
        <f t="shared" si="36"/>
        <v>0</v>
      </c>
      <c r="F190" s="62">
        <f t="shared" si="37"/>
        <v>0</v>
      </c>
      <c r="G190" s="62">
        <f t="shared" si="38"/>
        <v>0</v>
      </c>
      <c r="H190" s="62">
        <f t="shared" si="39"/>
        <v>0</v>
      </c>
      <c r="I190" s="62">
        <f t="shared" si="40"/>
        <v>0</v>
      </c>
      <c r="J190" s="62">
        <f t="shared" si="41"/>
        <v>0</v>
      </c>
      <c r="K190" s="62">
        <f t="shared" si="42"/>
        <v>0</v>
      </c>
      <c r="L190" s="62">
        <f t="shared" si="43"/>
        <v>0</v>
      </c>
      <c r="M190" s="62">
        <f t="shared" ca="1" si="44"/>
        <v>-6.4847954993147602E-5</v>
      </c>
      <c r="N190" s="62">
        <f t="shared" ca="1" si="45"/>
        <v>0</v>
      </c>
      <c r="O190" s="68">
        <f t="shared" ca="1" si="46"/>
        <v>0</v>
      </c>
      <c r="P190" s="62">
        <f t="shared" ca="1" si="47"/>
        <v>0</v>
      </c>
      <c r="Q190" s="62">
        <f t="shared" ca="1" si="48"/>
        <v>0</v>
      </c>
      <c r="R190" s="37">
        <f t="shared" ca="1" si="49"/>
        <v>6.4847954993147602E-5</v>
      </c>
    </row>
    <row r="191" spans="1:18">
      <c r="A191" s="66"/>
      <c r="B191" s="66"/>
      <c r="C191" s="66"/>
      <c r="D191" s="67">
        <f t="shared" si="35"/>
        <v>0</v>
      </c>
      <c r="E191" s="67">
        <f t="shared" si="36"/>
        <v>0</v>
      </c>
      <c r="F191" s="62">
        <f t="shared" si="37"/>
        <v>0</v>
      </c>
      <c r="G191" s="62">
        <f t="shared" si="38"/>
        <v>0</v>
      </c>
      <c r="H191" s="62">
        <f t="shared" si="39"/>
        <v>0</v>
      </c>
      <c r="I191" s="62">
        <f t="shared" si="40"/>
        <v>0</v>
      </c>
      <c r="J191" s="62">
        <f t="shared" si="41"/>
        <v>0</v>
      </c>
      <c r="K191" s="62">
        <f t="shared" si="42"/>
        <v>0</v>
      </c>
      <c r="L191" s="62">
        <f t="shared" si="43"/>
        <v>0</v>
      </c>
      <c r="M191" s="62">
        <f t="shared" ca="1" si="44"/>
        <v>-6.4847954993147602E-5</v>
      </c>
      <c r="N191" s="62">
        <f t="shared" ca="1" si="45"/>
        <v>0</v>
      </c>
      <c r="O191" s="68">
        <f t="shared" ca="1" si="46"/>
        <v>0</v>
      </c>
      <c r="P191" s="62">
        <f t="shared" ca="1" si="47"/>
        <v>0</v>
      </c>
      <c r="Q191" s="62">
        <f t="shared" ca="1" si="48"/>
        <v>0</v>
      </c>
      <c r="R191" s="37">
        <f t="shared" ca="1" si="49"/>
        <v>6.4847954993147602E-5</v>
      </c>
    </row>
    <row r="192" spans="1:18">
      <c r="A192" s="66"/>
      <c r="B192" s="66"/>
      <c r="C192" s="66"/>
      <c r="D192" s="67">
        <f t="shared" si="35"/>
        <v>0</v>
      </c>
      <c r="E192" s="67">
        <f t="shared" si="36"/>
        <v>0</v>
      </c>
      <c r="F192" s="62">
        <f t="shared" si="37"/>
        <v>0</v>
      </c>
      <c r="G192" s="62">
        <f t="shared" si="38"/>
        <v>0</v>
      </c>
      <c r="H192" s="62">
        <f t="shared" si="39"/>
        <v>0</v>
      </c>
      <c r="I192" s="62">
        <f t="shared" si="40"/>
        <v>0</v>
      </c>
      <c r="J192" s="62">
        <f t="shared" si="41"/>
        <v>0</v>
      </c>
      <c r="K192" s="62">
        <f t="shared" si="42"/>
        <v>0</v>
      </c>
      <c r="L192" s="62">
        <f t="shared" si="43"/>
        <v>0</v>
      </c>
      <c r="M192" s="62">
        <f t="shared" ca="1" si="44"/>
        <v>-6.4847954993147602E-5</v>
      </c>
      <c r="N192" s="62">
        <f t="shared" ca="1" si="45"/>
        <v>0</v>
      </c>
      <c r="O192" s="68">
        <f t="shared" ca="1" si="46"/>
        <v>0</v>
      </c>
      <c r="P192" s="62">
        <f t="shared" ca="1" si="47"/>
        <v>0</v>
      </c>
      <c r="Q192" s="62">
        <f t="shared" ca="1" si="48"/>
        <v>0</v>
      </c>
      <c r="R192" s="37">
        <f t="shared" ca="1" si="49"/>
        <v>6.4847954993147602E-5</v>
      </c>
    </row>
    <row r="193" spans="1:18">
      <c r="A193" s="66"/>
      <c r="B193" s="66"/>
      <c r="C193" s="66"/>
      <c r="D193" s="67">
        <f t="shared" si="35"/>
        <v>0</v>
      </c>
      <c r="E193" s="67">
        <f t="shared" si="36"/>
        <v>0</v>
      </c>
      <c r="F193" s="62">
        <f t="shared" si="37"/>
        <v>0</v>
      </c>
      <c r="G193" s="62">
        <f t="shared" si="38"/>
        <v>0</v>
      </c>
      <c r="H193" s="62">
        <f t="shared" si="39"/>
        <v>0</v>
      </c>
      <c r="I193" s="62">
        <f t="shared" si="40"/>
        <v>0</v>
      </c>
      <c r="J193" s="62">
        <f t="shared" si="41"/>
        <v>0</v>
      </c>
      <c r="K193" s="62">
        <f t="shared" si="42"/>
        <v>0</v>
      </c>
      <c r="L193" s="62">
        <f t="shared" si="43"/>
        <v>0</v>
      </c>
      <c r="M193" s="62">
        <f t="shared" ca="1" si="44"/>
        <v>-6.4847954993147602E-5</v>
      </c>
      <c r="N193" s="62">
        <f t="shared" ca="1" si="45"/>
        <v>0</v>
      </c>
      <c r="O193" s="68">
        <f t="shared" ca="1" si="46"/>
        <v>0</v>
      </c>
      <c r="P193" s="62">
        <f t="shared" ca="1" si="47"/>
        <v>0</v>
      </c>
      <c r="Q193" s="62">
        <f t="shared" ca="1" si="48"/>
        <v>0</v>
      </c>
      <c r="R193" s="37">
        <f t="shared" ca="1" si="49"/>
        <v>6.4847954993147602E-5</v>
      </c>
    </row>
    <row r="194" spans="1:18">
      <c r="A194" s="66"/>
      <c r="B194" s="66"/>
      <c r="C194" s="66"/>
      <c r="D194" s="67">
        <f t="shared" si="35"/>
        <v>0</v>
      </c>
      <c r="E194" s="67">
        <f t="shared" si="36"/>
        <v>0</v>
      </c>
      <c r="F194" s="62">
        <f t="shared" si="37"/>
        <v>0</v>
      </c>
      <c r="G194" s="62">
        <f t="shared" si="38"/>
        <v>0</v>
      </c>
      <c r="H194" s="62">
        <f t="shared" si="39"/>
        <v>0</v>
      </c>
      <c r="I194" s="62">
        <f t="shared" si="40"/>
        <v>0</v>
      </c>
      <c r="J194" s="62">
        <f t="shared" si="41"/>
        <v>0</v>
      </c>
      <c r="K194" s="62">
        <f t="shared" si="42"/>
        <v>0</v>
      </c>
      <c r="L194" s="62">
        <f t="shared" si="43"/>
        <v>0</v>
      </c>
      <c r="M194" s="62">
        <f t="shared" ca="1" si="44"/>
        <v>-6.4847954993147602E-5</v>
      </c>
      <c r="N194" s="62">
        <f t="shared" ca="1" si="45"/>
        <v>0</v>
      </c>
      <c r="O194" s="68">
        <f t="shared" ca="1" si="46"/>
        <v>0</v>
      </c>
      <c r="P194" s="62">
        <f t="shared" ca="1" si="47"/>
        <v>0</v>
      </c>
      <c r="Q194" s="62">
        <f t="shared" ca="1" si="48"/>
        <v>0</v>
      </c>
      <c r="R194" s="37">
        <f t="shared" ca="1" si="49"/>
        <v>6.4847954993147602E-5</v>
      </c>
    </row>
    <row r="195" spans="1:18">
      <c r="A195" s="66"/>
      <c r="B195" s="66"/>
      <c r="C195" s="66"/>
      <c r="D195" s="67">
        <f t="shared" si="35"/>
        <v>0</v>
      </c>
      <c r="E195" s="67">
        <f t="shared" si="36"/>
        <v>0</v>
      </c>
      <c r="F195" s="62">
        <f t="shared" si="37"/>
        <v>0</v>
      </c>
      <c r="G195" s="62">
        <f t="shared" si="38"/>
        <v>0</v>
      </c>
      <c r="H195" s="62">
        <f t="shared" si="39"/>
        <v>0</v>
      </c>
      <c r="I195" s="62">
        <f t="shared" si="40"/>
        <v>0</v>
      </c>
      <c r="J195" s="62">
        <f t="shared" si="41"/>
        <v>0</v>
      </c>
      <c r="K195" s="62">
        <f t="shared" si="42"/>
        <v>0</v>
      </c>
      <c r="L195" s="62">
        <f t="shared" si="43"/>
        <v>0</v>
      </c>
      <c r="M195" s="62">
        <f t="shared" ca="1" si="44"/>
        <v>-6.4847954993147602E-5</v>
      </c>
      <c r="N195" s="62">
        <f t="shared" ca="1" si="45"/>
        <v>0</v>
      </c>
      <c r="O195" s="68">
        <f t="shared" ca="1" si="46"/>
        <v>0</v>
      </c>
      <c r="P195" s="62">
        <f t="shared" ca="1" si="47"/>
        <v>0</v>
      </c>
      <c r="Q195" s="62">
        <f t="shared" ca="1" si="48"/>
        <v>0</v>
      </c>
      <c r="R195" s="37">
        <f t="shared" ca="1" si="49"/>
        <v>6.4847954993147602E-5</v>
      </c>
    </row>
    <row r="196" spans="1:18">
      <c r="A196" s="66"/>
      <c r="B196" s="66"/>
      <c r="C196" s="66"/>
      <c r="D196" s="67">
        <f t="shared" si="35"/>
        <v>0</v>
      </c>
      <c r="E196" s="67">
        <f t="shared" si="36"/>
        <v>0</v>
      </c>
      <c r="F196" s="62">
        <f t="shared" si="37"/>
        <v>0</v>
      </c>
      <c r="G196" s="62">
        <f t="shared" si="38"/>
        <v>0</v>
      </c>
      <c r="H196" s="62">
        <f t="shared" si="39"/>
        <v>0</v>
      </c>
      <c r="I196" s="62">
        <f t="shared" si="40"/>
        <v>0</v>
      </c>
      <c r="J196" s="62">
        <f t="shared" si="41"/>
        <v>0</v>
      </c>
      <c r="K196" s="62">
        <f t="shared" si="42"/>
        <v>0</v>
      </c>
      <c r="L196" s="62">
        <f t="shared" si="43"/>
        <v>0</v>
      </c>
      <c r="M196" s="62">
        <f t="shared" ca="1" si="44"/>
        <v>-6.4847954993147602E-5</v>
      </c>
      <c r="N196" s="62">
        <f t="shared" ca="1" si="45"/>
        <v>0</v>
      </c>
      <c r="O196" s="68">
        <f t="shared" ca="1" si="46"/>
        <v>0</v>
      </c>
      <c r="P196" s="62">
        <f t="shared" ca="1" si="47"/>
        <v>0</v>
      </c>
      <c r="Q196" s="62">
        <f t="shared" ca="1" si="48"/>
        <v>0</v>
      </c>
      <c r="R196" s="37">
        <f t="shared" ca="1" si="49"/>
        <v>6.4847954993147602E-5</v>
      </c>
    </row>
    <row r="197" spans="1:18">
      <c r="A197" s="66"/>
      <c r="B197" s="66"/>
      <c r="C197" s="66"/>
      <c r="D197" s="67">
        <f t="shared" si="35"/>
        <v>0</v>
      </c>
      <c r="E197" s="67">
        <f t="shared" si="36"/>
        <v>0</v>
      </c>
      <c r="F197" s="62">
        <f t="shared" si="37"/>
        <v>0</v>
      </c>
      <c r="G197" s="62">
        <f t="shared" si="38"/>
        <v>0</v>
      </c>
      <c r="H197" s="62">
        <f t="shared" si="39"/>
        <v>0</v>
      </c>
      <c r="I197" s="62">
        <f t="shared" si="40"/>
        <v>0</v>
      </c>
      <c r="J197" s="62">
        <f t="shared" si="41"/>
        <v>0</v>
      </c>
      <c r="K197" s="62">
        <f t="shared" si="42"/>
        <v>0</v>
      </c>
      <c r="L197" s="62">
        <f t="shared" si="43"/>
        <v>0</v>
      </c>
      <c r="M197" s="62">
        <f t="shared" ca="1" si="44"/>
        <v>-6.4847954993147602E-5</v>
      </c>
      <c r="N197" s="62">
        <f t="shared" ca="1" si="45"/>
        <v>0</v>
      </c>
      <c r="O197" s="68">
        <f t="shared" ca="1" si="46"/>
        <v>0</v>
      </c>
      <c r="P197" s="62">
        <f t="shared" ca="1" si="47"/>
        <v>0</v>
      </c>
      <c r="Q197" s="62">
        <f t="shared" ca="1" si="48"/>
        <v>0</v>
      </c>
      <c r="R197" s="37">
        <f t="shared" ca="1" si="49"/>
        <v>6.4847954993147602E-5</v>
      </c>
    </row>
    <row r="198" spans="1:18">
      <c r="A198" s="66"/>
      <c r="B198" s="66"/>
      <c r="C198" s="66"/>
      <c r="D198" s="67">
        <f t="shared" si="35"/>
        <v>0</v>
      </c>
      <c r="E198" s="67">
        <f t="shared" si="36"/>
        <v>0</v>
      </c>
      <c r="F198" s="62">
        <f t="shared" si="37"/>
        <v>0</v>
      </c>
      <c r="G198" s="62">
        <f t="shared" si="38"/>
        <v>0</v>
      </c>
      <c r="H198" s="62">
        <f t="shared" si="39"/>
        <v>0</v>
      </c>
      <c r="I198" s="62">
        <f t="shared" si="40"/>
        <v>0</v>
      </c>
      <c r="J198" s="62">
        <f t="shared" si="41"/>
        <v>0</v>
      </c>
      <c r="K198" s="62">
        <f t="shared" si="42"/>
        <v>0</v>
      </c>
      <c r="L198" s="62">
        <f t="shared" si="43"/>
        <v>0</v>
      </c>
      <c r="M198" s="62">
        <f t="shared" ca="1" si="44"/>
        <v>-6.4847954993147602E-5</v>
      </c>
      <c r="N198" s="62">
        <f t="shared" ca="1" si="45"/>
        <v>0</v>
      </c>
      <c r="O198" s="68">
        <f t="shared" ca="1" si="46"/>
        <v>0</v>
      </c>
      <c r="P198" s="62">
        <f t="shared" ca="1" si="47"/>
        <v>0</v>
      </c>
      <c r="Q198" s="62">
        <f t="shared" ca="1" si="48"/>
        <v>0</v>
      </c>
      <c r="R198" s="37">
        <f t="shared" ca="1" si="49"/>
        <v>6.4847954993147602E-5</v>
      </c>
    </row>
    <row r="199" spans="1:18">
      <c r="A199" s="66"/>
      <c r="B199" s="66"/>
      <c r="C199" s="66"/>
      <c r="D199" s="67">
        <f t="shared" si="35"/>
        <v>0</v>
      </c>
      <c r="E199" s="67">
        <f t="shared" si="36"/>
        <v>0</v>
      </c>
      <c r="F199" s="62">
        <f t="shared" si="37"/>
        <v>0</v>
      </c>
      <c r="G199" s="62">
        <f t="shared" si="38"/>
        <v>0</v>
      </c>
      <c r="H199" s="62">
        <f t="shared" si="39"/>
        <v>0</v>
      </c>
      <c r="I199" s="62">
        <f t="shared" si="40"/>
        <v>0</v>
      </c>
      <c r="J199" s="62">
        <f t="shared" si="41"/>
        <v>0</v>
      </c>
      <c r="K199" s="62">
        <f t="shared" si="42"/>
        <v>0</v>
      </c>
      <c r="L199" s="62">
        <f t="shared" si="43"/>
        <v>0</v>
      </c>
      <c r="M199" s="62">
        <f t="shared" ca="1" si="44"/>
        <v>-6.4847954993147602E-5</v>
      </c>
      <c r="N199" s="62">
        <f t="shared" ca="1" si="45"/>
        <v>0</v>
      </c>
      <c r="O199" s="68">
        <f t="shared" ca="1" si="46"/>
        <v>0</v>
      </c>
      <c r="P199" s="62">
        <f t="shared" ca="1" si="47"/>
        <v>0</v>
      </c>
      <c r="Q199" s="62">
        <f t="shared" ca="1" si="48"/>
        <v>0</v>
      </c>
      <c r="R199" s="37">
        <f t="shared" ca="1" si="49"/>
        <v>6.4847954993147602E-5</v>
      </c>
    </row>
    <row r="200" spans="1:18">
      <c r="A200" s="66"/>
      <c r="B200" s="66"/>
      <c r="C200" s="66"/>
      <c r="D200" s="67">
        <f t="shared" si="35"/>
        <v>0</v>
      </c>
      <c r="E200" s="67">
        <f t="shared" si="36"/>
        <v>0</v>
      </c>
      <c r="F200" s="62">
        <f t="shared" si="37"/>
        <v>0</v>
      </c>
      <c r="G200" s="62">
        <f t="shared" si="38"/>
        <v>0</v>
      </c>
      <c r="H200" s="62">
        <f t="shared" si="39"/>
        <v>0</v>
      </c>
      <c r="I200" s="62">
        <f t="shared" si="40"/>
        <v>0</v>
      </c>
      <c r="J200" s="62">
        <f t="shared" si="41"/>
        <v>0</v>
      </c>
      <c r="K200" s="62">
        <f t="shared" si="42"/>
        <v>0</v>
      </c>
      <c r="L200" s="62">
        <f t="shared" si="43"/>
        <v>0</v>
      </c>
      <c r="M200" s="62">
        <f t="shared" ca="1" si="44"/>
        <v>-6.4847954993147602E-5</v>
      </c>
      <c r="N200" s="62">
        <f t="shared" ca="1" si="45"/>
        <v>0</v>
      </c>
      <c r="O200" s="68">
        <f t="shared" ca="1" si="46"/>
        <v>0</v>
      </c>
      <c r="P200" s="62">
        <f t="shared" ca="1" si="47"/>
        <v>0</v>
      </c>
      <c r="Q200" s="62">
        <f t="shared" ca="1" si="48"/>
        <v>0</v>
      </c>
      <c r="R200" s="37">
        <f t="shared" ca="1" si="49"/>
        <v>6.4847954993147602E-5</v>
      </c>
    </row>
    <row r="201" spans="1:18">
      <c r="A201" s="66"/>
      <c r="B201" s="66"/>
      <c r="C201" s="66"/>
      <c r="D201" s="67">
        <f t="shared" si="35"/>
        <v>0</v>
      </c>
      <c r="E201" s="67">
        <f t="shared" si="36"/>
        <v>0</v>
      </c>
      <c r="F201" s="62">
        <f t="shared" si="37"/>
        <v>0</v>
      </c>
      <c r="G201" s="62">
        <f t="shared" si="38"/>
        <v>0</v>
      </c>
      <c r="H201" s="62">
        <f t="shared" si="39"/>
        <v>0</v>
      </c>
      <c r="I201" s="62">
        <f t="shared" si="40"/>
        <v>0</v>
      </c>
      <c r="J201" s="62">
        <f t="shared" si="41"/>
        <v>0</v>
      </c>
      <c r="K201" s="62">
        <f t="shared" si="42"/>
        <v>0</v>
      </c>
      <c r="L201" s="62">
        <f t="shared" si="43"/>
        <v>0</v>
      </c>
      <c r="M201" s="62">
        <f t="shared" ca="1" si="44"/>
        <v>-6.4847954993147602E-5</v>
      </c>
      <c r="N201" s="62">
        <f t="shared" ca="1" si="45"/>
        <v>0</v>
      </c>
      <c r="O201" s="68">
        <f t="shared" ca="1" si="46"/>
        <v>0</v>
      </c>
      <c r="P201" s="62">
        <f t="shared" ca="1" si="47"/>
        <v>0</v>
      </c>
      <c r="Q201" s="62">
        <f t="shared" ca="1" si="48"/>
        <v>0</v>
      </c>
      <c r="R201" s="37">
        <f t="shared" ca="1" si="49"/>
        <v>6.4847954993147602E-5</v>
      </c>
    </row>
    <row r="202" spans="1:18">
      <c r="A202" s="66"/>
      <c r="B202" s="66"/>
      <c r="C202" s="66"/>
      <c r="D202" s="67">
        <f t="shared" si="35"/>
        <v>0</v>
      </c>
      <c r="E202" s="67">
        <f t="shared" si="36"/>
        <v>0</v>
      </c>
      <c r="F202" s="62">
        <f t="shared" si="37"/>
        <v>0</v>
      </c>
      <c r="G202" s="62">
        <f t="shared" si="38"/>
        <v>0</v>
      </c>
      <c r="H202" s="62">
        <f t="shared" si="39"/>
        <v>0</v>
      </c>
      <c r="I202" s="62">
        <f t="shared" si="40"/>
        <v>0</v>
      </c>
      <c r="J202" s="62">
        <f t="shared" si="41"/>
        <v>0</v>
      </c>
      <c r="K202" s="62">
        <f t="shared" si="42"/>
        <v>0</v>
      </c>
      <c r="L202" s="62">
        <f t="shared" si="43"/>
        <v>0</v>
      </c>
      <c r="M202" s="62">
        <f t="shared" ca="1" si="44"/>
        <v>-6.4847954993147602E-5</v>
      </c>
      <c r="N202" s="62">
        <f t="shared" ca="1" si="45"/>
        <v>0</v>
      </c>
      <c r="O202" s="68">
        <f t="shared" ca="1" si="46"/>
        <v>0</v>
      </c>
      <c r="P202" s="62">
        <f t="shared" ca="1" si="47"/>
        <v>0</v>
      </c>
      <c r="Q202" s="62">
        <f t="shared" ca="1" si="48"/>
        <v>0</v>
      </c>
      <c r="R202" s="37">
        <f t="shared" ca="1" si="49"/>
        <v>6.4847954993147602E-5</v>
      </c>
    </row>
    <row r="203" spans="1:18">
      <c r="A203" s="66"/>
      <c r="B203" s="66"/>
      <c r="C203" s="66"/>
      <c r="D203" s="67">
        <f t="shared" si="35"/>
        <v>0</v>
      </c>
      <c r="E203" s="67">
        <f t="shared" si="36"/>
        <v>0</v>
      </c>
      <c r="F203" s="62">
        <f t="shared" si="37"/>
        <v>0</v>
      </c>
      <c r="G203" s="62">
        <f t="shared" si="38"/>
        <v>0</v>
      </c>
      <c r="H203" s="62">
        <f t="shared" si="39"/>
        <v>0</v>
      </c>
      <c r="I203" s="62">
        <f t="shared" si="40"/>
        <v>0</v>
      </c>
      <c r="J203" s="62">
        <f t="shared" si="41"/>
        <v>0</v>
      </c>
      <c r="K203" s="62">
        <f t="shared" si="42"/>
        <v>0</v>
      </c>
      <c r="L203" s="62">
        <f t="shared" si="43"/>
        <v>0</v>
      </c>
      <c r="M203" s="62">
        <f t="shared" ca="1" si="44"/>
        <v>-6.4847954993147602E-5</v>
      </c>
      <c r="N203" s="62">
        <f t="shared" ca="1" si="45"/>
        <v>0</v>
      </c>
      <c r="O203" s="68">
        <f t="shared" ca="1" si="46"/>
        <v>0</v>
      </c>
      <c r="P203" s="62">
        <f t="shared" ca="1" si="47"/>
        <v>0</v>
      </c>
      <c r="Q203" s="62">
        <f t="shared" ca="1" si="48"/>
        <v>0</v>
      </c>
      <c r="R203" s="37">
        <f t="shared" ca="1" si="49"/>
        <v>6.4847954993147602E-5</v>
      </c>
    </row>
    <row r="204" spans="1:18">
      <c r="A204" s="66"/>
      <c r="B204" s="66"/>
      <c r="C204" s="66"/>
      <c r="D204" s="67">
        <f t="shared" si="35"/>
        <v>0</v>
      </c>
      <c r="E204" s="67">
        <f t="shared" si="36"/>
        <v>0</v>
      </c>
      <c r="F204" s="62">
        <f t="shared" si="37"/>
        <v>0</v>
      </c>
      <c r="G204" s="62">
        <f t="shared" si="38"/>
        <v>0</v>
      </c>
      <c r="H204" s="62">
        <f t="shared" si="39"/>
        <v>0</v>
      </c>
      <c r="I204" s="62">
        <f t="shared" si="40"/>
        <v>0</v>
      </c>
      <c r="J204" s="62">
        <f t="shared" si="41"/>
        <v>0</v>
      </c>
      <c r="K204" s="62">
        <f t="shared" si="42"/>
        <v>0</v>
      </c>
      <c r="L204" s="62">
        <f t="shared" si="43"/>
        <v>0</v>
      </c>
      <c r="M204" s="62">
        <f t="shared" ca="1" si="44"/>
        <v>-6.4847954993147602E-5</v>
      </c>
      <c r="N204" s="62">
        <f t="shared" ca="1" si="45"/>
        <v>0</v>
      </c>
      <c r="O204" s="68">
        <f t="shared" ca="1" si="46"/>
        <v>0</v>
      </c>
      <c r="P204" s="62">
        <f t="shared" ca="1" si="47"/>
        <v>0</v>
      </c>
      <c r="Q204" s="62">
        <f t="shared" ca="1" si="48"/>
        <v>0</v>
      </c>
      <c r="R204" s="37">
        <f t="shared" ca="1" si="49"/>
        <v>6.4847954993147602E-5</v>
      </c>
    </row>
    <row r="205" spans="1:18">
      <c r="A205" s="66"/>
      <c r="B205" s="66"/>
      <c r="C205" s="66"/>
      <c r="D205" s="67">
        <f t="shared" si="35"/>
        <v>0</v>
      </c>
      <c r="E205" s="67">
        <f t="shared" si="36"/>
        <v>0</v>
      </c>
      <c r="F205" s="62">
        <f t="shared" si="37"/>
        <v>0</v>
      </c>
      <c r="G205" s="62">
        <f t="shared" si="38"/>
        <v>0</v>
      </c>
      <c r="H205" s="62">
        <f t="shared" si="39"/>
        <v>0</v>
      </c>
      <c r="I205" s="62">
        <f t="shared" si="40"/>
        <v>0</v>
      </c>
      <c r="J205" s="62">
        <f t="shared" si="41"/>
        <v>0</v>
      </c>
      <c r="K205" s="62">
        <f t="shared" si="42"/>
        <v>0</v>
      </c>
      <c r="L205" s="62">
        <f t="shared" si="43"/>
        <v>0</v>
      </c>
      <c r="M205" s="62">
        <f t="shared" ca="1" si="44"/>
        <v>-6.4847954993147602E-5</v>
      </c>
      <c r="N205" s="62">
        <f t="shared" ca="1" si="45"/>
        <v>0</v>
      </c>
      <c r="O205" s="68">
        <f t="shared" ca="1" si="46"/>
        <v>0</v>
      </c>
      <c r="P205" s="62">
        <f t="shared" ca="1" si="47"/>
        <v>0</v>
      </c>
      <c r="Q205" s="62">
        <f t="shared" ca="1" si="48"/>
        <v>0</v>
      </c>
      <c r="R205" s="37">
        <f t="shared" ca="1" si="49"/>
        <v>6.4847954993147602E-5</v>
      </c>
    </row>
    <row r="206" spans="1:18">
      <c r="A206" s="66"/>
      <c r="B206" s="66"/>
      <c r="C206" s="66"/>
      <c r="D206" s="67">
        <f t="shared" si="35"/>
        <v>0</v>
      </c>
      <c r="E206" s="67">
        <f t="shared" si="36"/>
        <v>0</v>
      </c>
      <c r="F206" s="62">
        <f t="shared" si="37"/>
        <v>0</v>
      </c>
      <c r="G206" s="62">
        <f t="shared" si="38"/>
        <v>0</v>
      </c>
      <c r="H206" s="62">
        <f t="shared" si="39"/>
        <v>0</v>
      </c>
      <c r="I206" s="62">
        <f t="shared" si="40"/>
        <v>0</v>
      </c>
      <c r="J206" s="62">
        <f t="shared" si="41"/>
        <v>0</v>
      </c>
      <c r="K206" s="62">
        <f t="shared" si="42"/>
        <v>0</v>
      </c>
      <c r="L206" s="62">
        <f t="shared" si="43"/>
        <v>0</v>
      </c>
      <c r="M206" s="62">
        <f t="shared" ca="1" si="44"/>
        <v>-6.4847954993147602E-5</v>
      </c>
      <c r="N206" s="62">
        <f t="shared" ca="1" si="45"/>
        <v>0</v>
      </c>
      <c r="O206" s="68">
        <f t="shared" ca="1" si="46"/>
        <v>0</v>
      </c>
      <c r="P206" s="62">
        <f t="shared" ca="1" si="47"/>
        <v>0</v>
      </c>
      <c r="Q206" s="62">
        <f t="shared" ca="1" si="48"/>
        <v>0</v>
      </c>
      <c r="R206" s="37">
        <f t="shared" ca="1" si="49"/>
        <v>6.4847954993147602E-5</v>
      </c>
    </row>
    <row r="207" spans="1:18">
      <c r="A207" s="66"/>
      <c r="B207" s="66"/>
      <c r="C207" s="66"/>
      <c r="D207" s="67">
        <f t="shared" si="35"/>
        <v>0</v>
      </c>
      <c r="E207" s="67">
        <f t="shared" si="36"/>
        <v>0</v>
      </c>
      <c r="F207" s="62">
        <f t="shared" si="37"/>
        <v>0</v>
      </c>
      <c r="G207" s="62">
        <f t="shared" si="38"/>
        <v>0</v>
      </c>
      <c r="H207" s="62">
        <f t="shared" si="39"/>
        <v>0</v>
      </c>
      <c r="I207" s="62">
        <f t="shared" si="40"/>
        <v>0</v>
      </c>
      <c r="J207" s="62">
        <f t="shared" si="41"/>
        <v>0</v>
      </c>
      <c r="K207" s="62">
        <f t="shared" si="42"/>
        <v>0</v>
      </c>
      <c r="L207" s="62">
        <f t="shared" si="43"/>
        <v>0</v>
      </c>
      <c r="M207" s="62">
        <f t="shared" ca="1" si="44"/>
        <v>-6.4847954993147602E-5</v>
      </c>
      <c r="N207" s="62">
        <f t="shared" ca="1" si="45"/>
        <v>0</v>
      </c>
      <c r="O207" s="68">
        <f t="shared" ca="1" si="46"/>
        <v>0</v>
      </c>
      <c r="P207" s="62">
        <f t="shared" ca="1" si="47"/>
        <v>0</v>
      </c>
      <c r="Q207" s="62">
        <f t="shared" ca="1" si="48"/>
        <v>0</v>
      </c>
      <c r="R207" s="37">
        <f t="shared" ca="1" si="49"/>
        <v>6.4847954993147602E-5</v>
      </c>
    </row>
    <row r="208" spans="1:18">
      <c r="A208" s="66"/>
      <c r="B208" s="66"/>
      <c r="C208" s="66"/>
      <c r="D208" s="67">
        <f t="shared" si="35"/>
        <v>0</v>
      </c>
      <c r="E208" s="67">
        <f t="shared" si="36"/>
        <v>0</v>
      </c>
      <c r="F208" s="62">
        <f t="shared" si="37"/>
        <v>0</v>
      </c>
      <c r="G208" s="62">
        <f t="shared" si="38"/>
        <v>0</v>
      </c>
      <c r="H208" s="62">
        <f t="shared" si="39"/>
        <v>0</v>
      </c>
      <c r="I208" s="62">
        <f t="shared" si="40"/>
        <v>0</v>
      </c>
      <c r="J208" s="62">
        <f t="shared" si="41"/>
        <v>0</v>
      </c>
      <c r="K208" s="62">
        <f t="shared" si="42"/>
        <v>0</v>
      </c>
      <c r="L208" s="62">
        <f t="shared" si="43"/>
        <v>0</v>
      </c>
      <c r="M208" s="62">
        <f t="shared" ca="1" si="44"/>
        <v>-6.4847954993147602E-5</v>
      </c>
      <c r="N208" s="62">
        <f t="shared" ca="1" si="45"/>
        <v>0</v>
      </c>
      <c r="O208" s="68">
        <f t="shared" ca="1" si="46"/>
        <v>0</v>
      </c>
      <c r="P208" s="62">
        <f t="shared" ca="1" si="47"/>
        <v>0</v>
      </c>
      <c r="Q208" s="62">
        <f t="shared" ca="1" si="48"/>
        <v>0</v>
      </c>
      <c r="R208" s="37">
        <f t="shared" ca="1" si="49"/>
        <v>6.4847954993147602E-5</v>
      </c>
    </row>
    <row r="209" spans="1:18">
      <c r="A209" s="66"/>
      <c r="B209" s="66"/>
      <c r="C209" s="66"/>
      <c r="D209" s="67">
        <f t="shared" si="35"/>
        <v>0</v>
      </c>
      <c r="E209" s="67">
        <f t="shared" si="36"/>
        <v>0</v>
      </c>
      <c r="F209" s="62">
        <f t="shared" si="37"/>
        <v>0</v>
      </c>
      <c r="G209" s="62">
        <f t="shared" si="38"/>
        <v>0</v>
      </c>
      <c r="H209" s="62">
        <f t="shared" si="39"/>
        <v>0</v>
      </c>
      <c r="I209" s="62">
        <f t="shared" si="40"/>
        <v>0</v>
      </c>
      <c r="J209" s="62">
        <f t="shared" si="41"/>
        <v>0</v>
      </c>
      <c r="K209" s="62">
        <f t="shared" si="42"/>
        <v>0</v>
      </c>
      <c r="L209" s="62">
        <f t="shared" si="43"/>
        <v>0</v>
      </c>
      <c r="M209" s="62">
        <f t="shared" ca="1" si="44"/>
        <v>-6.4847954993147602E-5</v>
      </c>
      <c r="N209" s="62">
        <f t="shared" ca="1" si="45"/>
        <v>0</v>
      </c>
      <c r="O209" s="68">
        <f t="shared" ca="1" si="46"/>
        <v>0</v>
      </c>
      <c r="P209" s="62">
        <f t="shared" ca="1" si="47"/>
        <v>0</v>
      </c>
      <c r="Q209" s="62">
        <f t="shared" ca="1" si="48"/>
        <v>0</v>
      </c>
      <c r="R209" s="37">
        <f t="shared" ca="1" si="49"/>
        <v>6.4847954993147602E-5</v>
      </c>
    </row>
    <row r="210" spans="1:18">
      <c r="A210" s="66"/>
      <c r="B210" s="66"/>
      <c r="C210" s="66"/>
      <c r="D210" s="67">
        <f t="shared" si="35"/>
        <v>0</v>
      </c>
      <c r="E210" s="67">
        <f t="shared" si="36"/>
        <v>0</v>
      </c>
      <c r="F210" s="62">
        <f t="shared" si="37"/>
        <v>0</v>
      </c>
      <c r="G210" s="62">
        <f t="shared" si="38"/>
        <v>0</v>
      </c>
      <c r="H210" s="62">
        <f t="shared" si="39"/>
        <v>0</v>
      </c>
      <c r="I210" s="62">
        <f t="shared" si="40"/>
        <v>0</v>
      </c>
      <c r="J210" s="62">
        <f t="shared" si="41"/>
        <v>0</v>
      </c>
      <c r="K210" s="62">
        <f t="shared" si="42"/>
        <v>0</v>
      </c>
      <c r="L210" s="62">
        <f t="shared" si="43"/>
        <v>0</v>
      </c>
      <c r="M210" s="62">
        <f t="shared" ca="1" si="44"/>
        <v>-6.4847954993147602E-5</v>
      </c>
      <c r="N210" s="62">
        <f t="shared" ca="1" si="45"/>
        <v>0</v>
      </c>
      <c r="O210" s="68">
        <f t="shared" ca="1" si="46"/>
        <v>0</v>
      </c>
      <c r="P210" s="62">
        <f t="shared" ca="1" si="47"/>
        <v>0</v>
      </c>
      <c r="Q210" s="62">
        <f t="shared" ca="1" si="48"/>
        <v>0</v>
      </c>
      <c r="R210" s="37">
        <f t="shared" ca="1" si="49"/>
        <v>6.4847954993147602E-5</v>
      </c>
    </row>
    <row r="211" spans="1:18">
      <c r="A211" s="66"/>
      <c r="B211" s="66"/>
      <c r="C211" s="66"/>
      <c r="D211" s="67">
        <f t="shared" ref="D211:D274" si="50">A211/A$18</f>
        <v>0</v>
      </c>
      <c r="E211" s="67">
        <f t="shared" ref="E211:E274" si="51">B211/B$18</f>
        <v>0</v>
      </c>
      <c r="F211" s="62">
        <f t="shared" ref="F211:F274" si="52">$C211*D211</f>
        <v>0</v>
      </c>
      <c r="G211" s="62">
        <f t="shared" ref="G211:G274" si="53">$C211*E211</f>
        <v>0</v>
      </c>
      <c r="H211" s="62">
        <f t="shared" ref="H211:H274" si="54">C211*D211*D211</f>
        <v>0</v>
      </c>
      <c r="I211" s="62">
        <f t="shared" ref="I211:I274" si="55">C211*D211*D211*D211</f>
        <v>0</v>
      </c>
      <c r="J211" s="62">
        <f t="shared" ref="J211:J274" si="56">C211*D211*D211*D211*D211</f>
        <v>0</v>
      </c>
      <c r="K211" s="62">
        <f t="shared" ref="K211:K274" si="57">C211*E211*D211</f>
        <v>0</v>
      </c>
      <c r="L211" s="62">
        <f t="shared" ref="L211:L274" si="58">C211*E211*D211*D211</f>
        <v>0</v>
      </c>
      <c r="M211" s="62">
        <f t="shared" ref="M211:M274" ca="1" si="59">+E$4+E$5*D211+E$6*D211^2</f>
        <v>-6.4847954993147602E-5</v>
      </c>
      <c r="N211" s="62">
        <f t="shared" ref="N211:N274" ca="1" si="60">C211*(M211-E211)^2</f>
        <v>0</v>
      </c>
      <c r="O211" s="68">
        <f t="shared" ref="O211:O274" ca="1" si="61">(C211*O$1-O$2*F211+O$3*H211)^2</f>
        <v>0</v>
      </c>
      <c r="P211" s="62">
        <f t="shared" ref="P211:P274" ca="1" si="62">(-C211*O$2+O$4*F211-O$5*H211)^2</f>
        <v>0</v>
      </c>
      <c r="Q211" s="62">
        <f t="shared" ref="Q211:Q274" ca="1" si="63">+(C211*O$3-F211*O$5+H211*O$6)^2</f>
        <v>0</v>
      </c>
      <c r="R211" s="37">
        <f t="shared" ref="R211:R274" ca="1" si="64">+E211-M211</f>
        <v>6.4847954993147602E-5</v>
      </c>
    </row>
    <row r="212" spans="1:18">
      <c r="A212" s="66"/>
      <c r="B212" s="66"/>
      <c r="C212" s="66"/>
      <c r="D212" s="67">
        <f t="shared" si="50"/>
        <v>0</v>
      </c>
      <c r="E212" s="67">
        <f t="shared" si="51"/>
        <v>0</v>
      </c>
      <c r="F212" s="62">
        <f t="shared" si="52"/>
        <v>0</v>
      </c>
      <c r="G212" s="62">
        <f t="shared" si="53"/>
        <v>0</v>
      </c>
      <c r="H212" s="62">
        <f t="shared" si="54"/>
        <v>0</v>
      </c>
      <c r="I212" s="62">
        <f t="shared" si="55"/>
        <v>0</v>
      </c>
      <c r="J212" s="62">
        <f t="shared" si="56"/>
        <v>0</v>
      </c>
      <c r="K212" s="62">
        <f t="shared" si="57"/>
        <v>0</v>
      </c>
      <c r="L212" s="62">
        <f t="shared" si="58"/>
        <v>0</v>
      </c>
      <c r="M212" s="62">
        <f t="shared" ca="1" si="59"/>
        <v>-6.4847954993147602E-5</v>
      </c>
      <c r="N212" s="62">
        <f t="shared" ca="1" si="60"/>
        <v>0</v>
      </c>
      <c r="O212" s="68">
        <f t="shared" ca="1" si="61"/>
        <v>0</v>
      </c>
      <c r="P212" s="62">
        <f t="shared" ca="1" si="62"/>
        <v>0</v>
      </c>
      <c r="Q212" s="62">
        <f t="shared" ca="1" si="63"/>
        <v>0</v>
      </c>
      <c r="R212" s="37">
        <f t="shared" ca="1" si="64"/>
        <v>6.4847954993147602E-5</v>
      </c>
    </row>
    <row r="213" spans="1:18">
      <c r="A213" s="66"/>
      <c r="B213" s="66"/>
      <c r="C213" s="66"/>
      <c r="D213" s="67">
        <f t="shared" si="50"/>
        <v>0</v>
      </c>
      <c r="E213" s="67">
        <f t="shared" si="51"/>
        <v>0</v>
      </c>
      <c r="F213" s="62">
        <f t="shared" si="52"/>
        <v>0</v>
      </c>
      <c r="G213" s="62">
        <f t="shared" si="53"/>
        <v>0</v>
      </c>
      <c r="H213" s="62">
        <f t="shared" si="54"/>
        <v>0</v>
      </c>
      <c r="I213" s="62">
        <f t="shared" si="55"/>
        <v>0</v>
      </c>
      <c r="J213" s="62">
        <f t="shared" si="56"/>
        <v>0</v>
      </c>
      <c r="K213" s="62">
        <f t="shared" si="57"/>
        <v>0</v>
      </c>
      <c r="L213" s="62">
        <f t="shared" si="58"/>
        <v>0</v>
      </c>
      <c r="M213" s="62">
        <f t="shared" ca="1" si="59"/>
        <v>-6.4847954993147602E-5</v>
      </c>
      <c r="N213" s="62">
        <f t="shared" ca="1" si="60"/>
        <v>0</v>
      </c>
      <c r="O213" s="68">
        <f t="shared" ca="1" si="61"/>
        <v>0</v>
      </c>
      <c r="P213" s="62">
        <f t="shared" ca="1" si="62"/>
        <v>0</v>
      </c>
      <c r="Q213" s="62">
        <f t="shared" ca="1" si="63"/>
        <v>0</v>
      </c>
      <c r="R213" s="37">
        <f t="shared" ca="1" si="64"/>
        <v>6.4847954993147602E-5</v>
      </c>
    </row>
    <row r="214" spans="1:18">
      <c r="A214" s="66"/>
      <c r="B214" s="66"/>
      <c r="C214" s="66"/>
      <c r="D214" s="67">
        <f t="shared" si="50"/>
        <v>0</v>
      </c>
      <c r="E214" s="67">
        <f t="shared" si="51"/>
        <v>0</v>
      </c>
      <c r="F214" s="62">
        <f t="shared" si="52"/>
        <v>0</v>
      </c>
      <c r="G214" s="62">
        <f t="shared" si="53"/>
        <v>0</v>
      </c>
      <c r="H214" s="62">
        <f t="shared" si="54"/>
        <v>0</v>
      </c>
      <c r="I214" s="62">
        <f t="shared" si="55"/>
        <v>0</v>
      </c>
      <c r="J214" s="62">
        <f t="shared" si="56"/>
        <v>0</v>
      </c>
      <c r="K214" s="62">
        <f t="shared" si="57"/>
        <v>0</v>
      </c>
      <c r="L214" s="62">
        <f t="shared" si="58"/>
        <v>0</v>
      </c>
      <c r="M214" s="62">
        <f t="shared" ca="1" si="59"/>
        <v>-6.4847954993147602E-5</v>
      </c>
      <c r="N214" s="62">
        <f t="shared" ca="1" si="60"/>
        <v>0</v>
      </c>
      <c r="O214" s="68">
        <f t="shared" ca="1" si="61"/>
        <v>0</v>
      </c>
      <c r="P214" s="62">
        <f t="shared" ca="1" si="62"/>
        <v>0</v>
      </c>
      <c r="Q214" s="62">
        <f t="shared" ca="1" si="63"/>
        <v>0</v>
      </c>
      <c r="R214" s="37">
        <f t="shared" ca="1" si="64"/>
        <v>6.4847954993147602E-5</v>
      </c>
    </row>
    <row r="215" spans="1:18">
      <c r="A215" s="66"/>
      <c r="B215" s="66"/>
      <c r="C215" s="66"/>
      <c r="D215" s="67">
        <f t="shared" si="50"/>
        <v>0</v>
      </c>
      <c r="E215" s="67">
        <f t="shared" si="51"/>
        <v>0</v>
      </c>
      <c r="F215" s="62">
        <f t="shared" si="52"/>
        <v>0</v>
      </c>
      <c r="G215" s="62">
        <f t="shared" si="53"/>
        <v>0</v>
      </c>
      <c r="H215" s="62">
        <f t="shared" si="54"/>
        <v>0</v>
      </c>
      <c r="I215" s="62">
        <f t="shared" si="55"/>
        <v>0</v>
      </c>
      <c r="J215" s="62">
        <f t="shared" si="56"/>
        <v>0</v>
      </c>
      <c r="K215" s="62">
        <f t="shared" si="57"/>
        <v>0</v>
      </c>
      <c r="L215" s="62">
        <f t="shared" si="58"/>
        <v>0</v>
      </c>
      <c r="M215" s="62">
        <f t="shared" ca="1" si="59"/>
        <v>-6.4847954993147602E-5</v>
      </c>
      <c r="N215" s="62">
        <f t="shared" ca="1" si="60"/>
        <v>0</v>
      </c>
      <c r="O215" s="68">
        <f t="shared" ca="1" si="61"/>
        <v>0</v>
      </c>
      <c r="P215" s="62">
        <f t="shared" ca="1" si="62"/>
        <v>0</v>
      </c>
      <c r="Q215" s="62">
        <f t="shared" ca="1" si="63"/>
        <v>0</v>
      </c>
      <c r="R215" s="37">
        <f t="shared" ca="1" si="64"/>
        <v>6.4847954993147602E-5</v>
      </c>
    </row>
    <row r="216" spans="1:18">
      <c r="A216" s="66"/>
      <c r="B216" s="66"/>
      <c r="C216" s="66"/>
      <c r="D216" s="67">
        <f t="shared" si="50"/>
        <v>0</v>
      </c>
      <c r="E216" s="67">
        <f t="shared" si="51"/>
        <v>0</v>
      </c>
      <c r="F216" s="62">
        <f t="shared" si="52"/>
        <v>0</v>
      </c>
      <c r="G216" s="62">
        <f t="shared" si="53"/>
        <v>0</v>
      </c>
      <c r="H216" s="62">
        <f t="shared" si="54"/>
        <v>0</v>
      </c>
      <c r="I216" s="62">
        <f t="shared" si="55"/>
        <v>0</v>
      </c>
      <c r="J216" s="62">
        <f t="shared" si="56"/>
        <v>0</v>
      </c>
      <c r="K216" s="62">
        <f t="shared" si="57"/>
        <v>0</v>
      </c>
      <c r="L216" s="62">
        <f t="shared" si="58"/>
        <v>0</v>
      </c>
      <c r="M216" s="62">
        <f t="shared" ca="1" si="59"/>
        <v>-6.4847954993147602E-5</v>
      </c>
      <c r="N216" s="62">
        <f t="shared" ca="1" si="60"/>
        <v>0</v>
      </c>
      <c r="O216" s="68">
        <f t="shared" ca="1" si="61"/>
        <v>0</v>
      </c>
      <c r="P216" s="62">
        <f t="shared" ca="1" si="62"/>
        <v>0</v>
      </c>
      <c r="Q216" s="62">
        <f t="shared" ca="1" si="63"/>
        <v>0</v>
      </c>
      <c r="R216" s="37">
        <f t="shared" ca="1" si="64"/>
        <v>6.4847954993147602E-5</v>
      </c>
    </row>
    <row r="217" spans="1:18">
      <c r="A217" s="66"/>
      <c r="B217" s="66"/>
      <c r="C217" s="66"/>
      <c r="D217" s="67">
        <f t="shared" si="50"/>
        <v>0</v>
      </c>
      <c r="E217" s="67">
        <f t="shared" si="51"/>
        <v>0</v>
      </c>
      <c r="F217" s="62">
        <f t="shared" si="52"/>
        <v>0</v>
      </c>
      <c r="G217" s="62">
        <f t="shared" si="53"/>
        <v>0</v>
      </c>
      <c r="H217" s="62">
        <f t="shared" si="54"/>
        <v>0</v>
      </c>
      <c r="I217" s="62">
        <f t="shared" si="55"/>
        <v>0</v>
      </c>
      <c r="J217" s="62">
        <f t="shared" si="56"/>
        <v>0</v>
      </c>
      <c r="K217" s="62">
        <f t="shared" si="57"/>
        <v>0</v>
      </c>
      <c r="L217" s="62">
        <f t="shared" si="58"/>
        <v>0</v>
      </c>
      <c r="M217" s="62">
        <f t="shared" ca="1" si="59"/>
        <v>-6.4847954993147602E-5</v>
      </c>
      <c r="N217" s="62">
        <f t="shared" ca="1" si="60"/>
        <v>0</v>
      </c>
      <c r="O217" s="68">
        <f t="shared" ca="1" si="61"/>
        <v>0</v>
      </c>
      <c r="P217" s="62">
        <f t="shared" ca="1" si="62"/>
        <v>0</v>
      </c>
      <c r="Q217" s="62">
        <f t="shared" ca="1" si="63"/>
        <v>0</v>
      </c>
      <c r="R217" s="37">
        <f t="shared" ca="1" si="64"/>
        <v>6.4847954993147602E-5</v>
      </c>
    </row>
    <row r="218" spans="1:18">
      <c r="A218" s="66"/>
      <c r="B218" s="66"/>
      <c r="C218" s="66"/>
      <c r="D218" s="67">
        <f t="shared" si="50"/>
        <v>0</v>
      </c>
      <c r="E218" s="67">
        <f t="shared" si="51"/>
        <v>0</v>
      </c>
      <c r="F218" s="62">
        <f t="shared" si="52"/>
        <v>0</v>
      </c>
      <c r="G218" s="62">
        <f t="shared" si="53"/>
        <v>0</v>
      </c>
      <c r="H218" s="62">
        <f t="shared" si="54"/>
        <v>0</v>
      </c>
      <c r="I218" s="62">
        <f t="shared" si="55"/>
        <v>0</v>
      </c>
      <c r="J218" s="62">
        <f t="shared" si="56"/>
        <v>0</v>
      </c>
      <c r="K218" s="62">
        <f t="shared" si="57"/>
        <v>0</v>
      </c>
      <c r="L218" s="62">
        <f t="shared" si="58"/>
        <v>0</v>
      </c>
      <c r="M218" s="62">
        <f t="shared" ca="1" si="59"/>
        <v>-6.4847954993147602E-5</v>
      </c>
      <c r="N218" s="62">
        <f t="shared" ca="1" si="60"/>
        <v>0</v>
      </c>
      <c r="O218" s="68">
        <f t="shared" ca="1" si="61"/>
        <v>0</v>
      </c>
      <c r="P218" s="62">
        <f t="shared" ca="1" si="62"/>
        <v>0</v>
      </c>
      <c r="Q218" s="62">
        <f t="shared" ca="1" si="63"/>
        <v>0</v>
      </c>
      <c r="R218" s="37">
        <f t="shared" ca="1" si="64"/>
        <v>6.4847954993147602E-5</v>
      </c>
    </row>
    <row r="219" spans="1:18">
      <c r="A219" s="66"/>
      <c r="B219" s="66"/>
      <c r="C219" s="66"/>
      <c r="D219" s="67">
        <f t="shared" si="50"/>
        <v>0</v>
      </c>
      <c r="E219" s="67">
        <f t="shared" si="51"/>
        <v>0</v>
      </c>
      <c r="F219" s="62">
        <f t="shared" si="52"/>
        <v>0</v>
      </c>
      <c r="G219" s="62">
        <f t="shared" si="53"/>
        <v>0</v>
      </c>
      <c r="H219" s="62">
        <f t="shared" si="54"/>
        <v>0</v>
      </c>
      <c r="I219" s="62">
        <f t="shared" si="55"/>
        <v>0</v>
      </c>
      <c r="J219" s="62">
        <f t="shared" si="56"/>
        <v>0</v>
      </c>
      <c r="K219" s="62">
        <f t="shared" si="57"/>
        <v>0</v>
      </c>
      <c r="L219" s="62">
        <f t="shared" si="58"/>
        <v>0</v>
      </c>
      <c r="M219" s="62">
        <f t="shared" ca="1" si="59"/>
        <v>-6.4847954993147602E-5</v>
      </c>
      <c r="N219" s="62">
        <f t="shared" ca="1" si="60"/>
        <v>0</v>
      </c>
      <c r="O219" s="68">
        <f t="shared" ca="1" si="61"/>
        <v>0</v>
      </c>
      <c r="P219" s="62">
        <f t="shared" ca="1" si="62"/>
        <v>0</v>
      </c>
      <c r="Q219" s="62">
        <f t="shared" ca="1" si="63"/>
        <v>0</v>
      </c>
      <c r="R219" s="37">
        <f t="shared" ca="1" si="64"/>
        <v>6.4847954993147602E-5</v>
      </c>
    </row>
    <row r="220" spans="1:18">
      <c r="A220" s="66"/>
      <c r="B220" s="66"/>
      <c r="C220" s="66"/>
      <c r="D220" s="67">
        <f t="shared" si="50"/>
        <v>0</v>
      </c>
      <c r="E220" s="67">
        <f t="shared" si="51"/>
        <v>0</v>
      </c>
      <c r="F220" s="62">
        <f t="shared" si="52"/>
        <v>0</v>
      </c>
      <c r="G220" s="62">
        <f t="shared" si="53"/>
        <v>0</v>
      </c>
      <c r="H220" s="62">
        <f t="shared" si="54"/>
        <v>0</v>
      </c>
      <c r="I220" s="62">
        <f t="shared" si="55"/>
        <v>0</v>
      </c>
      <c r="J220" s="62">
        <f t="shared" si="56"/>
        <v>0</v>
      </c>
      <c r="K220" s="62">
        <f t="shared" si="57"/>
        <v>0</v>
      </c>
      <c r="L220" s="62">
        <f t="shared" si="58"/>
        <v>0</v>
      </c>
      <c r="M220" s="62">
        <f t="shared" ca="1" si="59"/>
        <v>-6.4847954993147602E-5</v>
      </c>
      <c r="N220" s="62">
        <f t="shared" ca="1" si="60"/>
        <v>0</v>
      </c>
      <c r="O220" s="68">
        <f t="shared" ca="1" si="61"/>
        <v>0</v>
      </c>
      <c r="P220" s="62">
        <f t="shared" ca="1" si="62"/>
        <v>0</v>
      </c>
      <c r="Q220" s="62">
        <f t="shared" ca="1" si="63"/>
        <v>0</v>
      </c>
      <c r="R220" s="37">
        <f t="shared" ca="1" si="64"/>
        <v>6.4847954993147602E-5</v>
      </c>
    </row>
    <row r="221" spans="1:18">
      <c r="A221" s="66"/>
      <c r="B221" s="66"/>
      <c r="C221" s="66"/>
      <c r="D221" s="67">
        <f t="shared" si="50"/>
        <v>0</v>
      </c>
      <c r="E221" s="67">
        <f t="shared" si="51"/>
        <v>0</v>
      </c>
      <c r="F221" s="62">
        <f t="shared" si="52"/>
        <v>0</v>
      </c>
      <c r="G221" s="62">
        <f t="shared" si="53"/>
        <v>0</v>
      </c>
      <c r="H221" s="62">
        <f t="shared" si="54"/>
        <v>0</v>
      </c>
      <c r="I221" s="62">
        <f t="shared" si="55"/>
        <v>0</v>
      </c>
      <c r="J221" s="62">
        <f t="shared" si="56"/>
        <v>0</v>
      </c>
      <c r="K221" s="62">
        <f t="shared" si="57"/>
        <v>0</v>
      </c>
      <c r="L221" s="62">
        <f t="shared" si="58"/>
        <v>0</v>
      </c>
      <c r="M221" s="62">
        <f t="shared" ca="1" si="59"/>
        <v>-6.4847954993147602E-5</v>
      </c>
      <c r="N221" s="62">
        <f t="shared" ca="1" si="60"/>
        <v>0</v>
      </c>
      <c r="O221" s="68">
        <f t="shared" ca="1" si="61"/>
        <v>0</v>
      </c>
      <c r="P221" s="62">
        <f t="shared" ca="1" si="62"/>
        <v>0</v>
      </c>
      <c r="Q221" s="62">
        <f t="shared" ca="1" si="63"/>
        <v>0</v>
      </c>
      <c r="R221" s="37">
        <f t="shared" ca="1" si="64"/>
        <v>6.4847954993147602E-5</v>
      </c>
    </row>
    <row r="222" spans="1:18">
      <c r="A222" s="66"/>
      <c r="B222" s="66"/>
      <c r="C222" s="66"/>
      <c r="D222" s="67">
        <f t="shared" si="50"/>
        <v>0</v>
      </c>
      <c r="E222" s="67">
        <f t="shared" si="51"/>
        <v>0</v>
      </c>
      <c r="F222" s="62">
        <f t="shared" si="52"/>
        <v>0</v>
      </c>
      <c r="G222" s="62">
        <f t="shared" si="53"/>
        <v>0</v>
      </c>
      <c r="H222" s="62">
        <f t="shared" si="54"/>
        <v>0</v>
      </c>
      <c r="I222" s="62">
        <f t="shared" si="55"/>
        <v>0</v>
      </c>
      <c r="J222" s="62">
        <f t="shared" si="56"/>
        <v>0</v>
      </c>
      <c r="K222" s="62">
        <f t="shared" si="57"/>
        <v>0</v>
      </c>
      <c r="L222" s="62">
        <f t="shared" si="58"/>
        <v>0</v>
      </c>
      <c r="M222" s="62">
        <f t="shared" ca="1" si="59"/>
        <v>-6.4847954993147602E-5</v>
      </c>
      <c r="N222" s="62">
        <f t="shared" ca="1" si="60"/>
        <v>0</v>
      </c>
      <c r="O222" s="68">
        <f t="shared" ca="1" si="61"/>
        <v>0</v>
      </c>
      <c r="P222" s="62">
        <f t="shared" ca="1" si="62"/>
        <v>0</v>
      </c>
      <c r="Q222" s="62">
        <f t="shared" ca="1" si="63"/>
        <v>0</v>
      </c>
      <c r="R222" s="37">
        <f t="shared" ca="1" si="64"/>
        <v>6.4847954993147602E-5</v>
      </c>
    </row>
    <row r="223" spans="1:18">
      <c r="A223" s="66"/>
      <c r="B223" s="66"/>
      <c r="C223" s="66"/>
      <c r="D223" s="67">
        <f t="shared" si="50"/>
        <v>0</v>
      </c>
      <c r="E223" s="67">
        <f t="shared" si="51"/>
        <v>0</v>
      </c>
      <c r="F223" s="62">
        <f t="shared" si="52"/>
        <v>0</v>
      </c>
      <c r="G223" s="62">
        <f t="shared" si="53"/>
        <v>0</v>
      </c>
      <c r="H223" s="62">
        <f t="shared" si="54"/>
        <v>0</v>
      </c>
      <c r="I223" s="62">
        <f t="shared" si="55"/>
        <v>0</v>
      </c>
      <c r="J223" s="62">
        <f t="shared" si="56"/>
        <v>0</v>
      </c>
      <c r="K223" s="62">
        <f t="shared" si="57"/>
        <v>0</v>
      </c>
      <c r="L223" s="62">
        <f t="shared" si="58"/>
        <v>0</v>
      </c>
      <c r="M223" s="62">
        <f t="shared" ca="1" si="59"/>
        <v>-6.4847954993147602E-5</v>
      </c>
      <c r="N223" s="62">
        <f t="shared" ca="1" si="60"/>
        <v>0</v>
      </c>
      <c r="O223" s="68">
        <f t="shared" ca="1" si="61"/>
        <v>0</v>
      </c>
      <c r="P223" s="62">
        <f t="shared" ca="1" si="62"/>
        <v>0</v>
      </c>
      <c r="Q223" s="62">
        <f t="shared" ca="1" si="63"/>
        <v>0</v>
      </c>
      <c r="R223" s="37">
        <f t="shared" ca="1" si="64"/>
        <v>6.4847954993147602E-5</v>
      </c>
    </row>
    <row r="224" spans="1:18">
      <c r="A224" s="66"/>
      <c r="B224" s="66"/>
      <c r="C224" s="66"/>
      <c r="D224" s="67">
        <f t="shared" si="50"/>
        <v>0</v>
      </c>
      <c r="E224" s="67">
        <f t="shared" si="51"/>
        <v>0</v>
      </c>
      <c r="F224" s="62">
        <f t="shared" si="52"/>
        <v>0</v>
      </c>
      <c r="G224" s="62">
        <f t="shared" si="53"/>
        <v>0</v>
      </c>
      <c r="H224" s="62">
        <f t="shared" si="54"/>
        <v>0</v>
      </c>
      <c r="I224" s="62">
        <f t="shared" si="55"/>
        <v>0</v>
      </c>
      <c r="J224" s="62">
        <f t="shared" si="56"/>
        <v>0</v>
      </c>
      <c r="K224" s="62">
        <f t="shared" si="57"/>
        <v>0</v>
      </c>
      <c r="L224" s="62">
        <f t="shared" si="58"/>
        <v>0</v>
      </c>
      <c r="M224" s="62">
        <f t="shared" ca="1" si="59"/>
        <v>-6.4847954993147602E-5</v>
      </c>
      <c r="N224" s="62">
        <f t="shared" ca="1" si="60"/>
        <v>0</v>
      </c>
      <c r="O224" s="68">
        <f t="shared" ca="1" si="61"/>
        <v>0</v>
      </c>
      <c r="P224" s="62">
        <f t="shared" ca="1" si="62"/>
        <v>0</v>
      </c>
      <c r="Q224" s="62">
        <f t="shared" ca="1" si="63"/>
        <v>0</v>
      </c>
      <c r="R224" s="37">
        <f t="shared" ca="1" si="64"/>
        <v>6.4847954993147602E-5</v>
      </c>
    </row>
    <row r="225" spans="1:18">
      <c r="A225" s="66"/>
      <c r="B225" s="66"/>
      <c r="C225" s="66"/>
      <c r="D225" s="67">
        <f t="shared" si="50"/>
        <v>0</v>
      </c>
      <c r="E225" s="67">
        <f t="shared" si="51"/>
        <v>0</v>
      </c>
      <c r="F225" s="62">
        <f t="shared" si="52"/>
        <v>0</v>
      </c>
      <c r="G225" s="62">
        <f t="shared" si="53"/>
        <v>0</v>
      </c>
      <c r="H225" s="62">
        <f t="shared" si="54"/>
        <v>0</v>
      </c>
      <c r="I225" s="62">
        <f t="shared" si="55"/>
        <v>0</v>
      </c>
      <c r="J225" s="62">
        <f t="shared" si="56"/>
        <v>0</v>
      </c>
      <c r="K225" s="62">
        <f t="shared" si="57"/>
        <v>0</v>
      </c>
      <c r="L225" s="62">
        <f t="shared" si="58"/>
        <v>0</v>
      </c>
      <c r="M225" s="62">
        <f t="shared" ca="1" si="59"/>
        <v>-6.4847954993147602E-5</v>
      </c>
      <c r="N225" s="62">
        <f t="shared" ca="1" si="60"/>
        <v>0</v>
      </c>
      <c r="O225" s="68">
        <f t="shared" ca="1" si="61"/>
        <v>0</v>
      </c>
      <c r="P225" s="62">
        <f t="shared" ca="1" si="62"/>
        <v>0</v>
      </c>
      <c r="Q225" s="62">
        <f t="shared" ca="1" si="63"/>
        <v>0</v>
      </c>
      <c r="R225" s="37">
        <f t="shared" ca="1" si="64"/>
        <v>6.4847954993147602E-5</v>
      </c>
    </row>
    <row r="226" spans="1:18">
      <c r="A226" s="66"/>
      <c r="B226" s="66"/>
      <c r="C226" s="66"/>
      <c r="D226" s="67">
        <f t="shared" si="50"/>
        <v>0</v>
      </c>
      <c r="E226" s="67">
        <f t="shared" si="51"/>
        <v>0</v>
      </c>
      <c r="F226" s="62">
        <f t="shared" si="52"/>
        <v>0</v>
      </c>
      <c r="G226" s="62">
        <f t="shared" si="53"/>
        <v>0</v>
      </c>
      <c r="H226" s="62">
        <f t="shared" si="54"/>
        <v>0</v>
      </c>
      <c r="I226" s="62">
        <f t="shared" si="55"/>
        <v>0</v>
      </c>
      <c r="J226" s="62">
        <f t="shared" si="56"/>
        <v>0</v>
      </c>
      <c r="K226" s="62">
        <f t="shared" si="57"/>
        <v>0</v>
      </c>
      <c r="L226" s="62">
        <f t="shared" si="58"/>
        <v>0</v>
      </c>
      <c r="M226" s="62">
        <f t="shared" ca="1" si="59"/>
        <v>-6.4847954993147602E-5</v>
      </c>
      <c r="N226" s="62">
        <f t="shared" ca="1" si="60"/>
        <v>0</v>
      </c>
      <c r="O226" s="68">
        <f t="shared" ca="1" si="61"/>
        <v>0</v>
      </c>
      <c r="P226" s="62">
        <f t="shared" ca="1" si="62"/>
        <v>0</v>
      </c>
      <c r="Q226" s="62">
        <f t="shared" ca="1" si="63"/>
        <v>0</v>
      </c>
      <c r="R226" s="37">
        <f t="shared" ca="1" si="64"/>
        <v>6.4847954993147602E-5</v>
      </c>
    </row>
    <row r="227" spans="1:18">
      <c r="A227" s="66"/>
      <c r="B227" s="66"/>
      <c r="C227" s="66"/>
      <c r="D227" s="67">
        <f t="shared" si="50"/>
        <v>0</v>
      </c>
      <c r="E227" s="67">
        <f t="shared" si="51"/>
        <v>0</v>
      </c>
      <c r="F227" s="62">
        <f t="shared" si="52"/>
        <v>0</v>
      </c>
      <c r="G227" s="62">
        <f t="shared" si="53"/>
        <v>0</v>
      </c>
      <c r="H227" s="62">
        <f t="shared" si="54"/>
        <v>0</v>
      </c>
      <c r="I227" s="62">
        <f t="shared" si="55"/>
        <v>0</v>
      </c>
      <c r="J227" s="62">
        <f t="shared" si="56"/>
        <v>0</v>
      </c>
      <c r="K227" s="62">
        <f t="shared" si="57"/>
        <v>0</v>
      </c>
      <c r="L227" s="62">
        <f t="shared" si="58"/>
        <v>0</v>
      </c>
      <c r="M227" s="62">
        <f t="shared" ca="1" si="59"/>
        <v>-6.4847954993147602E-5</v>
      </c>
      <c r="N227" s="62">
        <f t="shared" ca="1" si="60"/>
        <v>0</v>
      </c>
      <c r="O227" s="68">
        <f t="shared" ca="1" si="61"/>
        <v>0</v>
      </c>
      <c r="P227" s="62">
        <f t="shared" ca="1" si="62"/>
        <v>0</v>
      </c>
      <c r="Q227" s="62">
        <f t="shared" ca="1" si="63"/>
        <v>0</v>
      </c>
      <c r="R227" s="37">
        <f t="shared" ca="1" si="64"/>
        <v>6.4847954993147602E-5</v>
      </c>
    </row>
    <row r="228" spans="1:18">
      <c r="A228" s="66"/>
      <c r="B228" s="66"/>
      <c r="C228" s="66"/>
      <c r="D228" s="67">
        <f t="shared" si="50"/>
        <v>0</v>
      </c>
      <c r="E228" s="67">
        <f t="shared" si="51"/>
        <v>0</v>
      </c>
      <c r="F228" s="62">
        <f t="shared" si="52"/>
        <v>0</v>
      </c>
      <c r="G228" s="62">
        <f t="shared" si="53"/>
        <v>0</v>
      </c>
      <c r="H228" s="62">
        <f t="shared" si="54"/>
        <v>0</v>
      </c>
      <c r="I228" s="62">
        <f t="shared" si="55"/>
        <v>0</v>
      </c>
      <c r="J228" s="62">
        <f t="shared" si="56"/>
        <v>0</v>
      </c>
      <c r="K228" s="62">
        <f t="shared" si="57"/>
        <v>0</v>
      </c>
      <c r="L228" s="62">
        <f t="shared" si="58"/>
        <v>0</v>
      </c>
      <c r="M228" s="62">
        <f t="shared" ca="1" si="59"/>
        <v>-6.4847954993147602E-5</v>
      </c>
      <c r="N228" s="62">
        <f t="shared" ca="1" si="60"/>
        <v>0</v>
      </c>
      <c r="O228" s="68">
        <f t="shared" ca="1" si="61"/>
        <v>0</v>
      </c>
      <c r="P228" s="62">
        <f t="shared" ca="1" si="62"/>
        <v>0</v>
      </c>
      <c r="Q228" s="62">
        <f t="shared" ca="1" si="63"/>
        <v>0</v>
      </c>
      <c r="R228" s="37">
        <f t="shared" ca="1" si="64"/>
        <v>6.4847954993147602E-5</v>
      </c>
    </row>
    <row r="229" spans="1:18">
      <c r="A229" s="66"/>
      <c r="B229" s="66"/>
      <c r="C229" s="66"/>
      <c r="D229" s="67">
        <f t="shared" si="50"/>
        <v>0</v>
      </c>
      <c r="E229" s="67">
        <f t="shared" si="51"/>
        <v>0</v>
      </c>
      <c r="F229" s="62">
        <f t="shared" si="52"/>
        <v>0</v>
      </c>
      <c r="G229" s="62">
        <f t="shared" si="53"/>
        <v>0</v>
      </c>
      <c r="H229" s="62">
        <f t="shared" si="54"/>
        <v>0</v>
      </c>
      <c r="I229" s="62">
        <f t="shared" si="55"/>
        <v>0</v>
      </c>
      <c r="J229" s="62">
        <f t="shared" si="56"/>
        <v>0</v>
      </c>
      <c r="K229" s="62">
        <f t="shared" si="57"/>
        <v>0</v>
      </c>
      <c r="L229" s="62">
        <f t="shared" si="58"/>
        <v>0</v>
      </c>
      <c r="M229" s="62">
        <f t="shared" ca="1" si="59"/>
        <v>-6.4847954993147602E-5</v>
      </c>
      <c r="N229" s="62">
        <f t="shared" ca="1" si="60"/>
        <v>0</v>
      </c>
      <c r="O229" s="68">
        <f t="shared" ca="1" si="61"/>
        <v>0</v>
      </c>
      <c r="P229" s="62">
        <f t="shared" ca="1" si="62"/>
        <v>0</v>
      </c>
      <c r="Q229" s="62">
        <f t="shared" ca="1" si="63"/>
        <v>0</v>
      </c>
      <c r="R229" s="37">
        <f t="shared" ca="1" si="64"/>
        <v>6.4847954993147602E-5</v>
      </c>
    </row>
    <row r="230" spans="1:18">
      <c r="A230" s="66"/>
      <c r="B230" s="66"/>
      <c r="C230" s="66"/>
      <c r="D230" s="67">
        <f t="shared" si="50"/>
        <v>0</v>
      </c>
      <c r="E230" s="67">
        <f t="shared" si="51"/>
        <v>0</v>
      </c>
      <c r="F230" s="62">
        <f t="shared" si="52"/>
        <v>0</v>
      </c>
      <c r="G230" s="62">
        <f t="shared" si="53"/>
        <v>0</v>
      </c>
      <c r="H230" s="62">
        <f t="shared" si="54"/>
        <v>0</v>
      </c>
      <c r="I230" s="62">
        <f t="shared" si="55"/>
        <v>0</v>
      </c>
      <c r="J230" s="62">
        <f t="shared" si="56"/>
        <v>0</v>
      </c>
      <c r="K230" s="62">
        <f t="shared" si="57"/>
        <v>0</v>
      </c>
      <c r="L230" s="62">
        <f t="shared" si="58"/>
        <v>0</v>
      </c>
      <c r="M230" s="62">
        <f t="shared" ca="1" si="59"/>
        <v>-6.4847954993147602E-5</v>
      </c>
      <c r="N230" s="62">
        <f t="shared" ca="1" si="60"/>
        <v>0</v>
      </c>
      <c r="O230" s="68">
        <f t="shared" ca="1" si="61"/>
        <v>0</v>
      </c>
      <c r="P230" s="62">
        <f t="shared" ca="1" si="62"/>
        <v>0</v>
      </c>
      <c r="Q230" s="62">
        <f t="shared" ca="1" si="63"/>
        <v>0</v>
      </c>
      <c r="R230" s="37">
        <f t="shared" ca="1" si="64"/>
        <v>6.4847954993147602E-5</v>
      </c>
    </row>
    <row r="231" spans="1:18">
      <c r="A231" s="66"/>
      <c r="B231" s="66"/>
      <c r="C231" s="66"/>
      <c r="D231" s="67">
        <f t="shared" si="50"/>
        <v>0</v>
      </c>
      <c r="E231" s="67">
        <f t="shared" si="51"/>
        <v>0</v>
      </c>
      <c r="F231" s="62">
        <f t="shared" si="52"/>
        <v>0</v>
      </c>
      <c r="G231" s="62">
        <f t="shared" si="53"/>
        <v>0</v>
      </c>
      <c r="H231" s="62">
        <f t="shared" si="54"/>
        <v>0</v>
      </c>
      <c r="I231" s="62">
        <f t="shared" si="55"/>
        <v>0</v>
      </c>
      <c r="J231" s="62">
        <f t="shared" si="56"/>
        <v>0</v>
      </c>
      <c r="K231" s="62">
        <f t="shared" si="57"/>
        <v>0</v>
      </c>
      <c r="L231" s="62">
        <f t="shared" si="58"/>
        <v>0</v>
      </c>
      <c r="M231" s="62">
        <f t="shared" ca="1" si="59"/>
        <v>-6.4847954993147602E-5</v>
      </c>
      <c r="N231" s="62">
        <f t="shared" ca="1" si="60"/>
        <v>0</v>
      </c>
      <c r="O231" s="68">
        <f t="shared" ca="1" si="61"/>
        <v>0</v>
      </c>
      <c r="P231" s="62">
        <f t="shared" ca="1" si="62"/>
        <v>0</v>
      </c>
      <c r="Q231" s="62">
        <f t="shared" ca="1" si="63"/>
        <v>0</v>
      </c>
      <c r="R231" s="37">
        <f t="shared" ca="1" si="64"/>
        <v>6.4847954993147602E-5</v>
      </c>
    </row>
    <row r="232" spans="1:18">
      <c r="A232" s="66"/>
      <c r="B232" s="66"/>
      <c r="C232" s="66"/>
      <c r="D232" s="67">
        <f t="shared" si="50"/>
        <v>0</v>
      </c>
      <c r="E232" s="67">
        <f t="shared" si="51"/>
        <v>0</v>
      </c>
      <c r="F232" s="62">
        <f t="shared" si="52"/>
        <v>0</v>
      </c>
      <c r="G232" s="62">
        <f t="shared" si="53"/>
        <v>0</v>
      </c>
      <c r="H232" s="62">
        <f t="shared" si="54"/>
        <v>0</v>
      </c>
      <c r="I232" s="62">
        <f t="shared" si="55"/>
        <v>0</v>
      </c>
      <c r="J232" s="62">
        <f t="shared" si="56"/>
        <v>0</v>
      </c>
      <c r="K232" s="62">
        <f t="shared" si="57"/>
        <v>0</v>
      </c>
      <c r="L232" s="62">
        <f t="shared" si="58"/>
        <v>0</v>
      </c>
      <c r="M232" s="62">
        <f t="shared" ca="1" si="59"/>
        <v>-6.4847954993147602E-5</v>
      </c>
      <c r="N232" s="62">
        <f t="shared" ca="1" si="60"/>
        <v>0</v>
      </c>
      <c r="O232" s="68">
        <f t="shared" ca="1" si="61"/>
        <v>0</v>
      </c>
      <c r="P232" s="62">
        <f t="shared" ca="1" si="62"/>
        <v>0</v>
      </c>
      <c r="Q232" s="62">
        <f t="shared" ca="1" si="63"/>
        <v>0</v>
      </c>
      <c r="R232" s="37">
        <f t="shared" ca="1" si="64"/>
        <v>6.4847954993147602E-5</v>
      </c>
    </row>
    <row r="233" spans="1:18">
      <c r="A233" s="66"/>
      <c r="B233" s="66"/>
      <c r="C233" s="66"/>
      <c r="D233" s="67">
        <f t="shared" si="50"/>
        <v>0</v>
      </c>
      <c r="E233" s="67">
        <f t="shared" si="51"/>
        <v>0</v>
      </c>
      <c r="F233" s="62">
        <f t="shared" si="52"/>
        <v>0</v>
      </c>
      <c r="G233" s="62">
        <f t="shared" si="53"/>
        <v>0</v>
      </c>
      <c r="H233" s="62">
        <f t="shared" si="54"/>
        <v>0</v>
      </c>
      <c r="I233" s="62">
        <f t="shared" si="55"/>
        <v>0</v>
      </c>
      <c r="J233" s="62">
        <f t="shared" si="56"/>
        <v>0</v>
      </c>
      <c r="K233" s="62">
        <f t="shared" si="57"/>
        <v>0</v>
      </c>
      <c r="L233" s="62">
        <f t="shared" si="58"/>
        <v>0</v>
      </c>
      <c r="M233" s="62">
        <f t="shared" ca="1" si="59"/>
        <v>-6.4847954993147602E-5</v>
      </c>
      <c r="N233" s="62">
        <f t="shared" ca="1" si="60"/>
        <v>0</v>
      </c>
      <c r="O233" s="68">
        <f t="shared" ca="1" si="61"/>
        <v>0</v>
      </c>
      <c r="P233" s="62">
        <f t="shared" ca="1" si="62"/>
        <v>0</v>
      </c>
      <c r="Q233" s="62">
        <f t="shared" ca="1" si="63"/>
        <v>0</v>
      </c>
      <c r="R233" s="37">
        <f t="shared" ca="1" si="64"/>
        <v>6.4847954993147602E-5</v>
      </c>
    </row>
    <row r="234" spans="1:18">
      <c r="A234" s="66"/>
      <c r="B234" s="66"/>
      <c r="C234" s="66"/>
      <c r="D234" s="67">
        <f t="shared" si="50"/>
        <v>0</v>
      </c>
      <c r="E234" s="67">
        <f t="shared" si="51"/>
        <v>0</v>
      </c>
      <c r="F234" s="62">
        <f t="shared" si="52"/>
        <v>0</v>
      </c>
      <c r="G234" s="62">
        <f t="shared" si="53"/>
        <v>0</v>
      </c>
      <c r="H234" s="62">
        <f t="shared" si="54"/>
        <v>0</v>
      </c>
      <c r="I234" s="62">
        <f t="shared" si="55"/>
        <v>0</v>
      </c>
      <c r="J234" s="62">
        <f t="shared" si="56"/>
        <v>0</v>
      </c>
      <c r="K234" s="62">
        <f t="shared" si="57"/>
        <v>0</v>
      </c>
      <c r="L234" s="62">
        <f t="shared" si="58"/>
        <v>0</v>
      </c>
      <c r="M234" s="62">
        <f t="shared" ca="1" si="59"/>
        <v>-6.4847954993147602E-5</v>
      </c>
      <c r="N234" s="62">
        <f t="shared" ca="1" si="60"/>
        <v>0</v>
      </c>
      <c r="O234" s="68">
        <f t="shared" ca="1" si="61"/>
        <v>0</v>
      </c>
      <c r="P234" s="62">
        <f t="shared" ca="1" si="62"/>
        <v>0</v>
      </c>
      <c r="Q234" s="62">
        <f t="shared" ca="1" si="63"/>
        <v>0</v>
      </c>
      <c r="R234" s="37">
        <f t="shared" ca="1" si="64"/>
        <v>6.4847954993147602E-5</v>
      </c>
    </row>
    <row r="235" spans="1:18">
      <c r="A235" s="66"/>
      <c r="B235" s="66"/>
      <c r="C235" s="66"/>
      <c r="D235" s="67">
        <f t="shared" si="50"/>
        <v>0</v>
      </c>
      <c r="E235" s="67">
        <f t="shared" si="51"/>
        <v>0</v>
      </c>
      <c r="F235" s="62">
        <f t="shared" si="52"/>
        <v>0</v>
      </c>
      <c r="G235" s="62">
        <f t="shared" si="53"/>
        <v>0</v>
      </c>
      <c r="H235" s="62">
        <f t="shared" si="54"/>
        <v>0</v>
      </c>
      <c r="I235" s="62">
        <f t="shared" si="55"/>
        <v>0</v>
      </c>
      <c r="J235" s="62">
        <f t="shared" si="56"/>
        <v>0</v>
      </c>
      <c r="K235" s="62">
        <f t="shared" si="57"/>
        <v>0</v>
      </c>
      <c r="L235" s="62">
        <f t="shared" si="58"/>
        <v>0</v>
      </c>
      <c r="M235" s="62">
        <f t="shared" ca="1" si="59"/>
        <v>-6.4847954993147602E-5</v>
      </c>
      <c r="N235" s="62">
        <f t="shared" ca="1" si="60"/>
        <v>0</v>
      </c>
      <c r="O235" s="68">
        <f t="shared" ca="1" si="61"/>
        <v>0</v>
      </c>
      <c r="P235" s="62">
        <f t="shared" ca="1" si="62"/>
        <v>0</v>
      </c>
      <c r="Q235" s="62">
        <f t="shared" ca="1" si="63"/>
        <v>0</v>
      </c>
      <c r="R235" s="37">
        <f t="shared" ca="1" si="64"/>
        <v>6.4847954993147602E-5</v>
      </c>
    </row>
    <row r="236" spans="1:18">
      <c r="A236" s="66"/>
      <c r="B236" s="66"/>
      <c r="C236" s="66"/>
      <c r="D236" s="67">
        <f t="shared" si="50"/>
        <v>0</v>
      </c>
      <c r="E236" s="67">
        <f t="shared" si="51"/>
        <v>0</v>
      </c>
      <c r="F236" s="62">
        <f t="shared" si="52"/>
        <v>0</v>
      </c>
      <c r="G236" s="62">
        <f t="shared" si="53"/>
        <v>0</v>
      </c>
      <c r="H236" s="62">
        <f t="shared" si="54"/>
        <v>0</v>
      </c>
      <c r="I236" s="62">
        <f t="shared" si="55"/>
        <v>0</v>
      </c>
      <c r="J236" s="62">
        <f t="shared" si="56"/>
        <v>0</v>
      </c>
      <c r="K236" s="62">
        <f t="shared" si="57"/>
        <v>0</v>
      </c>
      <c r="L236" s="62">
        <f t="shared" si="58"/>
        <v>0</v>
      </c>
      <c r="M236" s="62">
        <f t="shared" ca="1" si="59"/>
        <v>-6.4847954993147602E-5</v>
      </c>
      <c r="N236" s="62">
        <f t="shared" ca="1" si="60"/>
        <v>0</v>
      </c>
      <c r="O236" s="68">
        <f t="shared" ca="1" si="61"/>
        <v>0</v>
      </c>
      <c r="P236" s="62">
        <f t="shared" ca="1" si="62"/>
        <v>0</v>
      </c>
      <c r="Q236" s="62">
        <f t="shared" ca="1" si="63"/>
        <v>0</v>
      </c>
      <c r="R236" s="37">
        <f t="shared" ca="1" si="64"/>
        <v>6.4847954993147602E-5</v>
      </c>
    </row>
    <row r="237" spans="1:18">
      <c r="A237" s="66"/>
      <c r="B237" s="66"/>
      <c r="C237" s="66"/>
      <c r="D237" s="67">
        <f t="shared" si="50"/>
        <v>0</v>
      </c>
      <c r="E237" s="67">
        <f t="shared" si="51"/>
        <v>0</v>
      </c>
      <c r="F237" s="62">
        <f t="shared" si="52"/>
        <v>0</v>
      </c>
      <c r="G237" s="62">
        <f t="shared" si="53"/>
        <v>0</v>
      </c>
      <c r="H237" s="62">
        <f t="shared" si="54"/>
        <v>0</v>
      </c>
      <c r="I237" s="62">
        <f t="shared" si="55"/>
        <v>0</v>
      </c>
      <c r="J237" s="62">
        <f t="shared" si="56"/>
        <v>0</v>
      </c>
      <c r="K237" s="62">
        <f t="shared" si="57"/>
        <v>0</v>
      </c>
      <c r="L237" s="62">
        <f t="shared" si="58"/>
        <v>0</v>
      </c>
      <c r="M237" s="62">
        <f t="shared" ca="1" si="59"/>
        <v>-6.4847954993147602E-5</v>
      </c>
      <c r="N237" s="62">
        <f t="shared" ca="1" si="60"/>
        <v>0</v>
      </c>
      <c r="O237" s="68">
        <f t="shared" ca="1" si="61"/>
        <v>0</v>
      </c>
      <c r="P237" s="62">
        <f t="shared" ca="1" si="62"/>
        <v>0</v>
      </c>
      <c r="Q237" s="62">
        <f t="shared" ca="1" si="63"/>
        <v>0</v>
      </c>
      <c r="R237" s="37">
        <f t="shared" ca="1" si="64"/>
        <v>6.4847954993147602E-5</v>
      </c>
    </row>
    <row r="238" spans="1:18">
      <c r="A238" s="66"/>
      <c r="B238" s="66"/>
      <c r="C238" s="66"/>
      <c r="D238" s="67">
        <f t="shared" si="50"/>
        <v>0</v>
      </c>
      <c r="E238" s="67">
        <f t="shared" si="51"/>
        <v>0</v>
      </c>
      <c r="F238" s="62">
        <f t="shared" si="52"/>
        <v>0</v>
      </c>
      <c r="G238" s="62">
        <f t="shared" si="53"/>
        <v>0</v>
      </c>
      <c r="H238" s="62">
        <f t="shared" si="54"/>
        <v>0</v>
      </c>
      <c r="I238" s="62">
        <f t="shared" si="55"/>
        <v>0</v>
      </c>
      <c r="J238" s="62">
        <f t="shared" si="56"/>
        <v>0</v>
      </c>
      <c r="K238" s="62">
        <f t="shared" si="57"/>
        <v>0</v>
      </c>
      <c r="L238" s="62">
        <f t="shared" si="58"/>
        <v>0</v>
      </c>
      <c r="M238" s="62">
        <f t="shared" ca="1" si="59"/>
        <v>-6.4847954993147602E-5</v>
      </c>
      <c r="N238" s="62">
        <f t="shared" ca="1" si="60"/>
        <v>0</v>
      </c>
      <c r="O238" s="68">
        <f t="shared" ca="1" si="61"/>
        <v>0</v>
      </c>
      <c r="P238" s="62">
        <f t="shared" ca="1" si="62"/>
        <v>0</v>
      </c>
      <c r="Q238" s="62">
        <f t="shared" ca="1" si="63"/>
        <v>0</v>
      </c>
      <c r="R238" s="37">
        <f t="shared" ca="1" si="64"/>
        <v>6.4847954993147602E-5</v>
      </c>
    </row>
    <row r="239" spans="1:18">
      <c r="A239" s="66"/>
      <c r="B239" s="66"/>
      <c r="C239" s="66"/>
      <c r="D239" s="67">
        <f t="shared" si="50"/>
        <v>0</v>
      </c>
      <c r="E239" s="67">
        <f t="shared" si="51"/>
        <v>0</v>
      </c>
      <c r="F239" s="62">
        <f t="shared" si="52"/>
        <v>0</v>
      </c>
      <c r="G239" s="62">
        <f t="shared" si="53"/>
        <v>0</v>
      </c>
      <c r="H239" s="62">
        <f t="shared" si="54"/>
        <v>0</v>
      </c>
      <c r="I239" s="62">
        <f t="shared" si="55"/>
        <v>0</v>
      </c>
      <c r="J239" s="62">
        <f t="shared" si="56"/>
        <v>0</v>
      </c>
      <c r="K239" s="62">
        <f t="shared" si="57"/>
        <v>0</v>
      </c>
      <c r="L239" s="62">
        <f t="shared" si="58"/>
        <v>0</v>
      </c>
      <c r="M239" s="62">
        <f t="shared" ca="1" si="59"/>
        <v>-6.4847954993147602E-5</v>
      </c>
      <c r="N239" s="62">
        <f t="shared" ca="1" si="60"/>
        <v>0</v>
      </c>
      <c r="O239" s="68">
        <f t="shared" ca="1" si="61"/>
        <v>0</v>
      </c>
      <c r="P239" s="62">
        <f t="shared" ca="1" si="62"/>
        <v>0</v>
      </c>
      <c r="Q239" s="62">
        <f t="shared" ca="1" si="63"/>
        <v>0</v>
      </c>
      <c r="R239" s="37">
        <f t="shared" ca="1" si="64"/>
        <v>6.4847954993147602E-5</v>
      </c>
    </row>
    <row r="240" spans="1:18">
      <c r="A240" s="66"/>
      <c r="B240" s="66"/>
      <c r="C240" s="66"/>
      <c r="D240" s="67">
        <f t="shared" si="50"/>
        <v>0</v>
      </c>
      <c r="E240" s="67">
        <f t="shared" si="51"/>
        <v>0</v>
      </c>
      <c r="F240" s="62">
        <f t="shared" si="52"/>
        <v>0</v>
      </c>
      <c r="G240" s="62">
        <f t="shared" si="53"/>
        <v>0</v>
      </c>
      <c r="H240" s="62">
        <f t="shared" si="54"/>
        <v>0</v>
      </c>
      <c r="I240" s="62">
        <f t="shared" si="55"/>
        <v>0</v>
      </c>
      <c r="J240" s="62">
        <f t="shared" si="56"/>
        <v>0</v>
      </c>
      <c r="K240" s="62">
        <f t="shared" si="57"/>
        <v>0</v>
      </c>
      <c r="L240" s="62">
        <f t="shared" si="58"/>
        <v>0</v>
      </c>
      <c r="M240" s="62">
        <f t="shared" ca="1" si="59"/>
        <v>-6.4847954993147602E-5</v>
      </c>
      <c r="N240" s="62">
        <f t="shared" ca="1" si="60"/>
        <v>0</v>
      </c>
      <c r="O240" s="68">
        <f t="shared" ca="1" si="61"/>
        <v>0</v>
      </c>
      <c r="P240" s="62">
        <f t="shared" ca="1" si="62"/>
        <v>0</v>
      </c>
      <c r="Q240" s="62">
        <f t="shared" ca="1" si="63"/>
        <v>0</v>
      </c>
      <c r="R240" s="37">
        <f t="shared" ca="1" si="64"/>
        <v>6.4847954993147602E-5</v>
      </c>
    </row>
    <row r="241" spans="1:18">
      <c r="A241" s="66"/>
      <c r="B241" s="66"/>
      <c r="C241" s="66"/>
      <c r="D241" s="67">
        <f t="shared" si="50"/>
        <v>0</v>
      </c>
      <c r="E241" s="67">
        <f t="shared" si="51"/>
        <v>0</v>
      </c>
      <c r="F241" s="62">
        <f t="shared" si="52"/>
        <v>0</v>
      </c>
      <c r="G241" s="62">
        <f t="shared" si="53"/>
        <v>0</v>
      </c>
      <c r="H241" s="62">
        <f t="shared" si="54"/>
        <v>0</v>
      </c>
      <c r="I241" s="62">
        <f t="shared" si="55"/>
        <v>0</v>
      </c>
      <c r="J241" s="62">
        <f t="shared" si="56"/>
        <v>0</v>
      </c>
      <c r="K241" s="62">
        <f t="shared" si="57"/>
        <v>0</v>
      </c>
      <c r="L241" s="62">
        <f t="shared" si="58"/>
        <v>0</v>
      </c>
      <c r="M241" s="62">
        <f t="shared" ca="1" si="59"/>
        <v>-6.4847954993147602E-5</v>
      </c>
      <c r="N241" s="62">
        <f t="shared" ca="1" si="60"/>
        <v>0</v>
      </c>
      <c r="O241" s="68">
        <f t="shared" ca="1" si="61"/>
        <v>0</v>
      </c>
      <c r="P241" s="62">
        <f t="shared" ca="1" si="62"/>
        <v>0</v>
      </c>
      <c r="Q241" s="62">
        <f t="shared" ca="1" si="63"/>
        <v>0</v>
      </c>
      <c r="R241" s="37">
        <f t="shared" ca="1" si="64"/>
        <v>6.4847954993147602E-5</v>
      </c>
    </row>
    <row r="242" spans="1:18">
      <c r="A242" s="66"/>
      <c r="B242" s="66"/>
      <c r="C242" s="66"/>
      <c r="D242" s="67">
        <f t="shared" si="50"/>
        <v>0</v>
      </c>
      <c r="E242" s="67">
        <f t="shared" si="51"/>
        <v>0</v>
      </c>
      <c r="F242" s="62">
        <f t="shared" si="52"/>
        <v>0</v>
      </c>
      <c r="G242" s="62">
        <f t="shared" si="53"/>
        <v>0</v>
      </c>
      <c r="H242" s="62">
        <f t="shared" si="54"/>
        <v>0</v>
      </c>
      <c r="I242" s="62">
        <f t="shared" si="55"/>
        <v>0</v>
      </c>
      <c r="J242" s="62">
        <f t="shared" si="56"/>
        <v>0</v>
      </c>
      <c r="K242" s="62">
        <f t="shared" si="57"/>
        <v>0</v>
      </c>
      <c r="L242" s="62">
        <f t="shared" si="58"/>
        <v>0</v>
      </c>
      <c r="M242" s="62">
        <f t="shared" ca="1" si="59"/>
        <v>-6.4847954993147602E-5</v>
      </c>
      <c r="N242" s="62">
        <f t="shared" ca="1" si="60"/>
        <v>0</v>
      </c>
      <c r="O242" s="68">
        <f t="shared" ca="1" si="61"/>
        <v>0</v>
      </c>
      <c r="P242" s="62">
        <f t="shared" ca="1" si="62"/>
        <v>0</v>
      </c>
      <c r="Q242" s="62">
        <f t="shared" ca="1" si="63"/>
        <v>0</v>
      </c>
      <c r="R242" s="37">
        <f t="shared" ca="1" si="64"/>
        <v>6.4847954993147602E-5</v>
      </c>
    </row>
    <row r="243" spans="1:18">
      <c r="A243" s="66"/>
      <c r="B243" s="66"/>
      <c r="C243" s="66"/>
      <c r="D243" s="67">
        <f t="shared" si="50"/>
        <v>0</v>
      </c>
      <c r="E243" s="67">
        <f t="shared" si="51"/>
        <v>0</v>
      </c>
      <c r="F243" s="62">
        <f t="shared" si="52"/>
        <v>0</v>
      </c>
      <c r="G243" s="62">
        <f t="shared" si="53"/>
        <v>0</v>
      </c>
      <c r="H243" s="62">
        <f t="shared" si="54"/>
        <v>0</v>
      </c>
      <c r="I243" s="62">
        <f t="shared" si="55"/>
        <v>0</v>
      </c>
      <c r="J243" s="62">
        <f t="shared" si="56"/>
        <v>0</v>
      </c>
      <c r="K243" s="62">
        <f t="shared" si="57"/>
        <v>0</v>
      </c>
      <c r="L243" s="62">
        <f t="shared" si="58"/>
        <v>0</v>
      </c>
      <c r="M243" s="62">
        <f t="shared" ca="1" si="59"/>
        <v>-6.4847954993147602E-5</v>
      </c>
      <c r="N243" s="62">
        <f t="shared" ca="1" si="60"/>
        <v>0</v>
      </c>
      <c r="O243" s="68">
        <f t="shared" ca="1" si="61"/>
        <v>0</v>
      </c>
      <c r="P243" s="62">
        <f t="shared" ca="1" si="62"/>
        <v>0</v>
      </c>
      <c r="Q243" s="62">
        <f t="shared" ca="1" si="63"/>
        <v>0</v>
      </c>
      <c r="R243" s="37">
        <f t="shared" ca="1" si="64"/>
        <v>6.4847954993147602E-5</v>
      </c>
    </row>
    <row r="244" spans="1:18">
      <c r="A244" s="66"/>
      <c r="B244" s="66"/>
      <c r="C244" s="66"/>
      <c r="D244" s="67">
        <f t="shared" si="50"/>
        <v>0</v>
      </c>
      <c r="E244" s="67">
        <f t="shared" si="51"/>
        <v>0</v>
      </c>
      <c r="F244" s="62">
        <f t="shared" si="52"/>
        <v>0</v>
      </c>
      <c r="G244" s="62">
        <f t="shared" si="53"/>
        <v>0</v>
      </c>
      <c r="H244" s="62">
        <f t="shared" si="54"/>
        <v>0</v>
      </c>
      <c r="I244" s="62">
        <f t="shared" si="55"/>
        <v>0</v>
      </c>
      <c r="J244" s="62">
        <f t="shared" si="56"/>
        <v>0</v>
      </c>
      <c r="K244" s="62">
        <f t="shared" si="57"/>
        <v>0</v>
      </c>
      <c r="L244" s="62">
        <f t="shared" si="58"/>
        <v>0</v>
      </c>
      <c r="M244" s="62">
        <f t="shared" ca="1" si="59"/>
        <v>-6.4847954993147602E-5</v>
      </c>
      <c r="N244" s="62">
        <f t="shared" ca="1" si="60"/>
        <v>0</v>
      </c>
      <c r="O244" s="68">
        <f t="shared" ca="1" si="61"/>
        <v>0</v>
      </c>
      <c r="P244" s="62">
        <f t="shared" ca="1" si="62"/>
        <v>0</v>
      </c>
      <c r="Q244" s="62">
        <f t="shared" ca="1" si="63"/>
        <v>0</v>
      </c>
      <c r="R244" s="37">
        <f t="shared" ca="1" si="64"/>
        <v>6.4847954993147602E-5</v>
      </c>
    </row>
    <row r="245" spans="1:18">
      <c r="A245" s="66"/>
      <c r="B245" s="66"/>
      <c r="C245" s="66"/>
      <c r="D245" s="67">
        <f t="shared" si="50"/>
        <v>0</v>
      </c>
      <c r="E245" s="67">
        <f t="shared" si="51"/>
        <v>0</v>
      </c>
      <c r="F245" s="62">
        <f t="shared" si="52"/>
        <v>0</v>
      </c>
      <c r="G245" s="62">
        <f t="shared" si="53"/>
        <v>0</v>
      </c>
      <c r="H245" s="62">
        <f t="shared" si="54"/>
        <v>0</v>
      </c>
      <c r="I245" s="62">
        <f t="shared" si="55"/>
        <v>0</v>
      </c>
      <c r="J245" s="62">
        <f t="shared" si="56"/>
        <v>0</v>
      </c>
      <c r="K245" s="62">
        <f t="shared" si="57"/>
        <v>0</v>
      </c>
      <c r="L245" s="62">
        <f t="shared" si="58"/>
        <v>0</v>
      </c>
      <c r="M245" s="62">
        <f t="shared" ca="1" si="59"/>
        <v>-6.4847954993147602E-5</v>
      </c>
      <c r="N245" s="62">
        <f t="shared" ca="1" si="60"/>
        <v>0</v>
      </c>
      <c r="O245" s="68">
        <f t="shared" ca="1" si="61"/>
        <v>0</v>
      </c>
      <c r="P245" s="62">
        <f t="shared" ca="1" si="62"/>
        <v>0</v>
      </c>
      <c r="Q245" s="62">
        <f t="shared" ca="1" si="63"/>
        <v>0</v>
      </c>
      <c r="R245" s="37">
        <f t="shared" ca="1" si="64"/>
        <v>6.4847954993147602E-5</v>
      </c>
    </row>
    <row r="246" spans="1:18">
      <c r="A246" s="66"/>
      <c r="B246" s="66"/>
      <c r="C246" s="66"/>
      <c r="D246" s="67">
        <f t="shared" si="50"/>
        <v>0</v>
      </c>
      <c r="E246" s="67">
        <f t="shared" si="51"/>
        <v>0</v>
      </c>
      <c r="F246" s="62">
        <f t="shared" si="52"/>
        <v>0</v>
      </c>
      <c r="G246" s="62">
        <f t="shared" si="53"/>
        <v>0</v>
      </c>
      <c r="H246" s="62">
        <f t="shared" si="54"/>
        <v>0</v>
      </c>
      <c r="I246" s="62">
        <f t="shared" si="55"/>
        <v>0</v>
      </c>
      <c r="J246" s="62">
        <f t="shared" si="56"/>
        <v>0</v>
      </c>
      <c r="K246" s="62">
        <f t="shared" si="57"/>
        <v>0</v>
      </c>
      <c r="L246" s="62">
        <f t="shared" si="58"/>
        <v>0</v>
      </c>
      <c r="M246" s="62">
        <f t="shared" ca="1" si="59"/>
        <v>-6.4847954993147602E-5</v>
      </c>
      <c r="N246" s="62">
        <f t="shared" ca="1" si="60"/>
        <v>0</v>
      </c>
      <c r="O246" s="68">
        <f t="shared" ca="1" si="61"/>
        <v>0</v>
      </c>
      <c r="P246" s="62">
        <f t="shared" ca="1" si="62"/>
        <v>0</v>
      </c>
      <c r="Q246" s="62">
        <f t="shared" ca="1" si="63"/>
        <v>0</v>
      </c>
      <c r="R246" s="37">
        <f t="shared" ca="1" si="64"/>
        <v>6.4847954993147602E-5</v>
      </c>
    </row>
    <row r="247" spans="1:18">
      <c r="A247" s="66"/>
      <c r="B247" s="66"/>
      <c r="C247" s="66"/>
      <c r="D247" s="67">
        <f t="shared" si="50"/>
        <v>0</v>
      </c>
      <c r="E247" s="67">
        <f t="shared" si="51"/>
        <v>0</v>
      </c>
      <c r="F247" s="62">
        <f t="shared" si="52"/>
        <v>0</v>
      </c>
      <c r="G247" s="62">
        <f t="shared" si="53"/>
        <v>0</v>
      </c>
      <c r="H247" s="62">
        <f t="shared" si="54"/>
        <v>0</v>
      </c>
      <c r="I247" s="62">
        <f t="shared" si="55"/>
        <v>0</v>
      </c>
      <c r="J247" s="62">
        <f t="shared" si="56"/>
        <v>0</v>
      </c>
      <c r="K247" s="62">
        <f t="shared" si="57"/>
        <v>0</v>
      </c>
      <c r="L247" s="62">
        <f t="shared" si="58"/>
        <v>0</v>
      </c>
      <c r="M247" s="62">
        <f t="shared" ca="1" si="59"/>
        <v>-6.4847954993147602E-5</v>
      </c>
      <c r="N247" s="62">
        <f t="shared" ca="1" si="60"/>
        <v>0</v>
      </c>
      <c r="O247" s="68">
        <f t="shared" ca="1" si="61"/>
        <v>0</v>
      </c>
      <c r="P247" s="62">
        <f t="shared" ca="1" si="62"/>
        <v>0</v>
      </c>
      <c r="Q247" s="62">
        <f t="shared" ca="1" si="63"/>
        <v>0</v>
      </c>
      <c r="R247" s="37">
        <f t="shared" ca="1" si="64"/>
        <v>6.4847954993147602E-5</v>
      </c>
    </row>
    <row r="248" spans="1:18">
      <c r="A248" s="66"/>
      <c r="B248" s="66"/>
      <c r="C248" s="66"/>
      <c r="D248" s="67">
        <f t="shared" si="50"/>
        <v>0</v>
      </c>
      <c r="E248" s="67">
        <f t="shared" si="51"/>
        <v>0</v>
      </c>
      <c r="F248" s="62">
        <f t="shared" si="52"/>
        <v>0</v>
      </c>
      <c r="G248" s="62">
        <f t="shared" si="53"/>
        <v>0</v>
      </c>
      <c r="H248" s="62">
        <f t="shared" si="54"/>
        <v>0</v>
      </c>
      <c r="I248" s="62">
        <f t="shared" si="55"/>
        <v>0</v>
      </c>
      <c r="J248" s="62">
        <f t="shared" si="56"/>
        <v>0</v>
      </c>
      <c r="K248" s="62">
        <f t="shared" si="57"/>
        <v>0</v>
      </c>
      <c r="L248" s="62">
        <f t="shared" si="58"/>
        <v>0</v>
      </c>
      <c r="M248" s="62">
        <f t="shared" ca="1" si="59"/>
        <v>-6.4847954993147602E-5</v>
      </c>
      <c r="N248" s="62">
        <f t="shared" ca="1" si="60"/>
        <v>0</v>
      </c>
      <c r="O248" s="68">
        <f t="shared" ca="1" si="61"/>
        <v>0</v>
      </c>
      <c r="P248" s="62">
        <f t="shared" ca="1" si="62"/>
        <v>0</v>
      </c>
      <c r="Q248" s="62">
        <f t="shared" ca="1" si="63"/>
        <v>0</v>
      </c>
      <c r="R248" s="37">
        <f t="shared" ca="1" si="64"/>
        <v>6.4847954993147602E-5</v>
      </c>
    </row>
    <row r="249" spans="1:18">
      <c r="A249" s="66"/>
      <c r="B249" s="66"/>
      <c r="C249" s="66"/>
      <c r="D249" s="67">
        <f t="shared" si="50"/>
        <v>0</v>
      </c>
      <c r="E249" s="67">
        <f t="shared" si="51"/>
        <v>0</v>
      </c>
      <c r="F249" s="62">
        <f t="shared" si="52"/>
        <v>0</v>
      </c>
      <c r="G249" s="62">
        <f t="shared" si="53"/>
        <v>0</v>
      </c>
      <c r="H249" s="62">
        <f t="shared" si="54"/>
        <v>0</v>
      </c>
      <c r="I249" s="62">
        <f t="shared" si="55"/>
        <v>0</v>
      </c>
      <c r="J249" s="62">
        <f t="shared" si="56"/>
        <v>0</v>
      </c>
      <c r="K249" s="62">
        <f t="shared" si="57"/>
        <v>0</v>
      </c>
      <c r="L249" s="62">
        <f t="shared" si="58"/>
        <v>0</v>
      </c>
      <c r="M249" s="62">
        <f t="shared" ca="1" si="59"/>
        <v>-6.4847954993147602E-5</v>
      </c>
      <c r="N249" s="62">
        <f t="shared" ca="1" si="60"/>
        <v>0</v>
      </c>
      <c r="O249" s="68">
        <f t="shared" ca="1" si="61"/>
        <v>0</v>
      </c>
      <c r="P249" s="62">
        <f t="shared" ca="1" si="62"/>
        <v>0</v>
      </c>
      <c r="Q249" s="62">
        <f t="shared" ca="1" si="63"/>
        <v>0</v>
      </c>
      <c r="R249" s="37">
        <f t="shared" ca="1" si="64"/>
        <v>6.4847954993147602E-5</v>
      </c>
    </row>
    <row r="250" spans="1:18">
      <c r="A250" s="66"/>
      <c r="B250" s="66"/>
      <c r="C250" s="66"/>
      <c r="D250" s="67">
        <f t="shared" si="50"/>
        <v>0</v>
      </c>
      <c r="E250" s="67">
        <f t="shared" si="51"/>
        <v>0</v>
      </c>
      <c r="F250" s="62">
        <f t="shared" si="52"/>
        <v>0</v>
      </c>
      <c r="G250" s="62">
        <f t="shared" si="53"/>
        <v>0</v>
      </c>
      <c r="H250" s="62">
        <f t="shared" si="54"/>
        <v>0</v>
      </c>
      <c r="I250" s="62">
        <f t="shared" si="55"/>
        <v>0</v>
      </c>
      <c r="J250" s="62">
        <f t="shared" si="56"/>
        <v>0</v>
      </c>
      <c r="K250" s="62">
        <f t="shared" si="57"/>
        <v>0</v>
      </c>
      <c r="L250" s="62">
        <f t="shared" si="58"/>
        <v>0</v>
      </c>
      <c r="M250" s="62">
        <f t="shared" ca="1" si="59"/>
        <v>-6.4847954993147602E-5</v>
      </c>
      <c r="N250" s="62">
        <f t="shared" ca="1" si="60"/>
        <v>0</v>
      </c>
      <c r="O250" s="68">
        <f t="shared" ca="1" si="61"/>
        <v>0</v>
      </c>
      <c r="P250" s="62">
        <f t="shared" ca="1" si="62"/>
        <v>0</v>
      </c>
      <c r="Q250" s="62">
        <f t="shared" ca="1" si="63"/>
        <v>0</v>
      </c>
      <c r="R250" s="37">
        <f t="shared" ca="1" si="64"/>
        <v>6.4847954993147602E-5</v>
      </c>
    </row>
    <row r="251" spans="1:18">
      <c r="A251" s="66"/>
      <c r="B251" s="66"/>
      <c r="C251" s="66"/>
      <c r="D251" s="67">
        <f t="shared" si="50"/>
        <v>0</v>
      </c>
      <c r="E251" s="67">
        <f t="shared" si="51"/>
        <v>0</v>
      </c>
      <c r="F251" s="62">
        <f t="shared" si="52"/>
        <v>0</v>
      </c>
      <c r="G251" s="62">
        <f t="shared" si="53"/>
        <v>0</v>
      </c>
      <c r="H251" s="62">
        <f t="shared" si="54"/>
        <v>0</v>
      </c>
      <c r="I251" s="62">
        <f t="shared" si="55"/>
        <v>0</v>
      </c>
      <c r="J251" s="62">
        <f t="shared" si="56"/>
        <v>0</v>
      </c>
      <c r="K251" s="62">
        <f t="shared" si="57"/>
        <v>0</v>
      </c>
      <c r="L251" s="62">
        <f t="shared" si="58"/>
        <v>0</v>
      </c>
      <c r="M251" s="62">
        <f t="shared" ca="1" si="59"/>
        <v>-6.4847954993147602E-5</v>
      </c>
      <c r="N251" s="62">
        <f t="shared" ca="1" si="60"/>
        <v>0</v>
      </c>
      <c r="O251" s="68">
        <f t="shared" ca="1" si="61"/>
        <v>0</v>
      </c>
      <c r="P251" s="62">
        <f t="shared" ca="1" si="62"/>
        <v>0</v>
      </c>
      <c r="Q251" s="62">
        <f t="shared" ca="1" si="63"/>
        <v>0</v>
      </c>
      <c r="R251" s="37">
        <f t="shared" ca="1" si="64"/>
        <v>6.4847954993147602E-5</v>
      </c>
    </row>
    <row r="252" spans="1:18">
      <c r="A252" s="66"/>
      <c r="B252" s="66"/>
      <c r="C252" s="66"/>
      <c r="D252" s="67">
        <f t="shared" si="50"/>
        <v>0</v>
      </c>
      <c r="E252" s="67">
        <f t="shared" si="51"/>
        <v>0</v>
      </c>
      <c r="F252" s="62">
        <f t="shared" si="52"/>
        <v>0</v>
      </c>
      <c r="G252" s="62">
        <f t="shared" si="53"/>
        <v>0</v>
      </c>
      <c r="H252" s="62">
        <f t="shared" si="54"/>
        <v>0</v>
      </c>
      <c r="I252" s="62">
        <f t="shared" si="55"/>
        <v>0</v>
      </c>
      <c r="J252" s="62">
        <f t="shared" si="56"/>
        <v>0</v>
      </c>
      <c r="K252" s="62">
        <f t="shared" si="57"/>
        <v>0</v>
      </c>
      <c r="L252" s="62">
        <f t="shared" si="58"/>
        <v>0</v>
      </c>
      <c r="M252" s="62">
        <f t="shared" ca="1" si="59"/>
        <v>-6.4847954993147602E-5</v>
      </c>
      <c r="N252" s="62">
        <f t="shared" ca="1" si="60"/>
        <v>0</v>
      </c>
      <c r="O252" s="68">
        <f t="shared" ca="1" si="61"/>
        <v>0</v>
      </c>
      <c r="P252" s="62">
        <f t="shared" ca="1" si="62"/>
        <v>0</v>
      </c>
      <c r="Q252" s="62">
        <f t="shared" ca="1" si="63"/>
        <v>0</v>
      </c>
      <c r="R252" s="37">
        <f t="shared" ca="1" si="64"/>
        <v>6.4847954993147602E-5</v>
      </c>
    </row>
    <row r="253" spans="1:18">
      <c r="A253" s="66"/>
      <c r="B253" s="66"/>
      <c r="C253" s="66"/>
      <c r="D253" s="67">
        <f t="shared" si="50"/>
        <v>0</v>
      </c>
      <c r="E253" s="67">
        <f t="shared" si="51"/>
        <v>0</v>
      </c>
      <c r="F253" s="62">
        <f t="shared" si="52"/>
        <v>0</v>
      </c>
      <c r="G253" s="62">
        <f t="shared" si="53"/>
        <v>0</v>
      </c>
      <c r="H253" s="62">
        <f t="shared" si="54"/>
        <v>0</v>
      </c>
      <c r="I253" s="62">
        <f t="shared" si="55"/>
        <v>0</v>
      </c>
      <c r="J253" s="62">
        <f t="shared" si="56"/>
        <v>0</v>
      </c>
      <c r="K253" s="62">
        <f t="shared" si="57"/>
        <v>0</v>
      </c>
      <c r="L253" s="62">
        <f t="shared" si="58"/>
        <v>0</v>
      </c>
      <c r="M253" s="62">
        <f t="shared" ca="1" si="59"/>
        <v>-6.4847954993147602E-5</v>
      </c>
      <c r="N253" s="62">
        <f t="shared" ca="1" si="60"/>
        <v>0</v>
      </c>
      <c r="O253" s="68">
        <f t="shared" ca="1" si="61"/>
        <v>0</v>
      </c>
      <c r="P253" s="62">
        <f t="shared" ca="1" si="62"/>
        <v>0</v>
      </c>
      <c r="Q253" s="62">
        <f t="shared" ca="1" si="63"/>
        <v>0</v>
      </c>
      <c r="R253" s="37">
        <f t="shared" ca="1" si="64"/>
        <v>6.4847954993147602E-5</v>
      </c>
    </row>
    <row r="254" spans="1:18">
      <c r="A254" s="66"/>
      <c r="B254" s="66"/>
      <c r="C254" s="66"/>
      <c r="D254" s="67">
        <f t="shared" si="50"/>
        <v>0</v>
      </c>
      <c r="E254" s="67">
        <f t="shared" si="51"/>
        <v>0</v>
      </c>
      <c r="F254" s="62">
        <f t="shared" si="52"/>
        <v>0</v>
      </c>
      <c r="G254" s="62">
        <f t="shared" si="53"/>
        <v>0</v>
      </c>
      <c r="H254" s="62">
        <f t="shared" si="54"/>
        <v>0</v>
      </c>
      <c r="I254" s="62">
        <f t="shared" si="55"/>
        <v>0</v>
      </c>
      <c r="J254" s="62">
        <f t="shared" si="56"/>
        <v>0</v>
      </c>
      <c r="K254" s="62">
        <f t="shared" si="57"/>
        <v>0</v>
      </c>
      <c r="L254" s="62">
        <f t="shared" si="58"/>
        <v>0</v>
      </c>
      <c r="M254" s="62">
        <f t="shared" ca="1" si="59"/>
        <v>-6.4847954993147602E-5</v>
      </c>
      <c r="N254" s="62">
        <f t="shared" ca="1" si="60"/>
        <v>0</v>
      </c>
      <c r="O254" s="68">
        <f t="shared" ca="1" si="61"/>
        <v>0</v>
      </c>
      <c r="P254" s="62">
        <f t="shared" ca="1" si="62"/>
        <v>0</v>
      </c>
      <c r="Q254" s="62">
        <f t="shared" ca="1" si="63"/>
        <v>0</v>
      </c>
      <c r="R254" s="37">
        <f t="shared" ca="1" si="64"/>
        <v>6.4847954993147602E-5</v>
      </c>
    </row>
    <row r="255" spans="1:18">
      <c r="A255" s="66"/>
      <c r="B255" s="66"/>
      <c r="C255" s="66"/>
      <c r="D255" s="67">
        <f t="shared" si="50"/>
        <v>0</v>
      </c>
      <c r="E255" s="67">
        <f t="shared" si="51"/>
        <v>0</v>
      </c>
      <c r="F255" s="62">
        <f t="shared" si="52"/>
        <v>0</v>
      </c>
      <c r="G255" s="62">
        <f t="shared" si="53"/>
        <v>0</v>
      </c>
      <c r="H255" s="62">
        <f t="shared" si="54"/>
        <v>0</v>
      </c>
      <c r="I255" s="62">
        <f t="shared" si="55"/>
        <v>0</v>
      </c>
      <c r="J255" s="62">
        <f t="shared" si="56"/>
        <v>0</v>
      </c>
      <c r="K255" s="62">
        <f t="shared" si="57"/>
        <v>0</v>
      </c>
      <c r="L255" s="62">
        <f t="shared" si="58"/>
        <v>0</v>
      </c>
      <c r="M255" s="62">
        <f t="shared" ca="1" si="59"/>
        <v>-6.4847954993147602E-5</v>
      </c>
      <c r="N255" s="62">
        <f t="shared" ca="1" si="60"/>
        <v>0</v>
      </c>
      <c r="O255" s="68">
        <f t="shared" ca="1" si="61"/>
        <v>0</v>
      </c>
      <c r="P255" s="62">
        <f t="shared" ca="1" si="62"/>
        <v>0</v>
      </c>
      <c r="Q255" s="62">
        <f t="shared" ca="1" si="63"/>
        <v>0</v>
      </c>
      <c r="R255" s="37">
        <f t="shared" ca="1" si="64"/>
        <v>6.4847954993147602E-5</v>
      </c>
    </row>
    <row r="256" spans="1:18">
      <c r="A256" s="66"/>
      <c r="B256" s="66"/>
      <c r="C256" s="66"/>
      <c r="D256" s="67">
        <f t="shared" si="50"/>
        <v>0</v>
      </c>
      <c r="E256" s="67">
        <f t="shared" si="51"/>
        <v>0</v>
      </c>
      <c r="F256" s="62">
        <f t="shared" si="52"/>
        <v>0</v>
      </c>
      <c r="G256" s="62">
        <f t="shared" si="53"/>
        <v>0</v>
      </c>
      <c r="H256" s="62">
        <f t="shared" si="54"/>
        <v>0</v>
      </c>
      <c r="I256" s="62">
        <f t="shared" si="55"/>
        <v>0</v>
      </c>
      <c r="J256" s="62">
        <f t="shared" si="56"/>
        <v>0</v>
      </c>
      <c r="K256" s="62">
        <f t="shared" si="57"/>
        <v>0</v>
      </c>
      <c r="L256" s="62">
        <f t="shared" si="58"/>
        <v>0</v>
      </c>
      <c r="M256" s="62">
        <f t="shared" ca="1" si="59"/>
        <v>-6.4847954993147602E-5</v>
      </c>
      <c r="N256" s="62">
        <f t="shared" ca="1" si="60"/>
        <v>0</v>
      </c>
      <c r="O256" s="68">
        <f t="shared" ca="1" si="61"/>
        <v>0</v>
      </c>
      <c r="P256" s="62">
        <f t="shared" ca="1" si="62"/>
        <v>0</v>
      </c>
      <c r="Q256" s="62">
        <f t="shared" ca="1" si="63"/>
        <v>0</v>
      </c>
      <c r="R256" s="37">
        <f t="shared" ca="1" si="64"/>
        <v>6.4847954993147602E-5</v>
      </c>
    </row>
    <row r="257" spans="1:18">
      <c r="A257" s="66"/>
      <c r="B257" s="66"/>
      <c r="C257" s="66"/>
      <c r="D257" s="67">
        <f t="shared" si="50"/>
        <v>0</v>
      </c>
      <c r="E257" s="67">
        <f t="shared" si="51"/>
        <v>0</v>
      </c>
      <c r="F257" s="62">
        <f t="shared" si="52"/>
        <v>0</v>
      </c>
      <c r="G257" s="62">
        <f t="shared" si="53"/>
        <v>0</v>
      </c>
      <c r="H257" s="62">
        <f t="shared" si="54"/>
        <v>0</v>
      </c>
      <c r="I257" s="62">
        <f t="shared" si="55"/>
        <v>0</v>
      </c>
      <c r="J257" s="62">
        <f t="shared" si="56"/>
        <v>0</v>
      </c>
      <c r="K257" s="62">
        <f t="shared" si="57"/>
        <v>0</v>
      </c>
      <c r="L257" s="62">
        <f t="shared" si="58"/>
        <v>0</v>
      </c>
      <c r="M257" s="62">
        <f t="shared" ca="1" si="59"/>
        <v>-6.4847954993147602E-5</v>
      </c>
      <c r="N257" s="62">
        <f t="shared" ca="1" si="60"/>
        <v>0</v>
      </c>
      <c r="O257" s="68">
        <f t="shared" ca="1" si="61"/>
        <v>0</v>
      </c>
      <c r="P257" s="62">
        <f t="shared" ca="1" si="62"/>
        <v>0</v>
      </c>
      <c r="Q257" s="62">
        <f t="shared" ca="1" si="63"/>
        <v>0</v>
      </c>
      <c r="R257" s="37">
        <f t="shared" ca="1" si="64"/>
        <v>6.4847954993147602E-5</v>
      </c>
    </row>
    <row r="258" spans="1:18">
      <c r="A258" s="66"/>
      <c r="B258" s="66"/>
      <c r="C258" s="66"/>
      <c r="D258" s="67">
        <f t="shared" si="50"/>
        <v>0</v>
      </c>
      <c r="E258" s="67">
        <f t="shared" si="51"/>
        <v>0</v>
      </c>
      <c r="F258" s="62">
        <f t="shared" si="52"/>
        <v>0</v>
      </c>
      <c r="G258" s="62">
        <f t="shared" si="53"/>
        <v>0</v>
      </c>
      <c r="H258" s="62">
        <f t="shared" si="54"/>
        <v>0</v>
      </c>
      <c r="I258" s="62">
        <f t="shared" si="55"/>
        <v>0</v>
      </c>
      <c r="J258" s="62">
        <f t="shared" si="56"/>
        <v>0</v>
      </c>
      <c r="K258" s="62">
        <f t="shared" si="57"/>
        <v>0</v>
      </c>
      <c r="L258" s="62">
        <f t="shared" si="58"/>
        <v>0</v>
      </c>
      <c r="M258" s="62">
        <f t="shared" ca="1" si="59"/>
        <v>-6.4847954993147602E-5</v>
      </c>
      <c r="N258" s="62">
        <f t="shared" ca="1" si="60"/>
        <v>0</v>
      </c>
      <c r="O258" s="68">
        <f t="shared" ca="1" si="61"/>
        <v>0</v>
      </c>
      <c r="P258" s="62">
        <f t="shared" ca="1" si="62"/>
        <v>0</v>
      </c>
      <c r="Q258" s="62">
        <f t="shared" ca="1" si="63"/>
        <v>0</v>
      </c>
      <c r="R258" s="37">
        <f t="shared" ca="1" si="64"/>
        <v>6.4847954993147602E-5</v>
      </c>
    </row>
    <row r="259" spans="1:18">
      <c r="A259" s="66"/>
      <c r="B259" s="66"/>
      <c r="C259" s="66"/>
      <c r="D259" s="67">
        <f t="shared" si="50"/>
        <v>0</v>
      </c>
      <c r="E259" s="67">
        <f t="shared" si="51"/>
        <v>0</v>
      </c>
      <c r="F259" s="62">
        <f t="shared" si="52"/>
        <v>0</v>
      </c>
      <c r="G259" s="62">
        <f t="shared" si="53"/>
        <v>0</v>
      </c>
      <c r="H259" s="62">
        <f t="shared" si="54"/>
        <v>0</v>
      </c>
      <c r="I259" s="62">
        <f t="shared" si="55"/>
        <v>0</v>
      </c>
      <c r="J259" s="62">
        <f t="shared" si="56"/>
        <v>0</v>
      </c>
      <c r="K259" s="62">
        <f t="shared" si="57"/>
        <v>0</v>
      </c>
      <c r="L259" s="62">
        <f t="shared" si="58"/>
        <v>0</v>
      </c>
      <c r="M259" s="62">
        <f t="shared" ca="1" si="59"/>
        <v>-6.4847954993147602E-5</v>
      </c>
      <c r="N259" s="62">
        <f t="shared" ca="1" si="60"/>
        <v>0</v>
      </c>
      <c r="O259" s="68">
        <f t="shared" ca="1" si="61"/>
        <v>0</v>
      </c>
      <c r="P259" s="62">
        <f t="shared" ca="1" si="62"/>
        <v>0</v>
      </c>
      <c r="Q259" s="62">
        <f t="shared" ca="1" si="63"/>
        <v>0</v>
      </c>
      <c r="R259" s="37">
        <f t="shared" ca="1" si="64"/>
        <v>6.4847954993147602E-5</v>
      </c>
    </row>
    <row r="260" spans="1:18">
      <c r="A260" s="66"/>
      <c r="B260" s="66"/>
      <c r="C260" s="66"/>
      <c r="D260" s="67">
        <f t="shared" si="50"/>
        <v>0</v>
      </c>
      <c r="E260" s="67">
        <f t="shared" si="51"/>
        <v>0</v>
      </c>
      <c r="F260" s="62">
        <f t="shared" si="52"/>
        <v>0</v>
      </c>
      <c r="G260" s="62">
        <f t="shared" si="53"/>
        <v>0</v>
      </c>
      <c r="H260" s="62">
        <f t="shared" si="54"/>
        <v>0</v>
      </c>
      <c r="I260" s="62">
        <f t="shared" si="55"/>
        <v>0</v>
      </c>
      <c r="J260" s="62">
        <f t="shared" si="56"/>
        <v>0</v>
      </c>
      <c r="K260" s="62">
        <f t="shared" si="57"/>
        <v>0</v>
      </c>
      <c r="L260" s="62">
        <f t="shared" si="58"/>
        <v>0</v>
      </c>
      <c r="M260" s="62">
        <f t="shared" ca="1" si="59"/>
        <v>-6.4847954993147602E-5</v>
      </c>
      <c r="N260" s="62">
        <f t="shared" ca="1" si="60"/>
        <v>0</v>
      </c>
      <c r="O260" s="68">
        <f t="shared" ca="1" si="61"/>
        <v>0</v>
      </c>
      <c r="P260" s="62">
        <f t="shared" ca="1" si="62"/>
        <v>0</v>
      </c>
      <c r="Q260" s="62">
        <f t="shared" ca="1" si="63"/>
        <v>0</v>
      </c>
      <c r="R260" s="37">
        <f t="shared" ca="1" si="64"/>
        <v>6.4847954993147602E-5</v>
      </c>
    </row>
    <row r="261" spans="1:18">
      <c r="A261" s="66"/>
      <c r="B261" s="66"/>
      <c r="C261" s="66"/>
      <c r="D261" s="67">
        <f t="shared" si="50"/>
        <v>0</v>
      </c>
      <c r="E261" s="67">
        <f t="shared" si="51"/>
        <v>0</v>
      </c>
      <c r="F261" s="62">
        <f t="shared" si="52"/>
        <v>0</v>
      </c>
      <c r="G261" s="62">
        <f t="shared" si="53"/>
        <v>0</v>
      </c>
      <c r="H261" s="62">
        <f t="shared" si="54"/>
        <v>0</v>
      </c>
      <c r="I261" s="62">
        <f t="shared" si="55"/>
        <v>0</v>
      </c>
      <c r="J261" s="62">
        <f t="shared" si="56"/>
        <v>0</v>
      </c>
      <c r="K261" s="62">
        <f t="shared" si="57"/>
        <v>0</v>
      </c>
      <c r="L261" s="62">
        <f t="shared" si="58"/>
        <v>0</v>
      </c>
      <c r="M261" s="62">
        <f t="shared" ca="1" si="59"/>
        <v>-6.4847954993147602E-5</v>
      </c>
      <c r="N261" s="62">
        <f t="shared" ca="1" si="60"/>
        <v>0</v>
      </c>
      <c r="O261" s="68">
        <f t="shared" ca="1" si="61"/>
        <v>0</v>
      </c>
      <c r="P261" s="62">
        <f t="shared" ca="1" si="62"/>
        <v>0</v>
      </c>
      <c r="Q261" s="62">
        <f t="shared" ca="1" si="63"/>
        <v>0</v>
      </c>
      <c r="R261" s="37">
        <f t="shared" ca="1" si="64"/>
        <v>6.4847954993147602E-5</v>
      </c>
    </row>
    <row r="262" spans="1:18">
      <c r="A262" s="66"/>
      <c r="B262" s="66"/>
      <c r="C262" s="66"/>
      <c r="D262" s="67">
        <f t="shared" si="50"/>
        <v>0</v>
      </c>
      <c r="E262" s="67">
        <f t="shared" si="51"/>
        <v>0</v>
      </c>
      <c r="F262" s="62">
        <f t="shared" si="52"/>
        <v>0</v>
      </c>
      <c r="G262" s="62">
        <f t="shared" si="53"/>
        <v>0</v>
      </c>
      <c r="H262" s="62">
        <f t="shared" si="54"/>
        <v>0</v>
      </c>
      <c r="I262" s="62">
        <f t="shared" si="55"/>
        <v>0</v>
      </c>
      <c r="J262" s="62">
        <f t="shared" si="56"/>
        <v>0</v>
      </c>
      <c r="K262" s="62">
        <f t="shared" si="57"/>
        <v>0</v>
      </c>
      <c r="L262" s="62">
        <f t="shared" si="58"/>
        <v>0</v>
      </c>
      <c r="M262" s="62">
        <f t="shared" ca="1" si="59"/>
        <v>-6.4847954993147602E-5</v>
      </c>
      <c r="N262" s="62">
        <f t="shared" ca="1" si="60"/>
        <v>0</v>
      </c>
      <c r="O262" s="68">
        <f t="shared" ca="1" si="61"/>
        <v>0</v>
      </c>
      <c r="P262" s="62">
        <f t="shared" ca="1" si="62"/>
        <v>0</v>
      </c>
      <c r="Q262" s="62">
        <f t="shared" ca="1" si="63"/>
        <v>0</v>
      </c>
      <c r="R262" s="37">
        <f t="shared" ca="1" si="64"/>
        <v>6.4847954993147602E-5</v>
      </c>
    </row>
    <row r="263" spans="1:18">
      <c r="A263" s="66"/>
      <c r="B263" s="66"/>
      <c r="C263" s="66"/>
      <c r="D263" s="67">
        <f t="shared" si="50"/>
        <v>0</v>
      </c>
      <c r="E263" s="67">
        <f t="shared" si="51"/>
        <v>0</v>
      </c>
      <c r="F263" s="62">
        <f t="shared" si="52"/>
        <v>0</v>
      </c>
      <c r="G263" s="62">
        <f t="shared" si="53"/>
        <v>0</v>
      </c>
      <c r="H263" s="62">
        <f t="shared" si="54"/>
        <v>0</v>
      </c>
      <c r="I263" s="62">
        <f t="shared" si="55"/>
        <v>0</v>
      </c>
      <c r="J263" s="62">
        <f t="shared" si="56"/>
        <v>0</v>
      </c>
      <c r="K263" s="62">
        <f t="shared" si="57"/>
        <v>0</v>
      </c>
      <c r="L263" s="62">
        <f t="shared" si="58"/>
        <v>0</v>
      </c>
      <c r="M263" s="62">
        <f t="shared" ca="1" si="59"/>
        <v>-6.4847954993147602E-5</v>
      </c>
      <c r="N263" s="62">
        <f t="shared" ca="1" si="60"/>
        <v>0</v>
      </c>
      <c r="O263" s="68">
        <f t="shared" ca="1" si="61"/>
        <v>0</v>
      </c>
      <c r="P263" s="62">
        <f t="shared" ca="1" si="62"/>
        <v>0</v>
      </c>
      <c r="Q263" s="62">
        <f t="shared" ca="1" si="63"/>
        <v>0</v>
      </c>
      <c r="R263" s="37">
        <f t="shared" ca="1" si="64"/>
        <v>6.4847954993147602E-5</v>
      </c>
    </row>
    <row r="264" spans="1:18">
      <c r="A264" s="66"/>
      <c r="B264" s="66"/>
      <c r="C264" s="66"/>
      <c r="D264" s="67">
        <f t="shared" si="50"/>
        <v>0</v>
      </c>
      <c r="E264" s="67">
        <f t="shared" si="51"/>
        <v>0</v>
      </c>
      <c r="F264" s="62">
        <f t="shared" si="52"/>
        <v>0</v>
      </c>
      <c r="G264" s="62">
        <f t="shared" si="53"/>
        <v>0</v>
      </c>
      <c r="H264" s="62">
        <f t="shared" si="54"/>
        <v>0</v>
      </c>
      <c r="I264" s="62">
        <f t="shared" si="55"/>
        <v>0</v>
      </c>
      <c r="J264" s="62">
        <f t="shared" si="56"/>
        <v>0</v>
      </c>
      <c r="K264" s="62">
        <f t="shared" si="57"/>
        <v>0</v>
      </c>
      <c r="L264" s="62">
        <f t="shared" si="58"/>
        <v>0</v>
      </c>
      <c r="M264" s="62">
        <f t="shared" ca="1" si="59"/>
        <v>-6.4847954993147602E-5</v>
      </c>
      <c r="N264" s="62">
        <f t="shared" ca="1" si="60"/>
        <v>0</v>
      </c>
      <c r="O264" s="68">
        <f t="shared" ca="1" si="61"/>
        <v>0</v>
      </c>
      <c r="P264" s="62">
        <f t="shared" ca="1" si="62"/>
        <v>0</v>
      </c>
      <c r="Q264" s="62">
        <f t="shared" ca="1" si="63"/>
        <v>0</v>
      </c>
      <c r="R264" s="37">
        <f t="shared" ca="1" si="64"/>
        <v>6.4847954993147602E-5</v>
      </c>
    </row>
    <row r="265" spans="1:18">
      <c r="A265" s="66"/>
      <c r="B265" s="66"/>
      <c r="C265" s="66"/>
      <c r="D265" s="67">
        <f t="shared" si="50"/>
        <v>0</v>
      </c>
      <c r="E265" s="67">
        <f t="shared" si="51"/>
        <v>0</v>
      </c>
      <c r="F265" s="62">
        <f t="shared" si="52"/>
        <v>0</v>
      </c>
      <c r="G265" s="62">
        <f t="shared" si="53"/>
        <v>0</v>
      </c>
      <c r="H265" s="62">
        <f t="shared" si="54"/>
        <v>0</v>
      </c>
      <c r="I265" s="62">
        <f t="shared" si="55"/>
        <v>0</v>
      </c>
      <c r="J265" s="62">
        <f t="shared" si="56"/>
        <v>0</v>
      </c>
      <c r="K265" s="62">
        <f t="shared" si="57"/>
        <v>0</v>
      </c>
      <c r="L265" s="62">
        <f t="shared" si="58"/>
        <v>0</v>
      </c>
      <c r="M265" s="62">
        <f t="shared" ca="1" si="59"/>
        <v>-6.4847954993147602E-5</v>
      </c>
      <c r="N265" s="62">
        <f t="shared" ca="1" si="60"/>
        <v>0</v>
      </c>
      <c r="O265" s="68">
        <f t="shared" ca="1" si="61"/>
        <v>0</v>
      </c>
      <c r="P265" s="62">
        <f t="shared" ca="1" si="62"/>
        <v>0</v>
      </c>
      <c r="Q265" s="62">
        <f t="shared" ca="1" si="63"/>
        <v>0</v>
      </c>
      <c r="R265" s="37">
        <f t="shared" ca="1" si="64"/>
        <v>6.4847954993147602E-5</v>
      </c>
    </row>
    <row r="266" spans="1:18">
      <c r="A266" s="66"/>
      <c r="B266" s="66"/>
      <c r="C266" s="66"/>
      <c r="D266" s="67">
        <f t="shared" si="50"/>
        <v>0</v>
      </c>
      <c r="E266" s="67">
        <f t="shared" si="51"/>
        <v>0</v>
      </c>
      <c r="F266" s="62">
        <f t="shared" si="52"/>
        <v>0</v>
      </c>
      <c r="G266" s="62">
        <f t="shared" si="53"/>
        <v>0</v>
      </c>
      <c r="H266" s="62">
        <f t="shared" si="54"/>
        <v>0</v>
      </c>
      <c r="I266" s="62">
        <f t="shared" si="55"/>
        <v>0</v>
      </c>
      <c r="J266" s="62">
        <f t="shared" si="56"/>
        <v>0</v>
      </c>
      <c r="K266" s="62">
        <f t="shared" si="57"/>
        <v>0</v>
      </c>
      <c r="L266" s="62">
        <f t="shared" si="58"/>
        <v>0</v>
      </c>
      <c r="M266" s="62">
        <f t="shared" ca="1" si="59"/>
        <v>-6.4847954993147602E-5</v>
      </c>
      <c r="N266" s="62">
        <f t="shared" ca="1" si="60"/>
        <v>0</v>
      </c>
      <c r="O266" s="68">
        <f t="shared" ca="1" si="61"/>
        <v>0</v>
      </c>
      <c r="P266" s="62">
        <f t="shared" ca="1" si="62"/>
        <v>0</v>
      </c>
      <c r="Q266" s="62">
        <f t="shared" ca="1" si="63"/>
        <v>0</v>
      </c>
      <c r="R266" s="37">
        <f t="shared" ca="1" si="64"/>
        <v>6.4847954993147602E-5</v>
      </c>
    </row>
    <row r="267" spans="1:18">
      <c r="A267" s="66"/>
      <c r="B267" s="66"/>
      <c r="C267" s="66"/>
      <c r="D267" s="67">
        <f t="shared" si="50"/>
        <v>0</v>
      </c>
      <c r="E267" s="67">
        <f t="shared" si="51"/>
        <v>0</v>
      </c>
      <c r="F267" s="62">
        <f t="shared" si="52"/>
        <v>0</v>
      </c>
      <c r="G267" s="62">
        <f t="shared" si="53"/>
        <v>0</v>
      </c>
      <c r="H267" s="62">
        <f t="shared" si="54"/>
        <v>0</v>
      </c>
      <c r="I267" s="62">
        <f t="shared" si="55"/>
        <v>0</v>
      </c>
      <c r="J267" s="62">
        <f t="shared" si="56"/>
        <v>0</v>
      </c>
      <c r="K267" s="62">
        <f t="shared" si="57"/>
        <v>0</v>
      </c>
      <c r="L267" s="62">
        <f t="shared" si="58"/>
        <v>0</v>
      </c>
      <c r="M267" s="62">
        <f t="shared" ca="1" si="59"/>
        <v>-6.4847954993147602E-5</v>
      </c>
      <c r="N267" s="62">
        <f t="shared" ca="1" si="60"/>
        <v>0</v>
      </c>
      <c r="O267" s="68">
        <f t="shared" ca="1" si="61"/>
        <v>0</v>
      </c>
      <c r="P267" s="62">
        <f t="shared" ca="1" si="62"/>
        <v>0</v>
      </c>
      <c r="Q267" s="62">
        <f t="shared" ca="1" si="63"/>
        <v>0</v>
      </c>
      <c r="R267" s="37">
        <f t="shared" ca="1" si="64"/>
        <v>6.4847954993147602E-5</v>
      </c>
    </row>
    <row r="268" spans="1:18">
      <c r="A268" s="66"/>
      <c r="B268" s="66"/>
      <c r="C268" s="66"/>
      <c r="D268" s="67">
        <f t="shared" si="50"/>
        <v>0</v>
      </c>
      <c r="E268" s="67">
        <f t="shared" si="51"/>
        <v>0</v>
      </c>
      <c r="F268" s="62">
        <f t="shared" si="52"/>
        <v>0</v>
      </c>
      <c r="G268" s="62">
        <f t="shared" si="53"/>
        <v>0</v>
      </c>
      <c r="H268" s="62">
        <f t="shared" si="54"/>
        <v>0</v>
      </c>
      <c r="I268" s="62">
        <f t="shared" si="55"/>
        <v>0</v>
      </c>
      <c r="J268" s="62">
        <f t="shared" si="56"/>
        <v>0</v>
      </c>
      <c r="K268" s="62">
        <f t="shared" si="57"/>
        <v>0</v>
      </c>
      <c r="L268" s="62">
        <f t="shared" si="58"/>
        <v>0</v>
      </c>
      <c r="M268" s="62">
        <f t="shared" ca="1" si="59"/>
        <v>-6.4847954993147602E-5</v>
      </c>
      <c r="N268" s="62">
        <f t="shared" ca="1" si="60"/>
        <v>0</v>
      </c>
      <c r="O268" s="68">
        <f t="shared" ca="1" si="61"/>
        <v>0</v>
      </c>
      <c r="P268" s="62">
        <f t="shared" ca="1" si="62"/>
        <v>0</v>
      </c>
      <c r="Q268" s="62">
        <f t="shared" ca="1" si="63"/>
        <v>0</v>
      </c>
      <c r="R268" s="37">
        <f t="shared" ca="1" si="64"/>
        <v>6.4847954993147602E-5</v>
      </c>
    </row>
    <row r="269" spans="1:18">
      <c r="A269" s="66"/>
      <c r="B269" s="66"/>
      <c r="C269" s="66"/>
      <c r="D269" s="67">
        <f t="shared" si="50"/>
        <v>0</v>
      </c>
      <c r="E269" s="67">
        <f t="shared" si="51"/>
        <v>0</v>
      </c>
      <c r="F269" s="62">
        <f t="shared" si="52"/>
        <v>0</v>
      </c>
      <c r="G269" s="62">
        <f t="shared" si="53"/>
        <v>0</v>
      </c>
      <c r="H269" s="62">
        <f t="shared" si="54"/>
        <v>0</v>
      </c>
      <c r="I269" s="62">
        <f t="shared" si="55"/>
        <v>0</v>
      </c>
      <c r="J269" s="62">
        <f t="shared" si="56"/>
        <v>0</v>
      </c>
      <c r="K269" s="62">
        <f t="shared" si="57"/>
        <v>0</v>
      </c>
      <c r="L269" s="62">
        <f t="shared" si="58"/>
        <v>0</v>
      </c>
      <c r="M269" s="62">
        <f t="shared" ca="1" si="59"/>
        <v>-6.4847954993147602E-5</v>
      </c>
      <c r="N269" s="62">
        <f t="shared" ca="1" si="60"/>
        <v>0</v>
      </c>
      <c r="O269" s="68">
        <f t="shared" ca="1" si="61"/>
        <v>0</v>
      </c>
      <c r="P269" s="62">
        <f t="shared" ca="1" si="62"/>
        <v>0</v>
      </c>
      <c r="Q269" s="62">
        <f t="shared" ca="1" si="63"/>
        <v>0</v>
      </c>
      <c r="R269" s="37">
        <f t="shared" ca="1" si="64"/>
        <v>6.4847954993147602E-5</v>
      </c>
    </row>
    <row r="270" spans="1:18">
      <c r="A270" s="66"/>
      <c r="B270" s="66"/>
      <c r="C270" s="66"/>
      <c r="D270" s="67">
        <f t="shared" si="50"/>
        <v>0</v>
      </c>
      <c r="E270" s="67">
        <f t="shared" si="51"/>
        <v>0</v>
      </c>
      <c r="F270" s="62">
        <f t="shared" si="52"/>
        <v>0</v>
      </c>
      <c r="G270" s="62">
        <f t="shared" si="53"/>
        <v>0</v>
      </c>
      <c r="H270" s="62">
        <f t="shared" si="54"/>
        <v>0</v>
      </c>
      <c r="I270" s="62">
        <f t="shared" si="55"/>
        <v>0</v>
      </c>
      <c r="J270" s="62">
        <f t="shared" si="56"/>
        <v>0</v>
      </c>
      <c r="K270" s="62">
        <f t="shared" si="57"/>
        <v>0</v>
      </c>
      <c r="L270" s="62">
        <f t="shared" si="58"/>
        <v>0</v>
      </c>
      <c r="M270" s="62">
        <f t="shared" ca="1" si="59"/>
        <v>-6.4847954993147602E-5</v>
      </c>
      <c r="N270" s="62">
        <f t="shared" ca="1" si="60"/>
        <v>0</v>
      </c>
      <c r="O270" s="68">
        <f t="shared" ca="1" si="61"/>
        <v>0</v>
      </c>
      <c r="P270" s="62">
        <f t="shared" ca="1" si="62"/>
        <v>0</v>
      </c>
      <c r="Q270" s="62">
        <f t="shared" ca="1" si="63"/>
        <v>0</v>
      </c>
      <c r="R270" s="37">
        <f t="shared" ca="1" si="64"/>
        <v>6.4847954993147602E-5</v>
      </c>
    </row>
    <row r="271" spans="1:18">
      <c r="A271" s="66"/>
      <c r="B271" s="66"/>
      <c r="C271" s="66"/>
      <c r="D271" s="67">
        <f t="shared" si="50"/>
        <v>0</v>
      </c>
      <c r="E271" s="67">
        <f t="shared" si="51"/>
        <v>0</v>
      </c>
      <c r="F271" s="62">
        <f t="shared" si="52"/>
        <v>0</v>
      </c>
      <c r="G271" s="62">
        <f t="shared" si="53"/>
        <v>0</v>
      </c>
      <c r="H271" s="62">
        <f t="shared" si="54"/>
        <v>0</v>
      </c>
      <c r="I271" s="62">
        <f t="shared" si="55"/>
        <v>0</v>
      </c>
      <c r="J271" s="62">
        <f t="shared" si="56"/>
        <v>0</v>
      </c>
      <c r="K271" s="62">
        <f t="shared" si="57"/>
        <v>0</v>
      </c>
      <c r="L271" s="62">
        <f t="shared" si="58"/>
        <v>0</v>
      </c>
      <c r="M271" s="62">
        <f t="shared" ca="1" si="59"/>
        <v>-6.4847954993147602E-5</v>
      </c>
      <c r="N271" s="62">
        <f t="shared" ca="1" si="60"/>
        <v>0</v>
      </c>
      <c r="O271" s="68">
        <f t="shared" ca="1" si="61"/>
        <v>0</v>
      </c>
      <c r="P271" s="62">
        <f t="shared" ca="1" si="62"/>
        <v>0</v>
      </c>
      <c r="Q271" s="62">
        <f t="shared" ca="1" si="63"/>
        <v>0</v>
      </c>
      <c r="R271" s="37">
        <f t="shared" ca="1" si="64"/>
        <v>6.4847954993147602E-5</v>
      </c>
    </row>
    <row r="272" spans="1:18">
      <c r="A272" s="66"/>
      <c r="B272" s="66"/>
      <c r="C272" s="66"/>
      <c r="D272" s="67">
        <f t="shared" si="50"/>
        <v>0</v>
      </c>
      <c r="E272" s="67">
        <f t="shared" si="51"/>
        <v>0</v>
      </c>
      <c r="F272" s="62">
        <f t="shared" si="52"/>
        <v>0</v>
      </c>
      <c r="G272" s="62">
        <f t="shared" si="53"/>
        <v>0</v>
      </c>
      <c r="H272" s="62">
        <f t="shared" si="54"/>
        <v>0</v>
      </c>
      <c r="I272" s="62">
        <f t="shared" si="55"/>
        <v>0</v>
      </c>
      <c r="J272" s="62">
        <f t="shared" si="56"/>
        <v>0</v>
      </c>
      <c r="K272" s="62">
        <f t="shared" si="57"/>
        <v>0</v>
      </c>
      <c r="L272" s="62">
        <f t="shared" si="58"/>
        <v>0</v>
      </c>
      <c r="M272" s="62">
        <f t="shared" ca="1" si="59"/>
        <v>-6.4847954993147602E-5</v>
      </c>
      <c r="N272" s="62">
        <f t="shared" ca="1" si="60"/>
        <v>0</v>
      </c>
      <c r="O272" s="68">
        <f t="shared" ca="1" si="61"/>
        <v>0</v>
      </c>
      <c r="P272" s="62">
        <f t="shared" ca="1" si="62"/>
        <v>0</v>
      </c>
      <c r="Q272" s="62">
        <f t="shared" ca="1" si="63"/>
        <v>0</v>
      </c>
      <c r="R272" s="37">
        <f t="shared" ca="1" si="64"/>
        <v>6.4847954993147602E-5</v>
      </c>
    </row>
    <row r="273" spans="1:18">
      <c r="A273" s="66"/>
      <c r="B273" s="66"/>
      <c r="C273" s="66"/>
      <c r="D273" s="67">
        <f t="shared" si="50"/>
        <v>0</v>
      </c>
      <c r="E273" s="67">
        <f t="shared" si="51"/>
        <v>0</v>
      </c>
      <c r="F273" s="62">
        <f t="shared" si="52"/>
        <v>0</v>
      </c>
      <c r="G273" s="62">
        <f t="shared" si="53"/>
        <v>0</v>
      </c>
      <c r="H273" s="62">
        <f t="shared" si="54"/>
        <v>0</v>
      </c>
      <c r="I273" s="62">
        <f t="shared" si="55"/>
        <v>0</v>
      </c>
      <c r="J273" s="62">
        <f t="shared" si="56"/>
        <v>0</v>
      </c>
      <c r="K273" s="62">
        <f t="shared" si="57"/>
        <v>0</v>
      </c>
      <c r="L273" s="62">
        <f t="shared" si="58"/>
        <v>0</v>
      </c>
      <c r="M273" s="62">
        <f t="shared" ca="1" si="59"/>
        <v>-6.4847954993147602E-5</v>
      </c>
      <c r="N273" s="62">
        <f t="shared" ca="1" si="60"/>
        <v>0</v>
      </c>
      <c r="O273" s="68">
        <f t="shared" ca="1" si="61"/>
        <v>0</v>
      </c>
      <c r="P273" s="62">
        <f t="shared" ca="1" si="62"/>
        <v>0</v>
      </c>
      <c r="Q273" s="62">
        <f t="shared" ca="1" si="63"/>
        <v>0</v>
      </c>
      <c r="R273" s="37">
        <f t="shared" ca="1" si="64"/>
        <v>6.4847954993147602E-5</v>
      </c>
    </row>
    <row r="274" spans="1:18">
      <c r="A274" s="66"/>
      <c r="B274" s="66"/>
      <c r="C274" s="66"/>
      <c r="D274" s="67">
        <f t="shared" si="50"/>
        <v>0</v>
      </c>
      <c r="E274" s="67">
        <f t="shared" si="51"/>
        <v>0</v>
      </c>
      <c r="F274" s="62">
        <f t="shared" si="52"/>
        <v>0</v>
      </c>
      <c r="G274" s="62">
        <f t="shared" si="53"/>
        <v>0</v>
      </c>
      <c r="H274" s="62">
        <f t="shared" si="54"/>
        <v>0</v>
      </c>
      <c r="I274" s="62">
        <f t="shared" si="55"/>
        <v>0</v>
      </c>
      <c r="J274" s="62">
        <f t="shared" si="56"/>
        <v>0</v>
      </c>
      <c r="K274" s="62">
        <f t="shared" si="57"/>
        <v>0</v>
      </c>
      <c r="L274" s="62">
        <f t="shared" si="58"/>
        <v>0</v>
      </c>
      <c r="M274" s="62">
        <f t="shared" ca="1" si="59"/>
        <v>-6.4847954993147602E-5</v>
      </c>
      <c r="N274" s="62">
        <f t="shared" ca="1" si="60"/>
        <v>0</v>
      </c>
      <c r="O274" s="68">
        <f t="shared" ca="1" si="61"/>
        <v>0</v>
      </c>
      <c r="P274" s="62">
        <f t="shared" ca="1" si="62"/>
        <v>0</v>
      </c>
      <c r="Q274" s="62">
        <f t="shared" ca="1" si="63"/>
        <v>0</v>
      </c>
      <c r="R274" s="37">
        <f t="shared" ca="1" si="64"/>
        <v>6.4847954993147602E-5</v>
      </c>
    </row>
    <row r="275" spans="1:18">
      <c r="A275" s="66"/>
      <c r="B275" s="66"/>
      <c r="C275" s="66"/>
      <c r="D275" s="67">
        <f t="shared" ref="D275:D340" si="65">A275/A$18</f>
        <v>0</v>
      </c>
      <c r="E275" s="67">
        <f t="shared" ref="E275:E340" si="66">B275/B$18</f>
        <v>0</v>
      </c>
      <c r="F275" s="62">
        <f t="shared" ref="F275:F340" si="67">$C275*D275</f>
        <v>0</v>
      </c>
      <c r="G275" s="62">
        <f t="shared" ref="G275:G340" si="68">$C275*E275</f>
        <v>0</v>
      </c>
      <c r="H275" s="62">
        <f t="shared" ref="H275:H340" si="69">C275*D275*D275</f>
        <v>0</v>
      </c>
      <c r="I275" s="62">
        <f t="shared" ref="I275:I340" si="70">C275*D275*D275*D275</f>
        <v>0</v>
      </c>
      <c r="J275" s="62">
        <f t="shared" ref="J275:J340" si="71">C275*D275*D275*D275*D275</f>
        <v>0</v>
      </c>
      <c r="K275" s="62">
        <f t="shared" ref="K275:K340" si="72">C275*E275*D275</f>
        <v>0</v>
      </c>
      <c r="L275" s="62">
        <f t="shared" ref="L275:L340" si="73">C275*E275*D275*D275</f>
        <v>0</v>
      </c>
      <c r="M275" s="62">
        <f t="shared" ref="M275:M340" ca="1" si="74">+E$4+E$5*D275+E$6*D275^2</f>
        <v>-6.4847954993147602E-5</v>
      </c>
      <c r="N275" s="62">
        <f t="shared" ref="N275:N338" ca="1" si="75">C275*(M275-E275)^2</f>
        <v>0</v>
      </c>
      <c r="O275" s="68">
        <f t="shared" ref="O275:O340" ca="1" si="76">(C275*O$1-O$2*F275+O$3*H275)^2</f>
        <v>0</v>
      </c>
      <c r="P275" s="62">
        <f t="shared" ref="P275:P338" ca="1" si="77">(-C275*O$2+O$4*F275-O$5*H275)^2</f>
        <v>0</v>
      </c>
      <c r="Q275" s="62">
        <f t="shared" ref="Q275:Q340" ca="1" si="78">+(C275*O$3-F275*O$5+H275*O$6)^2</f>
        <v>0</v>
      </c>
      <c r="R275" s="37">
        <f t="shared" ref="R275:R340" ca="1" si="79">+E275-M275</f>
        <v>6.4847954993147602E-5</v>
      </c>
    </row>
    <row r="276" spans="1:18">
      <c r="A276" s="66"/>
      <c r="B276" s="66"/>
      <c r="C276" s="66"/>
      <c r="D276" s="67">
        <f t="shared" si="65"/>
        <v>0</v>
      </c>
      <c r="E276" s="67">
        <f t="shared" si="66"/>
        <v>0</v>
      </c>
      <c r="F276" s="62">
        <f t="shared" si="67"/>
        <v>0</v>
      </c>
      <c r="G276" s="62">
        <f t="shared" si="68"/>
        <v>0</v>
      </c>
      <c r="H276" s="62">
        <f t="shared" si="69"/>
        <v>0</v>
      </c>
      <c r="I276" s="62">
        <f t="shared" si="70"/>
        <v>0</v>
      </c>
      <c r="J276" s="62">
        <f t="shared" si="71"/>
        <v>0</v>
      </c>
      <c r="K276" s="62">
        <f t="shared" si="72"/>
        <v>0</v>
      </c>
      <c r="L276" s="62">
        <f t="shared" si="73"/>
        <v>0</v>
      </c>
      <c r="M276" s="62">
        <f t="shared" ca="1" si="74"/>
        <v>-6.4847954993147602E-5</v>
      </c>
      <c r="N276" s="62">
        <f t="shared" ca="1" si="75"/>
        <v>0</v>
      </c>
      <c r="O276" s="68">
        <f t="shared" ca="1" si="76"/>
        <v>0</v>
      </c>
      <c r="P276" s="62">
        <f t="shared" ca="1" si="77"/>
        <v>0</v>
      </c>
      <c r="Q276" s="62">
        <f t="shared" ca="1" si="78"/>
        <v>0</v>
      </c>
      <c r="R276" s="37">
        <f t="shared" ca="1" si="79"/>
        <v>6.4847954993147602E-5</v>
      </c>
    </row>
    <row r="277" spans="1:18">
      <c r="A277" s="66"/>
      <c r="B277" s="66"/>
      <c r="C277" s="66"/>
      <c r="D277" s="67">
        <f t="shared" si="65"/>
        <v>0</v>
      </c>
      <c r="E277" s="67">
        <f t="shared" si="66"/>
        <v>0</v>
      </c>
      <c r="F277" s="62">
        <f t="shared" si="67"/>
        <v>0</v>
      </c>
      <c r="G277" s="62">
        <f t="shared" si="68"/>
        <v>0</v>
      </c>
      <c r="H277" s="62">
        <f t="shared" si="69"/>
        <v>0</v>
      </c>
      <c r="I277" s="62">
        <f t="shared" si="70"/>
        <v>0</v>
      </c>
      <c r="J277" s="62">
        <f t="shared" si="71"/>
        <v>0</v>
      </c>
      <c r="K277" s="62">
        <f t="shared" si="72"/>
        <v>0</v>
      </c>
      <c r="L277" s="62">
        <f t="shared" si="73"/>
        <v>0</v>
      </c>
      <c r="M277" s="62">
        <f t="shared" ca="1" si="74"/>
        <v>-6.4847954993147602E-5</v>
      </c>
      <c r="N277" s="62">
        <f t="shared" ca="1" si="75"/>
        <v>0</v>
      </c>
      <c r="O277" s="68">
        <f t="shared" ca="1" si="76"/>
        <v>0</v>
      </c>
      <c r="P277" s="62">
        <f t="shared" ca="1" si="77"/>
        <v>0</v>
      </c>
      <c r="Q277" s="62">
        <f t="shared" ca="1" si="78"/>
        <v>0</v>
      </c>
      <c r="R277" s="37">
        <f t="shared" ca="1" si="79"/>
        <v>6.4847954993147602E-5</v>
      </c>
    </row>
    <row r="278" spans="1:18">
      <c r="A278" s="66"/>
      <c r="B278" s="66"/>
      <c r="C278" s="66"/>
      <c r="D278" s="67">
        <f t="shared" si="65"/>
        <v>0</v>
      </c>
      <c r="E278" s="67">
        <f t="shared" si="66"/>
        <v>0</v>
      </c>
      <c r="F278" s="62">
        <f t="shared" si="67"/>
        <v>0</v>
      </c>
      <c r="G278" s="62">
        <f t="shared" si="68"/>
        <v>0</v>
      </c>
      <c r="H278" s="62">
        <f t="shared" si="69"/>
        <v>0</v>
      </c>
      <c r="I278" s="62">
        <f t="shared" si="70"/>
        <v>0</v>
      </c>
      <c r="J278" s="62">
        <f t="shared" si="71"/>
        <v>0</v>
      </c>
      <c r="K278" s="62">
        <f t="shared" si="72"/>
        <v>0</v>
      </c>
      <c r="L278" s="62">
        <f t="shared" si="73"/>
        <v>0</v>
      </c>
      <c r="M278" s="62">
        <f t="shared" ca="1" si="74"/>
        <v>-6.4847954993147602E-5</v>
      </c>
      <c r="N278" s="62">
        <f t="shared" ca="1" si="75"/>
        <v>0</v>
      </c>
      <c r="O278" s="68">
        <f t="shared" ca="1" si="76"/>
        <v>0</v>
      </c>
      <c r="P278" s="62">
        <f t="shared" ca="1" si="77"/>
        <v>0</v>
      </c>
      <c r="Q278" s="62">
        <f t="shared" ca="1" si="78"/>
        <v>0</v>
      </c>
      <c r="R278" s="37">
        <f t="shared" ca="1" si="79"/>
        <v>6.4847954993147602E-5</v>
      </c>
    </row>
    <row r="279" spans="1:18">
      <c r="A279" s="66"/>
      <c r="B279" s="66"/>
      <c r="C279" s="66"/>
      <c r="D279" s="67">
        <f t="shared" si="65"/>
        <v>0</v>
      </c>
      <c r="E279" s="67">
        <f t="shared" si="66"/>
        <v>0</v>
      </c>
      <c r="F279" s="62">
        <f t="shared" si="67"/>
        <v>0</v>
      </c>
      <c r="G279" s="62">
        <f t="shared" si="68"/>
        <v>0</v>
      </c>
      <c r="H279" s="62">
        <f t="shared" si="69"/>
        <v>0</v>
      </c>
      <c r="I279" s="62">
        <f t="shared" si="70"/>
        <v>0</v>
      </c>
      <c r="J279" s="62">
        <f t="shared" si="71"/>
        <v>0</v>
      </c>
      <c r="K279" s="62">
        <f t="shared" si="72"/>
        <v>0</v>
      </c>
      <c r="L279" s="62">
        <f t="shared" si="73"/>
        <v>0</v>
      </c>
      <c r="M279" s="62">
        <f t="shared" ca="1" si="74"/>
        <v>-6.4847954993147602E-5</v>
      </c>
      <c r="N279" s="62">
        <f t="shared" ca="1" si="75"/>
        <v>0</v>
      </c>
      <c r="O279" s="68">
        <f t="shared" ca="1" si="76"/>
        <v>0</v>
      </c>
      <c r="P279" s="62">
        <f t="shared" ca="1" si="77"/>
        <v>0</v>
      </c>
      <c r="Q279" s="62">
        <f t="shared" ca="1" si="78"/>
        <v>0</v>
      </c>
      <c r="R279" s="37">
        <f t="shared" ca="1" si="79"/>
        <v>6.4847954993147602E-5</v>
      </c>
    </row>
    <row r="280" spans="1:18">
      <c r="A280" s="66"/>
      <c r="B280" s="66"/>
      <c r="C280" s="66"/>
      <c r="D280" s="67">
        <f t="shared" si="65"/>
        <v>0</v>
      </c>
      <c r="E280" s="67">
        <f t="shared" si="66"/>
        <v>0</v>
      </c>
      <c r="F280" s="62">
        <f t="shared" si="67"/>
        <v>0</v>
      </c>
      <c r="G280" s="62">
        <f t="shared" si="68"/>
        <v>0</v>
      </c>
      <c r="H280" s="62">
        <f t="shared" si="69"/>
        <v>0</v>
      </c>
      <c r="I280" s="62">
        <f t="shared" si="70"/>
        <v>0</v>
      </c>
      <c r="J280" s="62">
        <f t="shared" si="71"/>
        <v>0</v>
      </c>
      <c r="K280" s="62">
        <f t="shared" si="72"/>
        <v>0</v>
      </c>
      <c r="L280" s="62">
        <f t="shared" si="73"/>
        <v>0</v>
      </c>
      <c r="M280" s="62">
        <f t="shared" ca="1" si="74"/>
        <v>-6.4847954993147602E-5</v>
      </c>
      <c r="N280" s="62">
        <f t="shared" ca="1" si="75"/>
        <v>0</v>
      </c>
      <c r="O280" s="68">
        <f t="shared" ca="1" si="76"/>
        <v>0</v>
      </c>
      <c r="P280" s="62">
        <f t="shared" ca="1" si="77"/>
        <v>0</v>
      </c>
      <c r="Q280" s="62">
        <f t="shared" ca="1" si="78"/>
        <v>0</v>
      </c>
      <c r="R280" s="37">
        <f t="shared" ca="1" si="79"/>
        <v>6.4847954993147602E-5</v>
      </c>
    </row>
    <row r="281" spans="1:18">
      <c r="A281" s="66"/>
      <c r="B281" s="66"/>
      <c r="C281" s="66"/>
      <c r="D281" s="67">
        <f t="shared" si="65"/>
        <v>0</v>
      </c>
      <c r="E281" s="67">
        <f t="shared" si="66"/>
        <v>0</v>
      </c>
      <c r="F281" s="62">
        <f t="shared" si="67"/>
        <v>0</v>
      </c>
      <c r="G281" s="62">
        <f t="shared" si="68"/>
        <v>0</v>
      </c>
      <c r="H281" s="62">
        <f t="shared" si="69"/>
        <v>0</v>
      </c>
      <c r="I281" s="62">
        <f t="shared" si="70"/>
        <v>0</v>
      </c>
      <c r="J281" s="62">
        <f t="shared" si="71"/>
        <v>0</v>
      </c>
      <c r="K281" s="62">
        <f t="shared" si="72"/>
        <v>0</v>
      </c>
      <c r="L281" s="62">
        <f t="shared" si="73"/>
        <v>0</v>
      </c>
      <c r="M281" s="62">
        <f t="shared" ca="1" si="74"/>
        <v>-6.4847954993147602E-5</v>
      </c>
      <c r="N281" s="62">
        <f t="shared" ca="1" si="75"/>
        <v>0</v>
      </c>
      <c r="O281" s="68">
        <f t="shared" ca="1" si="76"/>
        <v>0</v>
      </c>
      <c r="P281" s="62">
        <f t="shared" ca="1" si="77"/>
        <v>0</v>
      </c>
      <c r="Q281" s="62">
        <f t="shared" ca="1" si="78"/>
        <v>0</v>
      </c>
      <c r="R281" s="37">
        <f t="shared" ca="1" si="79"/>
        <v>6.4847954993147602E-5</v>
      </c>
    </row>
    <row r="282" spans="1:18">
      <c r="A282" s="66"/>
      <c r="B282" s="66"/>
      <c r="C282" s="66"/>
      <c r="D282" s="67">
        <f t="shared" si="65"/>
        <v>0</v>
      </c>
      <c r="E282" s="67">
        <f t="shared" si="66"/>
        <v>0</v>
      </c>
      <c r="F282" s="62">
        <f t="shared" si="67"/>
        <v>0</v>
      </c>
      <c r="G282" s="62">
        <f t="shared" si="68"/>
        <v>0</v>
      </c>
      <c r="H282" s="62">
        <f t="shared" si="69"/>
        <v>0</v>
      </c>
      <c r="I282" s="62">
        <f t="shared" si="70"/>
        <v>0</v>
      </c>
      <c r="J282" s="62">
        <f t="shared" si="71"/>
        <v>0</v>
      </c>
      <c r="K282" s="62">
        <f t="shared" si="72"/>
        <v>0</v>
      </c>
      <c r="L282" s="62">
        <f t="shared" si="73"/>
        <v>0</v>
      </c>
      <c r="M282" s="62">
        <f t="shared" ca="1" si="74"/>
        <v>-6.4847954993147602E-5</v>
      </c>
      <c r="N282" s="62">
        <f t="shared" ca="1" si="75"/>
        <v>0</v>
      </c>
      <c r="O282" s="68">
        <f t="shared" ca="1" si="76"/>
        <v>0</v>
      </c>
      <c r="P282" s="62">
        <f t="shared" ca="1" si="77"/>
        <v>0</v>
      </c>
      <c r="Q282" s="62">
        <f t="shared" ca="1" si="78"/>
        <v>0</v>
      </c>
      <c r="R282" s="37">
        <f t="shared" ca="1" si="79"/>
        <v>6.4847954993147602E-5</v>
      </c>
    </row>
    <row r="283" spans="1:18">
      <c r="A283" s="66"/>
      <c r="B283" s="66"/>
      <c r="C283" s="66"/>
      <c r="D283" s="67">
        <f t="shared" si="65"/>
        <v>0</v>
      </c>
      <c r="E283" s="67">
        <f t="shared" si="66"/>
        <v>0</v>
      </c>
      <c r="F283" s="62">
        <f t="shared" si="67"/>
        <v>0</v>
      </c>
      <c r="G283" s="62">
        <f t="shared" si="68"/>
        <v>0</v>
      </c>
      <c r="H283" s="62">
        <f t="shared" si="69"/>
        <v>0</v>
      </c>
      <c r="I283" s="62">
        <f t="shared" si="70"/>
        <v>0</v>
      </c>
      <c r="J283" s="62">
        <f t="shared" si="71"/>
        <v>0</v>
      </c>
      <c r="K283" s="62">
        <f t="shared" si="72"/>
        <v>0</v>
      </c>
      <c r="L283" s="62">
        <f t="shared" si="73"/>
        <v>0</v>
      </c>
      <c r="M283" s="62">
        <f t="shared" ca="1" si="74"/>
        <v>-6.4847954993147602E-5</v>
      </c>
      <c r="N283" s="62">
        <f t="shared" ca="1" si="75"/>
        <v>0</v>
      </c>
      <c r="O283" s="68">
        <f t="shared" ca="1" si="76"/>
        <v>0</v>
      </c>
      <c r="P283" s="62">
        <f t="shared" ca="1" si="77"/>
        <v>0</v>
      </c>
      <c r="Q283" s="62">
        <f t="shared" ca="1" si="78"/>
        <v>0</v>
      </c>
      <c r="R283" s="37">
        <f t="shared" ca="1" si="79"/>
        <v>6.4847954993147602E-5</v>
      </c>
    </row>
    <row r="284" spans="1:18">
      <c r="A284" s="66"/>
      <c r="B284" s="66"/>
      <c r="C284" s="66"/>
      <c r="D284" s="67">
        <f t="shared" si="65"/>
        <v>0</v>
      </c>
      <c r="E284" s="67">
        <f t="shared" si="66"/>
        <v>0</v>
      </c>
      <c r="F284" s="62">
        <f t="shared" si="67"/>
        <v>0</v>
      </c>
      <c r="G284" s="62">
        <f t="shared" si="68"/>
        <v>0</v>
      </c>
      <c r="H284" s="62">
        <f t="shared" si="69"/>
        <v>0</v>
      </c>
      <c r="I284" s="62">
        <f t="shared" si="70"/>
        <v>0</v>
      </c>
      <c r="J284" s="62">
        <f t="shared" si="71"/>
        <v>0</v>
      </c>
      <c r="K284" s="62">
        <f t="shared" si="72"/>
        <v>0</v>
      </c>
      <c r="L284" s="62">
        <f t="shared" si="73"/>
        <v>0</v>
      </c>
      <c r="M284" s="62">
        <f t="shared" ca="1" si="74"/>
        <v>-6.4847954993147602E-5</v>
      </c>
      <c r="N284" s="62">
        <f t="shared" ca="1" si="75"/>
        <v>0</v>
      </c>
      <c r="O284" s="68">
        <f t="shared" ca="1" si="76"/>
        <v>0</v>
      </c>
      <c r="P284" s="62">
        <f t="shared" ca="1" si="77"/>
        <v>0</v>
      </c>
      <c r="Q284" s="62">
        <f t="shared" ca="1" si="78"/>
        <v>0</v>
      </c>
      <c r="R284" s="37">
        <f t="shared" ca="1" si="79"/>
        <v>6.4847954993147602E-5</v>
      </c>
    </row>
    <row r="285" spans="1:18">
      <c r="A285" s="66"/>
      <c r="B285" s="66"/>
      <c r="C285" s="66"/>
      <c r="D285" s="67">
        <f t="shared" si="65"/>
        <v>0</v>
      </c>
      <c r="E285" s="67">
        <f t="shared" si="66"/>
        <v>0</v>
      </c>
      <c r="F285" s="62">
        <f t="shared" si="67"/>
        <v>0</v>
      </c>
      <c r="G285" s="62">
        <f t="shared" si="68"/>
        <v>0</v>
      </c>
      <c r="H285" s="62">
        <f t="shared" si="69"/>
        <v>0</v>
      </c>
      <c r="I285" s="62">
        <f t="shared" si="70"/>
        <v>0</v>
      </c>
      <c r="J285" s="62">
        <f t="shared" si="71"/>
        <v>0</v>
      </c>
      <c r="K285" s="62">
        <f t="shared" si="72"/>
        <v>0</v>
      </c>
      <c r="L285" s="62">
        <f t="shared" si="73"/>
        <v>0</v>
      </c>
      <c r="M285" s="62">
        <f t="shared" ca="1" si="74"/>
        <v>-6.4847954993147602E-5</v>
      </c>
      <c r="N285" s="62">
        <f t="shared" ca="1" si="75"/>
        <v>0</v>
      </c>
      <c r="O285" s="68">
        <f t="shared" ca="1" si="76"/>
        <v>0</v>
      </c>
      <c r="P285" s="62">
        <f t="shared" ca="1" si="77"/>
        <v>0</v>
      </c>
      <c r="Q285" s="62">
        <f t="shared" ca="1" si="78"/>
        <v>0</v>
      </c>
      <c r="R285" s="37">
        <f t="shared" ca="1" si="79"/>
        <v>6.4847954993147602E-5</v>
      </c>
    </row>
    <row r="286" spans="1:18">
      <c r="A286" s="66"/>
      <c r="B286" s="66"/>
      <c r="C286" s="66"/>
      <c r="D286" s="67">
        <f t="shared" si="65"/>
        <v>0</v>
      </c>
      <c r="E286" s="67">
        <f t="shared" si="66"/>
        <v>0</v>
      </c>
      <c r="F286" s="62">
        <f t="shared" si="67"/>
        <v>0</v>
      </c>
      <c r="G286" s="62">
        <f t="shared" si="68"/>
        <v>0</v>
      </c>
      <c r="H286" s="62">
        <f t="shared" si="69"/>
        <v>0</v>
      </c>
      <c r="I286" s="62">
        <f t="shared" si="70"/>
        <v>0</v>
      </c>
      <c r="J286" s="62">
        <f t="shared" si="71"/>
        <v>0</v>
      </c>
      <c r="K286" s="62">
        <f t="shared" si="72"/>
        <v>0</v>
      </c>
      <c r="L286" s="62">
        <f t="shared" si="73"/>
        <v>0</v>
      </c>
      <c r="M286" s="62">
        <f t="shared" ca="1" si="74"/>
        <v>-6.4847954993147602E-5</v>
      </c>
      <c r="N286" s="62">
        <f t="shared" ca="1" si="75"/>
        <v>0</v>
      </c>
      <c r="O286" s="68">
        <f t="shared" ca="1" si="76"/>
        <v>0</v>
      </c>
      <c r="P286" s="62">
        <f t="shared" ca="1" si="77"/>
        <v>0</v>
      </c>
      <c r="Q286" s="62">
        <f t="shared" ca="1" si="78"/>
        <v>0</v>
      </c>
      <c r="R286" s="37">
        <f t="shared" ca="1" si="79"/>
        <v>6.4847954993147602E-5</v>
      </c>
    </row>
    <row r="287" spans="1:18">
      <c r="A287" s="66"/>
      <c r="B287" s="66"/>
      <c r="C287" s="66"/>
      <c r="D287" s="67">
        <f t="shared" si="65"/>
        <v>0</v>
      </c>
      <c r="E287" s="67">
        <f t="shared" si="66"/>
        <v>0</v>
      </c>
      <c r="F287" s="62">
        <f t="shared" si="67"/>
        <v>0</v>
      </c>
      <c r="G287" s="62">
        <f t="shared" si="68"/>
        <v>0</v>
      </c>
      <c r="H287" s="62">
        <f t="shared" si="69"/>
        <v>0</v>
      </c>
      <c r="I287" s="62">
        <f t="shared" si="70"/>
        <v>0</v>
      </c>
      <c r="J287" s="62">
        <f t="shared" si="71"/>
        <v>0</v>
      </c>
      <c r="K287" s="62">
        <f t="shared" si="72"/>
        <v>0</v>
      </c>
      <c r="L287" s="62">
        <f t="shared" si="73"/>
        <v>0</v>
      </c>
      <c r="M287" s="62">
        <f t="shared" ca="1" si="74"/>
        <v>-6.4847954993147602E-5</v>
      </c>
      <c r="N287" s="62">
        <f t="shared" ca="1" si="75"/>
        <v>0</v>
      </c>
      <c r="O287" s="68">
        <f t="shared" ca="1" si="76"/>
        <v>0</v>
      </c>
      <c r="P287" s="62">
        <f t="shared" ca="1" si="77"/>
        <v>0</v>
      </c>
      <c r="Q287" s="62">
        <f t="shared" ca="1" si="78"/>
        <v>0</v>
      </c>
      <c r="R287" s="37">
        <f t="shared" ca="1" si="79"/>
        <v>6.4847954993147602E-5</v>
      </c>
    </row>
    <row r="288" spans="1:18">
      <c r="A288" s="66"/>
      <c r="B288" s="66"/>
      <c r="C288" s="66"/>
      <c r="D288" s="67">
        <f t="shared" si="65"/>
        <v>0</v>
      </c>
      <c r="E288" s="67">
        <f t="shared" si="66"/>
        <v>0</v>
      </c>
      <c r="F288" s="62">
        <f t="shared" si="67"/>
        <v>0</v>
      </c>
      <c r="G288" s="62">
        <f t="shared" si="68"/>
        <v>0</v>
      </c>
      <c r="H288" s="62">
        <f t="shared" si="69"/>
        <v>0</v>
      </c>
      <c r="I288" s="62">
        <f t="shared" si="70"/>
        <v>0</v>
      </c>
      <c r="J288" s="62">
        <f t="shared" si="71"/>
        <v>0</v>
      </c>
      <c r="K288" s="62">
        <f t="shared" si="72"/>
        <v>0</v>
      </c>
      <c r="L288" s="62">
        <f t="shared" si="73"/>
        <v>0</v>
      </c>
      <c r="M288" s="62">
        <f t="shared" ca="1" si="74"/>
        <v>-6.4847954993147602E-5</v>
      </c>
      <c r="N288" s="62">
        <f t="shared" ca="1" si="75"/>
        <v>0</v>
      </c>
      <c r="O288" s="68">
        <f t="shared" ca="1" si="76"/>
        <v>0</v>
      </c>
      <c r="P288" s="62">
        <f t="shared" ca="1" si="77"/>
        <v>0</v>
      </c>
      <c r="Q288" s="62">
        <f t="shared" ca="1" si="78"/>
        <v>0</v>
      </c>
      <c r="R288" s="37">
        <f t="shared" ca="1" si="79"/>
        <v>6.4847954993147602E-5</v>
      </c>
    </row>
    <row r="289" spans="1:18">
      <c r="A289" s="66"/>
      <c r="B289" s="66"/>
      <c r="C289" s="66"/>
      <c r="D289" s="67">
        <f t="shared" si="65"/>
        <v>0</v>
      </c>
      <c r="E289" s="67">
        <f t="shared" si="66"/>
        <v>0</v>
      </c>
      <c r="F289" s="62">
        <f t="shared" si="67"/>
        <v>0</v>
      </c>
      <c r="G289" s="62">
        <f t="shared" si="68"/>
        <v>0</v>
      </c>
      <c r="H289" s="62">
        <f t="shared" si="69"/>
        <v>0</v>
      </c>
      <c r="I289" s="62">
        <f t="shared" si="70"/>
        <v>0</v>
      </c>
      <c r="J289" s="62">
        <f t="shared" si="71"/>
        <v>0</v>
      </c>
      <c r="K289" s="62">
        <f t="shared" si="72"/>
        <v>0</v>
      </c>
      <c r="L289" s="62">
        <f t="shared" si="73"/>
        <v>0</v>
      </c>
      <c r="M289" s="62">
        <f t="shared" ca="1" si="74"/>
        <v>-6.4847954993147602E-5</v>
      </c>
      <c r="N289" s="62">
        <f t="shared" ca="1" si="75"/>
        <v>0</v>
      </c>
      <c r="O289" s="68">
        <f t="shared" ca="1" si="76"/>
        <v>0</v>
      </c>
      <c r="P289" s="62">
        <f t="shared" ca="1" si="77"/>
        <v>0</v>
      </c>
      <c r="Q289" s="62">
        <f t="shared" ca="1" si="78"/>
        <v>0</v>
      </c>
      <c r="R289" s="37">
        <f t="shared" ca="1" si="79"/>
        <v>6.4847954993147602E-5</v>
      </c>
    </row>
    <row r="290" spans="1:18">
      <c r="A290" s="66"/>
      <c r="B290" s="66"/>
      <c r="C290" s="66"/>
      <c r="D290" s="67">
        <f t="shared" si="65"/>
        <v>0</v>
      </c>
      <c r="E290" s="67">
        <f t="shared" si="66"/>
        <v>0</v>
      </c>
      <c r="F290" s="62">
        <f t="shared" si="67"/>
        <v>0</v>
      </c>
      <c r="G290" s="62">
        <f t="shared" si="68"/>
        <v>0</v>
      </c>
      <c r="H290" s="62">
        <f t="shared" si="69"/>
        <v>0</v>
      </c>
      <c r="I290" s="62">
        <f t="shared" si="70"/>
        <v>0</v>
      </c>
      <c r="J290" s="62">
        <f t="shared" si="71"/>
        <v>0</v>
      </c>
      <c r="K290" s="62">
        <f t="shared" si="72"/>
        <v>0</v>
      </c>
      <c r="L290" s="62">
        <f t="shared" si="73"/>
        <v>0</v>
      </c>
      <c r="M290" s="62">
        <f t="shared" ca="1" si="74"/>
        <v>-6.4847954993147602E-5</v>
      </c>
      <c r="N290" s="62">
        <f t="shared" ca="1" si="75"/>
        <v>0</v>
      </c>
      <c r="O290" s="68">
        <f t="shared" ca="1" si="76"/>
        <v>0</v>
      </c>
      <c r="P290" s="62">
        <f t="shared" ca="1" si="77"/>
        <v>0</v>
      </c>
      <c r="Q290" s="62">
        <f t="shared" ca="1" si="78"/>
        <v>0</v>
      </c>
      <c r="R290" s="37">
        <f t="shared" ca="1" si="79"/>
        <v>6.4847954993147602E-5</v>
      </c>
    </row>
    <row r="291" spans="1:18">
      <c r="A291" s="66"/>
      <c r="B291" s="66"/>
      <c r="C291" s="66"/>
      <c r="D291" s="67">
        <f t="shared" si="65"/>
        <v>0</v>
      </c>
      <c r="E291" s="67">
        <f t="shared" si="66"/>
        <v>0</v>
      </c>
      <c r="F291" s="62">
        <f t="shared" si="67"/>
        <v>0</v>
      </c>
      <c r="G291" s="62">
        <f t="shared" si="68"/>
        <v>0</v>
      </c>
      <c r="H291" s="62">
        <f t="shared" si="69"/>
        <v>0</v>
      </c>
      <c r="I291" s="62">
        <f t="shared" si="70"/>
        <v>0</v>
      </c>
      <c r="J291" s="62">
        <f t="shared" si="71"/>
        <v>0</v>
      </c>
      <c r="K291" s="62">
        <f t="shared" si="72"/>
        <v>0</v>
      </c>
      <c r="L291" s="62">
        <f t="shared" si="73"/>
        <v>0</v>
      </c>
      <c r="M291" s="62">
        <f t="shared" ca="1" si="74"/>
        <v>-6.4847954993147602E-5</v>
      </c>
      <c r="N291" s="62">
        <f t="shared" ca="1" si="75"/>
        <v>0</v>
      </c>
      <c r="O291" s="68">
        <f t="shared" ca="1" si="76"/>
        <v>0</v>
      </c>
      <c r="P291" s="62">
        <f t="shared" ca="1" si="77"/>
        <v>0</v>
      </c>
      <c r="Q291" s="62">
        <f t="shared" ca="1" si="78"/>
        <v>0</v>
      </c>
      <c r="R291" s="37">
        <f t="shared" ca="1" si="79"/>
        <v>6.4847954993147602E-5</v>
      </c>
    </row>
    <row r="292" spans="1:18">
      <c r="A292" s="66"/>
      <c r="B292" s="66"/>
      <c r="C292" s="66"/>
      <c r="D292" s="67">
        <f t="shared" si="65"/>
        <v>0</v>
      </c>
      <c r="E292" s="67">
        <f t="shared" si="66"/>
        <v>0</v>
      </c>
      <c r="F292" s="62">
        <f t="shared" si="67"/>
        <v>0</v>
      </c>
      <c r="G292" s="62">
        <f t="shared" si="68"/>
        <v>0</v>
      </c>
      <c r="H292" s="62">
        <f t="shared" si="69"/>
        <v>0</v>
      </c>
      <c r="I292" s="62">
        <f t="shared" si="70"/>
        <v>0</v>
      </c>
      <c r="J292" s="62">
        <f t="shared" si="71"/>
        <v>0</v>
      </c>
      <c r="K292" s="62">
        <f t="shared" si="72"/>
        <v>0</v>
      </c>
      <c r="L292" s="62">
        <f t="shared" si="73"/>
        <v>0</v>
      </c>
      <c r="M292" s="62">
        <f t="shared" ca="1" si="74"/>
        <v>-6.4847954993147602E-5</v>
      </c>
      <c r="N292" s="62">
        <f t="shared" ca="1" si="75"/>
        <v>0</v>
      </c>
      <c r="O292" s="68">
        <f t="shared" ca="1" si="76"/>
        <v>0</v>
      </c>
      <c r="P292" s="62">
        <f t="shared" ca="1" si="77"/>
        <v>0</v>
      </c>
      <c r="Q292" s="62">
        <f t="shared" ca="1" si="78"/>
        <v>0</v>
      </c>
      <c r="R292" s="37">
        <f t="shared" ca="1" si="79"/>
        <v>6.4847954993147602E-5</v>
      </c>
    </row>
    <row r="293" spans="1:18">
      <c r="A293" s="66"/>
      <c r="B293" s="66"/>
      <c r="C293" s="66"/>
      <c r="D293" s="67">
        <f t="shared" si="65"/>
        <v>0</v>
      </c>
      <c r="E293" s="67">
        <f t="shared" si="66"/>
        <v>0</v>
      </c>
      <c r="F293" s="62">
        <f t="shared" si="67"/>
        <v>0</v>
      </c>
      <c r="G293" s="62">
        <f t="shared" si="68"/>
        <v>0</v>
      </c>
      <c r="H293" s="62">
        <f t="shared" si="69"/>
        <v>0</v>
      </c>
      <c r="I293" s="62">
        <f t="shared" si="70"/>
        <v>0</v>
      </c>
      <c r="J293" s="62">
        <f t="shared" si="71"/>
        <v>0</v>
      </c>
      <c r="K293" s="62">
        <f t="shared" si="72"/>
        <v>0</v>
      </c>
      <c r="L293" s="62">
        <f t="shared" si="73"/>
        <v>0</v>
      </c>
      <c r="M293" s="62">
        <f t="shared" ca="1" si="74"/>
        <v>-6.4847954993147602E-5</v>
      </c>
      <c r="N293" s="62">
        <f t="shared" ca="1" si="75"/>
        <v>0</v>
      </c>
      <c r="O293" s="68">
        <f t="shared" ca="1" si="76"/>
        <v>0</v>
      </c>
      <c r="P293" s="62">
        <f t="shared" ca="1" si="77"/>
        <v>0</v>
      </c>
      <c r="Q293" s="62">
        <f t="shared" ca="1" si="78"/>
        <v>0</v>
      </c>
      <c r="R293" s="37">
        <f t="shared" ca="1" si="79"/>
        <v>6.4847954993147602E-5</v>
      </c>
    </row>
    <row r="294" spans="1:18">
      <c r="A294" s="66"/>
      <c r="B294" s="66"/>
      <c r="C294" s="66"/>
      <c r="D294" s="67">
        <f t="shared" si="65"/>
        <v>0</v>
      </c>
      <c r="E294" s="67">
        <f t="shared" si="66"/>
        <v>0</v>
      </c>
      <c r="F294" s="62">
        <f t="shared" si="67"/>
        <v>0</v>
      </c>
      <c r="G294" s="62">
        <f t="shared" si="68"/>
        <v>0</v>
      </c>
      <c r="H294" s="62">
        <f t="shared" si="69"/>
        <v>0</v>
      </c>
      <c r="I294" s="62">
        <f t="shared" si="70"/>
        <v>0</v>
      </c>
      <c r="J294" s="62">
        <f t="shared" si="71"/>
        <v>0</v>
      </c>
      <c r="K294" s="62">
        <f t="shared" si="72"/>
        <v>0</v>
      </c>
      <c r="L294" s="62">
        <f t="shared" si="73"/>
        <v>0</v>
      </c>
      <c r="M294" s="62">
        <f t="shared" ca="1" si="74"/>
        <v>-6.4847954993147602E-5</v>
      </c>
      <c r="N294" s="62">
        <f t="shared" ca="1" si="75"/>
        <v>0</v>
      </c>
      <c r="O294" s="68">
        <f t="shared" ca="1" si="76"/>
        <v>0</v>
      </c>
      <c r="P294" s="62">
        <f t="shared" ca="1" si="77"/>
        <v>0</v>
      </c>
      <c r="Q294" s="62">
        <f t="shared" ca="1" si="78"/>
        <v>0</v>
      </c>
      <c r="R294" s="37">
        <f t="shared" ca="1" si="79"/>
        <v>6.4847954993147602E-5</v>
      </c>
    </row>
    <row r="295" spans="1:18">
      <c r="A295" s="66"/>
      <c r="B295" s="66"/>
      <c r="C295" s="66"/>
      <c r="D295" s="67">
        <f t="shared" si="65"/>
        <v>0</v>
      </c>
      <c r="E295" s="67">
        <f t="shared" si="66"/>
        <v>0</v>
      </c>
      <c r="F295" s="62">
        <f t="shared" si="67"/>
        <v>0</v>
      </c>
      <c r="G295" s="62">
        <f t="shared" si="68"/>
        <v>0</v>
      </c>
      <c r="H295" s="62">
        <f t="shared" si="69"/>
        <v>0</v>
      </c>
      <c r="I295" s="62">
        <f t="shared" si="70"/>
        <v>0</v>
      </c>
      <c r="J295" s="62">
        <f t="shared" si="71"/>
        <v>0</v>
      </c>
      <c r="K295" s="62">
        <f t="shared" si="72"/>
        <v>0</v>
      </c>
      <c r="L295" s="62">
        <f t="shared" si="73"/>
        <v>0</v>
      </c>
      <c r="M295" s="62">
        <f t="shared" ca="1" si="74"/>
        <v>-6.4847954993147602E-5</v>
      </c>
      <c r="N295" s="62">
        <f t="shared" ca="1" si="75"/>
        <v>0</v>
      </c>
      <c r="O295" s="68">
        <f t="shared" ca="1" si="76"/>
        <v>0</v>
      </c>
      <c r="P295" s="62">
        <f t="shared" ca="1" si="77"/>
        <v>0</v>
      </c>
      <c r="Q295" s="62">
        <f t="shared" ca="1" si="78"/>
        <v>0</v>
      </c>
      <c r="R295" s="37">
        <f t="shared" ca="1" si="79"/>
        <v>6.4847954993147602E-5</v>
      </c>
    </row>
    <row r="296" spans="1:18">
      <c r="A296" s="66"/>
      <c r="B296" s="66"/>
      <c r="C296" s="66"/>
      <c r="D296" s="67">
        <f t="shared" si="65"/>
        <v>0</v>
      </c>
      <c r="E296" s="67">
        <f t="shared" si="66"/>
        <v>0</v>
      </c>
      <c r="F296" s="62">
        <f t="shared" si="67"/>
        <v>0</v>
      </c>
      <c r="G296" s="62">
        <f t="shared" si="68"/>
        <v>0</v>
      </c>
      <c r="H296" s="62">
        <f t="shared" si="69"/>
        <v>0</v>
      </c>
      <c r="I296" s="62">
        <f t="shared" si="70"/>
        <v>0</v>
      </c>
      <c r="J296" s="62">
        <f t="shared" si="71"/>
        <v>0</v>
      </c>
      <c r="K296" s="62">
        <f t="shared" si="72"/>
        <v>0</v>
      </c>
      <c r="L296" s="62">
        <f t="shared" si="73"/>
        <v>0</v>
      </c>
      <c r="M296" s="62">
        <f t="shared" ca="1" si="74"/>
        <v>-6.4847954993147602E-5</v>
      </c>
      <c r="N296" s="62">
        <f t="shared" ca="1" si="75"/>
        <v>0</v>
      </c>
      <c r="O296" s="68">
        <f t="shared" ca="1" si="76"/>
        <v>0</v>
      </c>
      <c r="P296" s="62">
        <f t="shared" ca="1" si="77"/>
        <v>0</v>
      </c>
      <c r="Q296" s="62">
        <f t="shared" ca="1" si="78"/>
        <v>0</v>
      </c>
      <c r="R296" s="37">
        <f t="shared" ca="1" si="79"/>
        <v>6.4847954993147602E-5</v>
      </c>
    </row>
    <row r="297" spans="1:18">
      <c r="A297" s="66"/>
      <c r="B297" s="66"/>
      <c r="C297" s="66"/>
      <c r="D297" s="67">
        <f t="shared" si="65"/>
        <v>0</v>
      </c>
      <c r="E297" s="67">
        <f t="shared" si="66"/>
        <v>0</v>
      </c>
      <c r="F297" s="62">
        <f t="shared" si="67"/>
        <v>0</v>
      </c>
      <c r="G297" s="62">
        <f t="shared" si="68"/>
        <v>0</v>
      </c>
      <c r="H297" s="62">
        <f t="shared" si="69"/>
        <v>0</v>
      </c>
      <c r="I297" s="62">
        <f t="shared" si="70"/>
        <v>0</v>
      </c>
      <c r="J297" s="62">
        <f t="shared" si="71"/>
        <v>0</v>
      </c>
      <c r="K297" s="62">
        <f t="shared" si="72"/>
        <v>0</v>
      </c>
      <c r="L297" s="62">
        <f t="shared" si="73"/>
        <v>0</v>
      </c>
      <c r="M297" s="62">
        <f t="shared" ca="1" si="74"/>
        <v>-6.4847954993147602E-5</v>
      </c>
      <c r="N297" s="62">
        <f t="shared" ca="1" si="75"/>
        <v>0</v>
      </c>
      <c r="O297" s="68">
        <f t="shared" ca="1" si="76"/>
        <v>0</v>
      </c>
      <c r="P297" s="62">
        <f t="shared" ca="1" si="77"/>
        <v>0</v>
      </c>
      <c r="Q297" s="62">
        <f t="shared" ca="1" si="78"/>
        <v>0</v>
      </c>
      <c r="R297" s="37">
        <f t="shared" ca="1" si="79"/>
        <v>6.4847954993147602E-5</v>
      </c>
    </row>
    <row r="298" spans="1:18">
      <c r="A298" s="66"/>
      <c r="B298" s="66"/>
      <c r="C298" s="66"/>
      <c r="D298" s="67">
        <f t="shared" si="65"/>
        <v>0</v>
      </c>
      <c r="E298" s="67">
        <f t="shared" si="66"/>
        <v>0</v>
      </c>
      <c r="F298" s="62">
        <f t="shared" si="67"/>
        <v>0</v>
      </c>
      <c r="G298" s="62">
        <f t="shared" si="68"/>
        <v>0</v>
      </c>
      <c r="H298" s="62">
        <f t="shared" si="69"/>
        <v>0</v>
      </c>
      <c r="I298" s="62">
        <f t="shared" si="70"/>
        <v>0</v>
      </c>
      <c r="J298" s="62">
        <f t="shared" si="71"/>
        <v>0</v>
      </c>
      <c r="K298" s="62">
        <f t="shared" si="72"/>
        <v>0</v>
      </c>
      <c r="L298" s="62">
        <f t="shared" si="73"/>
        <v>0</v>
      </c>
      <c r="M298" s="62">
        <f t="shared" ca="1" si="74"/>
        <v>-6.4847954993147602E-5</v>
      </c>
      <c r="N298" s="62">
        <f t="shared" ca="1" si="75"/>
        <v>0</v>
      </c>
      <c r="O298" s="68">
        <f t="shared" ca="1" si="76"/>
        <v>0</v>
      </c>
      <c r="P298" s="62">
        <f t="shared" ca="1" si="77"/>
        <v>0</v>
      </c>
      <c r="Q298" s="62">
        <f t="shared" ca="1" si="78"/>
        <v>0</v>
      </c>
      <c r="R298" s="37">
        <f t="shared" ca="1" si="79"/>
        <v>6.4847954993147602E-5</v>
      </c>
    </row>
    <row r="299" spans="1:18">
      <c r="A299" s="66"/>
      <c r="B299" s="66"/>
      <c r="C299" s="66"/>
      <c r="D299" s="67">
        <f t="shared" si="65"/>
        <v>0</v>
      </c>
      <c r="E299" s="67">
        <f t="shared" si="66"/>
        <v>0</v>
      </c>
      <c r="F299" s="62">
        <f t="shared" si="67"/>
        <v>0</v>
      </c>
      <c r="G299" s="62">
        <f t="shared" si="68"/>
        <v>0</v>
      </c>
      <c r="H299" s="62">
        <f t="shared" si="69"/>
        <v>0</v>
      </c>
      <c r="I299" s="62">
        <f t="shared" si="70"/>
        <v>0</v>
      </c>
      <c r="J299" s="62">
        <f t="shared" si="71"/>
        <v>0</v>
      </c>
      <c r="K299" s="62">
        <f t="shared" si="72"/>
        <v>0</v>
      </c>
      <c r="L299" s="62">
        <f t="shared" si="73"/>
        <v>0</v>
      </c>
      <c r="M299" s="62">
        <f t="shared" ca="1" si="74"/>
        <v>-6.4847954993147602E-5</v>
      </c>
      <c r="N299" s="62">
        <f t="shared" ca="1" si="75"/>
        <v>0</v>
      </c>
      <c r="O299" s="68">
        <f t="shared" ca="1" si="76"/>
        <v>0</v>
      </c>
      <c r="P299" s="62">
        <f t="shared" ca="1" si="77"/>
        <v>0</v>
      </c>
      <c r="Q299" s="62">
        <f t="shared" ca="1" si="78"/>
        <v>0</v>
      </c>
      <c r="R299" s="37">
        <f t="shared" ca="1" si="79"/>
        <v>6.4847954993147602E-5</v>
      </c>
    </row>
    <row r="300" spans="1:18">
      <c r="A300" s="66"/>
      <c r="B300" s="66"/>
      <c r="C300" s="66"/>
      <c r="D300" s="67">
        <f t="shared" si="65"/>
        <v>0</v>
      </c>
      <c r="E300" s="67">
        <f t="shared" si="66"/>
        <v>0</v>
      </c>
      <c r="F300" s="62">
        <f t="shared" si="67"/>
        <v>0</v>
      </c>
      <c r="G300" s="62">
        <f t="shared" si="68"/>
        <v>0</v>
      </c>
      <c r="H300" s="62">
        <f t="shared" si="69"/>
        <v>0</v>
      </c>
      <c r="I300" s="62">
        <f t="shared" si="70"/>
        <v>0</v>
      </c>
      <c r="J300" s="62">
        <f t="shared" si="71"/>
        <v>0</v>
      </c>
      <c r="K300" s="62">
        <f t="shared" si="72"/>
        <v>0</v>
      </c>
      <c r="L300" s="62">
        <f t="shared" si="73"/>
        <v>0</v>
      </c>
      <c r="M300" s="62">
        <f t="shared" ca="1" si="74"/>
        <v>-6.4847954993147602E-5</v>
      </c>
      <c r="N300" s="62">
        <f t="shared" ca="1" si="75"/>
        <v>0</v>
      </c>
      <c r="O300" s="68">
        <f t="shared" ca="1" si="76"/>
        <v>0</v>
      </c>
      <c r="P300" s="62">
        <f t="shared" ca="1" si="77"/>
        <v>0</v>
      </c>
      <c r="Q300" s="62">
        <f t="shared" ca="1" si="78"/>
        <v>0</v>
      </c>
      <c r="R300" s="37">
        <f t="shared" ca="1" si="79"/>
        <v>6.4847954993147602E-5</v>
      </c>
    </row>
    <row r="301" spans="1:18">
      <c r="A301" s="66"/>
      <c r="B301" s="66"/>
      <c r="C301" s="66"/>
      <c r="D301" s="67">
        <f t="shared" si="65"/>
        <v>0</v>
      </c>
      <c r="E301" s="67">
        <f t="shared" si="66"/>
        <v>0</v>
      </c>
      <c r="F301" s="62">
        <f t="shared" si="67"/>
        <v>0</v>
      </c>
      <c r="G301" s="62">
        <f t="shared" si="68"/>
        <v>0</v>
      </c>
      <c r="H301" s="62">
        <f t="shared" si="69"/>
        <v>0</v>
      </c>
      <c r="I301" s="62">
        <f t="shared" si="70"/>
        <v>0</v>
      </c>
      <c r="J301" s="62">
        <f t="shared" si="71"/>
        <v>0</v>
      </c>
      <c r="K301" s="62">
        <f t="shared" si="72"/>
        <v>0</v>
      </c>
      <c r="L301" s="62">
        <f t="shared" si="73"/>
        <v>0</v>
      </c>
      <c r="M301" s="62">
        <f t="shared" ca="1" si="74"/>
        <v>-6.4847954993147602E-5</v>
      </c>
      <c r="N301" s="62">
        <f t="shared" ca="1" si="75"/>
        <v>0</v>
      </c>
      <c r="O301" s="68">
        <f t="shared" ca="1" si="76"/>
        <v>0</v>
      </c>
      <c r="P301" s="62">
        <f t="shared" ca="1" si="77"/>
        <v>0</v>
      </c>
      <c r="Q301" s="62">
        <f t="shared" ca="1" si="78"/>
        <v>0</v>
      </c>
      <c r="R301" s="37">
        <f t="shared" ca="1" si="79"/>
        <v>6.4847954993147602E-5</v>
      </c>
    </row>
    <row r="302" spans="1:18">
      <c r="A302" s="66"/>
      <c r="B302" s="66"/>
      <c r="C302" s="66"/>
      <c r="D302" s="67">
        <f t="shared" si="65"/>
        <v>0</v>
      </c>
      <c r="E302" s="67">
        <f t="shared" si="66"/>
        <v>0</v>
      </c>
      <c r="F302" s="62">
        <f t="shared" si="67"/>
        <v>0</v>
      </c>
      <c r="G302" s="62">
        <f t="shared" si="68"/>
        <v>0</v>
      </c>
      <c r="H302" s="62">
        <f t="shared" si="69"/>
        <v>0</v>
      </c>
      <c r="I302" s="62">
        <f t="shared" si="70"/>
        <v>0</v>
      </c>
      <c r="J302" s="62">
        <f t="shared" si="71"/>
        <v>0</v>
      </c>
      <c r="K302" s="62">
        <f t="shared" si="72"/>
        <v>0</v>
      </c>
      <c r="L302" s="62">
        <f t="shared" si="73"/>
        <v>0</v>
      </c>
      <c r="M302" s="62">
        <f t="shared" ca="1" si="74"/>
        <v>-6.4847954993147602E-5</v>
      </c>
      <c r="N302" s="62">
        <f t="shared" ca="1" si="75"/>
        <v>0</v>
      </c>
      <c r="O302" s="68">
        <f t="shared" ca="1" si="76"/>
        <v>0</v>
      </c>
      <c r="P302" s="62">
        <f t="shared" ca="1" si="77"/>
        <v>0</v>
      </c>
      <c r="Q302" s="62">
        <f t="shared" ca="1" si="78"/>
        <v>0</v>
      </c>
      <c r="R302" s="37">
        <f t="shared" ca="1" si="79"/>
        <v>6.4847954993147602E-5</v>
      </c>
    </row>
    <row r="303" spans="1:18">
      <c r="A303" s="66"/>
      <c r="B303" s="66"/>
      <c r="C303" s="66"/>
      <c r="D303" s="67">
        <f t="shared" si="65"/>
        <v>0</v>
      </c>
      <c r="E303" s="67">
        <f t="shared" si="66"/>
        <v>0</v>
      </c>
      <c r="F303" s="62">
        <f t="shared" si="67"/>
        <v>0</v>
      </c>
      <c r="G303" s="62">
        <f t="shared" si="68"/>
        <v>0</v>
      </c>
      <c r="H303" s="62">
        <f t="shared" si="69"/>
        <v>0</v>
      </c>
      <c r="I303" s="62">
        <f t="shared" si="70"/>
        <v>0</v>
      </c>
      <c r="J303" s="62">
        <f t="shared" si="71"/>
        <v>0</v>
      </c>
      <c r="K303" s="62">
        <f t="shared" si="72"/>
        <v>0</v>
      </c>
      <c r="L303" s="62">
        <f t="shared" si="73"/>
        <v>0</v>
      </c>
      <c r="M303" s="62">
        <f t="shared" ca="1" si="74"/>
        <v>-6.4847954993147602E-5</v>
      </c>
      <c r="N303" s="62">
        <f t="shared" ca="1" si="75"/>
        <v>0</v>
      </c>
      <c r="O303" s="68">
        <f t="shared" ca="1" si="76"/>
        <v>0</v>
      </c>
      <c r="P303" s="62">
        <f t="shared" ca="1" si="77"/>
        <v>0</v>
      </c>
      <c r="Q303" s="62">
        <f t="shared" ca="1" si="78"/>
        <v>0</v>
      </c>
      <c r="R303" s="37">
        <f t="shared" ca="1" si="79"/>
        <v>6.4847954993147602E-5</v>
      </c>
    </row>
    <row r="304" spans="1:18">
      <c r="A304" s="66"/>
      <c r="B304" s="66"/>
      <c r="C304" s="66"/>
      <c r="D304" s="67">
        <f t="shared" si="65"/>
        <v>0</v>
      </c>
      <c r="E304" s="67">
        <f t="shared" si="66"/>
        <v>0</v>
      </c>
      <c r="F304" s="62">
        <f t="shared" si="67"/>
        <v>0</v>
      </c>
      <c r="G304" s="62">
        <f t="shared" si="68"/>
        <v>0</v>
      </c>
      <c r="H304" s="62">
        <f t="shared" si="69"/>
        <v>0</v>
      </c>
      <c r="I304" s="62">
        <f t="shared" si="70"/>
        <v>0</v>
      </c>
      <c r="J304" s="62">
        <f t="shared" si="71"/>
        <v>0</v>
      </c>
      <c r="K304" s="62">
        <f t="shared" si="72"/>
        <v>0</v>
      </c>
      <c r="L304" s="62">
        <f t="shared" si="73"/>
        <v>0</v>
      </c>
      <c r="M304" s="62">
        <f t="shared" ca="1" si="74"/>
        <v>-6.4847954993147602E-5</v>
      </c>
      <c r="N304" s="62">
        <f t="shared" ca="1" si="75"/>
        <v>0</v>
      </c>
      <c r="O304" s="68">
        <f t="shared" ca="1" si="76"/>
        <v>0</v>
      </c>
      <c r="P304" s="62">
        <f t="shared" ca="1" si="77"/>
        <v>0</v>
      </c>
      <c r="Q304" s="62">
        <f t="shared" ca="1" si="78"/>
        <v>0</v>
      </c>
      <c r="R304" s="37">
        <f t="shared" ca="1" si="79"/>
        <v>6.4847954993147602E-5</v>
      </c>
    </row>
    <row r="305" spans="1:18">
      <c r="A305" s="66"/>
      <c r="B305" s="66"/>
      <c r="C305" s="66"/>
      <c r="D305" s="67">
        <f t="shared" si="65"/>
        <v>0</v>
      </c>
      <c r="E305" s="67">
        <f t="shared" si="66"/>
        <v>0</v>
      </c>
      <c r="F305" s="62">
        <f t="shared" si="67"/>
        <v>0</v>
      </c>
      <c r="G305" s="62">
        <f t="shared" si="68"/>
        <v>0</v>
      </c>
      <c r="H305" s="62">
        <f t="shared" si="69"/>
        <v>0</v>
      </c>
      <c r="I305" s="62">
        <f t="shared" si="70"/>
        <v>0</v>
      </c>
      <c r="J305" s="62">
        <f t="shared" si="71"/>
        <v>0</v>
      </c>
      <c r="K305" s="62">
        <f t="shared" si="72"/>
        <v>0</v>
      </c>
      <c r="L305" s="62">
        <f t="shared" si="73"/>
        <v>0</v>
      </c>
      <c r="M305" s="62">
        <f t="shared" ca="1" si="74"/>
        <v>-6.4847954993147602E-5</v>
      </c>
      <c r="N305" s="62">
        <f t="shared" ca="1" si="75"/>
        <v>0</v>
      </c>
      <c r="O305" s="68">
        <f t="shared" ca="1" si="76"/>
        <v>0</v>
      </c>
      <c r="P305" s="62">
        <f t="shared" ca="1" si="77"/>
        <v>0</v>
      </c>
      <c r="Q305" s="62">
        <f t="shared" ca="1" si="78"/>
        <v>0</v>
      </c>
      <c r="R305" s="37">
        <f t="shared" ca="1" si="79"/>
        <v>6.4847954993147602E-5</v>
      </c>
    </row>
    <row r="306" spans="1:18">
      <c r="A306" s="66"/>
      <c r="B306" s="66"/>
      <c r="C306" s="66"/>
      <c r="D306" s="67">
        <f t="shared" si="65"/>
        <v>0</v>
      </c>
      <c r="E306" s="67">
        <f t="shared" si="66"/>
        <v>0</v>
      </c>
      <c r="F306" s="62">
        <f t="shared" si="67"/>
        <v>0</v>
      </c>
      <c r="G306" s="62">
        <f t="shared" si="68"/>
        <v>0</v>
      </c>
      <c r="H306" s="62">
        <f t="shared" si="69"/>
        <v>0</v>
      </c>
      <c r="I306" s="62">
        <f t="shared" si="70"/>
        <v>0</v>
      </c>
      <c r="J306" s="62">
        <f t="shared" si="71"/>
        <v>0</v>
      </c>
      <c r="K306" s="62">
        <f t="shared" si="72"/>
        <v>0</v>
      </c>
      <c r="L306" s="62">
        <f t="shared" si="73"/>
        <v>0</v>
      </c>
      <c r="M306" s="62">
        <f t="shared" ca="1" si="74"/>
        <v>-6.4847954993147602E-5</v>
      </c>
      <c r="N306" s="62">
        <f t="shared" ca="1" si="75"/>
        <v>0</v>
      </c>
      <c r="O306" s="68">
        <f t="shared" ca="1" si="76"/>
        <v>0</v>
      </c>
      <c r="P306" s="62">
        <f t="shared" ca="1" si="77"/>
        <v>0</v>
      </c>
      <c r="Q306" s="62">
        <f t="shared" ca="1" si="78"/>
        <v>0</v>
      </c>
      <c r="R306" s="37">
        <f t="shared" ca="1" si="79"/>
        <v>6.4847954993147602E-5</v>
      </c>
    </row>
    <row r="307" spans="1:18">
      <c r="A307" s="66"/>
      <c r="B307" s="66"/>
      <c r="C307" s="66"/>
      <c r="D307" s="67">
        <f t="shared" si="65"/>
        <v>0</v>
      </c>
      <c r="E307" s="67">
        <f t="shared" si="66"/>
        <v>0</v>
      </c>
      <c r="F307" s="62">
        <f t="shared" si="67"/>
        <v>0</v>
      </c>
      <c r="G307" s="62">
        <f t="shared" si="68"/>
        <v>0</v>
      </c>
      <c r="H307" s="62">
        <f t="shared" si="69"/>
        <v>0</v>
      </c>
      <c r="I307" s="62">
        <f t="shared" si="70"/>
        <v>0</v>
      </c>
      <c r="J307" s="62">
        <f t="shared" si="71"/>
        <v>0</v>
      </c>
      <c r="K307" s="62">
        <f t="shared" si="72"/>
        <v>0</v>
      </c>
      <c r="L307" s="62">
        <f t="shared" si="73"/>
        <v>0</v>
      </c>
      <c r="M307" s="62">
        <f t="shared" ca="1" si="74"/>
        <v>-6.4847954993147602E-5</v>
      </c>
      <c r="N307" s="62">
        <f t="shared" ca="1" si="75"/>
        <v>0</v>
      </c>
      <c r="O307" s="68">
        <f t="shared" ca="1" si="76"/>
        <v>0</v>
      </c>
      <c r="P307" s="62">
        <f t="shared" ca="1" si="77"/>
        <v>0</v>
      </c>
      <c r="Q307" s="62">
        <f t="shared" ca="1" si="78"/>
        <v>0</v>
      </c>
      <c r="R307" s="37">
        <f t="shared" ca="1" si="79"/>
        <v>6.4847954993147602E-5</v>
      </c>
    </row>
    <row r="308" spans="1:18">
      <c r="A308" s="66"/>
      <c r="B308" s="66"/>
      <c r="C308" s="66"/>
      <c r="D308" s="67">
        <f t="shared" si="65"/>
        <v>0</v>
      </c>
      <c r="E308" s="67">
        <f t="shared" si="66"/>
        <v>0</v>
      </c>
      <c r="F308" s="62">
        <f t="shared" si="67"/>
        <v>0</v>
      </c>
      <c r="G308" s="62">
        <f t="shared" si="68"/>
        <v>0</v>
      </c>
      <c r="H308" s="62">
        <f t="shared" si="69"/>
        <v>0</v>
      </c>
      <c r="I308" s="62">
        <f t="shared" si="70"/>
        <v>0</v>
      </c>
      <c r="J308" s="62">
        <f t="shared" si="71"/>
        <v>0</v>
      </c>
      <c r="K308" s="62">
        <f t="shared" si="72"/>
        <v>0</v>
      </c>
      <c r="L308" s="62">
        <f t="shared" si="73"/>
        <v>0</v>
      </c>
      <c r="M308" s="62">
        <f t="shared" ca="1" si="74"/>
        <v>-6.4847954993147602E-5</v>
      </c>
      <c r="N308" s="62">
        <f t="shared" ca="1" si="75"/>
        <v>0</v>
      </c>
      <c r="O308" s="68">
        <f t="shared" ca="1" si="76"/>
        <v>0</v>
      </c>
      <c r="P308" s="62">
        <f t="shared" ca="1" si="77"/>
        <v>0</v>
      </c>
      <c r="Q308" s="62">
        <f t="shared" ca="1" si="78"/>
        <v>0</v>
      </c>
      <c r="R308" s="37">
        <f t="shared" ca="1" si="79"/>
        <v>6.4847954993147602E-5</v>
      </c>
    </row>
    <row r="309" spans="1:18">
      <c r="A309" s="66"/>
      <c r="B309" s="66"/>
      <c r="C309" s="66"/>
      <c r="D309" s="67">
        <f t="shared" si="65"/>
        <v>0</v>
      </c>
      <c r="E309" s="67">
        <f t="shared" si="66"/>
        <v>0</v>
      </c>
      <c r="F309" s="62">
        <f t="shared" si="67"/>
        <v>0</v>
      </c>
      <c r="G309" s="62">
        <f t="shared" si="68"/>
        <v>0</v>
      </c>
      <c r="H309" s="62">
        <f t="shared" si="69"/>
        <v>0</v>
      </c>
      <c r="I309" s="62">
        <f t="shared" si="70"/>
        <v>0</v>
      </c>
      <c r="J309" s="62">
        <f t="shared" si="71"/>
        <v>0</v>
      </c>
      <c r="K309" s="62">
        <f t="shared" si="72"/>
        <v>0</v>
      </c>
      <c r="L309" s="62">
        <f t="shared" si="73"/>
        <v>0</v>
      </c>
      <c r="M309" s="62">
        <f t="shared" ca="1" si="74"/>
        <v>-6.4847954993147602E-5</v>
      </c>
      <c r="N309" s="62">
        <f t="shared" ca="1" si="75"/>
        <v>0</v>
      </c>
      <c r="O309" s="68">
        <f t="shared" ca="1" si="76"/>
        <v>0</v>
      </c>
      <c r="P309" s="62">
        <f t="shared" ca="1" si="77"/>
        <v>0</v>
      </c>
      <c r="Q309" s="62">
        <f t="shared" ca="1" si="78"/>
        <v>0</v>
      </c>
      <c r="R309" s="37">
        <f t="shared" ca="1" si="79"/>
        <v>6.4847954993147602E-5</v>
      </c>
    </row>
    <row r="310" spans="1:18">
      <c r="A310" s="66"/>
      <c r="B310" s="66"/>
      <c r="C310" s="66"/>
      <c r="D310" s="67">
        <f t="shared" si="65"/>
        <v>0</v>
      </c>
      <c r="E310" s="67">
        <f t="shared" si="66"/>
        <v>0</v>
      </c>
      <c r="F310" s="62">
        <f t="shared" si="67"/>
        <v>0</v>
      </c>
      <c r="G310" s="62">
        <f t="shared" si="68"/>
        <v>0</v>
      </c>
      <c r="H310" s="62">
        <f t="shared" si="69"/>
        <v>0</v>
      </c>
      <c r="I310" s="62">
        <f t="shared" si="70"/>
        <v>0</v>
      </c>
      <c r="J310" s="62">
        <f t="shared" si="71"/>
        <v>0</v>
      </c>
      <c r="K310" s="62">
        <f t="shared" si="72"/>
        <v>0</v>
      </c>
      <c r="L310" s="62">
        <f t="shared" si="73"/>
        <v>0</v>
      </c>
      <c r="M310" s="62">
        <f t="shared" ca="1" si="74"/>
        <v>-6.4847954993147602E-5</v>
      </c>
      <c r="N310" s="62">
        <f t="shared" ca="1" si="75"/>
        <v>0</v>
      </c>
      <c r="O310" s="68">
        <f t="shared" ca="1" si="76"/>
        <v>0</v>
      </c>
      <c r="P310" s="62">
        <f t="shared" ca="1" si="77"/>
        <v>0</v>
      </c>
      <c r="Q310" s="62">
        <f t="shared" ca="1" si="78"/>
        <v>0</v>
      </c>
      <c r="R310" s="37">
        <f t="shared" ca="1" si="79"/>
        <v>6.4847954993147602E-5</v>
      </c>
    </row>
    <row r="311" spans="1:18">
      <c r="A311" s="66"/>
      <c r="B311" s="66"/>
      <c r="C311" s="66"/>
      <c r="D311" s="67">
        <f t="shared" si="65"/>
        <v>0</v>
      </c>
      <c r="E311" s="67">
        <f t="shared" si="66"/>
        <v>0</v>
      </c>
      <c r="F311" s="62">
        <f t="shared" si="67"/>
        <v>0</v>
      </c>
      <c r="G311" s="62">
        <f t="shared" si="68"/>
        <v>0</v>
      </c>
      <c r="H311" s="62">
        <f t="shared" si="69"/>
        <v>0</v>
      </c>
      <c r="I311" s="62">
        <f t="shared" si="70"/>
        <v>0</v>
      </c>
      <c r="J311" s="62">
        <f t="shared" si="71"/>
        <v>0</v>
      </c>
      <c r="K311" s="62">
        <f t="shared" si="72"/>
        <v>0</v>
      </c>
      <c r="L311" s="62">
        <f t="shared" si="73"/>
        <v>0</v>
      </c>
      <c r="M311" s="62">
        <f t="shared" ca="1" si="74"/>
        <v>-6.4847954993147602E-5</v>
      </c>
      <c r="N311" s="62">
        <f t="shared" ca="1" si="75"/>
        <v>0</v>
      </c>
      <c r="O311" s="68">
        <f t="shared" ca="1" si="76"/>
        <v>0</v>
      </c>
      <c r="P311" s="62">
        <f t="shared" ca="1" si="77"/>
        <v>0</v>
      </c>
      <c r="Q311" s="62">
        <f t="shared" ca="1" si="78"/>
        <v>0</v>
      </c>
      <c r="R311" s="37">
        <f t="shared" ca="1" si="79"/>
        <v>6.4847954993147602E-5</v>
      </c>
    </row>
    <row r="312" spans="1:18">
      <c r="A312" s="66"/>
      <c r="B312" s="66"/>
      <c r="C312" s="66"/>
      <c r="D312" s="67">
        <f t="shared" si="65"/>
        <v>0</v>
      </c>
      <c r="E312" s="67">
        <f t="shared" si="66"/>
        <v>0</v>
      </c>
      <c r="F312" s="62">
        <f t="shared" si="67"/>
        <v>0</v>
      </c>
      <c r="G312" s="62">
        <f t="shared" si="68"/>
        <v>0</v>
      </c>
      <c r="H312" s="62">
        <f t="shared" si="69"/>
        <v>0</v>
      </c>
      <c r="I312" s="62">
        <f t="shared" si="70"/>
        <v>0</v>
      </c>
      <c r="J312" s="62">
        <f t="shared" si="71"/>
        <v>0</v>
      </c>
      <c r="K312" s="62">
        <f t="shared" si="72"/>
        <v>0</v>
      </c>
      <c r="L312" s="62">
        <f t="shared" si="73"/>
        <v>0</v>
      </c>
      <c r="M312" s="62">
        <f t="shared" ca="1" si="74"/>
        <v>-6.4847954993147602E-5</v>
      </c>
      <c r="N312" s="62">
        <f t="shared" ca="1" si="75"/>
        <v>0</v>
      </c>
      <c r="O312" s="68">
        <f t="shared" ca="1" si="76"/>
        <v>0</v>
      </c>
      <c r="P312" s="62">
        <f t="shared" ca="1" si="77"/>
        <v>0</v>
      </c>
      <c r="Q312" s="62">
        <f t="shared" ca="1" si="78"/>
        <v>0</v>
      </c>
      <c r="R312" s="37">
        <f t="shared" ca="1" si="79"/>
        <v>6.4847954993147602E-5</v>
      </c>
    </row>
    <row r="313" spans="1:18">
      <c r="A313" s="66"/>
      <c r="B313" s="66"/>
      <c r="C313" s="66"/>
      <c r="D313" s="67">
        <f t="shared" si="65"/>
        <v>0</v>
      </c>
      <c r="E313" s="67">
        <f t="shared" si="66"/>
        <v>0</v>
      </c>
      <c r="F313" s="62">
        <f t="shared" si="67"/>
        <v>0</v>
      </c>
      <c r="G313" s="62">
        <f t="shared" si="68"/>
        <v>0</v>
      </c>
      <c r="H313" s="62">
        <f t="shared" si="69"/>
        <v>0</v>
      </c>
      <c r="I313" s="62">
        <f t="shared" si="70"/>
        <v>0</v>
      </c>
      <c r="J313" s="62">
        <f t="shared" si="71"/>
        <v>0</v>
      </c>
      <c r="K313" s="62">
        <f t="shared" si="72"/>
        <v>0</v>
      </c>
      <c r="L313" s="62">
        <f t="shared" si="73"/>
        <v>0</v>
      </c>
      <c r="M313" s="62">
        <f t="shared" ca="1" si="74"/>
        <v>-6.4847954993147602E-5</v>
      </c>
      <c r="N313" s="62">
        <f t="shared" ca="1" si="75"/>
        <v>0</v>
      </c>
      <c r="O313" s="68">
        <f t="shared" ca="1" si="76"/>
        <v>0</v>
      </c>
      <c r="P313" s="62">
        <f t="shared" ca="1" si="77"/>
        <v>0</v>
      </c>
      <c r="Q313" s="62">
        <f t="shared" ca="1" si="78"/>
        <v>0</v>
      </c>
      <c r="R313" s="37">
        <f t="shared" ca="1" si="79"/>
        <v>6.4847954993147602E-5</v>
      </c>
    </row>
    <row r="314" spans="1:18">
      <c r="A314" s="66"/>
      <c r="B314" s="66"/>
      <c r="C314" s="66"/>
      <c r="D314" s="67">
        <f t="shared" si="65"/>
        <v>0</v>
      </c>
      <c r="E314" s="67">
        <f t="shared" si="66"/>
        <v>0</v>
      </c>
      <c r="F314" s="62">
        <f t="shared" si="67"/>
        <v>0</v>
      </c>
      <c r="G314" s="62">
        <f t="shared" si="68"/>
        <v>0</v>
      </c>
      <c r="H314" s="62">
        <f t="shared" si="69"/>
        <v>0</v>
      </c>
      <c r="I314" s="62">
        <f t="shared" si="70"/>
        <v>0</v>
      </c>
      <c r="J314" s="62">
        <f t="shared" si="71"/>
        <v>0</v>
      </c>
      <c r="K314" s="62">
        <f t="shared" si="72"/>
        <v>0</v>
      </c>
      <c r="L314" s="62">
        <f t="shared" si="73"/>
        <v>0</v>
      </c>
      <c r="M314" s="62">
        <f t="shared" ca="1" si="74"/>
        <v>-6.4847954993147602E-5</v>
      </c>
      <c r="N314" s="62">
        <f t="shared" ca="1" si="75"/>
        <v>0</v>
      </c>
      <c r="O314" s="68">
        <f t="shared" ca="1" si="76"/>
        <v>0</v>
      </c>
      <c r="P314" s="62">
        <f t="shared" ca="1" si="77"/>
        <v>0</v>
      </c>
      <c r="Q314" s="62">
        <f t="shared" ca="1" si="78"/>
        <v>0</v>
      </c>
      <c r="R314" s="37">
        <f t="shared" ca="1" si="79"/>
        <v>6.4847954993147602E-5</v>
      </c>
    </row>
    <row r="315" spans="1:18">
      <c r="A315" s="66"/>
      <c r="B315" s="66"/>
      <c r="C315" s="66"/>
      <c r="D315" s="67">
        <f t="shared" si="65"/>
        <v>0</v>
      </c>
      <c r="E315" s="67">
        <f t="shared" si="66"/>
        <v>0</v>
      </c>
      <c r="F315" s="62">
        <f t="shared" si="67"/>
        <v>0</v>
      </c>
      <c r="G315" s="62">
        <f t="shared" si="68"/>
        <v>0</v>
      </c>
      <c r="H315" s="62">
        <f t="shared" si="69"/>
        <v>0</v>
      </c>
      <c r="I315" s="62">
        <f t="shared" si="70"/>
        <v>0</v>
      </c>
      <c r="J315" s="62">
        <f t="shared" si="71"/>
        <v>0</v>
      </c>
      <c r="K315" s="62">
        <f t="shared" si="72"/>
        <v>0</v>
      </c>
      <c r="L315" s="62">
        <f t="shared" si="73"/>
        <v>0</v>
      </c>
      <c r="M315" s="62">
        <f t="shared" ca="1" si="74"/>
        <v>-6.4847954993147602E-5</v>
      </c>
      <c r="N315" s="62">
        <f t="shared" ca="1" si="75"/>
        <v>0</v>
      </c>
      <c r="O315" s="68">
        <f t="shared" ca="1" si="76"/>
        <v>0</v>
      </c>
      <c r="P315" s="62">
        <f t="shared" ca="1" si="77"/>
        <v>0</v>
      </c>
      <c r="Q315" s="62">
        <f t="shared" ca="1" si="78"/>
        <v>0</v>
      </c>
      <c r="R315" s="37">
        <f t="shared" ca="1" si="79"/>
        <v>6.4847954993147602E-5</v>
      </c>
    </row>
    <row r="316" spans="1:18">
      <c r="A316" s="66"/>
      <c r="B316" s="66"/>
      <c r="C316" s="66"/>
      <c r="D316" s="67">
        <f t="shared" si="65"/>
        <v>0</v>
      </c>
      <c r="E316" s="67">
        <f t="shared" si="66"/>
        <v>0</v>
      </c>
      <c r="F316" s="62">
        <f t="shared" si="67"/>
        <v>0</v>
      </c>
      <c r="G316" s="62">
        <f t="shared" si="68"/>
        <v>0</v>
      </c>
      <c r="H316" s="62">
        <f t="shared" si="69"/>
        <v>0</v>
      </c>
      <c r="I316" s="62">
        <f t="shared" si="70"/>
        <v>0</v>
      </c>
      <c r="J316" s="62">
        <f t="shared" si="71"/>
        <v>0</v>
      </c>
      <c r="K316" s="62">
        <f t="shared" si="72"/>
        <v>0</v>
      </c>
      <c r="L316" s="62">
        <f t="shared" si="73"/>
        <v>0</v>
      </c>
      <c r="M316" s="62">
        <f t="shared" ca="1" si="74"/>
        <v>-6.4847954993147602E-5</v>
      </c>
      <c r="N316" s="62">
        <f t="shared" ca="1" si="75"/>
        <v>0</v>
      </c>
      <c r="O316" s="68">
        <f t="shared" ca="1" si="76"/>
        <v>0</v>
      </c>
      <c r="P316" s="62">
        <f t="shared" ca="1" si="77"/>
        <v>0</v>
      </c>
      <c r="Q316" s="62">
        <f t="shared" ca="1" si="78"/>
        <v>0</v>
      </c>
      <c r="R316" s="37">
        <f t="shared" ca="1" si="79"/>
        <v>6.4847954993147602E-5</v>
      </c>
    </row>
    <row r="317" spans="1:18">
      <c r="A317" s="66"/>
      <c r="B317" s="66"/>
      <c r="C317" s="66"/>
      <c r="D317" s="67">
        <f t="shared" si="65"/>
        <v>0</v>
      </c>
      <c r="E317" s="67">
        <f t="shared" si="66"/>
        <v>0</v>
      </c>
      <c r="F317" s="62">
        <f t="shared" si="67"/>
        <v>0</v>
      </c>
      <c r="G317" s="62">
        <f t="shared" si="68"/>
        <v>0</v>
      </c>
      <c r="H317" s="62">
        <f t="shared" si="69"/>
        <v>0</v>
      </c>
      <c r="I317" s="62">
        <f t="shared" si="70"/>
        <v>0</v>
      </c>
      <c r="J317" s="62">
        <f t="shared" si="71"/>
        <v>0</v>
      </c>
      <c r="K317" s="62">
        <f t="shared" si="72"/>
        <v>0</v>
      </c>
      <c r="L317" s="62">
        <f t="shared" si="73"/>
        <v>0</v>
      </c>
      <c r="M317" s="62">
        <f t="shared" ca="1" si="74"/>
        <v>-6.4847954993147602E-5</v>
      </c>
      <c r="N317" s="62">
        <f t="shared" ca="1" si="75"/>
        <v>0</v>
      </c>
      <c r="O317" s="68">
        <f t="shared" ca="1" si="76"/>
        <v>0</v>
      </c>
      <c r="P317" s="62">
        <f t="shared" ca="1" si="77"/>
        <v>0</v>
      </c>
      <c r="Q317" s="62">
        <f t="shared" ca="1" si="78"/>
        <v>0</v>
      </c>
      <c r="R317" s="37">
        <f t="shared" ca="1" si="79"/>
        <v>6.4847954993147602E-5</v>
      </c>
    </row>
    <row r="318" spans="1:18">
      <c r="A318" s="66"/>
      <c r="B318" s="66"/>
      <c r="C318" s="66"/>
      <c r="D318" s="67">
        <f t="shared" si="65"/>
        <v>0</v>
      </c>
      <c r="E318" s="67">
        <f t="shared" si="66"/>
        <v>0</v>
      </c>
      <c r="F318" s="62">
        <f t="shared" si="67"/>
        <v>0</v>
      </c>
      <c r="G318" s="62">
        <f t="shared" si="68"/>
        <v>0</v>
      </c>
      <c r="H318" s="62">
        <f t="shared" si="69"/>
        <v>0</v>
      </c>
      <c r="I318" s="62">
        <f t="shared" si="70"/>
        <v>0</v>
      </c>
      <c r="J318" s="62">
        <f t="shared" si="71"/>
        <v>0</v>
      </c>
      <c r="K318" s="62">
        <f t="shared" si="72"/>
        <v>0</v>
      </c>
      <c r="L318" s="62">
        <f t="shared" si="73"/>
        <v>0</v>
      </c>
      <c r="M318" s="62">
        <f t="shared" ca="1" si="74"/>
        <v>-6.4847954993147602E-5</v>
      </c>
      <c r="N318" s="62">
        <f t="shared" ca="1" si="75"/>
        <v>0</v>
      </c>
      <c r="O318" s="68">
        <f t="shared" ca="1" si="76"/>
        <v>0</v>
      </c>
      <c r="P318" s="62">
        <f t="shared" ca="1" si="77"/>
        <v>0</v>
      </c>
      <c r="Q318" s="62">
        <f t="shared" ca="1" si="78"/>
        <v>0</v>
      </c>
      <c r="R318" s="37">
        <f t="shared" ca="1" si="79"/>
        <v>6.4847954993147602E-5</v>
      </c>
    </row>
    <row r="319" spans="1:18">
      <c r="A319" s="66"/>
      <c r="B319" s="66"/>
      <c r="C319" s="66"/>
      <c r="D319" s="67">
        <f t="shared" si="65"/>
        <v>0</v>
      </c>
      <c r="E319" s="67">
        <f t="shared" si="66"/>
        <v>0</v>
      </c>
      <c r="F319" s="62">
        <f t="shared" si="67"/>
        <v>0</v>
      </c>
      <c r="G319" s="62">
        <f t="shared" si="68"/>
        <v>0</v>
      </c>
      <c r="H319" s="62">
        <f t="shared" si="69"/>
        <v>0</v>
      </c>
      <c r="I319" s="62">
        <f t="shared" si="70"/>
        <v>0</v>
      </c>
      <c r="J319" s="62">
        <f t="shared" si="71"/>
        <v>0</v>
      </c>
      <c r="K319" s="62">
        <f t="shared" si="72"/>
        <v>0</v>
      </c>
      <c r="L319" s="62">
        <f t="shared" si="73"/>
        <v>0</v>
      </c>
      <c r="M319" s="62">
        <f t="shared" ca="1" si="74"/>
        <v>-6.4847954993147602E-5</v>
      </c>
      <c r="N319" s="62">
        <f t="shared" ca="1" si="75"/>
        <v>0</v>
      </c>
      <c r="O319" s="68">
        <f t="shared" ca="1" si="76"/>
        <v>0</v>
      </c>
      <c r="P319" s="62">
        <f t="shared" ca="1" si="77"/>
        <v>0</v>
      </c>
      <c r="Q319" s="62">
        <f t="shared" ca="1" si="78"/>
        <v>0</v>
      </c>
      <c r="R319" s="37">
        <f t="shared" ca="1" si="79"/>
        <v>6.4847954993147602E-5</v>
      </c>
    </row>
    <row r="320" spans="1:18">
      <c r="A320" s="66"/>
      <c r="B320" s="66"/>
      <c r="C320" s="66"/>
      <c r="D320" s="67">
        <f t="shared" si="65"/>
        <v>0</v>
      </c>
      <c r="E320" s="67">
        <f t="shared" si="66"/>
        <v>0</v>
      </c>
      <c r="F320" s="62">
        <f t="shared" si="67"/>
        <v>0</v>
      </c>
      <c r="G320" s="62">
        <f t="shared" si="68"/>
        <v>0</v>
      </c>
      <c r="H320" s="62">
        <f t="shared" si="69"/>
        <v>0</v>
      </c>
      <c r="I320" s="62">
        <f t="shared" si="70"/>
        <v>0</v>
      </c>
      <c r="J320" s="62">
        <f t="shared" si="71"/>
        <v>0</v>
      </c>
      <c r="K320" s="62">
        <f t="shared" si="72"/>
        <v>0</v>
      </c>
      <c r="L320" s="62">
        <f t="shared" si="73"/>
        <v>0</v>
      </c>
      <c r="M320" s="62">
        <f t="shared" ca="1" si="74"/>
        <v>-6.4847954993147602E-5</v>
      </c>
      <c r="N320" s="62">
        <f t="shared" ca="1" si="75"/>
        <v>0</v>
      </c>
      <c r="O320" s="68">
        <f t="shared" ca="1" si="76"/>
        <v>0</v>
      </c>
      <c r="P320" s="62">
        <f t="shared" ca="1" si="77"/>
        <v>0</v>
      </c>
      <c r="Q320" s="62">
        <f t="shared" ca="1" si="78"/>
        <v>0</v>
      </c>
      <c r="R320" s="37">
        <f t="shared" ca="1" si="79"/>
        <v>6.4847954993147602E-5</v>
      </c>
    </row>
    <row r="321" spans="1:18">
      <c r="A321" s="66"/>
      <c r="B321" s="66"/>
      <c r="C321" s="66"/>
      <c r="D321" s="67">
        <f t="shared" si="65"/>
        <v>0</v>
      </c>
      <c r="E321" s="67">
        <f t="shared" si="66"/>
        <v>0</v>
      </c>
      <c r="F321" s="62">
        <f t="shared" si="67"/>
        <v>0</v>
      </c>
      <c r="G321" s="62">
        <f t="shared" si="68"/>
        <v>0</v>
      </c>
      <c r="H321" s="62">
        <f t="shared" si="69"/>
        <v>0</v>
      </c>
      <c r="I321" s="62">
        <f t="shared" si="70"/>
        <v>0</v>
      </c>
      <c r="J321" s="62">
        <f t="shared" si="71"/>
        <v>0</v>
      </c>
      <c r="K321" s="62">
        <f t="shared" si="72"/>
        <v>0</v>
      </c>
      <c r="L321" s="62">
        <f t="shared" si="73"/>
        <v>0</v>
      </c>
      <c r="M321" s="62">
        <f t="shared" ca="1" si="74"/>
        <v>-6.4847954993147602E-5</v>
      </c>
      <c r="N321" s="62">
        <f t="shared" ca="1" si="75"/>
        <v>0</v>
      </c>
      <c r="O321" s="68">
        <f t="shared" ca="1" si="76"/>
        <v>0</v>
      </c>
      <c r="P321" s="62">
        <f t="shared" ca="1" si="77"/>
        <v>0</v>
      </c>
      <c r="Q321" s="62">
        <f t="shared" ca="1" si="78"/>
        <v>0</v>
      </c>
      <c r="R321" s="37">
        <f t="shared" ca="1" si="79"/>
        <v>6.4847954993147602E-5</v>
      </c>
    </row>
    <row r="322" spans="1:18">
      <c r="A322" s="66"/>
      <c r="B322" s="66"/>
      <c r="C322" s="66"/>
      <c r="D322" s="67">
        <f t="shared" si="65"/>
        <v>0</v>
      </c>
      <c r="E322" s="67">
        <f t="shared" si="66"/>
        <v>0</v>
      </c>
      <c r="F322" s="62">
        <f t="shared" si="67"/>
        <v>0</v>
      </c>
      <c r="G322" s="62">
        <f t="shared" si="68"/>
        <v>0</v>
      </c>
      <c r="H322" s="62">
        <f t="shared" si="69"/>
        <v>0</v>
      </c>
      <c r="I322" s="62">
        <f t="shared" si="70"/>
        <v>0</v>
      </c>
      <c r="J322" s="62">
        <f t="shared" si="71"/>
        <v>0</v>
      </c>
      <c r="K322" s="62">
        <f t="shared" si="72"/>
        <v>0</v>
      </c>
      <c r="L322" s="62">
        <f t="shared" si="73"/>
        <v>0</v>
      </c>
      <c r="M322" s="62">
        <f t="shared" ca="1" si="74"/>
        <v>-6.4847954993147602E-5</v>
      </c>
      <c r="N322" s="62">
        <f t="shared" ca="1" si="75"/>
        <v>0</v>
      </c>
      <c r="O322" s="68">
        <f t="shared" ca="1" si="76"/>
        <v>0</v>
      </c>
      <c r="P322" s="62">
        <f t="shared" ca="1" si="77"/>
        <v>0</v>
      </c>
      <c r="Q322" s="62">
        <f t="shared" ca="1" si="78"/>
        <v>0</v>
      </c>
      <c r="R322" s="37">
        <f t="shared" ca="1" si="79"/>
        <v>6.4847954993147602E-5</v>
      </c>
    </row>
    <row r="323" spans="1:18">
      <c r="A323" s="66"/>
      <c r="B323" s="66"/>
      <c r="C323" s="66"/>
      <c r="D323" s="67">
        <f t="shared" si="65"/>
        <v>0</v>
      </c>
      <c r="E323" s="67">
        <f t="shared" si="66"/>
        <v>0</v>
      </c>
      <c r="F323" s="62">
        <f t="shared" si="67"/>
        <v>0</v>
      </c>
      <c r="G323" s="62">
        <f t="shared" si="68"/>
        <v>0</v>
      </c>
      <c r="H323" s="62">
        <f t="shared" si="69"/>
        <v>0</v>
      </c>
      <c r="I323" s="62">
        <f t="shared" si="70"/>
        <v>0</v>
      </c>
      <c r="J323" s="62">
        <f t="shared" si="71"/>
        <v>0</v>
      </c>
      <c r="K323" s="62">
        <f t="shared" si="72"/>
        <v>0</v>
      </c>
      <c r="L323" s="62">
        <f t="shared" si="73"/>
        <v>0</v>
      </c>
      <c r="M323" s="62">
        <f t="shared" ca="1" si="74"/>
        <v>-6.4847954993147602E-5</v>
      </c>
      <c r="N323" s="62">
        <f t="shared" ca="1" si="75"/>
        <v>0</v>
      </c>
      <c r="O323" s="68">
        <f t="shared" ca="1" si="76"/>
        <v>0</v>
      </c>
      <c r="P323" s="62">
        <f t="shared" ca="1" si="77"/>
        <v>0</v>
      </c>
      <c r="Q323" s="62">
        <f t="shared" ca="1" si="78"/>
        <v>0</v>
      </c>
      <c r="R323" s="37">
        <f t="shared" ca="1" si="79"/>
        <v>6.4847954993147602E-5</v>
      </c>
    </row>
    <row r="324" spans="1:18">
      <c r="A324" s="66"/>
      <c r="B324" s="66"/>
      <c r="C324" s="66"/>
      <c r="D324" s="67">
        <f t="shared" si="65"/>
        <v>0</v>
      </c>
      <c r="E324" s="67">
        <f t="shared" si="66"/>
        <v>0</v>
      </c>
      <c r="F324" s="62">
        <f t="shared" si="67"/>
        <v>0</v>
      </c>
      <c r="G324" s="62">
        <f t="shared" si="68"/>
        <v>0</v>
      </c>
      <c r="H324" s="62">
        <f t="shared" si="69"/>
        <v>0</v>
      </c>
      <c r="I324" s="62">
        <f t="shared" si="70"/>
        <v>0</v>
      </c>
      <c r="J324" s="62">
        <f t="shared" si="71"/>
        <v>0</v>
      </c>
      <c r="K324" s="62">
        <f t="shared" si="72"/>
        <v>0</v>
      </c>
      <c r="L324" s="62">
        <f t="shared" si="73"/>
        <v>0</v>
      </c>
      <c r="M324" s="62">
        <f t="shared" ca="1" si="74"/>
        <v>-6.4847954993147602E-5</v>
      </c>
      <c r="N324" s="62">
        <f t="shared" ca="1" si="75"/>
        <v>0</v>
      </c>
      <c r="O324" s="68">
        <f t="shared" ca="1" si="76"/>
        <v>0</v>
      </c>
      <c r="P324" s="62">
        <f t="shared" ca="1" si="77"/>
        <v>0</v>
      </c>
      <c r="Q324" s="62">
        <f t="shared" ca="1" si="78"/>
        <v>0</v>
      </c>
      <c r="R324" s="37">
        <f t="shared" ca="1" si="79"/>
        <v>6.4847954993147602E-5</v>
      </c>
    </row>
    <row r="325" spans="1:18">
      <c r="A325" s="66"/>
      <c r="B325" s="66"/>
      <c r="C325" s="66"/>
      <c r="D325" s="67">
        <f t="shared" si="65"/>
        <v>0</v>
      </c>
      <c r="E325" s="67">
        <f t="shared" si="66"/>
        <v>0</v>
      </c>
      <c r="F325" s="62">
        <f t="shared" si="67"/>
        <v>0</v>
      </c>
      <c r="G325" s="62">
        <f t="shared" si="68"/>
        <v>0</v>
      </c>
      <c r="H325" s="62">
        <f t="shared" si="69"/>
        <v>0</v>
      </c>
      <c r="I325" s="62">
        <f t="shared" si="70"/>
        <v>0</v>
      </c>
      <c r="J325" s="62">
        <f t="shared" si="71"/>
        <v>0</v>
      </c>
      <c r="K325" s="62">
        <f t="shared" si="72"/>
        <v>0</v>
      </c>
      <c r="L325" s="62">
        <f t="shared" si="73"/>
        <v>0</v>
      </c>
      <c r="M325" s="62">
        <f t="shared" ca="1" si="74"/>
        <v>-6.4847954993147602E-5</v>
      </c>
      <c r="N325" s="62">
        <f t="shared" ca="1" si="75"/>
        <v>0</v>
      </c>
      <c r="O325" s="68">
        <f t="shared" ca="1" si="76"/>
        <v>0</v>
      </c>
      <c r="P325" s="62">
        <f t="shared" ca="1" si="77"/>
        <v>0</v>
      </c>
      <c r="Q325" s="62">
        <f t="shared" ca="1" si="78"/>
        <v>0</v>
      </c>
      <c r="R325" s="37">
        <f t="shared" ca="1" si="79"/>
        <v>6.4847954993147602E-5</v>
      </c>
    </row>
    <row r="326" spans="1:18">
      <c r="A326" s="66"/>
      <c r="B326" s="66"/>
      <c r="C326" s="66"/>
      <c r="D326" s="67">
        <f t="shared" si="65"/>
        <v>0</v>
      </c>
      <c r="E326" s="67">
        <f t="shared" si="66"/>
        <v>0</v>
      </c>
      <c r="F326" s="62">
        <f t="shared" si="67"/>
        <v>0</v>
      </c>
      <c r="G326" s="62">
        <f t="shared" si="68"/>
        <v>0</v>
      </c>
      <c r="H326" s="62">
        <f t="shared" si="69"/>
        <v>0</v>
      </c>
      <c r="I326" s="62">
        <f t="shared" si="70"/>
        <v>0</v>
      </c>
      <c r="J326" s="62">
        <f t="shared" si="71"/>
        <v>0</v>
      </c>
      <c r="K326" s="62">
        <f t="shared" si="72"/>
        <v>0</v>
      </c>
      <c r="L326" s="62">
        <f t="shared" si="73"/>
        <v>0</v>
      </c>
      <c r="M326" s="62">
        <f t="shared" ca="1" si="74"/>
        <v>-6.4847954993147602E-5</v>
      </c>
      <c r="N326" s="62">
        <f t="shared" ca="1" si="75"/>
        <v>0</v>
      </c>
      <c r="O326" s="68">
        <f t="shared" ca="1" si="76"/>
        <v>0</v>
      </c>
      <c r="P326" s="62">
        <f t="shared" ca="1" si="77"/>
        <v>0</v>
      </c>
      <c r="Q326" s="62">
        <f t="shared" ca="1" si="78"/>
        <v>0</v>
      </c>
      <c r="R326" s="37">
        <f t="shared" ca="1" si="79"/>
        <v>6.4847954993147602E-5</v>
      </c>
    </row>
    <row r="327" spans="1:18">
      <c r="A327" s="66"/>
      <c r="B327" s="66"/>
      <c r="C327" s="66"/>
      <c r="D327" s="67">
        <f t="shared" si="65"/>
        <v>0</v>
      </c>
      <c r="E327" s="67">
        <f t="shared" si="66"/>
        <v>0</v>
      </c>
      <c r="F327" s="62">
        <f t="shared" si="67"/>
        <v>0</v>
      </c>
      <c r="G327" s="62">
        <f t="shared" si="68"/>
        <v>0</v>
      </c>
      <c r="H327" s="62">
        <f t="shared" si="69"/>
        <v>0</v>
      </c>
      <c r="I327" s="62">
        <f t="shared" si="70"/>
        <v>0</v>
      </c>
      <c r="J327" s="62">
        <f t="shared" si="71"/>
        <v>0</v>
      </c>
      <c r="K327" s="62">
        <f t="shared" si="72"/>
        <v>0</v>
      </c>
      <c r="L327" s="62">
        <f t="shared" si="73"/>
        <v>0</v>
      </c>
      <c r="M327" s="62">
        <f t="shared" ca="1" si="74"/>
        <v>-6.4847954993147602E-5</v>
      </c>
      <c r="N327" s="62">
        <f t="shared" ca="1" si="75"/>
        <v>0</v>
      </c>
      <c r="O327" s="68">
        <f t="shared" ca="1" si="76"/>
        <v>0</v>
      </c>
      <c r="P327" s="62">
        <f t="shared" ca="1" si="77"/>
        <v>0</v>
      </c>
      <c r="Q327" s="62">
        <f t="shared" ca="1" si="78"/>
        <v>0</v>
      </c>
      <c r="R327" s="37">
        <f t="shared" ca="1" si="79"/>
        <v>6.4847954993147602E-5</v>
      </c>
    </row>
    <row r="328" spans="1:18">
      <c r="A328" s="66"/>
      <c r="B328" s="66"/>
      <c r="C328" s="66"/>
      <c r="D328" s="67">
        <f t="shared" si="65"/>
        <v>0</v>
      </c>
      <c r="E328" s="67">
        <f t="shared" si="66"/>
        <v>0</v>
      </c>
      <c r="F328" s="62">
        <f t="shared" si="67"/>
        <v>0</v>
      </c>
      <c r="G328" s="62">
        <f t="shared" si="68"/>
        <v>0</v>
      </c>
      <c r="H328" s="62">
        <f t="shared" si="69"/>
        <v>0</v>
      </c>
      <c r="I328" s="62">
        <f t="shared" si="70"/>
        <v>0</v>
      </c>
      <c r="J328" s="62">
        <f t="shared" si="71"/>
        <v>0</v>
      </c>
      <c r="K328" s="62">
        <f t="shared" si="72"/>
        <v>0</v>
      </c>
      <c r="L328" s="62">
        <f t="shared" si="73"/>
        <v>0</v>
      </c>
      <c r="M328" s="62">
        <f t="shared" ca="1" si="74"/>
        <v>-6.4847954993147602E-5</v>
      </c>
      <c r="N328" s="62">
        <f t="shared" ca="1" si="75"/>
        <v>0</v>
      </c>
      <c r="O328" s="68">
        <f t="shared" ca="1" si="76"/>
        <v>0</v>
      </c>
      <c r="P328" s="62">
        <f t="shared" ca="1" si="77"/>
        <v>0</v>
      </c>
      <c r="Q328" s="62">
        <f t="shared" ca="1" si="78"/>
        <v>0</v>
      </c>
      <c r="R328" s="37">
        <f t="shared" ca="1" si="79"/>
        <v>6.4847954993147602E-5</v>
      </c>
    </row>
    <row r="329" spans="1:18">
      <c r="A329" s="66"/>
      <c r="B329" s="66"/>
      <c r="C329" s="66"/>
      <c r="D329" s="67">
        <f t="shared" si="65"/>
        <v>0</v>
      </c>
      <c r="E329" s="67">
        <f t="shared" si="66"/>
        <v>0</v>
      </c>
      <c r="F329" s="62">
        <f t="shared" si="67"/>
        <v>0</v>
      </c>
      <c r="G329" s="62">
        <f t="shared" si="68"/>
        <v>0</v>
      </c>
      <c r="H329" s="62">
        <f t="shared" si="69"/>
        <v>0</v>
      </c>
      <c r="I329" s="62">
        <f t="shared" si="70"/>
        <v>0</v>
      </c>
      <c r="J329" s="62">
        <f t="shared" si="71"/>
        <v>0</v>
      </c>
      <c r="K329" s="62">
        <f t="shared" si="72"/>
        <v>0</v>
      </c>
      <c r="L329" s="62">
        <f t="shared" si="73"/>
        <v>0</v>
      </c>
      <c r="M329" s="62">
        <f t="shared" ca="1" si="74"/>
        <v>-6.4847954993147602E-5</v>
      </c>
      <c r="N329" s="62">
        <f t="shared" ca="1" si="75"/>
        <v>0</v>
      </c>
      <c r="O329" s="68">
        <f t="shared" ca="1" si="76"/>
        <v>0</v>
      </c>
      <c r="P329" s="62">
        <f t="shared" ca="1" si="77"/>
        <v>0</v>
      </c>
      <c r="Q329" s="62">
        <f t="shared" ca="1" si="78"/>
        <v>0</v>
      </c>
      <c r="R329" s="37">
        <f t="shared" ca="1" si="79"/>
        <v>6.4847954993147602E-5</v>
      </c>
    </row>
    <row r="330" spans="1:18">
      <c r="A330" s="66"/>
      <c r="B330" s="66"/>
      <c r="C330" s="66"/>
      <c r="D330" s="67">
        <f t="shared" si="65"/>
        <v>0</v>
      </c>
      <c r="E330" s="67">
        <f t="shared" si="66"/>
        <v>0</v>
      </c>
      <c r="F330" s="62">
        <f t="shared" si="67"/>
        <v>0</v>
      </c>
      <c r="G330" s="62">
        <f t="shared" si="68"/>
        <v>0</v>
      </c>
      <c r="H330" s="62">
        <f t="shared" si="69"/>
        <v>0</v>
      </c>
      <c r="I330" s="62">
        <f t="shared" si="70"/>
        <v>0</v>
      </c>
      <c r="J330" s="62">
        <f t="shared" si="71"/>
        <v>0</v>
      </c>
      <c r="K330" s="62">
        <f t="shared" si="72"/>
        <v>0</v>
      </c>
      <c r="L330" s="62">
        <f t="shared" si="73"/>
        <v>0</v>
      </c>
      <c r="M330" s="62">
        <f t="shared" ca="1" si="74"/>
        <v>-6.4847954993147602E-5</v>
      </c>
      <c r="N330" s="62">
        <f t="shared" ca="1" si="75"/>
        <v>0</v>
      </c>
      <c r="O330" s="68">
        <f t="shared" ca="1" si="76"/>
        <v>0</v>
      </c>
      <c r="P330" s="62">
        <f t="shared" ca="1" si="77"/>
        <v>0</v>
      </c>
      <c r="Q330" s="62">
        <f t="shared" ca="1" si="78"/>
        <v>0</v>
      </c>
      <c r="R330" s="37">
        <f t="shared" ca="1" si="79"/>
        <v>6.4847954993147602E-5</v>
      </c>
    </row>
    <row r="331" spans="1:18">
      <c r="A331" s="66"/>
      <c r="B331" s="66"/>
      <c r="C331" s="66"/>
      <c r="D331" s="67">
        <f t="shared" si="65"/>
        <v>0</v>
      </c>
      <c r="E331" s="67">
        <f t="shared" si="66"/>
        <v>0</v>
      </c>
      <c r="F331" s="62">
        <f t="shared" si="67"/>
        <v>0</v>
      </c>
      <c r="G331" s="62">
        <f t="shared" si="68"/>
        <v>0</v>
      </c>
      <c r="H331" s="62">
        <f t="shared" si="69"/>
        <v>0</v>
      </c>
      <c r="I331" s="62">
        <f t="shared" si="70"/>
        <v>0</v>
      </c>
      <c r="J331" s="62">
        <f t="shared" si="71"/>
        <v>0</v>
      </c>
      <c r="K331" s="62">
        <f t="shared" si="72"/>
        <v>0</v>
      </c>
      <c r="L331" s="62">
        <f t="shared" si="73"/>
        <v>0</v>
      </c>
      <c r="M331" s="62">
        <f t="shared" ca="1" si="74"/>
        <v>-6.4847954993147602E-5</v>
      </c>
      <c r="N331" s="62">
        <f t="shared" ca="1" si="75"/>
        <v>0</v>
      </c>
      <c r="O331" s="68">
        <f t="shared" ca="1" si="76"/>
        <v>0</v>
      </c>
      <c r="P331" s="62">
        <f t="shared" ca="1" si="77"/>
        <v>0</v>
      </c>
      <c r="Q331" s="62">
        <f t="shared" ca="1" si="78"/>
        <v>0</v>
      </c>
      <c r="R331" s="37">
        <f t="shared" ca="1" si="79"/>
        <v>6.4847954993147602E-5</v>
      </c>
    </row>
    <row r="332" spans="1:18">
      <c r="A332" s="66"/>
      <c r="B332" s="66"/>
      <c r="C332" s="66"/>
      <c r="D332" s="67">
        <f t="shared" si="65"/>
        <v>0</v>
      </c>
      <c r="E332" s="67">
        <f t="shared" si="66"/>
        <v>0</v>
      </c>
      <c r="F332" s="62">
        <f t="shared" si="67"/>
        <v>0</v>
      </c>
      <c r="G332" s="62">
        <f t="shared" si="68"/>
        <v>0</v>
      </c>
      <c r="H332" s="62">
        <f t="shared" si="69"/>
        <v>0</v>
      </c>
      <c r="I332" s="62">
        <f t="shared" si="70"/>
        <v>0</v>
      </c>
      <c r="J332" s="62">
        <f t="shared" si="71"/>
        <v>0</v>
      </c>
      <c r="K332" s="62">
        <f t="shared" si="72"/>
        <v>0</v>
      </c>
      <c r="L332" s="62">
        <f t="shared" si="73"/>
        <v>0</v>
      </c>
      <c r="M332" s="62">
        <f t="shared" ca="1" si="74"/>
        <v>-6.4847954993147602E-5</v>
      </c>
      <c r="N332" s="62">
        <f t="shared" ca="1" si="75"/>
        <v>0</v>
      </c>
      <c r="O332" s="68">
        <f t="shared" ca="1" si="76"/>
        <v>0</v>
      </c>
      <c r="P332" s="62">
        <f t="shared" ca="1" si="77"/>
        <v>0</v>
      </c>
      <c r="Q332" s="62">
        <f t="shared" ca="1" si="78"/>
        <v>0</v>
      </c>
      <c r="R332" s="37">
        <f t="shared" ca="1" si="79"/>
        <v>6.4847954993147602E-5</v>
      </c>
    </row>
    <row r="333" spans="1:18">
      <c r="A333" s="66"/>
      <c r="B333" s="66"/>
      <c r="C333" s="66"/>
      <c r="D333" s="67">
        <f t="shared" si="65"/>
        <v>0</v>
      </c>
      <c r="E333" s="67">
        <f t="shared" si="66"/>
        <v>0</v>
      </c>
      <c r="F333" s="62">
        <f t="shared" si="67"/>
        <v>0</v>
      </c>
      <c r="G333" s="62">
        <f t="shared" si="68"/>
        <v>0</v>
      </c>
      <c r="H333" s="62">
        <f t="shared" si="69"/>
        <v>0</v>
      </c>
      <c r="I333" s="62">
        <f t="shared" si="70"/>
        <v>0</v>
      </c>
      <c r="J333" s="62">
        <f t="shared" si="71"/>
        <v>0</v>
      </c>
      <c r="K333" s="62">
        <f t="shared" si="72"/>
        <v>0</v>
      </c>
      <c r="L333" s="62">
        <f t="shared" si="73"/>
        <v>0</v>
      </c>
      <c r="M333" s="62">
        <f t="shared" ca="1" si="74"/>
        <v>-6.4847954993147602E-5</v>
      </c>
      <c r="N333" s="62">
        <f t="shared" ca="1" si="75"/>
        <v>0</v>
      </c>
      <c r="O333" s="68">
        <f t="shared" ca="1" si="76"/>
        <v>0</v>
      </c>
      <c r="P333" s="62">
        <f t="shared" ca="1" si="77"/>
        <v>0</v>
      </c>
      <c r="Q333" s="62">
        <f t="shared" ca="1" si="78"/>
        <v>0</v>
      </c>
      <c r="R333" s="37">
        <f t="shared" ca="1" si="79"/>
        <v>6.4847954993147602E-5</v>
      </c>
    </row>
    <row r="334" spans="1:18">
      <c r="A334" s="66"/>
      <c r="B334" s="66"/>
      <c r="C334" s="66"/>
      <c r="D334" s="67">
        <f t="shared" si="65"/>
        <v>0</v>
      </c>
      <c r="E334" s="67">
        <f t="shared" si="66"/>
        <v>0</v>
      </c>
      <c r="F334" s="62">
        <f t="shared" si="67"/>
        <v>0</v>
      </c>
      <c r="G334" s="62">
        <f t="shared" si="68"/>
        <v>0</v>
      </c>
      <c r="H334" s="62">
        <f t="shared" si="69"/>
        <v>0</v>
      </c>
      <c r="I334" s="62">
        <f t="shared" si="70"/>
        <v>0</v>
      </c>
      <c r="J334" s="62">
        <f t="shared" si="71"/>
        <v>0</v>
      </c>
      <c r="K334" s="62">
        <f t="shared" si="72"/>
        <v>0</v>
      </c>
      <c r="L334" s="62">
        <f t="shared" si="73"/>
        <v>0</v>
      </c>
      <c r="M334" s="62">
        <f t="shared" ca="1" si="74"/>
        <v>-6.4847954993147602E-5</v>
      </c>
      <c r="N334" s="62">
        <f t="shared" ca="1" si="75"/>
        <v>0</v>
      </c>
      <c r="O334" s="68">
        <f t="shared" ca="1" si="76"/>
        <v>0</v>
      </c>
      <c r="P334" s="62">
        <f t="shared" ca="1" si="77"/>
        <v>0</v>
      </c>
      <c r="Q334" s="62">
        <f t="shared" ca="1" si="78"/>
        <v>0</v>
      </c>
      <c r="R334" s="37">
        <f t="shared" ca="1" si="79"/>
        <v>6.4847954993147602E-5</v>
      </c>
    </row>
    <row r="335" spans="1:18">
      <c r="A335" s="66"/>
      <c r="B335" s="66"/>
      <c r="C335" s="66"/>
      <c r="D335" s="67">
        <f t="shared" si="65"/>
        <v>0</v>
      </c>
      <c r="E335" s="67">
        <f t="shared" si="66"/>
        <v>0</v>
      </c>
      <c r="F335" s="62">
        <f t="shared" si="67"/>
        <v>0</v>
      </c>
      <c r="G335" s="62">
        <f t="shared" si="68"/>
        <v>0</v>
      </c>
      <c r="H335" s="62">
        <f t="shared" si="69"/>
        <v>0</v>
      </c>
      <c r="I335" s="62">
        <f t="shared" si="70"/>
        <v>0</v>
      </c>
      <c r="J335" s="62">
        <f t="shared" si="71"/>
        <v>0</v>
      </c>
      <c r="K335" s="62">
        <f t="shared" si="72"/>
        <v>0</v>
      </c>
      <c r="L335" s="62">
        <f t="shared" si="73"/>
        <v>0</v>
      </c>
      <c r="M335" s="62">
        <f t="shared" ca="1" si="74"/>
        <v>-6.4847954993147602E-5</v>
      </c>
      <c r="N335" s="62">
        <f t="shared" ca="1" si="75"/>
        <v>0</v>
      </c>
      <c r="O335" s="68">
        <f t="shared" ca="1" si="76"/>
        <v>0</v>
      </c>
      <c r="P335" s="62">
        <f t="shared" ca="1" si="77"/>
        <v>0</v>
      </c>
      <c r="Q335" s="62">
        <f t="shared" ca="1" si="78"/>
        <v>0</v>
      </c>
      <c r="R335" s="37">
        <f t="shared" ca="1" si="79"/>
        <v>6.4847954993147602E-5</v>
      </c>
    </row>
    <row r="336" spans="1:18">
      <c r="A336" s="66"/>
      <c r="B336" s="66"/>
      <c r="C336" s="66"/>
      <c r="D336" s="67">
        <f t="shared" si="65"/>
        <v>0</v>
      </c>
      <c r="E336" s="67">
        <f t="shared" si="66"/>
        <v>0</v>
      </c>
      <c r="F336" s="62">
        <f t="shared" si="67"/>
        <v>0</v>
      </c>
      <c r="G336" s="62">
        <f t="shared" si="68"/>
        <v>0</v>
      </c>
      <c r="H336" s="62">
        <f t="shared" si="69"/>
        <v>0</v>
      </c>
      <c r="I336" s="62">
        <f t="shared" si="70"/>
        <v>0</v>
      </c>
      <c r="J336" s="62">
        <f t="shared" si="71"/>
        <v>0</v>
      </c>
      <c r="K336" s="62">
        <f t="shared" si="72"/>
        <v>0</v>
      </c>
      <c r="L336" s="62">
        <f t="shared" si="73"/>
        <v>0</v>
      </c>
      <c r="M336" s="62">
        <f t="shared" ca="1" si="74"/>
        <v>-6.4847954993147602E-5</v>
      </c>
      <c r="N336" s="62">
        <f t="shared" ca="1" si="75"/>
        <v>0</v>
      </c>
      <c r="O336" s="68">
        <f t="shared" ca="1" si="76"/>
        <v>0</v>
      </c>
      <c r="P336" s="62">
        <f t="shared" ca="1" si="77"/>
        <v>0</v>
      </c>
      <c r="Q336" s="62">
        <f t="shared" ca="1" si="78"/>
        <v>0</v>
      </c>
      <c r="R336" s="37">
        <f t="shared" ca="1" si="79"/>
        <v>6.4847954993147602E-5</v>
      </c>
    </row>
    <row r="337" spans="1:18">
      <c r="A337" s="66"/>
      <c r="B337" s="66"/>
      <c r="C337" s="66"/>
      <c r="D337" s="67">
        <f t="shared" si="65"/>
        <v>0</v>
      </c>
      <c r="E337" s="67">
        <f t="shared" si="66"/>
        <v>0</v>
      </c>
      <c r="F337" s="62">
        <f t="shared" si="67"/>
        <v>0</v>
      </c>
      <c r="G337" s="62">
        <f t="shared" si="68"/>
        <v>0</v>
      </c>
      <c r="H337" s="62">
        <f t="shared" si="69"/>
        <v>0</v>
      </c>
      <c r="I337" s="62">
        <f t="shared" si="70"/>
        <v>0</v>
      </c>
      <c r="J337" s="62">
        <f t="shared" si="71"/>
        <v>0</v>
      </c>
      <c r="K337" s="62">
        <f t="shared" si="72"/>
        <v>0</v>
      </c>
      <c r="L337" s="62">
        <f t="shared" si="73"/>
        <v>0</v>
      </c>
      <c r="M337" s="62">
        <f t="shared" ca="1" si="74"/>
        <v>-6.4847954993147602E-5</v>
      </c>
      <c r="N337" s="62">
        <f t="shared" ca="1" si="75"/>
        <v>0</v>
      </c>
      <c r="O337" s="68">
        <f t="shared" ca="1" si="76"/>
        <v>0</v>
      </c>
      <c r="P337" s="62">
        <f t="shared" ca="1" si="77"/>
        <v>0</v>
      </c>
      <c r="Q337" s="62">
        <f t="shared" ca="1" si="78"/>
        <v>0</v>
      </c>
      <c r="R337" s="37">
        <f t="shared" ca="1" si="79"/>
        <v>6.4847954993147602E-5</v>
      </c>
    </row>
    <row r="338" spans="1:18">
      <c r="A338" s="66"/>
      <c r="B338" s="66"/>
      <c r="C338" s="66"/>
      <c r="D338" s="67">
        <f t="shared" si="65"/>
        <v>0</v>
      </c>
      <c r="E338" s="67">
        <f t="shared" si="66"/>
        <v>0</v>
      </c>
      <c r="F338" s="62">
        <f t="shared" si="67"/>
        <v>0</v>
      </c>
      <c r="G338" s="62">
        <f t="shared" si="68"/>
        <v>0</v>
      </c>
      <c r="H338" s="62">
        <f t="shared" si="69"/>
        <v>0</v>
      </c>
      <c r="I338" s="62">
        <f t="shared" si="70"/>
        <v>0</v>
      </c>
      <c r="J338" s="62">
        <f t="shared" si="71"/>
        <v>0</v>
      </c>
      <c r="K338" s="62">
        <f t="shared" si="72"/>
        <v>0</v>
      </c>
      <c r="L338" s="62">
        <f t="shared" si="73"/>
        <v>0</v>
      </c>
      <c r="M338" s="62">
        <f t="shared" ca="1" si="74"/>
        <v>-6.4847954993147602E-5</v>
      </c>
      <c r="N338" s="62">
        <f t="shared" ca="1" si="75"/>
        <v>0</v>
      </c>
      <c r="O338" s="68">
        <f t="shared" ca="1" si="76"/>
        <v>0</v>
      </c>
      <c r="P338" s="62">
        <f t="shared" ca="1" si="77"/>
        <v>0</v>
      </c>
      <c r="Q338" s="62">
        <f t="shared" ca="1" si="78"/>
        <v>0</v>
      </c>
      <c r="R338" s="37">
        <f t="shared" ca="1" si="79"/>
        <v>6.4847954993147602E-5</v>
      </c>
    </row>
    <row r="339" spans="1:18">
      <c r="A339" s="66"/>
      <c r="B339" s="66"/>
      <c r="C339" s="66"/>
      <c r="D339" s="67">
        <f t="shared" si="65"/>
        <v>0</v>
      </c>
      <c r="E339" s="67">
        <f t="shared" si="66"/>
        <v>0</v>
      </c>
      <c r="F339" s="62">
        <f t="shared" si="67"/>
        <v>0</v>
      </c>
      <c r="G339" s="62">
        <f t="shared" si="68"/>
        <v>0</v>
      </c>
      <c r="H339" s="62">
        <f t="shared" si="69"/>
        <v>0</v>
      </c>
      <c r="I339" s="62">
        <f t="shared" si="70"/>
        <v>0</v>
      </c>
      <c r="J339" s="62">
        <f t="shared" si="71"/>
        <v>0</v>
      </c>
      <c r="K339" s="62">
        <f t="shared" si="72"/>
        <v>0</v>
      </c>
      <c r="L339" s="62">
        <f t="shared" si="73"/>
        <v>0</v>
      </c>
      <c r="M339" s="62">
        <f t="shared" ca="1" si="74"/>
        <v>-6.4847954993147602E-5</v>
      </c>
      <c r="N339" s="62">
        <f ca="1">C339*(M339-E339)^2</f>
        <v>0</v>
      </c>
      <c r="O339" s="68">
        <f t="shared" ca="1" si="76"/>
        <v>0</v>
      </c>
      <c r="P339" s="62">
        <f ca="1">(-C339*O$2+O$4*F339-O$5*H339)^2</f>
        <v>0</v>
      </c>
      <c r="Q339" s="62">
        <f t="shared" ca="1" si="78"/>
        <v>0</v>
      </c>
      <c r="R339" s="37">
        <f t="shared" ca="1" si="79"/>
        <v>6.4847954993147602E-5</v>
      </c>
    </row>
    <row r="340" spans="1:18">
      <c r="A340" s="66"/>
      <c r="B340" s="66"/>
      <c r="C340" s="66"/>
      <c r="D340" s="67">
        <f t="shared" si="65"/>
        <v>0</v>
      </c>
      <c r="E340" s="67">
        <f t="shared" si="66"/>
        <v>0</v>
      </c>
      <c r="F340" s="62">
        <f t="shared" si="67"/>
        <v>0</v>
      </c>
      <c r="G340" s="62">
        <f t="shared" si="68"/>
        <v>0</v>
      </c>
      <c r="H340" s="62">
        <f t="shared" si="69"/>
        <v>0</v>
      </c>
      <c r="I340" s="62">
        <f t="shared" si="70"/>
        <v>0</v>
      </c>
      <c r="J340" s="62">
        <f t="shared" si="71"/>
        <v>0</v>
      </c>
      <c r="K340" s="62">
        <f t="shared" si="72"/>
        <v>0</v>
      </c>
      <c r="L340" s="62">
        <f t="shared" si="73"/>
        <v>0</v>
      </c>
      <c r="M340" s="62">
        <f t="shared" ca="1" si="74"/>
        <v>-6.4847954993147602E-5</v>
      </c>
      <c r="N340" s="62">
        <f ca="1">C340*(M340-E340)^2</f>
        <v>0</v>
      </c>
      <c r="O340" s="68">
        <f t="shared" ca="1" si="76"/>
        <v>0</v>
      </c>
      <c r="P340" s="62">
        <f ca="1">(-C340*O$2+O$4*F340-O$5*H340)^2</f>
        <v>0</v>
      </c>
      <c r="Q340" s="62">
        <f t="shared" ca="1" si="78"/>
        <v>0</v>
      </c>
      <c r="R340" s="37">
        <f t="shared" ca="1" si="79"/>
        <v>6.4847954993147602E-5</v>
      </c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Graphs 1</vt:lpstr>
      <vt:lpstr>BAV</vt:lpstr>
      <vt:lpstr>Q_fit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2024-01-29T03:44:23Z</dcterms:modified>
</cp:coreProperties>
</file>