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553D09DD-5B2C-45F8-9067-67AF05C8FA37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1" r:id="rId1"/>
    <sheet name="Active 2" sheetId="2" r:id="rId2"/>
  </sheets>
  <calcPr calcId="181029"/>
</workbook>
</file>

<file path=xl/calcChain.xml><?xml version="1.0" encoding="utf-8"?>
<calcChain xmlns="http://schemas.openxmlformats.org/spreadsheetml/2006/main">
  <c r="E28" i="1" l="1"/>
  <c r="F28" i="1"/>
  <c r="G28" i="1"/>
  <c r="Q28" i="1"/>
  <c r="E28" i="2"/>
  <c r="F28" i="2"/>
  <c r="G28" i="2"/>
  <c r="D9" i="2"/>
  <c r="C9" i="2"/>
  <c r="C21" i="2"/>
  <c r="E22" i="2"/>
  <c r="F22" i="2"/>
  <c r="G22" i="2"/>
  <c r="E23" i="2"/>
  <c r="F23" i="2"/>
  <c r="G23" i="2"/>
  <c r="E24" i="2"/>
  <c r="F24" i="2"/>
  <c r="G24" i="2"/>
  <c r="E25" i="2"/>
  <c r="F25" i="2"/>
  <c r="G25" i="2"/>
  <c r="E26" i="2"/>
  <c r="F26" i="2"/>
  <c r="G26" i="2"/>
  <c r="E27" i="2"/>
  <c r="F27" i="2"/>
  <c r="G27" i="2"/>
  <c r="Q28" i="2"/>
  <c r="F11" i="1"/>
  <c r="F16" i="2"/>
  <c r="C17" i="2"/>
  <c r="Q21" i="2"/>
  <c r="Q22" i="2"/>
  <c r="Q23" i="2"/>
  <c r="Q24" i="2"/>
  <c r="Q25" i="2"/>
  <c r="Q26" i="2"/>
  <c r="Q27" i="2"/>
  <c r="E22" i="1"/>
  <c r="F22" i="1"/>
  <c r="G22" i="1"/>
  <c r="E23" i="1"/>
  <c r="F23" i="1"/>
  <c r="G23" i="1"/>
  <c r="E25" i="1"/>
  <c r="F25" i="1"/>
  <c r="G25" i="1"/>
  <c r="E26" i="1"/>
  <c r="F26" i="1"/>
  <c r="G26" i="1"/>
  <c r="E27" i="1"/>
  <c r="F27" i="1"/>
  <c r="G27" i="1"/>
  <c r="C21" i="1"/>
  <c r="Q21" i="1"/>
  <c r="E21" i="1"/>
  <c r="F21" i="1"/>
  <c r="G21" i="1"/>
  <c r="E24" i="1"/>
  <c r="F24" i="1"/>
  <c r="G24" i="1"/>
  <c r="Q22" i="1"/>
  <c r="Q23" i="1"/>
  <c r="Q25" i="1"/>
  <c r="Q26" i="1"/>
  <c r="Q27" i="1"/>
  <c r="Q24" i="1"/>
  <c r="G11" i="1"/>
  <c r="E14" i="1"/>
  <c r="C17" i="1"/>
  <c r="J28" i="1"/>
  <c r="I23" i="1"/>
  <c r="K26" i="2"/>
  <c r="J27" i="1"/>
  <c r="I22" i="1"/>
  <c r="K25" i="2"/>
  <c r="K28" i="2"/>
  <c r="J24" i="2"/>
  <c r="J26" i="1"/>
  <c r="J23" i="2"/>
  <c r="K22" i="2"/>
  <c r="I24" i="1"/>
  <c r="K27" i="2"/>
  <c r="H21" i="1"/>
  <c r="E21" i="2"/>
  <c r="F21" i="2"/>
  <c r="G21" i="2"/>
  <c r="J25" i="1"/>
  <c r="I21" i="2"/>
  <c r="C12" i="2"/>
  <c r="C11" i="2"/>
  <c r="C11" i="1"/>
  <c r="O24" i="2" l="1"/>
  <c r="S24" i="2" s="1"/>
  <c r="O23" i="2"/>
  <c r="S23" i="2" s="1"/>
  <c r="O22" i="2"/>
  <c r="S22" i="2" s="1"/>
  <c r="O26" i="2"/>
  <c r="S26" i="2" s="1"/>
  <c r="O21" i="2"/>
  <c r="S21" i="2" s="1"/>
  <c r="O28" i="2"/>
  <c r="S28" i="2" s="1"/>
  <c r="O25" i="2"/>
  <c r="S25" i="2" s="1"/>
  <c r="O27" i="2"/>
  <c r="S27" i="2" s="1"/>
  <c r="C15" i="2"/>
  <c r="F18" i="2" s="1"/>
  <c r="C16" i="2"/>
  <c r="D18" i="2" s="1"/>
  <c r="E15" i="1"/>
  <c r="F17" i="2"/>
  <c r="C12" i="1"/>
  <c r="C16" i="1" l="1"/>
  <c r="D18" i="1" s="1"/>
  <c r="O24" i="1"/>
  <c r="S24" i="1" s="1"/>
  <c r="O28" i="1"/>
  <c r="S28" i="1" s="1"/>
  <c r="O23" i="1"/>
  <c r="S23" i="1" s="1"/>
  <c r="O27" i="1"/>
  <c r="S27" i="1" s="1"/>
  <c r="O26" i="1"/>
  <c r="S26" i="1" s="1"/>
  <c r="O22" i="1"/>
  <c r="S22" i="1" s="1"/>
  <c r="O25" i="1"/>
  <c r="S25" i="1" s="1"/>
  <c r="C15" i="1"/>
  <c r="O21" i="1"/>
  <c r="S21" i="1" s="1"/>
  <c r="S19" i="2"/>
  <c r="F19" i="2"/>
  <c r="C18" i="2"/>
  <c r="S19" i="1" l="1"/>
  <c r="C18" i="1"/>
  <c r="E16" i="1"/>
  <c r="E17" i="1" s="1"/>
</calcChain>
</file>

<file path=xl/sharedStrings.xml><?xml version="1.0" encoding="utf-8"?>
<sst xmlns="http://schemas.openxmlformats.org/spreadsheetml/2006/main" count="133" uniqueCount="59">
  <si>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</si>
  <si>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</si>
  <si>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</si>
  <si>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</si>
  <si>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</si>
  <si>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</si>
  <si>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</si>
  <si>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</si>
  <si>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</si>
  <si>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</si>
  <si>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</si>
  <si>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</si>
  <si>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</si>
  <si>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</si>
  <si>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</si>
  <si>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</si>
  <si>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</si>
  <si>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</si>
  <si>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</si>
  <si>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</si>
  <si>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</si>
  <si>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</si>
  <si>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</si>
  <si>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</si>
  <si>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</si>
  <si>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</si>
  <si>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</si>
  <si>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</si>
  <si>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</si>
  <si>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</si>
  <si>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</si>
  <si>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</si>
  <si>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</si>
  <si>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</si>
  <si>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</si>
  <si>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</si>
  <si>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</si>
  <si>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</si>
  <si>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</si>
  <si>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</si>
  <si>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</si>
  <si>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</si>
  <si>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Cnc</t>
  </si>
  <si>
    <t>EW</t>
  </si>
  <si>
    <t>OEJV 0137</t>
  </si>
  <si>
    <t>I</t>
  </si>
  <si>
    <t>IBVS 5918</t>
  </si>
  <si>
    <t>IBVS 5992</t>
  </si>
  <si>
    <t>IBVS 6011</t>
  </si>
  <si>
    <t>ToMcat 2013-03-16</t>
  </si>
  <si>
    <t>VSB 067</t>
  </si>
  <si>
    <t>V</t>
  </si>
  <si>
    <t>pg</t>
  </si>
  <si>
    <t>vis</t>
  </si>
  <si>
    <t>PE</t>
  </si>
  <si>
    <t>CCD</t>
  </si>
  <si>
    <t>BAD?</t>
  </si>
  <si>
    <t>MP Cnc / GSC 1395-0877</t>
  </si>
  <si>
    <t>Both files active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</si>
</sst>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1" applyNumberFormat="0" applyFont="0" applyFill="0" applyAlignment="0" applyProtection="0"/>
  </cellStyleXfs>
  <cellXfs count="4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0" fillId="0" borderId="0" xfId="0" applyFont="1" applyAlignment="1"/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MP Cnc - O-C Diagr.</a:t>
            </a:r>
          </a:p>
        </c:rich>
      </c:tx>
      <c:layout>
        <c:manualLayout>
          <c:xMode val="edge"/>
          <c:yMode val="edge"/>
          <c:x val="0.34500629202171645"/>
          <c:y val="3.51905860710009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1.6999999999999999E-3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0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1.6999999999999999E-3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314</c:v>
                </c:pt>
                <c:pt idx="2">
                  <c:v>314.5</c:v>
                </c:pt>
                <c:pt idx="3">
                  <c:v>2848.5</c:v>
                </c:pt>
                <c:pt idx="4">
                  <c:v>3819</c:v>
                </c:pt>
                <c:pt idx="5">
                  <c:v>4140</c:v>
                </c:pt>
                <c:pt idx="6">
                  <c:v>5059</c:v>
                </c:pt>
                <c:pt idx="7">
                  <c:v>14855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A23-4B01-9969-1E1E211F7197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1.6999999999999999E-3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1.6999999999999999E-3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314</c:v>
                </c:pt>
                <c:pt idx="2">
                  <c:v>314.5</c:v>
                </c:pt>
                <c:pt idx="3">
                  <c:v>2848.5</c:v>
                </c:pt>
                <c:pt idx="4">
                  <c:v>3819</c:v>
                </c:pt>
                <c:pt idx="5">
                  <c:v>4140</c:v>
                </c:pt>
                <c:pt idx="6">
                  <c:v>5059</c:v>
                </c:pt>
                <c:pt idx="7">
                  <c:v>14855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  <c:pt idx="1">
                  <c:v>-3.2860000006621704E-2</c:v>
                </c:pt>
                <c:pt idx="2">
                  <c:v>-9.4300000055227429E-3</c:v>
                </c:pt>
                <c:pt idx="3">
                  <c:v>-2.9050000004644971E-2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A23-4B01-9969-1E1E211F7197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1.6999999999999999E-3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1.6999999999999999E-3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314</c:v>
                </c:pt>
                <c:pt idx="2">
                  <c:v>314.5</c:v>
                </c:pt>
                <c:pt idx="3">
                  <c:v>2848.5</c:v>
                </c:pt>
                <c:pt idx="4">
                  <c:v>3819</c:v>
                </c:pt>
                <c:pt idx="5">
                  <c:v>4140</c:v>
                </c:pt>
                <c:pt idx="6">
                  <c:v>5059</c:v>
                </c:pt>
                <c:pt idx="7">
                  <c:v>14855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  <c:pt idx="4">
                  <c:v>3.0399999959627166E-3</c:v>
                </c:pt>
                <c:pt idx="5">
                  <c:v>5.2999999970779754E-3</c:v>
                </c:pt>
                <c:pt idx="6">
                  <c:v>-4.7600000034435652E-3</c:v>
                </c:pt>
                <c:pt idx="7">
                  <c:v>-2.1100000005390029E-2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A23-4B01-9969-1E1E211F7197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1.6999999999999999E-3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1.6999999999999999E-3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314</c:v>
                </c:pt>
                <c:pt idx="2">
                  <c:v>314.5</c:v>
                </c:pt>
                <c:pt idx="3">
                  <c:v>2848.5</c:v>
                </c:pt>
                <c:pt idx="4">
                  <c:v>3819</c:v>
                </c:pt>
                <c:pt idx="5">
                  <c:v>4140</c:v>
                </c:pt>
                <c:pt idx="6">
                  <c:v>5059</c:v>
                </c:pt>
                <c:pt idx="7">
                  <c:v>14855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A23-4B01-9969-1E1E211F7197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1.6999999999999999E-3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1.6999999999999999E-3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314</c:v>
                </c:pt>
                <c:pt idx="2">
                  <c:v>314.5</c:v>
                </c:pt>
                <c:pt idx="3">
                  <c:v>2848.5</c:v>
                </c:pt>
                <c:pt idx="4">
                  <c:v>3819</c:v>
                </c:pt>
                <c:pt idx="5">
                  <c:v>4140</c:v>
                </c:pt>
                <c:pt idx="6">
                  <c:v>5059</c:v>
                </c:pt>
                <c:pt idx="7">
                  <c:v>14855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A23-4B01-9969-1E1E211F7197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1.6999999999999999E-3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1.6999999999999999E-3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314</c:v>
                </c:pt>
                <c:pt idx="2">
                  <c:v>314.5</c:v>
                </c:pt>
                <c:pt idx="3">
                  <c:v>2848.5</c:v>
                </c:pt>
                <c:pt idx="4">
                  <c:v>3819</c:v>
                </c:pt>
                <c:pt idx="5">
                  <c:v>4140</c:v>
                </c:pt>
                <c:pt idx="6">
                  <c:v>5059</c:v>
                </c:pt>
                <c:pt idx="7">
                  <c:v>14855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A23-4B01-9969-1E1E211F7197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1.6999999999999999E-3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1.6999999999999999E-3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314</c:v>
                </c:pt>
                <c:pt idx="2">
                  <c:v>314.5</c:v>
                </c:pt>
                <c:pt idx="3">
                  <c:v>2848.5</c:v>
                </c:pt>
                <c:pt idx="4">
                  <c:v>3819</c:v>
                </c:pt>
                <c:pt idx="5">
                  <c:v>4140</c:v>
                </c:pt>
                <c:pt idx="6">
                  <c:v>5059</c:v>
                </c:pt>
                <c:pt idx="7">
                  <c:v>14855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A23-4B01-9969-1E1E211F7197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314</c:v>
                </c:pt>
                <c:pt idx="2">
                  <c:v>314.5</c:v>
                </c:pt>
                <c:pt idx="3">
                  <c:v>2848.5</c:v>
                </c:pt>
                <c:pt idx="4">
                  <c:v>3819</c:v>
                </c:pt>
                <c:pt idx="5">
                  <c:v>4140</c:v>
                </c:pt>
                <c:pt idx="6">
                  <c:v>5059</c:v>
                </c:pt>
                <c:pt idx="7">
                  <c:v>14855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-9.8659924629787531E-3</c:v>
                </c:pt>
                <c:pt idx="1">
                  <c:v>-9.9654714723321249E-3</c:v>
                </c:pt>
                <c:pt idx="2">
                  <c:v>-9.9656298783979743E-3</c:v>
                </c:pt>
                <c:pt idx="3">
                  <c:v>-1.0768431820122323E-2</c:v>
                </c:pt>
                <c:pt idx="4">
                  <c:v>-1.1075897993935852E-2</c:v>
                </c:pt>
                <c:pt idx="5">
                  <c:v>-1.1177594688211114E-2</c:v>
                </c:pt>
                <c:pt idx="6">
                  <c:v>-1.1468745037242161E-2</c:v>
                </c:pt>
                <c:pt idx="7">
                  <c:v>-1.4572236679362017E-2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A23-4B01-9969-1E1E211F7197}"/>
            </c:ext>
          </c:extLst>
        </c:ser>
        <c:ser>
          <c:idx val="8"/>
          <c:order val="8"/>
          <c:tx>
            <c:strRef>
              <c:f>'Active 1'!$R$20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314</c:v>
                </c:pt>
                <c:pt idx="2">
                  <c:v>314.5</c:v>
                </c:pt>
                <c:pt idx="3">
                  <c:v>2848.5</c:v>
                </c:pt>
                <c:pt idx="4">
                  <c:v>3819</c:v>
                </c:pt>
                <c:pt idx="5">
                  <c:v>4140</c:v>
                </c:pt>
                <c:pt idx="6">
                  <c:v>5059</c:v>
                </c:pt>
                <c:pt idx="7">
                  <c:v>14855</c:v>
                </c:pt>
              </c:numCache>
            </c:numRef>
          </c:xVal>
          <c:yVal>
            <c:numRef>
              <c:f>'Active 1'!$R$21:$R$999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A23-4B01-9969-1E1E211F71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0379912"/>
        <c:axId val="1"/>
      </c:scatterChart>
      <c:valAx>
        <c:axId val="7103799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03799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MP Cnc - O-C Diagr.</a:t>
            </a:r>
          </a:p>
        </c:rich>
      </c:tx>
      <c:layout>
        <c:manualLayout>
          <c:xMode val="edge"/>
          <c:yMode val="edge"/>
          <c:x val="0.3834586466165413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35127795846455"/>
          <c:w val="0.8165413533834586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1.6999999999999999E-3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0</c:v>
                  </c:pt>
                </c:numCache>
              </c:numRef>
            </c:plus>
            <c:min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1.6999999999999999E-3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264.5</c:v>
                </c:pt>
                <c:pt idx="2">
                  <c:v>265</c:v>
                </c:pt>
                <c:pt idx="3">
                  <c:v>2400.5</c:v>
                </c:pt>
                <c:pt idx="4">
                  <c:v>3218.5</c:v>
                </c:pt>
                <c:pt idx="5">
                  <c:v>3489</c:v>
                </c:pt>
                <c:pt idx="6">
                  <c:v>4263.5</c:v>
                </c:pt>
                <c:pt idx="7">
                  <c:v>12519</c:v>
                </c:pt>
              </c:numCache>
            </c:numRef>
          </c:xVal>
          <c:yVal>
            <c:numRef>
              <c:f>'Active 2'!$H$21:$H$999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BB4-44D6-B323-6EBF3BA0BF60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1.6999999999999999E-3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0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1.6999999999999999E-3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264.5</c:v>
                </c:pt>
                <c:pt idx="2">
                  <c:v>265</c:v>
                </c:pt>
                <c:pt idx="3">
                  <c:v>2400.5</c:v>
                </c:pt>
                <c:pt idx="4">
                  <c:v>3218.5</c:v>
                </c:pt>
                <c:pt idx="5">
                  <c:v>3489</c:v>
                </c:pt>
                <c:pt idx="6">
                  <c:v>4263.5</c:v>
                </c:pt>
                <c:pt idx="7">
                  <c:v>12519</c:v>
                </c:pt>
              </c:numCache>
            </c:numRef>
          </c:xVal>
          <c:yVal>
            <c:numRef>
              <c:f>'Active 2'!$I$21:$I$999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BB4-44D6-B323-6EBF3BA0BF60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1.6999999999999999E-3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0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1.6999999999999999E-3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264.5</c:v>
                </c:pt>
                <c:pt idx="2">
                  <c:v>265</c:v>
                </c:pt>
                <c:pt idx="3">
                  <c:v>2400.5</c:v>
                </c:pt>
                <c:pt idx="4">
                  <c:v>3218.5</c:v>
                </c:pt>
                <c:pt idx="5">
                  <c:v>3489</c:v>
                </c:pt>
                <c:pt idx="6">
                  <c:v>4263.5</c:v>
                </c:pt>
                <c:pt idx="7">
                  <c:v>12519</c:v>
                </c:pt>
              </c:numCache>
            </c:numRef>
          </c:xVal>
          <c:yVal>
            <c:numRef>
              <c:f>'Active 2'!$J$21:$J$999</c:f>
              <c:numCache>
                <c:formatCode>General</c:formatCode>
                <c:ptCount val="979"/>
                <c:pt idx="2">
                  <c:v>7.2449999934178777E-3</c:v>
                </c:pt>
                <c:pt idx="3">
                  <c:v>5.3364999985205941E-3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BB4-44D6-B323-6EBF3BA0BF60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1.6999999999999999E-3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0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1.6999999999999999E-3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264.5</c:v>
                </c:pt>
                <c:pt idx="2">
                  <c:v>265</c:v>
                </c:pt>
                <c:pt idx="3">
                  <c:v>2400.5</c:v>
                </c:pt>
                <c:pt idx="4">
                  <c:v>3218.5</c:v>
                </c:pt>
                <c:pt idx="5">
                  <c:v>3489</c:v>
                </c:pt>
                <c:pt idx="6">
                  <c:v>4263.5</c:v>
                </c:pt>
                <c:pt idx="7">
                  <c:v>12519</c:v>
                </c:pt>
              </c:numCache>
            </c:numRef>
          </c:xVal>
          <c:yVal>
            <c:numRef>
              <c:f>'Active 2'!$K$21:$K$999</c:f>
              <c:numCache>
                <c:formatCode>General</c:formatCode>
                <c:ptCount val="979"/>
                <c:pt idx="1">
                  <c:v>1.1348499996529426E-2</c:v>
                </c:pt>
                <c:pt idx="4">
                  <c:v>1.4704999994137324E-3</c:v>
                </c:pt>
                <c:pt idx="5">
                  <c:v>1.2676999998802785E-2</c:v>
                </c:pt>
                <c:pt idx="6">
                  <c:v>9.5549999241484329E-4</c:v>
                </c:pt>
                <c:pt idx="7">
                  <c:v>4.2166999992332421E-2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BB4-44D6-B323-6EBF3BA0BF60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1.6999999999999999E-3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0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1.6999999999999999E-3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264.5</c:v>
                </c:pt>
                <c:pt idx="2">
                  <c:v>265</c:v>
                </c:pt>
                <c:pt idx="3">
                  <c:v>2400.5</c:v>
                </c:pt>
                <c:pt idx="4">
                  <c:v>3218.5</c:v>
                </c:pt>
                <c:pt idx="5">
                  <c:v>3489</c:v>
                </c:pt>
                <c:pt idx="6">
                  <c:v>4263.5</c:v>
                </c:pt>
                <c:pt idx="7">
                  <c:v>12519</c:v>
                </c:pt>
              </c:numCache>
            </c:numRef>
          </c:xVal>
          <c:yVal>
            <c:numRef>
              <c:f>'Active 2'!$L$21:$L$999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BB4-44D6-B323-6EBF3BA0BF60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1.6999999999999999E-3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0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1.6999999999999999E-3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264.5</c:v>
                </c:pt>
                <c:pt idx="2">
                  <c:v>265</c:v>
                </c:pt>
                <c:pt idx="3">
                  <c:v>2400.5</c:v>
                </c:pt>
                <c:pt idx="4">
                  <c:v>3218.5</c:v>
                </c:pt>
                <c:pt idx="5">
                  <c:v>3489</c:v>
                </c:pt>
                <c:pt idx="6">
                  <c:v>4263.5</c:v>
                </c:pt>
                <c:pt idx="7">
                  <c:v>12519</c:v>
                </c:pt>
              </c:numCache>
            </c:numRef>
          </c:xVal>
          <c:yVal>
            <c:numRef>
              <c:f>'Active 2'!$M$21:$M$999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BB4-44D6-B323-6EBF3BA0BF60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1.6999999999999999E-3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0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1.6999999999999999E-3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264.5</c:v>
                </c:pt>
                <c:pt idx="2">
                  <c:v>265</c:v>
                </c:pt>
                <c:pt idx="3">
                  <c:v>2400.5</c:v>
                </c:pt>
                <c:pt idx="4">
                  <c:v>3218.5</c:v>
                </c:pt>
                <c:pt idx="5">
                  <c:v>3489</c:v>
                </c:pt>
                <c:pt idx="6">
                  <c:v>4263.5</c:v>
                </c:pt>
                <c:pt idx="7">
                  <c:v>12519</c:v>
                </c:pt>
              </c:numCache>
            </c:numRef>
          </c:xVal>
          <c:yVal>
            <c:numRef>
              <c:f>'Active 2'!$N$21:$N$999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BB4-44D6-B323-6EBF3BA0BF60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264.5</c:v>
                </c:pt>
                <c:pt idx="2">
                  <c:v>265</c:v>
                </c:pt>
                <c:pt idx="3">
                  <c:v>2400.5</c:v>
                </c:pt>
                <c:pt idx="4">
                  <c:v>3218.5</c:v>
                </c:pt>
                <c:pt idx="5">
                  <c:v>3489</c:v>
                </c:pt>
                <c:pt idx="6">
                  <c:v>4263.5</c:v>
                </c:pt>
                <c:pt idx="7">
                  <c:v>12519</c:v>
                </c:pt>
              </c:numCache>
            </c:numRef>
          </c:xVal>
          <c:yVal>
            <c:numRef>
              <c:f>'Active 2'!$O$21:$O$999</c:f>
              <c:numCache>
                <c:formatCode>General</c:formatCode>
                <c:ptCount val="979"/>
                <c:pt idx="0">
                  <c:v>7.4779289935817186E-4</c:v>
                </c:pt>
                <c:pt idx="1">
                  <c:v>1.50082356617883E-3</c:v>
                </c:pt>
                <c:pt idx="2">
                  <c:v>1.5022470646038218E-3</c:v>
                </c:pt>
                <c:pt idx="3">
                  <c:v>7.582008837743767E-3</c:v>
                </c:pt>
                <c:pt idx="4">
                  <c:v>9.9108522610303392E-3</c:v>
                </c:pt>
                <c:pt idx="5">
                  <c:v>1.0680964908950898E-2</c:v>
                </c:pt>
                <c:pt idx="6">
                  <c:v>1.2885963969263186E-2</c:v>
                </c:pt>
                <c:pt idx="7">
                  <c:v>3.6389346464302669E-2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BB4-44D6-B323-6EBF3BA0BF60}"/>
            </c:ext>
          </c:extLst>
        </c:ser>
        <c:ser>
          <c:idx val="8"/>
          <c:order val="8"/>
          <c:tx>
            <c:strRef>
              <c:f>'Active 2'!$U$20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264.5</c:v>
                </c:pt>
                <c:pt idx="2">
                  <c:v>265</c:v>
                </c:pt>
                <c:pt idx="3">
                  <c:v>2400.5</c:v>
                </c:pt>
                <c:pt idx="4">
                  <c:v>3218.5</c:v>
                </c:pt>
                <c:pt idx="5">
                  <c:v>3489</c:v>
                </c:pt>
                <c:pt idx="6">
                  <c:v>4263.5</c:v>
                </c:pt>
                <c:pt idx="7">
                  <c:v>12519</c:v>
                </c:pt>
              </c:numCache>
            </c:numRef>
          </c:xVal>
          <c:yVal>
            <c:numRef>
              <c:f>'Active 2'!$U$21:$U$999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BB4-44D6-B323-6EBF3BA0BF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0386392"/>
        <c:axId val="1"/>
      </c:scatterChart>
      <c:valAx>
        <c:axId val="7103863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03863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97937099967764"/>
          <c:w val="0.7233082706766916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352425</xdr:colOff>
      <xdr:row>0</xdr:row>
      <xdr:rowOff>28575</xdr:rowOff>
    </xdr:from>
    <xdr:to>
      <xdr:col>17</xdr:col>
      <xdr:colOff>447675</xdr:colOff>
      <xdr:row>18</xdr:row>
      <xdr:rowOff>104775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DC1C518-AD1D-F2EC-4501-EDEF8F52E5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0</xdr:rowOff>
    </xdr:from>
    <xdr:to>
      <xdr:col>17</xdr:col>
      <xdr:colOff>180975</xdr:colOff>
      <xdr:row>19</xdr:row>
      <xdr:rowOff>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293A6EB1-5AEC-8DCD-84EC-C5A6169540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C7" sqref="C7:C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42" t="s">
        <v>57</v>
      </c>
    </row>
    <row r="2" spans="1:7" x14ac:dyDescent="0.2">
      <c r="A2" t="s">
        <v>23</v>
      </c>
      <c r="B2" t="s">
        <v>43</v>
      </c>
      <c r="C2" s="3" t="s">
        <v>42</v>
      </c>
      <c r="D2" s="3"/>
      <c r="E2" s="41" t="s">
        <v>58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43">
        <v>54438.8</v>
      </c>
      <c r="D7" s="30" t="s">
        <v>41</v>
      </c>
    </row>
    <row r="8" spans="1:7" x14ac:dyDescent="0.2">
      <c r="A8" t="s">
        <v>3</v>
      </c>
      <c r="C8" s="43">
        <v>0.29514000000000001</v>
      </c>
      <c r="D8" s="30" t="s">
        <v>41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-9.8659924629787531E-3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-3.1681213169863774E-7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60338.712314699071</v>
      </c>
    </row>
    <row r="15" spans="1:7" x14ac:dyDescent="0.2">
      <c r="A15" s="12" t="s">
        <v>17</v>
      </c>
      <c r="B15" s="10"/>
      <c r="C15" s="13">
        <f ca="1">(C7+C11)+(C8+C12)*INT(MAX(F21:F3533))</f>
        <v>58823.090127763324</v>
      </c>
      <c r="D15" s="14" t="s">
        <v>38</v>
      </c>
      <c r="E15" s="15">
        <f ca="1">ROUND(2*(E14-$C$7)/$C$8,0)/2+E13</f>
        <v>19991</v>
      </c>
    </row>
    <row r="16" spans="1:7" x14ac:dyDescent="0.2">
      <c r="A16" s="16" t="s">
        <v>4</v>
      </c>
      <c r="B16" s="10"/>
      <c r="C16" s="17">
        <f ca="1">+C8+C12</f>
        <v>0.29513968318786832</v>
      </c>
      <c r="D16" s="14" t="s">
        <v>39</v>
      </c>
      <c r="E16" s="24">
        <f ca="1">ROUND(2*(E14-$C$15)/$C$16,0)/2+E13</f>
        <v>5136.5</v>
      </c>
    </row>
    <row r="17" spans="1:19" ht="13.5" thickBot="1" x14ac:dyDescent="0.25">
      <c r="A17" s="14" t="s">
        <v>29</v>
      </c>
      <c r="B17" s="10"/>
      <c r="C17" s="10">
        <f>COUNT(C21:C2191)</f>
        <v>8</v>
      </c>
      <c r="D17" s="14" t="s">
        <v>33</v>
      </c>
      <c r="E17" s="18">
        <f ca="1">+$C$15+$C$16*E16-15018.5-$C$9/24</f>
        <v>45320.970943791144</v>
      </c>
    </row>
    <row r="18" spans="1:19" ht="14.25" thickTop="1" thickBot="1" x14ac:dyDescent="0.25">
      <c r="A18" s="16" t="s">
        <v>5</v>
      </c>
      <c r="B18" s="10"/>
      <c r="C18" s="19">
        <f ca="1">+C15</f>
        <v>58823.090127763324</v>
      </c>
      <c r="D18" s="20">
        <f ca="1">+C16</f>
        <v>0.29513968318786832</v>
      </c>
      <c r="E18" s="21" t="s">
        <v>34</v>
      </c>
    </row>
    <row r="19" spans="1:19" ht="13.5" thickTop="1" x14ac:dyDescent="0.2">
      <c r="A19" s="25" t="s">
        <v>35</v>
      </c>
      <c r="E19" s="26">
        <v>21</v>
      </c>
      <c r="S19">
        <f ca="1">SUM(S21:S75)</f>
        <v>1.5143885353760638E-3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41</v>
      </c>
      <c r="I20" s="7" t="s">
        <v>28</v>
      </c>
      <c r="J20" s="7" t="s">
        <v>55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9" x14ac:dyDescent="0.2">
      <c r="A21" t="s">
        <v>41</v>
      </c>
      <c r="C21" s="8">
        <f>C7</f>
        <v>54438.8</v>
      </c>
      <c r="D21" s="8" t="s">
        <v>13</v>
      </c>
      <c r="E21">
        <f t="shared" ref="E21:E27" si="0">+(C21-C$7)/C$8</f>
        <v>0</v>
      </c>
      <c r="F21">
        <f t="shared" ref="F21:F27" si="1">ROUND(2*E21,0)/2</f>
        <v>0</v>
      </c>
      <c r="G21">
        <f t="shared" ref="G21:G27" si="2">+C21-(C$7+F21*C$8)</f>
        <v>0</v>
      </c>
      <c r="H21">
        <f>+G21</f>
        <v>0</v>
      </c>
      <c r="O21">
        <f t="shared" ref="O21:O27" ca="1" si="3">+C$11+C$12*$F21</f>
        <v>-9.8659924629787531E-3</v>
      </c>
      <c r="Q21" s="2">
        <f t="shared" ref="Q21:Q27" si="4">+C21-15018.5</f>
        <v>39420.300000000003</v>
      </c>
      <c r="S21">
        <f ca="1">(G21-O21)^2</f>
        <v>9.7337807279553569E-5</v>
      </c>
    </row>
    <row r="22" spans="1:19" x14ac:dyDescent="0.2">
      <c r="A22" s="33" t="s">
        <v>46</v>
      </c>
      <c r="B22" s="34" t="s">
        <v>45</v>
      </c>
      <c r="C22" s="33">
        <v>54531.441099999996</v>
      </c>
      <c r="D22" s="33">
        <v>4.0000000000000002E-4</v>
      </c>
      <c r="E22">
        <f t="shared" si="0"/>
        <v>313.88866300736413</v>
      </c>
      <c r="F22">
        <f t="shared" si="1"/>
        <v>314</v>
      </c>
      <c r="G22">
        <f t="shared" si="2"/>
        <v>-3.2860000006621704E-2</v>
      </c>
      <c r="I22">
        <f t="shared" ref="I22:I27" si="5">+G22</f>
        <v>-3.2860000006621704E-2</v>
      </c>
      <c r="O22">
        <f t="shared" ca="1" si="3"/>
        <v>-9.9654714723321249E-3</v>
      </c>
      <c r="Q22" s="2">
        <f t="shared" si="4"/>
        <v>39512.941099999996</v>
      </c>
      <c r="S22">
        <f t="shared" ref="S22:S27" ca="1" si="6">(G22-O22)^2</f>
        <v>5.2415943680739977E-4</v>
      </c>
    </row>
    <row r="23" spans="1:19" x14ac:dyDescent="0.2">
      <c r="A23" s="33" t="s">
        <v>46</v>
      </c>
      <c r="B23" s="34" t="s">
        <v>45</v>
      </c>
      <c r="C23" s="33">
        <v>54531.612099999998</v>
      </c>
      <c r="D23" s="33">
        <v>1.6999999999999999E-3</v>
      </c>
      <c r="E23">
        <f t="shared" si="0"/>
        <v>314.46804906144729</v>
      </c>
      <c r="F23">
        <f t="shared" si="1"/>
        <v>314.5</v>
      </c>
      <c r="G23">
        <f t="shared" si="2"/>
        <v>-9.4300000055227429E-3</v>
      </c>
      <c r="I23">
        <f t="shared" si="5"/>
        <v>-9.4300000055227429E-3</v>
      </c>
      <c r="O23">
        <f t="shared" ca="1" si="3"/>
        <v>-9.9656298783979743E-3</v>
      </c>
      <c r="Q23" s="2">
        <f t="shared" si="4"/>
        <v>39513.112099999998</v>
      </c>
      <c r="S23">
        <f t="shared" ca="1" si="6"/>
        <v>2.8689936071633657E-7</v>
      </c>
    </row>
    <row r="24" spans="1:19" x14ac:dyDescent="0.2">
      <c r="A24" s="31" t="s">
        <v>44</v>
      </c>
      <c r="B24" s="32" t="s">
        <v>45</v>
      </c>
      <c r="C24" s="31">
        <v>55279.47724</v>
      </c>
      <c r="D24" s="31">
        <v>2E-3</v>
      </c>
      <c r="E24">
        <f t="shared" si="0"/>
        <v>2848.4015721352484</v>
      </c>
      <c r="F24">
        <f t="shared" si="1"/>
        <v>2848.5</v>
      </c>
      <c r="G24">
        <f t="shared" si="2"/>
        <v>-2.9050000004644971E-2</v>
      </c>
      <c r="I24">
        <f t="shared" si="5"/>
        <v>-2.9050000004644971E-2</v>
      </c>
      <c r="O24">
        <f t="shared" ca="1" si="3"/>
        <v>-1.0768431820122323E-2</v>
      </c>
      <c r="Q24" s="2">
        <f t="shared" si="4"/>
        <v>40260.97724</v>
      </c>
      <c r="S24">
        <f t="shared" ca="1" si="6"/>
        <v>3.3421573528535074E-4</v>
      </c>
    </row>
    <row r="25" spans="1:19" x14ac:dyDescent="0.2">
      <c r="A25" s="33" t="s">
        <v>47</v>
      </c>
      <c r="B25" s="34" t="s">
        <v>45</v>
      </c>
      <c r="C25" s="33">
        <v>55565.9427</v>
      </c>
      <c r="D25" s="33">
        <v>5.0000000000000001E-4</v>
      </c>
      <c r="E25">
        <f t="shared" si="0"/>
        <v>3819.0103001965053</v>
      </c>
      <c r="F25">
        <f t="shared" si="1"/>
        <v>3819</v>
      </c>
      <c r="G25">
        <f t="shared" si="2"/>
        <v>3.0399999959627166E-3</v>
      </c>
      <c r="J25">
        <f>+G25</f>
        <v>3.0399999959627166E-3</v>
      </c>
      <c r="O25">
        <f t="shared" ca="1" si="3"/>
        <v>-1.1075897993935852E-2</v>
      </c>
      <c r="Q25" s="2">
        <f t="shared" si="4"/>
        <v>40547.4427</v>
      </c>
      <c r="S25">
        <f t="shared" ca="1" si="6"/>
        <v>1.9925857606122244E-4</v>
      </c>
    </row>
    <row r="26" spans="1:19" x14ac:dyDescent="0.2">
      <c r="A26" s="33" t="s">
        <v>47</v>
      </c>
      <c r="B26" s="34" t="s">
        <v>45</v>
      </c>
      <c r="C26" s="33">
        <v>55660.6849</v>
      </c>
      <c r="D26" s="33">
        <v>5.0000000000000001E-4</v>
      </c>
      <c r="E26">
        <f t="shared" si="0"/>
        <v>4140.0179575794446</v>
      </c>
      <c r="F26">
        <f t="shared" si="1"/>
        <v>4140</v>
      </c>
      <c r="G26">
        <f t="shared" si="2"/>
        <v>5.2999999970779754E-3</v>
      </c>
      <c r="J26">
        <f>+G26</f>
        <v>5.2999999970779754E-3</v>
      </c>
      <c r="O26">
        <f t="shared" ca="1" si="3"/>
        <v>-1.1177594688211114E-2</v>
      </c>
      <c r="Q26" s="2">
        <f t="shared" si="4"/>
        <v>40642.1849</v>
      </c>
      <c r="S26">
        <f t="shared" ca="1" si="6"/>
        <v>2.7151112661266718E-4</v>
      </c>
    </row>
    <row r="27" spans="1:19" x14ac:dyDescent="0.2">
      <c r="A27" s="33" t="s">
        <v>48</v>
      </c>
      <c r="B27" s="34" t="s">
        <v>45</v>
      </c>
      <c r="C27" s="33">
        <v>55931.908499999998</v>
      </c>
      <c r="D27" s="33">
        <v>2.9999999999999997E-4</v>
      </c>
      <c r="E27">
        <f t="shared" si="0"/>
        <v>5058.9838720606995</v>
      </c>
      <c r="F27">
        <f t="shared" si="1"/>
        <v>5059</v>
      </c>
      <c r="G27">
        <f t="shared" si="2"/>
        <v>-4.7600000034435652E-3</v>
      </c>
      <c r="J27">
        <f>+G27</f>
        <v>-4.7600000034435652E-3</v>
      </c>
      <c r="O27">
        <f t="shared" ca="1" si="3"/>
        <v>-1.1468745037242161E-2</v>
      </c>
      <c r="Q27" s="2">
        <f t="shared" si="4"/>
        <v>40913.408499999998</v>
      </c>
      <c r="S27">
        <f t="shared" ca="1" si="6"/>
        <v>4.5007259928517327E-5</v>
      </c>
    </row>
    <row r="28" spans="1:19" x14ac:dyDescent="0.2">
      <c r="A28" s="38" t="s">
        <v>50</v>
      </c>
      <c r="B28" s="39" t="s">
        <v>45</v>
      </c>
      <c r="C28" s="40">
        <v>58823.083599999998</v>
      </c>
      <c r="D28" s="40" t="s">
        <v>51</v>
      </c>
      <c r="E28">
        <f>+(C28-C$7)/C$8</f>
        <v>14854.928508504421</v>
      </c>
      <c r="F28">
        <f>ROUND(2*E28,0)/2</f>
        <v>14855</v>
      </c>
      <c r="G28">
        <f>+C28-(C$7+F28*C$8)</f>
        <v>-2.1100000005390029E-2</v>
      </c>
      <c r="J28">
        <f>+G28</f>
        <v>-2.1100000005390029E-2</v>
      </c>
      <c r="O28">
        <f ca="1">+C$11+C$12*$F28</f>
        <v>-1.4572236679362017E-2</v>
      </c>
      <c r="Q28" s="2">
        <f>+C28-15018.5</f>
        <v>43804.583599999998</v>
      </c>
      <c r="S28">
        <f ca="1">(G28-O28)^2</f>
        <v>4.2611694040636298E-5</v>
      </c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28:D28" name="Range1"/>
  </protectedRanges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U6940"/>
  <sheetViews>
    <sheetView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2" sqref="F12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7109375" customWidth="1"/>
    <col min="6" max="6" width="15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57</v>
      </c>
    </row>
    <row r="2" spans="1:6" x14ac:dyDescent="0.2">
      <c r="A2" t="s">
        <v>23</v>
      </c>
      <c r="B2" t="s">
        <v>43</v>
      </c>
      <c r="C2" s="3" t="s">
        <v>42</v>
      </c>
      <c r="D2" s="3"/>
      <c r="F2" s="41" t="s">
        <v>58</v>
      </c>
    </row>
    <row r="3" spans="1:6" ht="13.5" thickBot="1" x14ac:dyDescent="0.25"/>
    <row r="4" spans="1:6" ht="14.25" thickTop="1" thickBot="1" x14ac:dyDescent="0.25">
      <c r="A4" s="5" t="s">
        <v>0</v>
      </c>
      <c r="C4" s="28" t="s">
        <v>40</v>
      </c>
      <c r="D4" s="29" t="s">
        <v>40</v>
      </c>
    </row>
    <row r="5" spans="1:6" ht="13.5" thickTop="1" x14ac:dyDescent="0.2">
      <c r="A5" s="9" t="s">
        <v>30</v>
      </c>
      <c r="B5" s="10"/>
      <c r="C5" s="11">
        <v>-9.5</v>
      </c>
      <c r="D5" s="10" t="s">
        <v>31</v>
      </c>
      <c r="E5" s="10"/>
    </row>
    <row r="6" spans="1:6" x14ac:dyDescent="0.2">
      <c r="A6" s="5" t="s">
        <v>1</v>
      </c>
    </row>
    <row r="7" spans="1:6" x14ac:dyDescent="0.2">
      <c r="A7" t="s">
        <v>2</v>
      </c>
      <c r="C7" s="43">
        <v>54438.8</v>
      </c>
      <c r="D7" s="30" t="s">
        <v>41</v>
      </c>
    </row>
    <row r="8" spans="1:6" x14ac:dyDescent="0.2">
      <c r="A8" t="s">
        <v>3</v>
      </c>
      <c r="C8" s="43">
        <v>0.35020699999999999</v>
      </c>
      <c r="D8" s="35" t="s">
        <v>49</v>
      </c>
    </row>
    <row r="9" spans="1:6" x14ac:dyDescent="0.2">
      <c r="A9" s="25" t="s">
        <v>35</v>
      </c>
      <c r="B9" s="26">
        <v>21</v>
      </c>
      <c r="C9" s="23" t="str">
        <f>"F"&amp;B9</f>
        <v>F21</v>
      </c>
      <c r="D9" s="24" t="str">
        <f>"G"&amp;B9</f>
        <v>G21</v>
      </c>
    </row>
    <row r="10" spans="1: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6" x14ac:dyDescent="0.2">
      <c r="A11" s="10" t="s">
        <v>15</v>
      </c>
      <c r="B11" s="10"/>
      <c r="C11" s="22">
        <f ca="1">INTERCEPT(INDIRECT($D$9):G992,INDIRECT($C$9):F992)</f>
        <v>7.4779289935817186E-4</v>
      </c>
      <c r="D11" s="3"/>
      <c r="E11" s="10"/>
    </row>
    <row r="12" spans="1:6" x14ac:dyDescent="0.2">
      <c r="A12" s="10" t="s">
        <v>16</v>
      </c>
      <c r="B12" s="10"/>
      <c r="C12" s="22">
        <f ca="1">SLOPE(INDIRECT($D$9):G992,INDIRECT($C$9):F992)</f>
        <v>2.8469968499835847E-6</v>
      </c>
      <c r="D12" s="3"/>
      <c r="E12" s="10"/>
    </row>
    <row r="13" spans="1:6" x14ac:dyDescent="0.2">
      <c r="A13" s="10" t="s">
        <v>18</v>
      </c>
      <c r="B13" s="10"/>
      <c r="C13" s="3" t="s">
        <v>13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(C7+C11)+(C8+C12)*INT(MAX(F21:F3533))</f>
        <v>58823.077822346473</v>
      </c>
      <c r="E15" s="14" t="s">
        <v>37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0.35020984699684998</v>
      </c>
      <c r="E16" s="14" t="s">
        <v>32</v>
      </c>
      <c r="F16" s="15">
        <f ca="1">NOW()+15018.5+$C$5/24</f>
        <v>60338.712314699071</v>
      </c>
    </row>
    <row r="17" spans="1:21" ht="13.5" thickBot="1" x14ac:dyDescent="0.25">
      <c r="A17" s="14" t="s">
        <v>29</v>
      </c>
      <c r="B17" s="10"/>
      <c r="C17" s="10">
        <f>COUNT(C21:C2191)</f>
        <v>8</v>
      </c>
      <c r="E17" s="14" t="s">
        <v>38</v>
      </c>
      <c r="F17" s="15">
        <f ca="1">ROUND(2*(F16-$C$7)/$C$8,0)/2+F15</f>
        <v>16848</v>
      </c>
    </row>
    <row r="18" spans="1:21" ht="14.25" thickTop="1" thickBot="1" x14ac:dyDescent="0.25">
      <c r="A18" s="16" t="s">
        <v>5</v>
      </c>
      <c r="B18" s="10"/>
      <c r="C18" s="19">
        <f ca="1">+C15</f>
        <v>58823.077822346473</v>
      </c>
      <c r="D18" s="20">
        <f ca="1">+C16</f>
        <v>0.35020984699684998</v>
      </c>
      <c r="E18" s="14" t="s">
        <v>39</v>
      </c>
      <c r="F18" s="24">
        <f ca="1">ROUND(2*(F16-$C$15)/$C$16,0)/2+F15</f>
        <v>4329</v>
      </c>
    </row>
    <row r="19" spans="1:21" ht="13.5" thickTop="1" x14ac:dyDescent="0.2">
      <c r="E19" s="14" t="s">
        <v>33</v>
      </c>
      <c r="F19" s="18">
        <f ca="1">+$C$15+$C$16*F18-15018.5-$C$5/24</f>
        <v>45321.03208332917</v>
      </c>
      <c r="S19">
        <f ca="1">SUM(S21:S75)</f>
        <v>3.8649839981857217E-4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52</v>
      </c>
      <c r="I20" s="7" t="s">
        <v>53</v>
      </c>
      <c r="J20" s="7" t="s">
        <v>54</v>
      </c>
      <c r="K20" s="7" t="s">
        <v>55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U20" s="27" t="s">
        <v>56</v>
      </c>
    </row>
    <row r="21" spans="1:21" x14ac:dyDescent="0.2">
      <c r="A21" t="s">
        <v>41</v>
      </c>
      <c r="C21" s="8">
        <f>C7</f>
        <v>54438.8</v>
      </c>
      <c r="D21" s="8" t="s">
        <v>13</v>
      </c>
      <c r="E21">
        <f t="shared" ref="E21:E27" si="0">+(C21-C$7)/C$8</f>
        <v>0</v>
      </c>
      <c r="F21">
        <f t="shared" ref="F21:F28" si="1">ROUND(2*E21,0)/2</f>
        <v>0</v>
      </c>
      <c r="G21">
        <f t="shared" ref="G21:G27" si="2">+C21-(C$7+F21*C$8)</f>
        <v>0</v>
      </c>
      <c r="I21">
        <f>+G21</f>
        <v>0</v>
      </c>
      <c r="O21">
        <f t="shared" ref="O21:O27" ca="1" si="3">+C$11+C$12*$F21</f>
        <v>7.4779289935817186E-4</v>
      </c>
      <c r="Q21" s="2">
        <f t="shared" ref="Q21:Q27" si="4">+C21-15018.5</f>
        <v>39420.300000000003</v>
      </c>
      <c r="S21">
        <f ca="1">(G21-O21)^2</f>
        <v>5.591942203305009E-7</v>
      </c>
    </row>
    <row r="22" spans="1:21" x14ac:dyDescent="0.2">
      <c r="A22" s="36" t="s">
        <v>46</v>
      </c>
      <c r="B22" s="37" t="s">
        <v>45</v>
      </c>
      <c r="C22" s="36">
        <v>54531.441099999996</v>
      </c>
      <c r="D22" s="36">
        <v>4.0000000000000002E-4</v>
      </c>
      <c r="E22">
        <f t="shared" si="0"/>
        <v>264.53240512038155</v>
      </c>
      <c r="F22">
        <f t="shared" si="1"/>
        <v>264.5</v>
      </c>
      <c r="G22">
        <f t="shared" si="2"/>
        <v>1.1348499996529426E-2</v>
      </c>
      <c r="K22">
        <f>+G22</f>
        <v>1.1348499996529426E-2</v>
      </c>
      <c r="O22">
        <f t="shared" ca="1" si="3"/>
        <v>1.50082356617883E-3</v>
      </c>
      <c r="Q22" s="2">
        <f t="shared" si="4"/>
        <v>39512.941099999996</v>
      </c>
      <c r="S22">
        <f t="shared" ref="S22:S27" ca="1" si="5">(G22-O22)^2</f>
        <v>9.6976731076882667E-5</v>
      </c>
    </row>
    <row r="23" spans="1:21" x14ac:dyDescent="0.2">
      <c r="A23" s="36" t="s">
        <v>46</v>
      </c>
      <c r="B23" s="37" t="s">
        <v>45</v>
      </c>
      <c r="C23" s="36">
        <v>54531.612099999998</v>
      </c>
      <c r="D23" s="36">
        <v>1.6999999999999999E-3</v>
      </c>
      <c r="E23">
        <f t="shared" si="0"/>
        <v>265.02068776465222</v>
      </c>
      <c r="F23">
        <f t="shared" si="1"/>
        <v>265</v>
      </c>
      <c r="G23">
        <f t="shared" si="2"/>
        <v>7.2449999934178777E-3</v>
      </c>
      <c r="J23">
        <f>+G23</f>
        <v>7.2449999934178777E-3</v>
      </c>
      <c r="O23">
        <f t="shared" ca="1" si="3"/>
        <v>1.5022470646038218E-3</v>
      </c>
      <c r="Q23" s="2">
        <f t="shared" si="4"/>
        <v>39513.112099999998</v>
      </c>
      <c r="S23">
        <f t="shared" ca="1" si="5"/>
        <v>3.2979211201402413E-5</v>
      </c>
    </row>
    <row r="24" spans="1:21" x14ac:dyDescent="0.2">
      <c r="A24" s="36" t="s">
        <v>44</v>
      </c>
      <c r="B24" s="37" t="s">
        <v>45</v>
      </c>
      <c r="C24" s="36">
        <v>55279.47724</v>
      </c>
      <c r="D24" s="36">
        <v>2E-3</v>
      </c>
      <c r="E24">
        <f t="shared" si="0"/>
        <v>2400.5152381305834</v>
      </c>
      <c r="F24">
        <f t="shared" si="1"/>
        <v>2400.5</v>
      </c>
      <c r="G24">
        <f t="shared" si="2"/>
        <v>5.3364999985205941E-3</v>
      </c>
      <c r="J24">
        <f>+G24</f>
        <v>5.3364999985205941E-3</v>
      </c>
      <c r="O24">
        <f t="shared" ca="1" si="3"/>
        <v>7.582008837743767E-3</v>
      </c>
      <c r="Q24" s="2">
        <f t="shared" si="4"/>
        <v>40260.97724</v>
      </c>
      <c r="S24">
        <f t="shared" ca="1" si="5"/>
        <v>5.042309947029402E-6</v>
      </c>
    </row>
    <row r="25" spans="1:21" x14ac:dyDescent="0.2">
      <c r="A25" s="36" t="s">
        <v>47</v>
      </c>
      <c r="B25" s="37" t="s">
        <v>45</v>
      </c>
      <c r="C25" s="36">
        <v>55565.9427</v>
      </c>
      <c r="D25" s="36">
        <v>5.0000000000000001E-4</v>
      </c>
      <c r="E25">
        <f t="shared" si="0"/>
        <v>3218.5041989451861</v>
      </c>
      <c r="F25">
        <f t="shared" si="1"/>
        <v>3218.5</v>
      </c>
      <c r="G25">
        <f t="shared" si="2"/>
        <v>1.4704999994137324E-3</v>
      </c>
      <c r="K25">
        <f>+G25</f>
        <v>1.4704999994137324E-3</v>
      </c>
      <c r="O25">
        <f t="shared" ca="1" si="3"/>
        <v>9.9108522610303392E-3</v>
      </c>
      <c r="Q25" s="2">
        <f t="shared" si="4"/>
        <v>40547.4427</v>
      </c>
      <c r="S25">
        <f t="shared" ca="1" si="5"/>
        <v>7.1239546300176564E-5</v>
      </c>
    </row>
    <row r="26" spans="1:21" x14ac:dyDescent="0.2">
      <c r="A26" s="36" t="s">
        <v>47</v>
      </c>
      <c r="B26" s="37" t="s">
        <v>45</v>
      </c>
      <c r="C26" s="36">
        <v>55660.6849</v>
      </c>
      <c r="D26" s="36">
        <v>5.0000000000000001E-4</v>
      </c>
      <c r="E26">
        <f t="shared" si="0"/>
        <v>3489.0361985911113</v>
      </c>
      <c r="F26">
        <f t="shared" si="1"/>
        <v>3489</v>
      </c>
      <c r="G26">
        <f t="shared" si="2"/>
        <v>1.2676999998802785E-2</v>
      </c>
      <c r="K26">
        <f>+G26</f>
        <v>1.2676999998802785E-2</v>
      </c>
      <c r="O26">
        <f t="shared" ca="1" si="3"/>
        <v>1.0680964908950898E-2</v>
      </c>
      <c r="Q26" s="2">
        <f t="shared" si="4"/>
        <v>40642.1849</v>
      </c>
      <c r="S26">
        <f t="shared" ca="1" si="5"/>
        <v>3.9841560799200289E-6</v>
      </c>
    </row>
    <row r="27" spans="1:21" x14ac:dyDescent="0.2">
      <c r="A27" s="36" t="s">
        <v>48</v>
      </c>
      <c r="B27" s="37" t="s">
        <v>45</v>
      </c>
      <c r="C27" s="36">
        <v>55931.908499999998</v>
      </c>
      <c r="D27" s="36">
        <v>2.9999999999999997E-4</v>
      </c>
      <c r="E27">
        <f t="shared" si="0"/>
        <v>4263.5027283863401</v>
      </c>
      <c r="F27">
        <f t="shared" si="1"/>
        <v>4263.5</v>
      </c>
      <c r="G27">
        <f t="shared" si="2"/>
        <v>9.5549999241484329E-4</v>
      </c>
      <c r="K27">
        <f>+G27</f>
        <v>9.5549999241484329E-4</v>
      </c>
      <c r="O27">
        <f t="shared" ca="1" si="3"/>
        <v>1.2885963969263186E-2</v>
      </c>
      <c r="Q27" s="2">
        <f t="shared" si="4"/>
        <v>40913.408499999998</v>
      </c>
      <c r="S27">
        <f t="shared" ca="1" si="5"/>
        <v>1.4233597070287596E-4</v>
      </c>
    </row>
    <row r="28" spans="1:21" x14ac:dyDescent="0.2">
      <c r="A28" s="38" t="s">
        <v>50</v>
      </c>
      <c r="B28" s="39" t="s">
        <v>45</v>
      </c>
      <c r="C28" s="40">
        <v>58823.083599999998</v>
      </c>
      <c r="D28" s="40" t="s">
        <v>51</v>
      </c>
      <c r="E28">
        <f>+(C28-C$7)/C$8</f>
        <v>12519.120405931335</v>
      </c>
      <c r="F28">
        <f t="shared" si="1"/>
        <v>12519</v>
      </c>
      <c r="G28">
        <f>+C28-(C$7+F28*C$8)</f>
        <v>4.2166999992332421E-2</v>
      </c>
      <c r="K28">
        <f>+G28</f>
        <v>4.2166999992332421E-2</v>
      </c>
      <c r="O28">
        <f ca="1">+C$11+C$12*$F28</f>
        <v>3.6389346464302669E-2</v>
      </c>
      <c r="Q28" s="2">
        <f>+C28-15018.5</f>
        <v>43804.583599999998</v>
      </c>
      <c r="S28">
        <f ca="1">(G28-O28)^2</f>
        <v>3.3381280289954648E-5</v>
      </c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28:D28" name="Range1"/>
  </protectedRanges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Active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2024-01-29T04:05:44Z</dcterms:modified>
</cp:coreProperties>
</file>