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3CF6BB-7C28-466B-A61A-793D5F018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U28" i="1" s="1"/>
  <c r="Q28" i="1"/>
  <c r="E31" i="1"/>
  <c r="F31" i="1" s="1"/>
  <c r="G31" i="1" s="1"/>
  <c r="K31" i="1" s="1"/>
  <c r="Q31" i="1"/>
  <c r="E26" i="1"/>
  <c r="F26" i="1" s="1"/>
  <c r="G26" i="1" s="1"/>
  <c r="K26" i="1" s="1"/>
  <c r="Q26" i="1"/>
  <c r="E29" i="1"/>
  <c r="F29" i="1" s="1"/>
  <c r="G29" i="1" s="1"/>
  <c r="K29" i="1" s="1"/>
  <c r="Q29" i="1"/>
  <c r="E30" i="1"/>
  <c r="F30" i="1" s="1"/>
  <c r="G30" i="1" s="1"/>
  <c r="K30" i="1" s="1"/>
  <c r="Q30" i="1"/>
  <c r="Q27" i="1"/>
  <c r="E27" i="1"/>
  <c r="F27" i="1" s="1"/>
  <c r="G27" i="1" s="1"/>
  <c r="K27" i="1" s="1"/>
  <c r="Q25" i="1"/>
  <c r="D9" i="1"/>
  <c r="C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C21" i="1"/>
  <c r="Q21" i="1" s="1"/>
  <c r="Q24" i="1"/>
  <c r="Q23" i="1"/>
  <c r="F16" i="1"/>
  <c r="F17" i="1" s="1"/>
  <c r="Q22" i="1"/>
  <c r="C11" i="1"/>
  <c r="C12" i="1"/>
  <c r="E21" i="1" l="1"/>
  <c r="F21" i="1" s="1"/>
  <c r="O21" i="1" s="1"/>
  <c r="C17" i="1"/>
  <c r="O28" i="1"/>
  <c r="O31" i="1"/>
  <c r="O30" i="1"/>
  <c r="O29" i="1"/>
  <c r="O26" i="1"/>
  <c r="O27" i="1"/>
  <c r="O24" i="1"/>
  <c r="O23" i="1"/>
  <c r="C15" i="1"/>
  <c r="O22" i="1"/>
  <c r="O25" i="1"/>
  <c r="C16" i="1"/>
  <c r="D18" i="1" s="1"/>
  <c r="G21" i="1" l="1"/>
  <c r="I21" i="1" s="1"/>
  <c r="C18" i="1"/>
  <c r="F18" i="1"/>
  <c r="F19" i="1" s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<sst xmlns="http://schemas.openxmlformats.org/spreadsheetml/2006/main" count="64" uniqueCount="57">
  <si>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</si>
  <si>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</si>
  <si>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</si>
  <si>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</si>
  <si>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</si>
  <si>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</si>
  <si>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</si>
  <si>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</si>
  <si>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</si>
  <si>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</si>
  <si>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</si>
  <si>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</si>
  <si>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</si>
  <si>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</si>
  <si>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</si>
  <si>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</si>
  <si>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</si>
  <si>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</si>
  <si>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</si>
  <si>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</si>
  <si>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</si>
  <si>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</si>
  <si>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</si>
  <si>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</si>
  <si>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</si>
  <si>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</si>
  <si>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</si>
  <si>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</si>
  <si>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</si>
  <si>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</si>
  <si>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</si>
  <si>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</si>
  <si>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</si>
  <si>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</si>
  <si>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</si>
  <si>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</si>
  <si>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</si>
  <si>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</si>
  <si>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</si>
  <si>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</si>
  <si>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</si>
  <si>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</t>
  </si>
  <si>
    <t>IBVS 6154</t>
  </si>
  <si>
    <t>IBVS 6195</t>
  </si>
  <si>
    <t>pg</t>
  </si>
  <si>
    <t>vis</t>
  </si>
  <si>
    <t>PE</t>
  </si>
  <si>
    <t>CCD</t>
  </si>
  <si>
    <t>NV Cnc / GSC 1936-0040</t>
  </si>
  <si>
    <t>IBVS 6262</t>
  </si>
  <si>
    <t>RHN 2021</t>
  </si>
  <si>
    <t>IBVS, 63, 6262</t>
  </si>
  <si>
    <t>II</t>
  </si>
  <si>
    <t>JBAV, 60</t>
  </si>
  <si>
    <t>JBAV, 63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</si>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</sst>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  <xf numFmtId="43" fontId="21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left" vertical="center" wrapText="1"/>
    </xf>
    <xf numFmtId="165" fontId="17" fillId="0" borderId="0" xfId="0" applyNumberFormat="1" applyFont="1" applyAlignment="1">
      <alignment horizontal="left" vertical="center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43" fontId="20" fillId="0" borderId="0" xfId="8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3" fontId="20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A-4A1C-B922-01E6818F4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A-4A1C-B922-01E6818F4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A-4A1C-B922-01E6818F4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1.1525000008987263E-3</c:v>
                </c:pt>
                <c:pt idx="2">
                  <c:v>4.4010142082697712E-3</c:v>
                </c:pt>
                <c:pt idx="3">
                  <c:v>5.5724999983794987E-3</c:v>
                </c:pt>
                <c:pt idx="4">
                  <c:v>8.277499997348059E-3</c:v>
                </c:pt>
                <c:pt idx="5">
                  <c:v>8.277499997348059E-3</c:v>
                </c:pt>
                <c:pt idx="6">
                  <c:v>7.7874999988125637E-3</c:v>
                </c:pt>
                <c:pt idx="8">
                  <c:v>6.5524999954504892E-3</c:v>
                </c:pt>
                <c:pt idx="9">
                  <c:v>-4.3750000622821972E-4</c:v>
                </c:pt>
                <c:pt idx="10">
                  <c:v>1.0577500019280706E-2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A-4A1C-B922-01E6818F4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A-4A1C-B922-01E6818F4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A-4A1C-B922-01E6818F4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A-4A1C-B922-01E6818F4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1.7144483578697797E-2</c:v>
                </c:pt>
                <c:pt idx="1">
                  <c:v>6.868284222675063E-3</c:v>
                </c:pt>
                <c:pt idx="2">
                  <c:v>9.1011779204320728E-4</c:v>
                </c:pt>
                <c:pt idx="3">
                  <c:v>-3.4095335710796967E-4</c:v>
                </c:pt>
                <c:pt idx="4">
                  <c:v>-2.7743905986881007E-3</c:v>
                </c:pt>
                <c:pt idx="5">
                  <c:v>-2.7743905986881007E-3</c:v>
                </c:pt>
                <c:pt idx="6">
                  <c:v>-5.5321796196778003E-3</c:v>
                </c:pt>
                <c:pt idx="7">
                  <c:v>-5.5393696837533826E-3</c:v>
                </c:pt>
                <c:pt idx="8">
                  <c:v>-5.562537667996921E-3</c:v>
                </c:pt>
                <c:pt idx="9">
                  <c:v>-6.4988437898393092E-3</c:v>
                </c:pt>
                <c:pt idx="10">
                  <c:v>-7.5997224894116741E-3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A-4A1C-B922-01E6818F4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-8.1005000000004657E-2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A-4A1C-B922-01E6818F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32784"/>
        <c:axId val="1"/>
      </c:scatterChart>
      <c:valAx>
        <c:axId val="795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8B9F2-2C16-2BB0-98B3-7D41B055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s="11" customFormat="1" ht="12.95" customHeight="1" x14ac:dyDescent="0.2">
      <c r="A2" s="11" t="s">
        <v>23</v>
      </c>
      <c r="C2" s="12"/>
      <c r="D2" s="12" t="s">
        <v>39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1" customFormat="1" ht="12.95" customHeight="1" thickTop="1" x14ac:dyDescent="0.2">
      <c r="A5" s="16" t="s">
        <v>28</v>
      </c>
      <c r="C5" s="17">
        <v>-9.5</v>
      </c>
      <c r="D5" s="11" t="s">
        <v>29</v>
      </c>
    </row>
    <row r="6" spans="1:6" s="11" customFormat="1" ht="12.95" customHeight="1" x14ac:dyDescent="0.2">
      <c r="A6" s="13" t="s">
        <v>1</v>
      </c>
    </row>
    <row r="7" spans="1:6" s="11" customFormat="1" ht="12.95" customHeight="1" x14ac:dyDescent="0.2">
      <c r="A7" s="11" t="s">
        <v>2</v>
      </c>
      <c r="C7" s="18">
        <v>52623.19</v>
      </c>
      <c r="D7" s="19" t="s">
        <v>38</v>
      </c>
    </row>
    <row r="8" spans="1:6" s="11" customFormat="1" ht="12.95" customHeight="1" x14ac:dyDescent="0.2">
      <c r="A8" s="11" t="s">
        <v>3</v>
      </c>
      <c r="C8" s="18">
        <v>0.46746500000000002</v>
      </c>
      <c r="D8" s="19" t="s">
        <v>38</v>
      </c>
    </row>
    <row r="9" spans="1:6" s="11" customFormat="1" ht="12.95" customHeight="1" x14ac:dyDescent="0.2">
      <c r="A9" s="20" t="s">
        <v>32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1" customFormat="1" ht="12.95" customHeight="1" thickBot="1" x14ac:dyDescent="0.25">
      <c r="C10" s="24" t="s">
        <v>19</v>
      </c>
      <c r="D10" s="24" t="s">
        <v>20</v>
      </c>
    </row>
    <row r="11" spans="1:6" s="11" customFormat="1" ht="12.95" customHeight="1" x14ac:dyDescent="0.2">
      <c r="A11" s="11" t="s">
        <v>15</v>
      </c>
      <c r="C11" s="23">
        <f ca="1">INTERCEPT(INDIRECT($D$9):G992,INDIRECT($C$9):F992)</f>
        <v>1.7144483578697797E-2</v>
      </c>
      <c r="D11" s="12"/>
    </row>
    <row r="12" spans="1:6" s="11" customFormat="1" ht="12.95" customHeight="1" x14ac:dyDescent="0.2">
      <c r="A12" s="11" t="s">
        <v>16</v>
      </c>
      <c r="C12" s="23">
        <f ca="1">SLOPE(INDIRECT($D$9):G992,INDIRECT($C$9):F992)</f>
        <v>-1.5977920167958849E-6</v>
      </c>
      <c r="D12" s="12"/>
    </row>
    <row r="13" spans="1:6" s="11" customFormat="1" ht="12.95" customHeight="1" x14ac:dyDescent="0.2">
      <c r="A13" s="11" t="s">
        <v>18</v>
      </c>
      <c r="C13" s="12" t="s">
        <v>13</v>
      </c>
    </row>
    <row r="14" spans="1:6" s="11" customFormat="1" ht="12.95" customHeight="1" x14ac:dyDescent="0.2"/>
    <row r="15" spans="1:6" s="11" customFormat="1" ht="12.95" customHeight="1" x14ac:dyDescent="0.2">
      <c r="A15" s="25" t="s">
        <v>17</v>
      </c>
      <c r="C15" s="26">
        <f ca="1">(C7+C11)+(C8+C12)*INT(MAX(F21:F3533))</f>
        <v>59862.345391076407</v>
      </c>
      <c r="E15" s="27" t="s">
        <v>34</v>
      </c>
      <c r="F15" s="17">
        <v>1</v>
      </c>
    </row>
    <row r="16" spans="1:6" s="11" customFormat="1" ht="12.95" customHeight="1" x14ac:dyDescent="0.2">
      <c r="A16" s="13" t="s">
        <v>4</v>
      </c>
      <c r="C16" s="28">
        <f ca="1">+C8+C12</f>
        <v>0.46746340220798321</v>
      </c>
      <c r="E16" s="27" t="s">
        <v>30</v>
      </c>
      <c r="F16" s="29">
        <f ca="1">NOW()+15018.5+$C$5/24</f>
        <v>60338.718022337962</v>
      </c>
    </row>
    <row r="17" spans="1:21" s="11" customFormat="1" ht="12.95" customHeight="1" thickBot="1" x14ac:dyDescent="0.25">
      <c r="A17" s="27" t="s">
        <v>27</v>
      </c>
      <c r="C17" s="11">
        <f>COUNT(C21:C2191)</f>
        <v>11</v>
      </c>
      <c r="E17" s="27" t="s">
        <v>35</v>
      </c>
      <c r="F17" s="29">
        <f ca="1">ROUND(2*(F16-$C$7)/$C$8,0)/2+F15</f>
        <v>16506</v>
      </c>
    </row>
    <row r="18" spans="1:21" s="11" customFormat="1" ht="12.95" customHeight="1" thickTop="1" thickBot="1" x14ac:dyDescent="0.25">
      <c r="A18" s="13" t="s">
        <v>5</v>
      </c>
      <c r="C18" s="30">
        <f ca="1">+C15</f>
        <v>59862.345391076407</v>
      </c>
      <c r="D18" s="31">
        <f ca="1">+C16</f>
        <v>0.46746340220798321</v>
      </c>
      <c r="E18" s="27" t="s">
        <v>36</v>
      </c>
      <c r="F18" s="23">
        <f ca="1">ROUND(2*(F16-$C$15)/$C$16,0)/2+F15</f>
        <v>1020</v>
      </c>
    </row>
    <row r="19" spans="1:21" s="11" customFormat="1" ht="12.95" customHeight="1" thickTop="1" x14ac:dyDescent="0.2">
      <c r="E19" s="27" t="s">
        <v>31</v>
      </c>
      <c r="F19" s="32">
        <f ca="1">+$C$15+$C$16*F18-15018.5-$C$5/24</f>
        <v>45321.053894661884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44</v>
      </c>
      <c r="I20" s="33" t="s">
        <v>45</v>
      </c>
      <c r="J20" s="33" t="s">
        <v>46</v>
      </c>
      <c r="K20" s="33" t="s">
        <v>47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11" customFormat="1" ht="12.95" customHeight="1" x14ac:dyDescent="0.2">
      <c r="A21" s="11" t="s">
        <v>38</v>
      </c>
      <c r="B21" s="12"/>
      <c r="C21" s="36">
        <f>C7</f>
        <v>52623.19</v>
      </c>
      <c r="D21" s="18"/>
      <c r="E21" s="11">
        <f t="shared" ref="E21:E31" si="0">+(C21-C$7)/C$8</f>
        <v>0</v>
      </c>
      <c r="F21" s="37">
        <f t="shared" ref="F21:F31" si="1">ROUND(2*E21,0)/2</f>
        <v>0</v>
      </c>
      <c r="G21" s="11">
        <f t="shared" ref="G21:G31" si="2">+C21-(C$7+F21*C$8)</f>
        <v>0</v>
      </c>
      <c r="I21" s="11">
        <f>+G21</f>
        <v>0</v>
      </c>
      <c r="O21" s="11">
        <f t="shared" ref="O21:O31" ca="1" si="3">+C$11+C$12*$F21</f>
        <v>1.7144483578697797E-2</v>
      </c>
      <c r="Q21" s="38">
        <f t="shared" ref="Q21:Q31" si="4">+C21-15018.5</f>
        <v>37604.69</v>
      </c>
    </row>
    <row r="22" spans="1:21" s="11" customFormat="1" ht="12.95" customHeight="1" x14ac:dyDescent="0.2">
      <c r="A22" s="3" t="s">
        <v>40</v>
      </c>
      <c r="B22" s="4" t="s">
        <v>41</v>
      </c>
      <c r="C22" s="8">
        <v>55629.692300000002</v>
      </c>
      <c r="D22" s="3">
        <v>2.0000000000000001E-4</v>
      </c>
      <c r="E22" s="11">
        <f t="shared" si="0"/>
        <v>6431.5024654252193</v>
      </c>
      <c r="F22" s="37">
        <f t="shared" si="1"/>
        <v>6431.5</v>
      </c>
      <c r="G22" s="11">
        <f t="shared" si="2"/>
        <v>1.1525000008987263E-3</v>
      </c>
      <c r="K22" s="11">
        <f t="shared" ref="K22:K27" si="5">+G22</f>
        <v>1.1525000008987263E-3</v>
      </c>
      <c r="O22" s="11">
        <f t="shared" ca="1" si="3"/>
        <v>6.868284222675063E-3</v>
      </c>
      <c r="Q22" s="38">
        <f t="shared" si="4"/>
        <v>40611.192300000002</v>
      </c>
    </row>
    <row r="23" spans="1:21" s="11" customFormat="1" ht="12.95" customHeight="1" x14ac:dyDescent="0.2">
      <c r="A23" s="39" t="s">
        <v>42</v>
      </c>
      <c r="B23" s="40"/>
      <c r="C23" s="41">
        <v>57372.872533514208</v>
      </c>
      <c r="D23" s="42">
        <v>5.0000000000000001E-4</v>
      </c>
      <c r="E23" s="11">
        <f t="shared" si="0"/>
        <v>10160.509414638969</v>
      </c>
      <c r="F23" s="37">
        <f t="shared" si="1"/>
        <v>10160.5</v>
      </c>
      <c r="G23" s="11">
        <f t="shared" si="2"/>
        <v>4.4010142082697712E-3</v>
      </c>
      <c r="K23" s="11">
        <f t="shared" si="5"/>
        <v>4.4010142082697712E-3</v>
      </c>
      <c r="O23" s="11">
        <f t="shared" ca="1" si="3"/>
        <v>9.1011779204320728E-4</v>
      </c>
      <c r="Q23" s="38">
        <f t="shared" si="4"/>
        <v>42354.372533514208</v>
      </c>
    </row>
    <row r="24" spans="1:21" s="11" customFormat="1" ht="12.95" customHeight="1" x14ac:dyDescent="0.2">
      <c r="A24" s="39" t="s">
        <v>43</v>
      </c>
      <c r="B24" s="40"/>
      <c r="C24" s="41">
        <v>57738.898800000003</v>
      </c>
      <c r="D24" s="42">
        <v>2.0000000000000001E-4</v>
      </c>
      <c r="E24" s="11">
        <f t="shared" si="0"/>
        <v>10943.511920678553</v>
      </c>
      <c r="F24" s="37">
        <f t="shared" si="1"/>
        <v>10943.5</v>
      </c>
      <c r="G24" s="11">
        <f t="shared" si="2"/>
        <v>5.5724999983794987E-3</v>
      </c>
      <c r="K24" s="11">
        <f t="shared" si="5"/>
        <v>5.5724999983794987E-3</v>
      </c>
      <c r="O24" s="11">
        <f t="shared" ca="1" si="3"/>
        <v>-3.4095335710796967E-4</v>
      </c>
      <c r="Q24" s="38">
        <f t="shared" si="4"/>
        <v>42720.398800000003</v>
      </c>
    </row>
    <row r="25" spans="1:21" s="11" customFormat="1" ht="12.95" customHeight="1" x14ac:dyDescent="0.2">
      <c r="A25" s="43" t="s">
        <v>49</v>
      </c>
      <c r="B25" s="44"/>
      <c r="C25" s="45">
        <v>58450.850700000003</v>
      </c>
      <c r="D25" s="46">
        <v>6.9999999999999999E-4</v>
      </c>
      <c r="E25" s="11">
        <f t="shared" si="0"/>
        <v>12466.517707208026</v>
      </c>
      <c r="F25" s="37">
        <f t="shared" si="1"/>
        <v>12466.5</v>
      </c>
      <c r="G25" s="11">
        <f t="shared" si="2"/>
        <v>8.277499997348059E-3</v>
      </c>
      <c r="K25" s="11">
        <f t="shared" si="5"/>
        <v>8.277499997348059E-3</v>
      </c>
      <c r="O25" s="11">
        <f t="shared" ca="1" si="3"/>
        <v>-2.7743905986881007E-3</v>
      </c>
      <c r="Q25" s="38">
        <f t="shared" si="4"/>
        <v>43432.350700000003</v>
      </c>
    </row>
    <row r="26" spans="1:21" s="11" customFormat="1" ht="12.95" customHeight="1" x14ac:dyDescent="0.2">
      <c r="A26" s="5" t="s">
        <v>51</v>
      </c>
      <c r="B26" s="6" t="s">
        <v>52</v>
      </c>
      <c r="C26" s="7">
        <v>58450.850700000003</v>
      </c>
      <c r="D26" s="51">
        <v>6.9999999999999999E-4</v>
      </c>
      <c r="E26" s="11">
        <f t="shared" si="0"/>
        <v>12466.517707208026</v>
      </c>
      <c r="F26" s="37">
        <f t="shared" si="1"/>
        <v>12466.5</v>
      </c>
      <c r="G26" s="11">
        <f t="shared" si="2"/>
        <v>8.277499997348059E-3</v>
      </c>
      <c r="K26" s="11">
        <f t="shared" si="5"/>
        <v>8.277499997348059E-3</v>
      </c>
      <c r="O26" s="11">
        <f t="shared" ca="1" si="3"/>
        <v>-2.7743905986881007E-3</v>
      </c>
      <c r="Q26" s="38">
        <f t="shared" si="4"/>
        <v>43432.350700000003</v>
      </c>
    </row>
    <row r="27" spans="1:21" s="11" customFormat="1" ht="12.95" customHeight="1" x14ac:dyDescent="0.2">
      <c r="A27" s="13" t="s">
        <v>50</v>
      </c>
      <c r="B27" s="12"/>
      <c r="C27" s="36">
        <v>59257.694799999997</v>
      </c>
      <c r="D27" s="18">
        <v>2.9999999999999997E-4</v>
      </c>
      <c r="E27" s="11">
        <f t="shared" si="0"/>
        <v>14192.516659001198</v>
      </c>
      <c r="F27" s="37">
        <f t="shared" si="1"/>
        <v>14192.5</v>
      </c>
      <c r="G27" s="11">
        <f t="shared" si="2"/>
        <v>7.7874999988125637E-3</v>
      </c>
      <c r="K27" s="11">
        <f t="shared" si="5"/>
        <v>7.7874999988125637E-3</v>
      </c>
      <c r="O27" s="11">
        <f t="shared" ca="1" si="3"/>
        <v>-5.5321796196778003E-3</v>
      </c>
      <c r="Q27" s="38">
        <f t="shared" si="4"/>
        <v>44239.194799999997</v>
      </c>
    </row>
    <row r="28" spans="1:21" s="11" customFormat="1" ht="12.95" customHeight="1" x14ac:dyDescent="0.2">
      <c r="A28" s="10" t="s">
        <v>56</v>
      </c>
      <c r="B28" s="48" t="s">
        <v>52</v>
      </c>
      <c r="C28" s="49">
        <v>59259.709600000002</v>
      </c>
      <c r="D28" s="50">
        <v>2.9999999999999997E-4</v>
      </c>
      <c r="E28" s="11">
        <f t="shared" si="0"/>
        <v>14196.826714299465</v>
      </c>
      <c r="F28" s="37">
        <f t="shared" si="1"/>
        <v>14197</v>
      </c>
      <c r="G28" s="11">
        <f t="shared" si="2"/>
        <v>-8.1005000000004657E-2</v>
      </c>
      <c r="O28" s="11">
        <f t="shared" ca="1" si="3"/>
        <v>-5.5393696837533826E-3</v>
      </c>
      <c r="Q28" s="38">
        <f t="shared" si="4"/>
        <v>44241.209600000002</v>
      </c>
      <c r="U28" s="11">
        <f>+G28</f>
        <v>-8.1005000000004657E-2</v>
      </c>
    </row>
    <row r="29" spans="1:21" s="11" customFormat="1" ht="12.95" customHeight="1" x14ac:dyDescent="0.2">
      <c r="A29" s="5" t="s">
        <v>53</v>
      </c>
      <c r="B29" s="6" t="s">
        <v>41</v>
      </c>
      <c r="C29" s="7">
        <v>59266.575400000002</v>
      </c>
      <c r="D29" s="51">
        <v>1.4E-3</v>
      </c>
      <c r="E29" s="11">
        <f t="shared" si="0"/>
        <v>14211.514017092186</v>
      </c>
      <c r="F29" s="37">
        <f t="shared" si="1"/>
        <v>14211.5</v>
      </c>
      <c r="G29" s="11">
        <f t="shared" si="2"/>
        <v>6.5524999954504892E-3</v>
      </c>
      <c r="K29" s="11">
        <f>+G29</f>
        <v>6.5524999954504892E-3</v>
      </c>
      <c r="O29" s="11">
        <f t="shared" ca="1" si="3"/>
        <v>-5.562537667996921E-3</v>
      </c>
      <c r="Q29" s="38">
        <f t="shared" si="4"/>
        <v>44248.075400000002</v>
      </c>
    </row>
    <row r="30" spans="1:21" s="11" customFormat="1" ht="12.95" customHeight="1" x14ac:dyDescent="0.2">
      <c r="A30" s="5" t="s">
        <v>54</v>
      </c>
      <c r="B30" s="6" t="s">
        <v>52</v>
      </c>
      <c r="C30" s="7">
        <v>59540.502899999999</v>
      </c>
      <c r="D30" s="51">
        <v>5.0000000000000001E-4</v>
      </c>
      <c r="E30" s="11">
        <f t="shared" si="0"/>
        <v>14797.499064101048</v>
      </c>
      <c r="F30" s="37">
        <f t="shared" si="1"/>
        <v>14797.5</v>
      </c>
      <c r="G30" s="11">
        <f t="shared" si="2"/>
        <v>-4.3750000622821972E-4</v>
      </c>
      <c r="K30" s="11">
        <f>+G30</f>
        <v>-4.3750000622821972E-4</v>
      </c>
      <c r="O30" s="11">
        <f t="shared" ca="1" si="3"/>
        <v>-6.4988437898393092E-3</v>
      </c>
      <c r="Q30" s="38">
        <f t="shared" si="4"/>
        <v>44522.002899999999</v>
      </c>
    </row>
    <row r="31" spans="1:21" s="11" customFormat="1" ht="12.95" customHeight="1" x14ac:dyDescent="0.2">
      <c r="A31" s="47" t="s">
        <v>55</v>
      </c>
      <c r="B31" s="52" t="s">
        <v>41</v>
      </c>
      <c r="C31" s="9">
        <v>59862.597300000023</v>
      </c>
      <c r="D31" s="51">
        <v>2.9999999999999997E-4</v>
      </c>
      <c r="E31" s="11">
        <f t="shared" si="0"/>
        <v>15486.522627362519</v>
      </c>
      <c r="F31" s="37">
        <f t="shared" si="1"/>
        <v>15486.5</v>
      </c>
      <c r="G31" s="11">
        <f t="shared" si="2"/>
        <v>1.0577500019280706E-2</v>
      </c>
      <c r="K31" s="11">
        <f>+G31</f>
        <v>1.0577500019280706E-2</v>
      </c>
      <c r="O31" s="11">
        <f t="shared" ca="1" si="3"/>
        <v>-7.5997224894116741E-3</v>
      </c>
      <c r="Q31" s="38">
        <f t="shared" si="4"/>
        <v>44844.097300000023</v>
      </c>
    </row>
    <row r="32" spans="1:21" s="11" customFormat="1" ht="12.95" customHeight="1" x14ac:dyDescent="0.2">
      <c r="B32" s="12"/>
      <c r="C32" s="36"/>
      <c r="D32" s="18"/>
      <c r="Q32" s="38"/>
    </row>
    <row r="33" spans="2:17" s="11" customFormat="1" ht="12.95" customHeight="1" x14ac:dyDescent="0.2">
      <c r="B33" s="12"/>
      <c r="C33" s="36"/>
      <c r="D33" s="18"/>
      <c r="Q33" s="38"/>
    </row>
    <row r="34" spans="2:17" s="11" customFormat="1" ht="12.95" customHeight="1" x14ac:dyDescent="0.2">
      <c r="B34" s="12"/>
      <c r="C34" s="36"/>
      <c r="D34" s="18"/>
    </row>
    <row r="35" spans="2:17" s="11" customFormat="1" ht="12.95" customHeight="1" x14ac:dyDescent="0.2">
      <c r="B35" s="12"/>
      <c r="C35" s="36"/>
      <c r="D35" s="18"/>
    </row>
    <row r="36" spans="2:17" s="11" customFormat="1" ht="12.95" customHeight="1" x14ac:dyDescent="0.2">
      <c r="B36" s="12"/>
      <c r="C36" s="36"/>
      <c r="D36" s="18"/>
    </row>
    <row r="37" spans="2:17" s="11" customFormat="1" ht="12.95" customHeight="1" x14ac:dyDescent="0.2">
      <c r="B37" s="12"/>
      <c r="C37" s="36"/>
      <c r="D37" s="18"/>
    </row>
    <row r="38" spans="2:17" s="11" customFormat="1" ht="12.95" customHeight="1" x14ac:dyDescent="0.2">
      <c r="B38" s="12"/>
      <c r="C38" s="36"/>
      <c r="D38" s="18"/>
    </row>
    <row r="39" spans="2:17" s="11" customFormat="1" ht="12.95" customHeight="1" x14ac:dyDescent="0.2">
      <c r="B39" s="12"/>
      <c r="C39" s="36"/>
      <c r="D39" s="18"/>
    </row>
    <row r="40" spans="2:17" s="11" customFormat="1" ht="12.95" customHeight="1" x14ac:dyDescent="0.2">
      <c r="B40" s="12"/>
      <c r="C40" s="36"/>
      <c r="D40" s="18"/>
    </row>
    <row r="41" spans="2:17" s="11" customFormat="1" ht="12.95" customHeight="1" x14ac:dyDescent="0.2">
      <c r="B41" s="12"/>
      <c r="C41" s="18"/>
      <c r="D41" s="18"/>
    </row>
    <row r="42" spans="2:17" s="11" customFormat="1" ht="12.95" customHeight="1" x14ac:dyDescent="0.2">
      <c r="B42" s="12"/>
      <c r="C42" s="18"/>
      <c r="D42" s="18"/>
    </row>
    <row r="43" spans="2:17" s="11" customFormat="1" ht="12.95" customHeight="1" x14ac:dyDescent="0.2">
      <c r="B43" s="12"/>
      <c r="C43" s="18"/>
      <c r="D43" s="18"/>
    </row>
    <row r="44" spans="2:17" s="11" customFormat="1" ht="12.95" customHeight="1" x14ac:dyDescent="0.2">
      <c r="B44" s="12"/>
      <c r="C44" s="18"/>
      <c r="D44" s="18"/>
    </row>
    <row r="45" spans="2:17" s="11" customFormat="1" ht="12.95" customHeight="1" x14ac:dyDescent="0.2">
      <c r="C45" s="18"/>
      <c r="D45" s="18"/>
    </row>
    <row r="46" spans="2:17" s="11" customFormat="1" ht="12.95" customHeight="1" x14ac:dyDescent="0.2">
      <c r="C46" s="18"/>
      <c r="D46" s="18"/>
    </row>
    <row r="47" spans="2:17" s="11" customFormat="1" ht="12.95" customHeight="1" x14ac:dyDescent="0.2">
      <c r="C47" s="18"/>
      <c r="D47" s="18"/>
    </row>
    <row r="48" spans="2:17" s="11" customFormat="1" ht="12.95" customHeight="1" x14ac:dyDescent="0.2">
      <c r="C48" s="18"/>
      <c r="D48" s="18"/>
    </row>
    <row r="49" spans="3:4" s="11" customFormat="1" ht="12.95" customHeight="1" x14ac:dyDescent="0.2">
      <c r="C49" s="18"/>
      <c r="D49" s="18"/>
    </row>
    <row r="50" spans="3:4" s="11" customFormat="1" ht="12.95" customHeight="1" x14ac:dyDescent="0.2">
      <c r="C50" s="18"/>
      <c r="D50" s="18"/>
    </row>
    <row r="51" spans="3:4" s="11" customFormat="1" ht="12.95" customHeight="1" x14ac:dyDescent="0.2">
      <c r="C51" s="18"/>
      <c r="D51" s="18"/>
    </row>
    <row r="52" spans="3:4" s="11" customFormat="1" ht="12.95" customHeight="1" x14ac:dyDescent="0.2">
      <c r="C52" s="18"/>
      <c r="D52" s="18"/>
    </row>
    <row r="53" spans="3:4" s="11" customFormat="1" ht="12.95" customHeight="1" x14ac:dyDescent="0.2">
      <c r="C53" s="18"/>
      <c r="D53" s="18"/>
    </row>
    <row r="54" spans="3:4" s="11" customFormat="1" ht="12.95" customHeight="1" x14ac:dyDescent="0.2">
      <c r="C54" s="18"/>
      <c r="D54" s="18"/>
    </row>
    <row r="55" spans="3:4" s="11" customFormat="1" ht="12.95" customHeight="1" x14ac:dyDescent="0.2">
      <c r="C55" s="18"/>
      <c r="D55" s="18"/>
    </row>
    <row r="56" spans="3:4" s="11" customFormat="1" ht="12.95" customHeight="1" x14ac:dyDescent="0.2">
      <c r="C56" s="18"/>
      <c r="D56" s="18"/>
    </row>
    <row r="57" spans="3:4" s="11" customFormat="1" ht="12.95" customHeight="1" x14ac:dyDescent="0.2">
      <c r="C57" s="18"/>
      <c r="D57" s="18"/>
    </row>
    <row r="58" spans="3:4" s="11" customFormat="1" ht="12.95" customHeight="1" x14ac:dyDescent="0.2">
      <c r="C58" s="18"/>
      <c r="D58" s="18"/>
    </row>
    <row r="59" spans="3:4" s="11" customFormat="1" ht="12.95" customHeight="1" x14ac:dyDescent="0.2">
      <c r="C59" s="18"/>
      <c r="D59" s="18"/>
    </row>
    <row r="60" spans="3:4" s="11" customFormat="1" ht="12.95" customHeight="1" x14ac:dyDescent="0.2">
      <c r="C60" s="18"/>
      <c r="D60" s="18"/>
    </row>
    <row r="61" spans="3:4" s="11" customFormat="1" ht="12.95" customHeight="1" x14ac:dyDescent="0.2">
      <c r="C61" s="18"/>
      <c r="D61" s="18"/>
    </row>
    <row r="62" spans="3:4" s="11" customFormat="1" ht="12.95" customHeight="1" x14ac:dyDescent="0.2">
      <c r="C62" s="18"/>
      <c r="D62" s="18"/>
    </row>
    <row r="63" spans="3:4" s="11" customFormat="1" ht="12.95" customHeight="1" x14ac:dyDescent="0.2">
      <c r="C63" s="18"/>
      <c r="D63" s="18"/>
    </row>
    <row r="64" spans="3:4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s="11" customFormat="1" ht="12.95" customHeight="1" x14ac:dyDescent="0.2">
      <c r="C193" s="18"/>
      <c r="D193" s="18"/>
    </row>
    <row r="194" spans="3:4" s="11" customFormat="1" ht="12.95" customHeight="1" x14ac:dyDescent="0.2">
      <c r="C194" s="18"/>
      <c r="D194" s="18"/>
    </row>
    <row r="195" spans="3:4" s="11" customFormat="1" ht="12.95" customHeight="1" x14ac:dyDescent="0.2">
      <c r="C195" s="18"/>
      <c r="D195" s="18"/>
    </row>
    <row r="196" spans="3:4" s="11" customFormat="1" ht="12.95" customHeight="1" x14ac:dyDescent="0.2">
      <c r="C196" s="18"/>
      <c r="D196" s="18"/>
    </row>
    <row r="197" spans="3:4" s="11" customFormat="1" ht="12.95" customHeight="1" x14ac:dyDescent="0.2">
      <c r="C197" s="18"/>
      <c r="D197" s="18"/>
    </row>
    <row r="198" spans="3:4" s="11" customFormat="1" ht="12.95" customHeight="1" x14ac:dyDescent="0.2">
      <c r="C198" s="18"/>
      <c r="D198" s="18"/>
    </row>
    <row r="199" spans="3:4" s="11" customFormat="1" ht="12.95" customHeight="1" x14ac:dyDescent="0.2">
      <c r="C199" s="18"/>
      <c r="D199" s="18"/>
    </row>
    <row r="200" spans="3:4" s="11" customFormat="1" ht="12.95" customHeight="1" x14ac:dyDescent="0.2">
      <c r="C200" s="18"/>
      <c r="D200" s="18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0">
    <sortCondition ref="C21:C40"/>
  </sortState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2024-01-29T04:13:57Z</dcterms:modified>
</cp:coreProperties>
</file>