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D32473-BC8B-431A-B6F8-653CFA633495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Q21" i="1"/>
  <c r="F11" i="1"/>
  <c r="C22" i="1"/>
  <c r="E22" i="1"/>
  <c r="F22" i="1"/>
  <c r="G22" i="1"/>
  <c r="H22" i="1"/>
  <c r="A22" i="1"/>
  <c r="H20" i="1"/>
  <c r="G11" i="1"/>
  <c r="E14" i="1"/>
  <c r="Q22" i="1"/>
  <c r="C17" i="1"/>
  <c r="C11" i="1"/>
  <c r="E15" i="1" l="1"/>
  <c r="C12" i="1"/>
  <c r="C16" i="1" l="1"/>
  <c r="D18" i="1" s="1"/>
  <c r="O22" i="1"/>
  <c r="S22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<sst xmlns="http://schemas.openxmlformats.org/spreadsheetml/2006/main" count="55" uniqueCount="52">
  <si>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</si>
  <si>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</si>
  <si>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</si>
  <si>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</si>
  <si>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</si>
  <si>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</si>
  <si>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</si>
  <si>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</si>
  <si>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</si>
  <si>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</si>
  <si>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</si>
  <si>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</si>
  <si>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</si>
  <si>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</si>
  <si>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</si>
  <si>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</si>
  <si>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</si>
  <si>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</si>
  <si>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</si>
  <si>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</si>
  <si>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</si>
  <si>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</si>
  <si>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</si>
  <si>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</si>
  <si>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</si>
  <si>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</si>
  <si>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</si>
  <si>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</si>
  <si>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</si>
  <si>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</si>
  <si>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</si>
  <si>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</si>
  <si>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</si>
  <si>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</si>
  <si>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</si>
  <si>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</si>
  <si>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</si>
  <si>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</si>
  <si>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</si>
  <si>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</si>
  <si>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</si>
  <si>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</si>
  <si>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G1383-1023</t>
  </si>
  <si>
    <t>G1383-1023_Cnc.xls</t>
  </si>
  <si>
    <t>ESD</t>
  </si>
  <si>
    <t>Cnc</t>
  </si>
  <si>
    <t>VSX</t>
  </si>
  <si>
    <t>IBVS 6010</t>
  </si>
  <si>
    <t>I</t>
  </si>
  <si>
    <t>??</t>
  </si>
  <si>
    <t>OR Cnc / GSC 1383-1023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</si>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</sst>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OR Cnc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IBVS 6010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-1102.5</c:v>
                </c:pt>
                <c:pt idx="1">
                  <c:v>0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84-47D2-9FBB-2A3D4D4EB09C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-1102.5</c:v>
                </c:pt>
                <c:pt idx="1">
                  <c:v>0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-0.41224999990663491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84-47D2-9FBB-2A3D4D4EB09C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-1102.5</c:v>
                </c:pt>
                <c:pt idx="1">
                  <c:v>0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84-47D2-9FBB-2A3D4D4EB09C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-1102.5</c:v>
                </c:pt>
                <c:pt idx="1">
                  <c:v>0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84-47D2-9FBB-2A3D4D4EB09C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-1102.5</c:v>
                </c:pt>
                <c:pt idx="1">
                  <c:v>0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84-47D2-9FBB-2A3D4D4EB09C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-1102.5</c:v>
                </c:pt>
                <c:pt idx="1">
                  <c:v>0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84-47D2-9FBB-2A3D4D4EB09C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-1102.5</c:v>
                </c:pt>
                <c:pt idx="1">
                  <c:v>0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84-47D2-9FBB-2A3D4D4EB09C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-1102.5</c:v>
                </c:pt>
                <c:pt idx="1">
                  <c:v>0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-0.41224999990663491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84-47D2-9FBB-2A3D4D4EB09C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-1102.5</c:v>
                </c:pt>
                <c:pt idx="1">
                  <c:v>0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B84-47D2-9FBB-2A3D4D4EB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095104"/>
        <c:axId val="1"/>
      </c:scatterChart>
      <c:valAx>
        <c:axId val="1008095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095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95488721804512"/>
          <c:y val="0.92375366568914952"/>
          <c:w val="0.7774436090225563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19051</xdr:rowOff>
    </xdr:from>
    <xdr:to>
      <xdr:col>17</xdr:col>
      <xdr:colOff>142875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7DAE2D-0B2D-6747-F936-915B06A74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50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52626.899999999907</v>
      </c>
      <c r="D7" s="29" t="s">
        <v>46</v>
      </c>
    </row>
    <row r="8" spans="1:7" x14ac:dyDescent="0.2">
      <c r="A8" t="s">
        <v>3</v>
      </c>
      <c r="C8" s="35">
        <v>3.2627000000000002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3.739229024096462E-4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60338.720560648144</v>
      </c>
    </row>
    <row r="15" spans="1:7" x14ac:dyDescent="0.2">
      <c r="A15" s="11" t="s">
        <v>17</v>
      </c>
      <c r="B15" s="9"/>
      <c r="C15" s="12">
        <f ca="1">(C7+C11)+(C8+C12)*INT(MAX(F21:F3533))</f>
        <v>52626.899999999907</v>
      </c>
      <c r="D15" s="13" t="s">
        <v>38</v>
      </c>
      <c r="E15" s="14">
        <f ca="1">ROUND(2*(E14-$C$7)/$C$8,0)/2+E13</f>
        <v>2364.5</v>
      </c>
    </row>
    <row r="16" spans="1:7" x14ac:dyDescent="0.2">
      <c r="A16" s="15" t="s">
        <v>4</v>
      </c>
      <c r="B16" s="9"/>
      <c r="C16" s="16">
        <f ca="1">+C8+C12</f>
        <v>3.2630739229024099</v>
      </c>
      <c r="D16" s="13" t="s">
        <v>39</v>
      </c>
      <c r="E16" s="23">
        <f ca="1">ROUND(2*(E14-$C$15)/$C$16,0)/2+E13</f>
        <v>2364.5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45324.334124035988</v>
      </c>
    </row>
    <row r="18" spans="1:19" ht="14.25" thickTop="1" thickBot="1" x14ac:dyDescent="0.25">
      <c r="A18" s="15" t="s">
        <v>5</v>
      </c>
      <c r="B18" s="9"/>
      <c r="C18" s="18">
        <f ca="1">+C15</f>
        <v>52626.899999999907</v>
      </c>
      <c r="D18" s="19">
        <f ca="1">+C16</f>
        <v>3.2630739229024099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IBVS 6010</v>
      </c>
      <c r="I20" s="6" t="s">
        <v>28</v>
      </c>
      <c r="J20" s="6" t="s">
        <v>51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s="32" t="s">
        <v>47</v>
      </c>
      <c r="B21" s="33" t="s">
        <v>48</v>
      </c>
      <c r="C21" s="32">
        <v>49029.360999999997</v>
      </c>
      <c r="D21" s="32" t="s">
        <v>49</v>
      </c>
      <c r="E21">
        <f>+(C21-C$7)/C$8</f>
        <v>-1102.6263524074875</v>
      </c>
      <c r="F21">
        <f>ROUND(2*E21,0)/2</f>
        <v>-1102.5</v>
      </c>
      <c r="G21">
        <f>+C21-(C$7+F21*C$8)</f>
        <v>-0.41224999990663491</v>
      </c>
      <c r="I21">
        <f>+G21</f>
        <v>-0.41224999990663491</v>
      </c>
      <c r="O21">
        <f ca="1">+C$11+C$12*$F21</f>
        <v>-0.41224999990663491</v>
      </c>
      <c r="Q21" s="1">
        <f>+C21-15018.5</f>
        <v>34010.860999999997</v>
      </c>
      <c r="S21">
        <f ca="1">+(O21-G21)^2</f>
        <v>0</v>
      </c>
    </row>
    <row r="22" spans="1:19" x14ac:dyDescent="0.2">
      <c r="A22" t="str">
        <f>D8</f>
        <v>VSX</v>
      </c>
      <c r="C22" s="7">
        <f>C$7</f>
        <v>52626.899999999907</v>
      </c>
      <c r="D22" s="7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1">
        <f>+C22-15018.5</f>
        <v>37608.399999999907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2024-01-29T04:17:36Z</dcterms:modified>
</cp:coreProperties>
</file>