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1ABA1ED-E3E3-43FB-9798-7BC6F47AF3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D9" i="1"/>
  <c r="C9" i="1"/>
  <c r="Q22" i="1"/>
  <c r="Q23" i="1"/>
  <c r="C21" i="1"/>
  <c r="E21" i="1"/>
  <c r="F21" i="1"/>
  <c r="G21" i="1"/>
  <c r="I21" i="1"/>
  <c r="A21" i="1"/>
  <c r="F16" i="1"/>
  <c r="C17" i="1"/>
  <c r="Q21" i="1"/>
  <c r="C12" i="1"/>
  <c r="C11" i="1"/>
  <c r="O23" i="1" l="1"/>
  <c r="S23" i="1" s="1"/>
  <c r="O22" i="1"/>
  <c r="S22" i="1" s="1"/>
  <c r="O21" i="1"/>
  <c r="S21" i="1" s="1"/>
  <c r="C15" i="1"/>
  <c r="F18" i="1" s="1"/>
  <c r="C16" i="1"/>
  <c r="D18" i="1" s="1"/>
  <c r="F17" i="1"/>
  <c r="S19" i="1" l="1"/>
  <c r="C18" i="1"/>
  <c r="F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<sst xmlns="http://schemas.openxmlformats.org/spreadsheetml/2006/main" count="54" uniqueCount="51">
  <si>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</si>
  <si>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</si>
  <si>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</si>
  <si>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</si>
  <si>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</si>
  <si>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</si>
  <si>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</si>
  <si>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</si>
  <si>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</si>
  <si>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</si>
  <si>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</si>
  <si>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</si>
  <si>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</si>
  <si>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</si>
  <si>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</si>
  <si>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</si>
  <si>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</si>
  <si>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</si>
  <si>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</si>
  <si>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</si>
  <si>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</si>
  <si>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</si>
  <si>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</si>
  <si>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</si>
  <si>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</si>
  <si>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</si>
  <si>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</si>
  <si>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</si>
  <si>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</si>
  <si>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</si>
  <si>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</si>
  <si>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</si>
  <si>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</si>
  <si>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</si>
  <si>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</si>
  <si>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</si>
  <si>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</si>
  <si>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</si>
  <si>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</si>
  <si>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EC</t>
  </si>
  <si>
    <t>Cnc</t>
  </si>
  <si>
    <t>VSX</t>
  </si>
  <si>
    <t>IBVS 5992</t>
  </si>
  <si>
    <t>I</t>
  </si>
  <si>
    <t>IBVS 6029</t>
  </si>
  <si>
    <t>II</t>
  </si>
  <si>
    <t>OU Cnc / GSC 0800-1379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</si>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</sst>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Cnc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E8-4116-9D73-FF051A80B3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E8-4116-9D73-FF051A80B3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E8-4116-9D73-FF051A80B3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-6.1225999881571624E-2</c:v>
                </c:pt>
                <c:pt idx="2">
                  <c:v>-5.6082999886712059E-2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E8-4116-9D73-FF051A80B3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E8-4116-9D73-FF051A80B3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E8-4116-9D73-FF051A80B3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E8-4116-9D73-FF051A80B3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-0.11568017277340774</c:v>
                </c:pt>
                <c:pt idx="1">
                  <c:v>-6.1225999881571624E-2</c:v>
                </c:pt>
                <c:pt idx="2">
                  <c:v>-5.6082999886712059E-2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E8-4116-9D73-FF051A80B3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8571</c:v>
                </c:pt>
                <c:pt idx="2">
                  <c:v>9380.5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E8-4116-9D73-FF051A80B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138328"/>
        <c:axId val="1"/>
      </c:scatterChart>
      <c:valAx>
        <c:axId val="790138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138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CCC95C-6D7C-639D-2E67-A15480F4A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23</v>
      </c>
      <c r="B2" t="s">
        <v>39</v>
      </c>
      <c r="C2" s="30" t="s">
        <v>38</v>
      </c>
      <c r="D2" s="3" t="s">
        <v>40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5">
        <v>52393.129999999888</v>
      </c>
      <c r="D7" s="29" t="s">
        <v>41</v>
      </c>
    </row>
    <row r="8" spans="1:6" x14ac:dyDescent="0.2">
      <c r="A8" t="s">
        <v>3</v>
      </c>
      <c r="C8" s="35">
        <v>0.37820599999999999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-0.11568017277340774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6.35330450260601E-6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55940.646193823355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0.37821235330450259</v>
      </c>
      <c r="E16" s="14" t="s">
        <v>30</v>
      </c>
      <c r="F16" s="15">
        <f ca="1">NOW()+15018.5+$C$5/24</f>
        <v>60338.720999421297</v>
      </c>
    </row>
    <row r="17" spans="1:19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21009.5</v>
      </c>
    </row>
    <row r="18" spans="1:19" ht="14.25" thickTop="1" thickBot="1" x14ac:dyDescent="0.25">
      <c r="A18" s="16" t="s">
        <v>5</v>
      </c>
      <c r="B18" s="10"/>
      <c r="C18" s="19">
        <f ca="1">+C15</f>
        <v>55940.646193823355</v>
      </c>
      <c r="D18" s="20">
        <f ca="1">+C16</f>
        <v>0.37821235330450259</v>
      </c>
      <c r="E18" s="14" t="s">
        <v>36</v>
      </c>
      <c r="F18" s="23">
        <f ca="1">ROUND(2*(F16-$C$15)/$C$16,0)/2+F15</f>
        <v>11629.5</v>
      </c>
    </row>
    <row r="19" spans="1:19" ht="13.5" thickTop="1" x14ac:dyDescent="0.2">
      <c r="E19" s="14" t="s">
        <v>31</v>
      </c>
      <c r="F19" s="18">
        <f ca="1">+$C$15+$C$16*F18-15018.5-$C$5/24</f>
        <v>45320.962589911403</v>
      </c>
      <c r="S19">
        <f ca="1">SQRT(SUM(S21:S50)/(COUNT(S21:S50)-1))</f>
        <v>8.1798234616908036E-2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52393.129999999888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-0.11568017277340774</v>
      </c>
      <c r="Q21" s="2">
        <f>+C21-15018.5</f>
        <v>37374.629999999888</v>
      </c>
      <c r="S21">
        <f ca="1">+(O21-G21)^2</f>
        <v>1.3381902372885465E-2</v>
      </c>
    </row>
    <row r="22" spans="1:19" x14ac:dyDescent="0.2">
      <c r="A22" s="31" t="s">
        <v>42</v>
      </c>
      <c r="B22" s="32" t="s">
        <v>43</v>
      </c>
      <c r="C22" s="31">
        <v>55634.672400000003</v>
      </c>
      <c r="D22" s="31">
        <v>2.9999999999999997E-4</v>
      </c>
      <c r="E22">
        <f>+(C22-C$7)/C$8</f>
        <v>8570.8381146785487</v>
      </c>
      <c r="F22">
        <f>ROUND(2*E22,0)/2</f>
        <v>8571</v>
      </c>
      <c r="G22">
        <f>+C22-(C$7+F22*C$8)</f>
        <v>-6.1225999881571624E-2</v>
      </c>
      <c r="K22">
        <f>+G22</f>
        <v>-6.1225999881571624E-2</v>
      </c>
      <c r="O22">
        <f ca="1">+C$11+C$12*$F22</f>
        <v>-6.1225999881571624E-2</v>
      </c>
      <c r="Q22" s="2">
        <f>+C22-15018.5</f>
        <v>40616.172400000003</v>
      </c>
      <c r="S22">
        <f ca="1">+(O22-G22)^2</f>
        <v>0</v>
      </c>
    </row>
    <row r="23" spans="1:19" x14ac:dyDescent="0.2">
      <c r="A23" s="33" t="s">
        <v>44</v>
      </c>
      <c r="B23" s="34" t="s">
        <v>45</v>
      </c>
      <c r="C23" s="33">
        <v>55940.835299999999</v>
      </c>
      <c r="D23" s="33">
        <v>5.0000000000000001E-4</v>
      </c>
      <c r="E23">
        <f>+(C23-C$7)/C$8</f>
        <v>9380.3517130878699</v>
      </c>
      <c r="F23">
        <f>ROUND(2*E23,0)/2</f>
        <v>9380.5</v>
      </c>
      <c r="G23">
        <f>+C23-(C$7+F23*C$8)</f>
        <v>-5.6082999886712059E-2</v>
      </c>
      <c r="K23">
        <f>+G23</f>
        <v>-5.6082999886712059E-2</v>
      </c>
      <c r="O23">
        <f ca="1">+C$11+C$12*$F23</f>
        <v>-5.6082999886712059E-2</v>
      </c>
      <c r="Q23" s="2">
        <f>+C23-15018.5</f>
        <v>40922.335299999999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2024-01-29T04:18:14Z</dcterms:modified>
</cp:coreProperties>
</file>