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4238BB0-3643-4282-9DA4-654CF44664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3" i="1"/>
  <c r="S23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<sst xmlns="http://schemas.openxmlformats.org/spreadsheetml/2006/main" count="56" uniqueCount="53">
  <si>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</si>
  <si>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</si>
  <si>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</si>
  <si>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</si>
  <si>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</si>
  <si>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</si>
  <si>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</si>
  <si>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</si>
  <si>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</si>
  <si>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</si>
  <si>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</si>
  <si>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</si>
  <si>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</si>
  <si>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</si>
  <si>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</si>
  <si>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</si>
  <si>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</si>
  <si>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</si>
  <si>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</si>
  <si>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</si>
  <si>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</si>
  <si>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</si>
  <si>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</si>
  <si>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</si>
  <si>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</si>
  <si>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</si>
  <si>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</si>
  <si>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</si>
  <si>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</si>
  <si>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</si>
  <si>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</si>
  <si>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</si>
  <si>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</si>
  <si>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</si>
  <si>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</si>
  <si>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</si>
  <si>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</si>
  <si>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</si>
  <si>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</si>
  <si>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</si>
  <si>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</si>
  <si>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</si>
  <si>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G0817-0411</t>
  </si>
  <si>
    <t>G0817-0411_Cnc.xls</t>
  </si>
  <si>
    <t>EC</t>
  </si>
  <si>
    <t>Cnc</t>
  </si>
  <si>
    <t>VSX</t>
  </si>
  <si>
    <t>IBVS 5992</t>
  </si>
  <si>
    <t>I</t>
  </si>
  <si>
    <t>IBVS 6029</t>
  </si>
  <si>
    <t>II</t>
  </si>
  <si>
    <t>PY Cnc / GSC 0817-0411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</si>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</sst>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PY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8E-4BFA-AF1D-9792AAD09E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-1.0863000112294685E-2</c:v>
                </c:pt>
                <c:pt idx="2">
                  <c:v>-1.0854000116523821E-2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8E-4BFA-AF1D-9792AAD09E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8E-4BFA-AF1D-9792AAD09E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8E-4BFA-AF1D-9792AAD09E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8E-4BFA-AF1D-9792AAD09E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8E-4BFA-AF1D-9792AAD09E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8E-4BFA-AF1D-9792AAD09E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-7.1782347271434101E-5</c:v>
                </c:pt>
                <c:pt idx="1">
                  <c:v>-1.0203678735194153E-2</c:v>
                </c:pt>
                <c:pt idx="2">
                  <c:v>-1.1441539146352916E-2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8E-4BFA-AF1D-9792AAD09E9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8516.5</c:v>
                </c:pt>
                <c:pt idx="2">
                  <c:v>9557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8E-4BFA-AF1D-9792AAD09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26064"/>
        <c:axId val="1"/>
      </c:scatterChart>
      <c:valAx>
        <c:axId val="100812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2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8C2892-1B3B-9C7B-8A6A-17ED11622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4" sqref="F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52623.120000000112</v>
      </c>
      <c r="D7" s="29" t="s">
        <v>46</v>
      </c>
    </row>
    <row r="8" spans="1:7" x14ac:dyDescent="0.2">
      <c r="A8" t="s">
        <v>3</v>
      </c>
      <c r="C8" s="37">
        <v>0.35362199999999999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-7.1782347271434101E-5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-1.1896784345591171E-6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60338.723628472217</v>
      </c>
    </row>
    <row r="15" spans="1:7" x14ac:dyDescent="0.2">
      <c r="A15" s="11" t="s">
        <v>17</v>
      </c>
      <c r="B15" s="9"/>
      <c r="C15" s="12">
        <f ca="1">(C7+C11)+(C8+C12)*INT(MAX(F21:F3533))</f>
        <v>56002.674012460964</v>
      </c>
      <c r="D15" s="13" t="s">
        <v>38</v>
      </c>
      <c r="E15" s="14">
        <f ca="1">ROUND(2*(E14-$C$7)/$C$8,0)/2+E13</f>
        <v>21820</v>
      </c>
    </row>
    <row r="16" spans="1:7" x14ac:dyDescent="0.2">
      <c r="A16" s="15" t="s">
        <v>4</v>
      </c>
      <c r="B16" s="9"/>
      <c r="C16" s="16">
        <f ca="1">+C8+C12</f>
        <v>0.35362081032156545</v>
      </c>
      <c r="D16" s="13" t="s">
        <v>39</v>
      </c>
      <c r="E16" s="23">
        <f ca="1">ROUND(2*(E14-$C$15)/$C$16,0)/2+E13</f>
        <v>12263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45321.021842767659</v>
      </c>
    </row>
    <row r="18" spans="1:19" ht="14.25" thickTop="1" thickBot="1" x14ac:dyDescent="0.25">
      <c r="A18" s="15" t="s">
        <v>5</v>
      </c>
      <c r="B18" s="9"/>
      <c r="C18" s="18">
        <f ca="1">+C15</f>
        <v>56002.674012460964</v>
      </c>
      <c r="D18" s="19">
        <f ca="1">+C16</f>
        <v>0.35362081032156545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6.2652194504823769E-4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52623.120000000112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-7.1782347271434101E-5</v>
      </c>
      <c r="Q21" s="1">
        <f>+C21-15018.5</f>
        <v>37604.620000000112</v>
      </c>
      <c r="S21">
        <f ca="1">+(O21-G21)^2</f>
        <v>5.1527053797967623E-9</v>
      </c>
    </row>
    <row r="22" spans="1:19" x14ac:dyDescent="0.2">
      <c r="A22" s="32" t="s">
        <v>47</v>
      </c>
      <c r="B22" s="33" t="s">
        <v>48</v>
      </c>
      <c r="C22" s="32">
        <v>55634.730900000002</v>
      </c>
      <c r="D22" s="32">
        <v>1E-4</v>
      </c>
      <c r="E22">
        <f>+(C22-C$7)/C$8</f>
        <v>8516.46928075711</v>
      </c>
      <c r="F22">
        <f>ROUND(2*E22,0)/2</f>
        <v>8516.5</v>
      </c>
      <c r="G22">
        <f>+C22-(C$7+F22*C$8)</f>
        <v>-1.0863000112294685E-2</v>
      </c>
      <c r="I22">
        <f>+G22</f>
        <v>-1.0863000112294685E-2</v>
      </c>
      <c r="O22">
        <f ca="1">+C$11+C$12*$F22</f>
        <v>-1.0203678735194153E-2</v>
      </c>
      <c r="Q22" s="1">
        <f>+C22-15018.5</f>
        <v>40616.230900000002</v>
      </c>
      <c r="S22">
        <f ca="1">+(O22-G22)^2</f>
        <v>4.3470467830174228E-7</v>
      </c>
    </row>
    <row r="23" spans="1:19" x14ac:dyDescent="0.2">
      <c r="A23" s="34" t="s">
        <v>49</v>
      </c>
      <c r="B23" s="35" t="s">
        <v>50</v>
      </c>
      <c r="C23" s="34">
        <v>56002.674599999998</v>
      </c>
      <c r="D23" s="34">
        <v>6.9999999999999999E-4</v>
      </c>
      <c r="E23">
        <f>+(C23-C$7)/C$8</f>
        <v>9556.9693062080041</v>
      </c>
      <c r="F23">
        <f>ROUND(2*E23,0)/2</f>
        <v>9557</v>
      </c>
      <c r="G23">
        <f>+C23-(C$7+F23*C$8)</f>
        <v>-1.0854000116523821E-2</v>
      </c>
      <c r="I23">
        <f>+G23</f>
        <v>-1.0854000116523821E-2</v>
      </c>
      <c r="O23">
        <f ca="1">+C$11+C$12*$F23</f>
        <v>-1.1441539146352916E-2</v>
      </c>
      <c r="Q23" s="1">
        <f>+C23-15018.5</f>
        <v>40984.174599999998</v>
      </c>
      <c r="S23">
        <f ca="1">+(O23-G23)^2</f>
        <v>3.4520211157251484E-7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2024-01-29T04:22:01Z</dcterms:modified>
</cp:coreProperties>
</file>