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240FC66-433F-4D64-8D42-9742CB3A7EB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Q22" i="1"/>
  <c r="Q23" i="1"/>
  <c r="F11" i="1"/>
  <c r="C21" i="1"/>
  <c r="E21" i="1"/>
  <c r="F21" i="1"/>
  <c r="G21" i="1"/>
  <c r="H21" i="1"/>
  <c r="A21" i="1"/>
  <c r="H20" i="1"/>
  <c r="G11" i="1"/>
  <c r="E14" i="1"/>
  <c r="E15" i="1" s="1"/>
  <c r="C17" i="1"/>
  <c r="Q21" i="1"/>
  <c r="C12" i="1"/>
  <c r="C11" i="1"/>
  <c r="O22" i="1" l="1"/>
  <c r="S22" i="1" s="1"/>
  <c r="O23" i="1"/>
  <c r="S23" i="1" s="1"/>
  <c r="C15" i="1"/>
  <c r="O21" i="1"/>
  <c r="S21" i="1" s="1"/>
  <c r="C16" i="1"/>
  <c r="D18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<sst xmlns="http://schemas.openxmlformats.org/spreadsheetml/2006/main" count="56" uniqueCount="52">
  <si>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</si>
  <si>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</si>
  <si>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</si>
  <si>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</si>
  <si>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</si>
  <si>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</si>
  <si>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</si>
  <si>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</si>
  <si>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</si>
  <si>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</si>
  <si>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</si>
  <si>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</si>
  <si>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</si>
  <si>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</si>
  <si>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</si>
  <si>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</si>
  <si>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</si>
  <si>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</si>
  <si>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</si>
  <si>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</si>
  <si>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</si>
  <si>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</si>
  <si>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</si>
  <si>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</si>
  <si>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</si>
  <si>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</si>
  <si>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</si>
  <si>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</si>
  <si>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</si>
  <si>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</si>
  <si>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</si>
  <si>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</si>
  <si>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</si>
  <si>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</si>
  <si>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</si>
  <si>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</si>
  <si>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</si>
  <si>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</si>
  <si>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</si>
  <si>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</si>
  <si>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</si>
  <si>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</si>
  <si>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G0815-1932</t>
  </si>
  <si>
    <t>G0815-1932_Cnc.xls</t>
  </si>
  <si>
    <t>EC</t>
  </si>
  <si>
    <t>Cnc</t>
  </si>
  <si>
    <t>VSX</t>
  </si>
  <si>
    <t>IBVS 5992</t>
  </si>
  <si>
    <t>II</t>
  </si>
  <si>
    <t>IBVS 6029</t>
  </si>
  <si>
    <t>QR Cnc / GSC 0815-1932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</si>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</sst>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6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QR Cnc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4275</c:v>
                </c:pt>
                <c:pt idx="2">
                  <c:v>4864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11-4764-B8ED-B3BCC6085F0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4275</c:v>
                </c:pt>
                <c:pt idx="2">
                  <c:v>4864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2.6350000145612285E-2</c:v>
                </c:pt>
                <c:pt idx="2">
                  <c:v>3.1740000144054648E-2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011-4764-B8ED-B3BCC6085F0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4275</c:v>
                </c:pt>
                <c:pt idx="2">
                  <c:v>4864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011-4764-B8ED-B3BCC6085F0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4275</c:v>
                </c:pt>
                <c:pt idx="2">
                  <c:v>4864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011-4764-B8ED-B3BCC6085F0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4275</c:v>
                </c:pt>
                <c:pt idx="2">
                  <c:v>4864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011-4764-B8ED-B3BCC6085F0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4275</c:v>
                </c:pt>
                <c:pt idx="2">
                  <c:v>4864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011-4764-B8ED-B3BCC6085F0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4275</c:v>
                </c:pt>
                <c:pt idx="2">
                  <c:v>4864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011-4764-B8ED-B3BCC6085F0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4275</c:v>
                </c:pt>
                <c:pt idx="2">
                  <c:v>4864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-1.0478731450284245E-4</c:v>
                </c:pt>
                <c:pt idx="1">
                  <c:v>2.7215340549248675E-2</c:v>
                </c:pt>
                <c:pt idx="2">
                  <c:v>3.0979447054921106E-2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011-4764-B8ED-B3BCC6085F0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4275</c:v>
                </c:pt>
                <c:pt idx="2">
                  <c:v>4864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011-4764-B8ED-B3BCC6085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8123544"/>
        <c:axId val="1"/>
      </c:scatterChart>
      <c:valAx>
        <c:axId val="1008123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81235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8F623B54-D917-7F20-99BD-D199E57F3D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6" t="s">
        <v>50</v>
      </c>
      <c r="E1" t="s">
        <v>43</v>
      </c>
    </row>
    <row r="2" spans="1:7" x14ac:dyDescent="0.2">
      <c r="A2" t="s">
        <v>23</v>
      </c>
      <c r="B2" t="s">
        <v>44</v>
      </c>
      <c r="C2" s="30" t="s">
        <v>41</v>
      </c>
      <c r="D2" s="2" t="s">
        <v>45</v>
      </c>
      <c r="E2" s="31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7">
        <v>52396.589999999851</v>
      </c>
      <c r="D7" s="29" t="s">
        <v>46</v>
      </c>
    </row>
    <row r="8" spans="1:7" x14ac:dyDescent="0.2">
      <c r="A8" t="s">
        <v>3</v>
      </c>
      <c r="C8" s="37">
        <v>0.74158999999999997</v>
      </c>
      <c r="D8" s="29" t="s">
        <v>46</v>
      </c>
    </row>
    <row r="9" spans="1:7" x14ac:dyDescent="0.2">
      <c r="A9" s="8" t="s">
        <v>30</v>
      </c>
      <c r="B9" s="9"/>
      <c r="C9" s="10">
        <v>8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-1.0478731450284245E-4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6.3906731845032788E-6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60339.454859722224</v>
      </c>
    </row>
    <row r="15" spans="1:7" x14ac:dyDescent="0.2">
      <c r="A15" s="11" t="s">
        <v>17</v>
      </c>
      <c r="B15" s="9"/>
      <c r="C15" s="12">
        <f ca="1">(C7+C11)+(C8+C12)*INT(MAX(F21:F3533))</f>
        <v>56003.714739446907</v>
      </c>
      <c r="D15" s="13" t="s">
        <v>38</v>
      </c>
      <c r="E15" s="14">
        <f ca="1">ROUND(2*(E14-$C$7)/$C$8,0)/2+E13</f>
        <v>10711.5</v>
      </c>
    </row>
    <row r="16" spans="1:7" x14ac:dyDescent="0.2">
      <c r="A16" s="15" t="s">
        <v>4</v>
      </c>
      <c r="B16" s="9"/>
      <c r="C16" s="16">
        <f ca="1">+C8+C12</f>
        <v>0.7415963906731845</v>
      </c>
      <c r="D16" s="13" t="s">
        <v>39</v>
      </c>
      <c r="E16" s="23">
        <f ca="1">ROUND(2*(E14-$C$15)/$C$16,0)/2+E13</f>
        <v>5847.5</v>
      </c>
    </row>
    <row r="17" spans="1:19" ht="13.5" thickBot="1" x14ac:dyDescent="0.25">
      <c r="A17" s="13" t="s">
        <v>29</v>
      </c>
      <c r="B17" s="9"/>
      <c r="C17" s="9">
        <f>COUNT(C21:C2191)</f>
        <v>3</v>
      </c>
      <c r="D17" s="13" t="s">
        <v>33</v>
      </c>
      <c r="E17" s="17">
        <f ca="1">+$C$15+$C$16*E16-15018.5-$C$9/24</f>
        <v>45321.36630057502</v>
      </c>
    </row>
    <row r="18" spans="1:19" ht="14.25" thickTop="1" thickBot="1" x14ac:dyDescent="0.25">
      <c r="A18" s="15" t="s">
        <v>5</v>
      </c>
      <c r="B18" s="9"/>
      <c r="C18" s="18">
        <f ca="1">+C15</f>
        <v>56003.714739446907</v>
      </c>
      <c r="D18" s="19">
        <f ca="1">+C16</f>
        <v>0.7415963906731845</v>
      </c>
      <c r="E18" s="20" t="s">
        <v>34</v>
      </c>
    </row>
    <row r="19" spans="1:19" ht="13.5" thickTop="1" x14ac:dyDescent="0.2">
      <c r="A19" s="24" t="s">
        <v>35</v>
      </c>
      <c r="E19" s="25">
        <v>21</v>
      </c>
      <c r="S19">
        <f ca="1">SQRT(SUM(S21:S50)/(COUNT(S21:S50)-1))</f>
        <v>8.1799614816846229E-4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28</v>
      </c>
      <c r="J20" s="6" t="s">
        <v>51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52396.589999999851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-1.0478731450284245E-4</v>
      </c>
      <c r="Q21" s="1">
        <f>+C21-15018.5</f>
        <v>37378.089999999851</v>
      </c>
      <c r="S21">
        <f ca="1">+(O21-G21)^2</f>
        <v>1.0980381280717616E-8</v>
      </c>
    </row>
    <row r="22" spans="1:19" x14ac:dyDescent="0.2">
      <c r="A22" s="32" t="s">
        <v>47</v>
      </c>
      <c r="B22" s="33" t="s">
        <v>48</v>
      </c>
      <c r="C22" s="32">
        <v>55566.9136</v>
      </c>
      <c r="D22" s="32">
        <v>5.0000000000000001E-4</v>
      </c>
      <c r="E22">
        <f>+(C22-C$7)/C$8</f>
        <v>4275.0355317630347</v>
      </c>
      <c r="F22">
        <f>ROUND(2*E22,0)/2</f>
        <v>4275</v>
      </c>
      <c r="G22">
        <f>+C22-(C$7+F22*C$8)</f>
        <v>2.6350000145612285E-2</v>
      </c>
      <c r="I22">
        <f>+G22</f>
        <v>2.6350000145612285E-2</v>
      </c>
      <c r="O22">
        <f ca="1">+C$11+C$12*$F22</f>
        <v>2.7215340549248675E-2</v>
      </c>
      <c r="Q22" s="1">
        <f>+C22-15018.5</f>
        <v>40548.4136</v>
      </c>
      <c r="S22">
        <f ca="1">+(O22-G22)^2</f>
        <v>7.4881401416559181E-7</v>
      </c>
    </row>
    <row r="23" spans="1:19" x14ac:dyDescent="0.2">
      <c r="A23" s="34" t="s">
        <v>49</v>
      </c>
      <c r="B23" s="35" t="s">
        <v>48</v>
      </c>
      <c r="C23" s="34">
        <v>56003.715499999998</v>
      </c>
      <c r="D23" s="34">
        <v>5.0000000000000001E-4</v>
      </c>
      <c r="E23">
        <f>+(C23-C$7)/C$8</f>
        <v>4864.0427999300791</v>
      </c>
      <c r="F23">
        <f>ROUND(2*E23,0)/2</f>
        <v>4864</v>
      </c>
      <c r="G23">
        <f>+C23-(C$7+F23*C$8)</f>
        <v>3.1740000144054648E-2</v>
      </c>
      <c r="I23">
        <f>+G23</f>
        <v>3.1740000144054648E-2</v>
      </c>
      <c r="O23">
        <f ca="1">+C$11+C$12*$F23</f>
        <v>3.0979447054921106E-2</v>
      </c>
      <c r="Q23" s="1">
        <f>+C23-15018.5</f>
        <v>40985.215499999998</v>
      </c>
      <c r="S23">
        <f ca="1">+(O23-G23)^2</f>
        <v>5.7844100139057262E-7</v>
      </c>
    </row>
    <row r="24" spans="1:19" x14ac:dyDescent="0.2">
      <c r="C24" s="7"/>
      <c r="D24" s="7"/>
      <c r="Q24" s="1"/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2024-01-29T04:24:59Z</dcterms:modified>
</cp:coreProperties>
</file>