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E6CD91F-7EDC-4FC9-A6F4-E4DC9D00AB7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E21" i="1"/>
  <c r="F21" i="1"/>
  <c r="G21" i="1"/>
  <c r="I21" i="1"/>
  <c r="E24" i="1"/>
  <c r="F24" i="1"/>
  <c r="G24" i="1"/>
  <c r="I24" i="1"/>
  <c r="E25" i="1"/>
  <c r="F25" i="1"/>
  <c r="G25" i="1"/>
  <c r="I25" i="1"/>
  <c r="D9" i="1"/>
  <c r="C9" i="1"/>
  <c r="Q22" i="1"/>
  <c r="Q23" i="1"/>
  <c r="Q24" i="1"/>
  <c r="Q25" i="1"/>
  <c r="F16" i="1"/>
  <c r="C17" i="1"/>
  <c r="Q21" i="1"/>
  <c r="C11" i="1"/>
  <c r="C12" i="1"/>
  <c r="C16" i="1" l="1"/>
  <c r="D18" i="1" s="1"/>
  <c r="O22" i="1"/>
  <c r="O24" i="1"/>
  <c r="O23" i="1"/>
  <c r="O21" i="1"/>
  <c r="O25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<sst xmlns="http://schemas.openxmlformats.org/spreadsheetml/2006/main" count="66" uniqueCount="56">
  <si>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</si>
  <si>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</si>
  <si>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</si>
  <si>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</si>
  <si>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</si>
  <si>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</si>
  <si>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</si>
  <si>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</si>
  <si>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</si>
  <si>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</si>
  <si>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</si>
  <si>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</si>
  <si>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</si>
  <si>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</si>
  <si>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</si>
  <si>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</si>
  <si>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</si>
  <si>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</si>
  <si>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</si>
  <si>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</si>
  <si>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</si>
  <si>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</si>
  <si>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</si>
  <si>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</si>
  <si>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</si>
  <si>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</si>
  <si>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</si>
  <si>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</si>
  <si>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</si>
  <si>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</si>
  <si>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</si>
  <si>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</si>
  <si>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</si>
  <si>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</si>
  <si>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</si>
  <si>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</si>
  <si>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</si>
  <si>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</si>
  <si>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</si>
  <si>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</si>
  <si>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</si>
  <si>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QS Cnc</t>
  </si>
  <si>
    <t>2019G</t>
  </si>
  <si>
    <t>G1950-1942</t>
  </si>
  <si>
    <t>EW</t>
  </si>
  <si>
    <t>pr_</t>
  </si>
  <si>
    <t>QS Cn</t>
  </si>
  <si>
    <t>S Cn</t>
  </si>
  <si>
    <t>Cnc</t>
  </si>
  <si>
    <t>yes</t>
  </si>
  <si>
    <t>QS Cnc / GSC 1950-1942</t>
  </si>
  <si>
    <t>GCVS</t>
  </si>
  <si>
    <t>I</t>
  </si>
  <si>
    <t>II</t>
  </si>
  <si>
    <t>IBVS 6029</t>
  </si>
  <si>
    <t>IBVS 5992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</si>
</sst>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0" fillId="24" borderId="0" xfId="0" applyFill="1">
      <alignment vertical="top"/>
    </xf>
    <xf numFmtId="0" fontId="0" fillId="25" borderId="0" xfId="0" applyFill="1">
      <alignment vertical="top"/>
    </xf>
    <xf numFmtId="0" fontId="0" fillId="26" borderId="0" xfId="0" applyFill="1" applyAlignment="1">
      <alignment horizontal="center"/>
    </xf>
    <xf numFmtId="0" fontId="29" fillId="0" borderId="0" xfId="41" applyFont="1" applyAlignment="1">
      <alignment horizontal="left" vertical="center"/>
    </xf>
    <xf numFmtId="0" fontId="29" fillId="0" borderId="0" xfId="41" applyFont="1" applyAlignment="1">
      <alignment horizontal="center" vertical="center"/>
    </xf>
    <xf numFmtId="0" fontId="5" fillId="0" borderId="0" xfId="41" applyFont="1" applyAlignment="1">
      <alignment horizontal="left" vertical="center"/>
    </xf>
    <xf numFmtId="0" fontId="5" fillId="0" borderId="0" xfId="41" applyFont="1" applyAlignment="1">
      <alignment horizontal="center" vertical="center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QS Cnc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3.0000000000000001E-3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3.0000000000000001E-3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2640.5</c:v>
                </c:pt>
                <c:pt idx="2">
                  <c:v>2923.5</c:v>
                </c:pt>
                <c:pt idx="3">
                  <c:v>4095</c:v>
                </c:pt>
                <c:pt idx="4">
                  <c:v>4095.5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BB-4980-86D5-F55ADF00D77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3.0000000000000001E-3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3.0000000000000001E-3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2640.5</c:v>
                </c:pt>
                <c:pt idx="2">
                  <c:v>2923.5</c:v>
                </c:pt>
                <c:pt idx="3">
                  <c:v>4095</c:v>
                </c:pt>
                <c:pt idx="4">
                  <c:v>4095.5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3">
                  <c:v>1.9449997853371315E-3</c:v>
                </c:pt>
                <c:pt idx="4">
                  <c:v>7.9804997876635753E-3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BB-4980-86D5-F55ADF00D77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3.0000000000000001E-3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3.0000000000000001E-3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2640.5</c:v>
                </c:pt>
                <c:pt idx="2">
                  <c:v>2923.5</c:v>
                </c:pt>
                <c:pt idx="3">
                  <c:v>4095</c:v>
                </c:pt>
                <c:pt idx="4">
                  <c:v>4095.5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BB-4980-86D5-F55ADF00D77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3.0000000000000001E-3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3.0000000000000001E-3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2640.5</c:v>
                </c:pt>
                <c:pt idx="2">
                  <c:v>2923.5</c:v>
                </c:pt>
                <c:pt idx="3">
                  <c:v>4095</c:v>
                </c:pt>
                <c:pt idx="4">
                  <c:v>4095.5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1.3754997853538953E-3</c:v>
                </c:pt>
                <c:pt idx="2">
                  <c:v>4.868499789154157E-3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BB-4980-86D5-F55ADF00D77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3.0000000000000001E-3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3.0000000000000001E-3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2640.5</c:v>
                </c:pt>
                <c:pt idx="2">
                  <c:v>2923.5</c:v>
                </c:pt>
                <c:pt idx="3">
                  <c:v>4095</c:v>
                </c:pt>
                <c:pt idx="4">
                  <c:v>4095.5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BB-4980-86D5-F55ADF00D77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3.0000000000000001E-3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3.0000000000000001E-3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2640.5</c:v>
                </c:pt>
                <c:pt idx="2">
                  <c:v>2923.5</c:v>
                </c:pt>
                <c:pt idx="3">
                  <c:v>4095</c:v>
                </c:pt>
                <c:pt idx="4">
                  <c:v>4095.5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BB-4980-86D5-F55ADF00D77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3.0000000000000001E-3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3.0000000000000001E-3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2640.5</c:v>
                </c:pt>
                <c:pt idx="2">
                  <c:v>2923.5</c:v>
                </c:pt>
                <c:pt idx="3">
                  <c:v>4095</c:v>
                </c:pt>
                <c:pt idx="4">
                  <c:v>4095.5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BB-4980-86D5-F55ADF00D77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2640.5</c:v>
                </c:pt>
                <c:pt idx="2">
                  <c:v>2923.5</c:v>
                </c:pt>
                <c:pt idx="3">
                  <c:v>4095</c:v>
                </c:pt>
                <c:pt idx="4">
                  <c:v>4095.5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-2.055394832434854E-4</c:v>
                </c:pt>
                <c:pt idx="1">
                  <c:v>3.0958671492418099E-3</c:v>
                </c:pt>
                <c:pt idx="2">
                  <c:v>3.4497009220095958E-3</c:v>
                </c:pt>
                <c:pt idx="3">
                  <c:v>4.914422705746207E-3</c:v>
                </c:pt>
                <c:pt idx="4">
                  <c:v>4.9150478537546309E-3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BB-4980-86D5-F55ADF00D77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2640.5</c:v>
                </c:pt>
                <c:pt idx="2">
                  <c:v>2923.5</c:v>
                </c:pt>
                <c:pt idx="3">
                  <c:v>4095</c:v>
                </c:pt>
                <c:pt idx="4">
                  <c:v>4095.5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BB-4980-86D5-F55ADF00D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356640"/>
        <c:axId val="1"/>
      </c:scatterChart>
      <c:valAx>
        <c:axId val="712356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356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09B6B25-5921-5C4D-0984-AF36DB411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50</v>
      </c>
      <c r="F1" s="33" t="s">
        <v>41</v>
      </c>
      <c r="G1" s="10" t="s">
        <v>42</v>
      </c>
      <c r="H1" s="10"/>
      <c r="I1" s="10" t="s">
        <v>43</v>
      </c>
      <c r="J1" s="10" t="s">
        <v>41</v>
      </c>
      <c r="K1" s="10">
        <v>9.0637000000000008</v>
      </c>
      <c r="L1" s="10">
        <v>24.121300000000002</v>
      </c>
      <c r="M1" s="34">
        <v>54790.967800000217</v>
      </c>
      <c r="N1" s="34">
        <v>0.29612899999999998</v>
      </c>
      <c r="O1" s="10" t="s">
        <v>44</v>
      </c>
      <c r="P1" s="10">
        <v>13.3</v>
      </c>
      <c r="Q1" s="10">
        <v>13.86</v>
      </c>
      <c r="R1" s="34" t="s">
        <v>45</v>
      </c>
      <c r="S1" s="10" t="s">
        <v>13</v>
      </c>
      <c r="T1" s="10" t="s">
        <v>46</v>
      </c>
      <c r="U1" s="10" t="s">
        <v>47</v>
      </c>
      <c r="V1" s="10" t="s">
        <v>48</v>
      </c>
      <c r="W1" s="35" t="s">
        <v>49</v>
      </c>
    </row>
    <row r="2" spans="1:23" x14ac:dyDescent="0.2">
      <c r="A2" t="s">
        <v>23</v>
      </c>
      <c r="B2" t="s">
        <v>44</v>
      </c>
      <c r="C2" s="30"/>
      <c r="D2" s="3"/>
    </row>
    <row r="3" spans="1:23" ht="13.5" thickBot="1" x14ac:dyDescent="0.25"/>
    <row r="4" spans="1:23" ht="14.25" thickTop="1" thickBot="1" x14ac:dyDescent="0.25">
      <c r="A4" s="5" t="s">
        <v>0</v>
      </c>
      <c r="C4" s="27">
        <v>54790.967800000217</v>
      </c>
      <c r="D4" s="28">
        <v>0.29612899999999998</v>
      </c>
    </row>
    <row r="5" spans="1:23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3" x14ac:dyDescent="0.2">
      <c r="A6" s="5" t="s">
        <v>1</v>
      </c>
    </row>
    <row r="7" spans="1:23" x14ac:dyDescent="0.2">
      <c r="A7" t="s">
        <v>2</v>
      </c>
      <c r="C7" s="40">
        <v>54790.967800000217</v>
      </c>
      <c r="D7" s="29" t="s">
        <v>51</v>
      </c>
    </row>
    <row r="8" spans="1:23" x14ac:dyDescent="0.2">
      <c r="A8" t="s">
        <v>3</v>
      </c>
      <c r="C8" s="40">
        <v>0.29612899999999998</v>
      </c>
      <c r="D8" s="29" t="s">
        <v>51</v>
      </c>
    </row>
    <row r="9" spans="1:23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23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3" x14ac:dyDescent="0.2">
      <c r="A11" s="10" t="s">
        <v>15</v>
      </c>
      <c r="B11" s="10"/>
      <c r="C11" s="21">
        <f ca="1">INTERCEPT(INDIRECT($D$9):G992,INDIRECT($C$9):F992)</f>
        <v>-2.055394832434854E-4</v>
      </c>
      <c r="D11" s="3"/>
      <c r="E11" s="10"/>
    </row>
    <row r="12" spans="1:23" x14ac:dyDescent="0.2">
      <c r="A12" s="10" t="s">
        <v>16</v>
      </c>
      <c r="B12" s="10"/>
      <c r="C12" s="21">
        <f ca="1">SLOPE(INDIRECT($D$9):G992,INDIRECT($C$9):F992)</f>
        <v>1.2502960168472998E-6</v>
      </c>
      <c r="D12" s="3"/>
      <c r="E12" s="10"/>
    </row>
    <row r="13" spans="1:23" x14ac:dyDescent="0.2">
      <c r="A13" s="10" t="s">
        <v>18</v>
      </c>
      <c r="B13" s="10"/>
      <c r="C13" s="3" t="s">
        <v>13</v>
      </c>
    </row>
    <row r="14" spans="1:23" x14ac:dyDescent="0.2">
      <c r="A14" s="10"/>
      <c r="B14" s="10"/>
      <c r="C14" s="10"/>
    </row>
    <row r="15" spans="1:23" x14ac:dyDescent="0.2">
      <c r="A15" s="12" t="s">
        <v>17</v>
      </c>
      <c r="B15" s="10"/>
      <c r="C15" s="13">
        <f ca="1">(C7+C11)+(C8+C12)*INT(MAX(F21:F3533))</f>
        <v>56003.620969422926</v>
      </c>
      <c r="E15" s="14" t="s">
        <v>34</v>
      </c>
      <c r="F15" s="31">
        <v>1</v>
      </c>
    </row>
    <row r="16" spans="1:23" x14ac:dyDescent="0.2">
      <c r="A16" s="16" t="s">
        <v>4</v>
      </c>
      <c r="B16" s="10"/>
      <c r="C16" s="17">
        <f ca="1">+C8+C12</f>
        <v>0.29613025029601681</v>
      </c>
      <c r="E16" s="14" t="s">
        <v>30</v>
      </c>
      <c r="F16" s="32">
        <f ca="1">NOW()+15018.5+$C$5/24</f>
        <v>60338.726152777774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18735.5</v>
      </c>
    </row>
    <row r="18" spans="1:21" ht="14.25" thickTop="1" thickBot="1" x14ac:dyDescent="0.25">
      <c r="A18" s="16" t="s">
        <v>5</v>
      </c>
      <c r="B18" s="10"/>
      <c r="C18" s="19">
        <f ca="1">+C15</f>
        <v>56003.620969422926</v>
      </c>
      <c r="D18" s="20">
        <f ca="1">+C16</f>
        <v>0.29613025029601681</v>
      </c>
      <c r="E18" s="14" t="s">
        <v>36</v>
      </c>
      <c r="F18" s="23">
        <f ca="1">ROUND(2*(F16-$C$15)/$C$16,0)/2+F15</f>
        <v>14640</v>
      </c>
    </row>
    <row r="19" spans="1:21" ht="13.5" thickTop="1" x14ac:dyDescent="0.2">
      <c r="E19" s="14" t="s">
        <v>31</v>
      </c>
      <c r="F19" s="18">
        <f ca="1">+$C$15+$C$16*F18-15018.5-$C$5/24</f>
        <v>45320.86366708995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51</v>
      </c>
      <c r="C21" s="8">
        <v>54790.967800000217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-2.055394832434854E-4</v>
      </c>
      <c r="Q21" s="2">
        <f>+C21-15018.5</f>
        <v>39772.467800000217</v>
      </c>
    </row>
    <row r="22" spans="1:21" x14ac:dyDescent="0.2">
      <c r="A22" s="36" t="s">
        <v>55</v>
      </c>
      <c r="B22" s="37" t="s">
        <v>53</v>
      </c>
      <c r="C22" s="36">
        <v>55572.897799999999</v>
      </c>
      <c r="D22" s="36">
        <v>2.0000000000000001E-4</v>
      </c>
      <c r="E22">
        <f>+(C22-C$7)/C$8</f>
        <v>2640.5046449344104</v>
      </c>
      <c r="F22">
        <f>ROUND(2*E22,0)/2</f>
        <v>2640.5</v>
      </c>
      <c r="G22">
        <f>+C22-(C$7+F22*C$8)</f>
        <v>1.3754997853538953E-3</v>
      </c>
      <c r="K22">
        <f>+G22</f>
        <v>1.3754997853538953E-3</v>
      </c>
      <c r="O22">
        <f ca="1">+C$11+C$12*$F22</f>
        <v>3.0958671492418099E-3</v>
      </c>
      <c r="Q22" s="2">
        <f>+C22-15018.5</f>
        <v>40554.397799999999</v>
      </c>
    </row>
    <row r="23" spans="1:21" x14ac:dyDescent="0.2">
      <c r="A23" s="36" t="s">
        <v>55</v>
      </c>
      <c r="B23" s="37" t="s">
        <v>53</v>
      </c>
      <c r="C23" s="36">
        <v>55656.705800000003</v>
      </c>
      <c r="D23" s="36">
        <v>5.9999999999999995E-4</v>
      </c>
      <c r="E23">
        <f>+(C23-C$7)/C$8</f>
        <v>2923.5164404694801</v>
      </c>
      <c r="F23">
        <f>ROUND(2*E23,0)/2</f>
        <v>2923.5</v>
      </c>
      <c r="G23">
        <f>+C23-(C$7+F23*C$8)</f>
        <v>4.868499789154157E-3</v>
      </c>
      <c r="K23">
        <f>+G23</f>
        <v>4.868499789154157E-3</v>
      </c>
      <c r="O23">
        <f ca="1">+C$11+C$12*$F23</f>
        <v>3.4497009220095958E-3</v>
      </c>
      <c r="Q23" s="2">
        <f>+C23-15018.5</f>
        <v>40638.205800000003</v>
      </c>
    </row>
    <row r="24" spans="1:21" x14ac:dyDescent="0.2">
      <c r="A24" s="38" t="s">
        <v>54</v>
      </c>
      <c r="B24" s="39" t="s">
        <v>52</v>
      </c>
      <c r="C24" s="38">
        <v>56003.618000000002</v>
      </c>
      <c r="D24" s="38">
        <v>3.0000000000000001E-3</v>
      </c>
      <c r="E24">
        <f>+(C24-C$7)/C$8</f>
        <v>4095.0065680827797</v>
      </c>
      <c r="F24">
        <f>ROUND(2*E24,0)/2</f>
        <v>4095</v>
      </c>
      <c r="G24">
        <f>+C24-(C$7+F24*C$8)</f>
        <v>1.9449997853371315E-3</v>
      </c>
      <c r="I24">
        <f>+G24</f>
        <v>1.9449997853371315E-3</v>
      </c>
      <c r="O24">
        <f ca="1">+C$11+C$12*$F24</f>
        <v>4.914422705746207E-3</v>
      </c>
      <c r="Q24" s="2">
        <f>+C24-15018.5</f>
        <v>40985.118000000002</v>
      </c>
    </row>
    <row r="25" spans="1:21" x14ac:dyDescent="0.2">
      <c r="A25" s="38" t="s">
        <v>54</v>
      </c>
      <c r="B25" s="39" t="s">
        <v>53</v>
      </c>
      <c r="C25" s="38">
        <v>56003.772100000002</v>
      </c>
      <c r="D25" s="38">
        <v>1E-3</v>
      </c>
      <c r="E25">
        <f>+(C25-C$7)/C$8</f>
        <v>4095.5269494030817</v>
      </c>
      <c r="F25">
        <f>ROUND(2*E25,0)/2</f>
        <v>4095.5</v>
      </c>
      <c r="G25">
        <f>+C25-(C$7+F25*C$8)</f>
        <v>7.9804997876635753E-3</v>
      </c>
      <c r="I25">
        <f>+G25</f>
        <v>7.9804997876635753E-3</v>
      </c>
      <c r="O25">
        <f ca="1">+C$11+C$12*$F25</f>
        <v>4.9150478537546309E-3</v>
      </c>
      <c r="Q25" s="2">
        <f>+C25-15018.5</f>
        <v>40985.272100000002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2024-01-29T04:25:39Z</dcterms:modified>
</cp:coreProperties>
</file>