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4C5049-8840-4875-B7B2-DA426F365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9" i="1" l="1"/>
  <c r="F69" i="1" s="1"/>
  <c r="G69" i="1" s="1"/>
  <c r="K69" i="1" s="1"/>
  <c r="Q69" i="1"/>
  <c r="E68" i="1"/>
  <c r="F68" i="1"/>
  <c r="G68" i="1"/>
  <c r="I68" i="1" s="1"/>
  <c r="E21" i="1"/>
  <c r="F21" i="1" s="1"/>
  <c r="G21" i="1" s="1"/>
  <c r="I21" i="1" s="1"/>
  <c r="E22" i="1"/>
  <c r="F22" i="1"/>
  <c r="G22" i="1"/>
  <c r="I22" i="1" s="1"/>
  <c r="E23" i="1"/>
  <c r="F23" i="1" s="1"/>
  <c r="G23" i="1" s="1"/>
  <c r="I23" i="1" s="1"/>
  <c r="E24" i="1"/>
  <c r="F24" i="1"/>
  <c r="G24" i="1"/>
  <c r="I24" i="1" s="1"/>
  <c r="E25" i="1"/>
  <c r="F25" i="1" s="1"/>
  <c r="G25" i="1" s="1"/>
  <c r="I25" i="1" s="1"/>
  <c r="E26" i="1"/>
  <c r="F26" i="1"/>
  <c r="G26" i="1"/>
  <c r="I26" i="1" s="1"/>
  <c r="E27" i="1"/>
  <c r="F27" i="1" s="1"/>
  <c r="G27" i="1" s="1"/>
  <c r="I27" i="1" s="1"/>
  <c r="E28" i="1"/>
  <c r="F28" i="1"/>
  <c r="G28" i="1"/>
  <c r="I28" i="1" s="1"/>
  <c r="E29" i="1"/>
  <c r="F29" i="1" s="1"/>
  <c r="G29" i="1" s="1"/>
  <c r="I29" i="1" s="1"/>
  <c r="E30" i="1"/>
  <c r="F30" i="1"/>
  <c r="G30" i="1"/>
  <c r="I30" i="1" s="1"/>
  <c r="E31" i="1"/>
  <c r="F31" i="1" s="1"/>
  <c r="G31" i="1" s="1"/>
  <c r="I31" i="1" s="1"/>
  <c r="E32" i="1"/>
  <c r="F32" i="1"/>
  <c r="G32" i="1"/>
  <c r="I32" i="1" s="1"/>
  <c r="E33" i="1"/>
  <c r="F33" i="1" s="1"/>
  <c r="G33" i="1" s="1"/>
  <c r="I33" i="1" s="1"/>
  <c r="E34" i="1"/>
  <c r="F34" i="1"/>
  <c r="G34" i="1"/>
  <c r="I34" i="1" s="1"/>
  <c r="E35" i="1"/>
  <c r="F35" i="1" s="1"/>
  <c r="G35" i="1" s="1"/>
  <c r="I35" i="1" s="1"/>
  <c r="E36" i="1"/>
  <c r="F36" i="1"/>
  <c r="G36" i="1"/>
  <c r="I36" i="1" s="1"/>
  <c r="E37" i="1"/>
  <c r="F37" i="1" s="1"/>
  <c r="G37" i="1" s="1"/>
  <c r="I37" i="1" s="1"/>
  <c r="E38" i="1"/>
  <c r="F38" i="1"/>
  <c r="G38" i="1"/>
  <c r="I38" i="1" s="1"/>
  <c r="E39" i="1"/>
  <c r="F39" i="1" s="1"/>
  <c r="G39" i="1" s="1"/>
  <c r="I39" i="1" s="1"/>
  <c r="E40" i="1"/>
  <c r="F40" i="1"/>
  <c r="G40" i="1"/>
  <c r="I40" i="1" s="1"/>
  <c r="E41" i="1"/>
  <c r="F41" i="1" s="1"/>
  <c r="G41" i="1" s="1"/>
  <c r="I41" i="1" s="1"/>
  <c r="E42" i="1"/>
  <c r="F42" i="1"/>
  <c r="G42" i="1"/>
  <c r="I42" i="1" s="1"/>
  <c r="E43" i="1"/>
  <c r="F43" i="1" s="1"/>
  <c r="G43" i="1" s="1"/>
  <c r="I43" i="1" s="1"/>
  <c r="E44" i="1"/>
  <c r="F44" i="1"/>
  <c r="G44" i="1"/>
  <c r="I44" i="1" s="1"/>
  <c r="E46" i="1"/>
  <c r="F46" i="1" s="1"/>
  <c r="G46" i="1" s="1"/>
  <c r="I46" i="1" s="1"/>
  <c r="E47" i="1"/>
  <c r="F47" i="1"/>
  <c r="G47" i="1"/>
  <c r="I47" i="1" s="1"/>
  <c r="E48" i="1"/>
  <c r="F48" i="1" s="1"/>
  <c r="G48" i="1" s="1"/>
  <c r="I48" i="1" s="1"/>
  <c r="E49" i="1"/>
  <c r="F49" i="1"/>
  <c r="G49" i="1"/>
  <c r="I49" i="1" s="1"/>
  <c r="E50" i="1"/>
  <c r="F50" i="1" s="1"/>
  <c r="G50" i="1" s="1"/>
  <c r="I50" i="1" s="1"/>
  <c r="E51" i="1"/>
  <c r="F51" i="1"/>
  <c r="G51" i="1"/>
  <c r="I51" i="1" s="1"/>
  <c r="E52" i="1"/>
  <c r="F52" i="1" s="1"/>
  <c r="G52" i="1" s="1"/>
  <c r="I52" i="1" s="1"/>
  <c r="E53" i="1"/>
  <c r="F53" i="1"/>
  <c r="G53" i="1"/>
  <c r="I53" i="1" s="1"/>
  <c r="E54" i="1"/>
  <c r="F54" i="1" s="1"/>
  <c r="G54" i="1" s="1"/>
  <c r="I54" i="1" s="1"/>
  <c r="E55" i="1"/>
  <c r="F55" i="1"/>
  <c r="G55" i="1"/>
  <c r="I55" i="1" s="1"/>
  <c r="E56" i="1"/>
  <c r="F56" i="1" s="1"/>
  <c r="G56" i="1" s="1"/>
  <c r="I56" i="1" s="1"/>
  <c r="E57" i="1"/>
  <c r="F57" i="1"/>
  <c r="G57" i="1"/>
  <c r="I57" i="1" s="1"/>
  <c r="E58" i="1"/>
  <c r="F58" i="1" s="1"/>
  <c r="G58" i="1" s="1"/>
  <c r="I58" i="1" s="1"/>
  <c r="E59" i="1"/>
  <c r="F59" i="1"/>
  <c r="G59" i="1"/>
  <c r="I59" i="1" s="1"/>
  <c r="E60" i="1"/>
  <c r="F60" i="1" s="1"/>
  <c r="G60" i="1" s="1"/>
  <c r="I60" i="1" s="1"/>
  <c r="E61" i="1"/>
  <c r="F61" i="1"/>
  <c r="G61" i="1"/>
  <c r="I61" i="1" s="1"/>
  <c r="E62" i="1"/>
  <c r="F62" i="1" s="1"/>
  <c r="G62" i="1" s="1"/>
  <c r="I62" i="1" s="1"/>
  <c r="E63" i="1"/>
  <c r="F63" i="1"/>
  <c r="G63" i="1"/>
  <c r="I63" i="1" s="1"/>
  <c r="E64" i="1"/>
  <c r="F64" i="1" s="1"/>
  <c r="G64" i="1" s="1"/>
  <c r="I64" i="1" s="1"/>
  <c r="E65" i="1"/>
  <c r="F65" i="1"/>
  <c r="G65" i="1"/>
  <c r="I65" i="1" s="1"/>
  <c r="E66" i="1"/>
  <c r="F66" i="1" s="1"/>
  <c r="G66" i="1" s="1"/>
  <c r="I66" i="1" s="1"/>
  <c r="E67" i="1"/>
  <c r="F67" i="1"/>
  <c r="G67" i="1"/>
  <c r="I67" i="1" s="1"/>
  <c r="C45" i="1"/>
  <c r="G45" i="1" s="1"/>
  <c r="H45" i="1" s="1"/>
  <c r="E45" i="1"/>
  <c r="F45" i="1" s="1"/>
  <c r="Q6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A68" i="1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A45" i="1"/>
  <c r="F16" i="1"/>
  <c r="F17" i="1" s="1"/>
  <c r="C17" i="1"/>
  <c r="Q45" i="1"/>
  <c r="C12" i="1"/>
  <c r="C11" i="1"/>
  <c r="O57" i="1" l="1"/>
  <c r="O23" i="1"/>
  <c r="O62" i="1"/>
  <c r="O56" i="1"/>
  <c r="O45" i="1"/>
  <c r="O32" i="1"/>
  <c r="O65" i="1"/>
  <c r="O55" i="1"/>
  <c r="O53" i="1"/>
  <c r="O59" i="1"/>
  <c r="O50" i="1"/>
  <c r="O61" i="1"/>
  <c r="O47" i="1"/>
  <c r="C15" i="1"/>
  <c r="O49" i="1"/>
  <c r="O30" i="1"/>
  <c r="O63" i="1"/>
  <c r="O68" i="1"/>
  <c r="O52" i="1"/>
  <c r="O69" i="1"/>
  <c r="O29" i="1"/>
  <c r="O60" i="1"/>
  <c r="O48" i="1"/>
  <c r="O39" i="1"/>
  <c r="O35" i="1"/>
  <c r="O26" i="1"/>
  <c r="O58" i="1"/>
  <c r="O21" i="1"/>
  <c r="O28" i="1"/>
  <c r="O34" i="1"/>
  <c r="O66" i="1"/>
  <c r="O27" i="1"/>
  <c r="O42" i="1"/>
  <c r="O38" i="1"/>
  <c r="O44" i="1"/>
  <c r="O33" i="1"/>
  <c r="O37" i="1"/>
  <c r="O31" i="1"/>
  <c r="O64" i="1"/>
  <c r="O25" i="1"/>
  <c r="O24" i="1"/>
  <c r="O46" i="1"/>
  <c r="O40" i="1"/>
  <c r="O51" i="1"/>
  <c r="O36" i="1"/>
  <c r="O41" i="1"/>
  <c r="O22" i="1"/>
  <c r="O54" i="1"/>
  <c r="O67" i="1"/>
  <c r="O4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<sst xmlns="http://schemas.openxmlformats.org/spreadsheetml/2006/main" count="525" uniqueCount="204">
  <si>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</si>
  <si>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</si>
  <si>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</si>
  <si>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</si>
  <si>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</si>
  <si>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</si>
  <si>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</si>
  <si>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</si>
  <si>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</si>
  <si>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</si>
  <si>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</si>
  <si>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</si>
  <si>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</si>
  <si>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</si>
  <si>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</si>
  <si>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</si>
  <si>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</si>
  <si>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</si>
  <si>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</si>
  <si>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</si>
  <si>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</si>
  <si>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</si>
  <si>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</si>
  <si>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</si>
  <si>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</si>
  <si>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</si>
  <si>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</si>
  <si>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</si>
  <si>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</si>
  <si>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</si>
  <si>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</si>
  <si>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</si>
  <si>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</si>
  <si>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</si>
  <si>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</si>
  <si>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</si>
  <si>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</si>
  <si>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</si>
  <si>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</si>
  <si>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</si>
  <si>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</si>
  <si>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</si>
  <si>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</si>
  <si>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</si>
  <si>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</si>
  <si>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</si>
  <si>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</si>
  <si>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</si>
  <si>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RU Cnc</t>
  </si>
  <si>
    <t>EA/DS/RS</t>
  </si>
  <si>
    <t>RU Cnc / GSC 22650.72</t>
  </si>
  <si>
    <t>2419090.164 </t>
  </si>
  <si>
    <t> 22.02.1911 15:56 </t>
  </si>
  <si>
    <t> 0.015 </t>
  </si>
  <si>
    <t>V </t>
  </si>
  <si>
    <t> Casteels </t>
  </si>
  <si>
    <t> AN 193.92 </t>
  </si>
  <si>
    <t>2419141.056 </t>
  </si>
  <si>
    <t> 14.04.1911 13:20 </t>
  </si>
  <si>
    <t> 0.042 </t>
  </si>
  <si>
    <t> A.A.Nijland </t>
  </si>
  <si>
    <t> AN 242.73 </t>
  </si>
  <si>
    <t>2419151.243 </t>
  </si>
  <si>
    <t> 24.04.1911 17:49 </t>
  </si>
  <si>
    <t> 0.056 </t>
  </si>
  <si>
    <t>2419690.392 </t>
  </si>
  <si>
    <t> 14.10.1912 21:24 </t>
  </si>
  <si>
    <t> 0.038 </t>
  </si>
  <si>
    <t>2419710.735 </t>
  </si>
  <si>
    <t> 04.11.1912 05:38 </t>
  </si>
  <si>
    <t> 0.035 </t>
  </si>
  <si>
    <t>2419741.239 </t>
  </si>
  <si>
    <t> 04.12.1912 17:44 </t>
  </si>
  <si>
    <t> 0.020 </t>
  </si>
  <si>
    <t>2419771.779 </t>
  </si>
  <si>
    <t> 04.01.1913 06:41 </t>
  </si>
  <si>
    <t> 0.041 </t>
  </si>
  <si>
    <t>2419822.643 </t>
  </si>
  <si>
    <t> 24.02.1913 03:25 </t>
  </si>
  <si>
    <t> 0.040 </t>
  </si>
  <si>
    <t>2420148.161 </t>
  </si>
  <si>
    <t> 15.01.1914 15:51 </t>
  </si>
  <si>
    <t> 0.024 </t>
  </si>
  <si>
    <t>2420158.334 </t>
  </si>
  <si>
    <t> 25.01.1914 20:00 </t>
  </si>
  <si>
    <t>2420168.517 </t>
  </si>
  <si>
    <t> 05.02.1914 00:24 </t>
  </si>
  <si>
    <t> 0.034 </t>
  </si>
  <si>
    <t>2420239.735 </t>
  </si>
  <si>
    <t> 17.04.1914 05:38 </t>
  </si>
  <si>
    <t>2420514.381 </t>
  </si>
  <si>
    <t> 16.01.1915 21:08 </t>
  </si>
  <si>
    <t> 0.017 </t>
  </si>
  <si>
    <t>2420534.738 </t>
  </si>
  <si>
    <t> 06.02.1915 05:42 </t>
  </si>
  <si>
    <t> 0.028 </t>
  </si>
  <si>
    <t>2420585.597 </t>
  </si>
  <si>
    <t> 29.03.1915 02:19 </t>
  </si>
  <si>
    <t> 0.022 </t>
  </si>
  <si>
    <t>2420595.767 </t>
  </si>
  <si>
    <t> 08.04.1915 06:24 </t>
  </si>
  <si>
    <t> 0.019 </t>
  </si>
  <si>
    <t>2420616.122 </t>
  </si>
  <si>
    <t> 28.04.1915 14:55 </t>
  </si>
  <si>
    <t>2420829.748 </t>
  </si>
  <si>
    <t> 28.11.1915 05:57 </t>
  </si>
  <si>
    <t>2421185.795 </t>
  </si>
  <si>
    <t> 18.11.1916 07:04 </t>
  </si>
  <si>
    <t>2421358.733 </t>
  </si>
  <si>
    <t> 10.05.1917 05:35 </t>
  </si>
  <si>
    <t> 0.013 </t>
  </si>
  <si>
    <t>2421643.592 </t>
  </si>
  <si>
    <t> 19.02.1918 02:12 </t>
  </si>
  <si>
    <t> 0.029 </t>
  </si>
  <si>
    <t>2421735.132 </t>
  </si>
  <si>
    <t> 21.05.1918 15:10 </t>
  </si>
  <si>
    <t> 0.012 </t>
  </si>
  <si>
    <t>2422243.798 </t>
  </si>
  <si>
    <t> 12.10.1919 07:09 </t>
  </si>
  <si>
    <t> 0.030 </t>
  </si>
  <si>
    <t>2422416.736 </t>
  </si>
  <si>
    <t> 02.04.1920 05:39 </t>
  </si>
  <si>
    <t>2422650.723 </t>
  </si>
  <si>
    <t> 22.11.1920 05:21 </t>
  </si>
  <si>
    <t> 0.037 </t>
  </si>
  <si>
    <t>2423464.572 </t>
  </si>
  <si>
    <t> 14.02.1923 01:43 </t>
  </si>
  <si>
    <t> 0.049 </t>
  </si>
  <si>
    <t>2424146.147 </t>
  </si>
  <si>
    <t> 26.12.1924 15:31 </t>
  </si>
  <si>
    <t>2424949.817 </t>
  </si>
  <si>
    <t> 10.03.1927 07:36 </t>
  </si>
  <si>
    <t>2425183.775 </t>
  </si>
  <si>
    <t> 30.10.1927 06:36 </t>
  </si>
  <si>
    <t> 0.021 </t>
  </si>
  <si>
    <t> K.Kordylewski </t>
  </si>
  <si>
    <t> AAC 1.33 </t>
  </si>
  <si>
    <t>2425244.841 </t>
  </si>
  <si>
    <t> 30.12.1927 08:11 </t>
  </si>
  <si>
    <t>2425590.726 </t>
  </si>
  <si>
    <t> 10.12.1928 05:25 </t>
  </si>
  <si>
    <t> 0.054 </t>
  </si>
  <si>
    <t>2425621.406 </t>
  </si>
  <si>
    <t> 09.01.1929 21:44 </t>
  </si>
  <si>
    <t> 0.215 </t>
  </si>
  <si>
    <t>P </t>
  </si>
  <si>
    <t> H.-U.Sandig </t>
  </si>
  <si>
    <t> AN 274.41 </t>
  </si>
  <si>
    <t>2426414.493 </t>
  </si>
  <si>
    <t> 13.03.1931 23:49 </t>
  </si>
  <si>
    <t> -0.189 </t>
  </si>
  <si>
    <t>2427106.457 </t>
  </si>
  <si>
    <t> 02.02.1933 22:58 </t>
  </si>
  <si>
    <t>2427157.417 </t>
  </si>
  <si>
    <t> 25.03.1933 22:00 </t>
  </si>
  <si>
    <t> 0.108 </t>
  </si>
  <si>
    <t>2427503.218 </t>
  </si>
  <si>
    <t> 06.03.1934 17:13 </t>
  </si>
  <si>
    <t> Piotrowski&amp;Szafr. </t>
  </si>
  <si>
    <t> AA 30.400 </t>
  </si>
  <si>
    <t>2428622.376 </t>
  </si>
  <si>
    <t> 29.03.1937 21:01 </t>
  </si>
  <si>
    <t> 0.161 </t>
  </si>
  <si>
    <t>2428835.888 </t>
  </si>
  <si>
    <t> 29.10.1937 09:18 </t>
  </si>
  <si>
    <t> F.Lause </t>
  </si>
  <si>
    <t> AN 267.323 </t>
  </si>
  <si>
    <t>2428937.610 </t>
  </si>
  <si>
    <t> 08.02.1938 02:38 </t>
  </si>
  <si>
    <t> 0.033 </t>
  </si>
  <si>
    <t>2429334.404 </t>
  </si>
  <si>
    <t> 11.03.1939 21:41 </t>
  </si>
  <si>
    <t> 0.081 </t>
  </si>
  <si>
    <t>2435224.47 </t>
  </si>
  <si>
    <t> 26.04.1955 23:16 </t>
  </si>
  <si>
    <t> 0.00 </t>
  </si>
  <si>
    <t> R.Szafraniec </t>
  </si>
  <si>
    <t> AA 7.188 </t>
  </si>
  <si>
    <t>2436231.534 </t>
  </si>
  <si>
    <t> 28.01.1958 00:48 </t>
  </si>
  <si>
    <t> -0.057 </t>
  </si>
  <si>
    <t> H.Huth </t>
  </si>
  <si>
    <t> MVS 2.122 </t>
  </si>
  <si>
    <t>2436628.445 </t>
  </si>
  <si>
    <t> 28.02.1959 22:40 </t>
  </si>
  <si>
    <t>2441775.856 </t>
  </si>
  <si>
    <t> 03.04.1973 08:32 </t>
  </si>
  <si>
    <t> 0.000 </t>
  </si>
  <si>
    <t>E </t>
  </si>
  <si>
    <t>?</t>
  </si>
  <si>
    <t> Popper &amp; Dumont </t>
  </si>
  <si>
    <t>IBVS 2841 </t>
  </si>
  <si>
    <t>2445356.713 </t>
  </si>
  <si>
    <t> 22.01.1983 05:06 </t>
  </si>
  <si>
    <t> -0.026 </t>
  </si>
  <si>
    <t> Scaltriti et al. </t>
  </si>
  <si>
    <t>2453769.732 </t>
  </si>
  <si>
    <t> 03.02.2006 05:34 </t>
  </si>
  <si>
    <t> -0.047 </t>
  </si>
  <si>
    <t> R.Meyer </t>
  </si>
  <si>
    <t>BAVM 192 </t>
  </si>
  <si>
    <t>I</t>
  </si>
  <si>
    <t>GCVS 4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</si>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</sst>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0" fillId="0" borderId="0" xfId="0" applyAlignment="1">
      <alignment horizontal="righ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DD-4990-AFD6-E426BACE27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-1.0200000000622822E-2</c:v>
                </c:pt>
                <c:pt idx="1">
                  <c:v>1.6859999999724096E-2</c:v>
                </c:pt>
                <c:pt idx="2">
                  <c:v>3.0871999999362743E-2</c:v>
                </c:pt>
                <c:pt idx="3">
                  <c:v>1.1507999999594176E-2</c:v>
                </c:pt>
                <c:pt idx="4">
                  <c:v>8.5319999998318963E-3</c:v>
                </c:pt>
                <c:pt idx="5">
                  <c:v>-6.4319999983126763E-3</c:v>
                </c:pt>
                <c:pt idx="6">
                  <c:v>1.4603999996325001E-2</c:v>
                </c:pt>
                <c:pt idx="7">
                  <c:v>1.3663999998243526E-2</c:v>
                </c:pt>
                <c:pt idx="8">
                  <c:v>-3.9519999991171062E-3</c:v>
                </c:pt>
                <c:pt idx="9">
                  <c:v>-3.9400000023306347E-3</c:v>
                </c:pt>
                <c:pt idx="10">
                  <c:v>6.0720000001310837E-3</c:v>
                </c:pt>
                <c:pt idx="11">
                  <c:v>1.3156000000890344E-2</c:v>
                </c:pt>
                <c:pt idx="12">
                  <c:v>-1.1520000000018626E-2</c:v>
                </c:pt>
                <c:pt idx="13">
                  <c:v>-4.9600000056670979E-4</c:v>
                </c:pt>
                <c:pt idx="14">
                  <c:v>-6.4359999996668193E-3</c:v>
                </c:pt>
                <c:pt idx="15">
                  <c:v>-9.4239999998535495E-3</c:v>
                </c:pt>
                <c:pt idx="16">
                  <c:v>-4.0000000080908649E-4</c:v>
                </c:pt>
                <c:pt idx="17">
                  <c:v>-7.1480000005976763E-3</c:v>
                </c:pt>
                <c:pt idx="18">
                  <c:v>-1.4728000001923647E-2</c:v>
                </c:pt>
                <c:pt idx="19">
                  <c:v>-1.752400000259513E-2</c:v>
                </c:pt>
                <c:pt idx="20">
                  <c:v>-2.188000002206536E-3</c:v>
                </c:pt>
                <c:pt idx="21">
                  <c:v>-1.9079999998211861E-2</c:v>
                </c:pt>
                <c:pt idx="22">
                  <c:v>-2.4800000028335489E-3</c:v>
                </c:pt>
                <c:pt idx="23">
                  <c:v>-5.2759999998670537E-3</c:v>
                </c:pt>
                <c:pt idx="25">
                  <c:v>3.0000000006111804E-3</c:v>
                </c:pt>
                <c:pt idx="26">
                  <c:v>1.2960000000020955E-2</c:v>
                </c:pt>
                <c:pt idx="27">
                  <c:v>-2.2360000002663583E-3</c:v>
                </c:pt>
                <c:pt idx="28">
                  <c:v>1.7119999974966049E-3</c:v>
                </c:pt>
                <c:pt idx="29">
                  <c:v>-1.9012000000657281E-2</c:v>
                </c:pt>
                <c:pt idx="30">
                  <c:v>9.0600000003178138E-3</c:v>
                </c:pt>
                <c:pt idx="31">
                  <c:v>1.2467999997170409E-2</c:v>
                </c:pt>
                <c:pt idx="32">
                  <c:v>0.17350399999850197</c:v>
                </c:pt>
                <c:pt idx="33">
                  <c:v>-0.232560000004014</c:v>
                </c:pt>
                <c:pt idx="34">
                  <c:v>-3.1744000003527617E-2</c:v>
                </c:pt>
                <c:pt idx="35">
                  <c:v>6.3315999999758787E-2</c:v>
                </c:pt>
                <c:pt idx="36">
                  <c:v>-1.7275999998673797E-2</c:v>
                </c:pt>
                <c:pt idx="37">
                  <c:v>0.11204399999769521</c:v>
                </c:pt>
                <c:pt idx="38">
                  <c:v>-8.7040000034903642E-3</c:v>
                </c:pt>
                <c:pt idx="39">
                  <c:v>-1.6584000000875676E-2</c:v>
                </c:pt>
                <c:pt idx="40">
                  <c:v>3.0883999996149214E-2</c:v>
                </c:pt>
                <c:pt idx="41">
                  <c:v>-6.3168000000587199E-2</c:v>
                </c:pt>
                <c:pt idx="42">
                  <c:v>-0.12498000000050524</c:v>
                </c:pt>
                <c:pt idx="43">
                  <c:v>3.9488000002165791E-2</c:v>
                </c:pt>
                <c:pt idx="44">
                  <c:v>-8.1440000001748558E-2</c:v>
                </c:pt>
                <c:pt idx="45">
                  <c:v>-0.11621599999489263</c:v>
                </c:pt>
                <c:pt idx="46">
                  <c:v>-0.15829199999279808</c:v>
                </c:pt>
                <c:pt idx="47">
                  <c:v>-0.11404400000174064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DD-4990-AFD6-E426BACE27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DD-4990-AFD6-E426BACE27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-0.16223600000375882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D-4990-AFD6-E426BACE27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D-4990-AFD6-E426BACE27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D-4990-AFD6-E426BACE27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D-4990-AFD6-E426BACE27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1.5205671564484321E-2</c:v>
                </c:pt>
                <c:pt idx="1">
                  <c:v>1.500312336823245E-2</c:v>
                </c:pt>
                <c:pt idx="2">
                  <c:v>1.4962613728982076E-2</c:v>
                </c:pt>
                <c:pt idx="3">
                  <c:v>1.2815602848712243E-2</c:v>
                </c:pt>
                <c:pt idx="4">
                  <c:v>1.2734583570211495E-2</c:v>
                </c:pt>
                <c:pt idx="5">
                  <c:v>1.2613054652460374E-2</c:v>
                </c:pt>
                <c:pt idx="6">
                  <c:v>1.2491525734709252E-2</c:v>
                </c:pt>
                <c:pt idx="7">
                  <c:v>1.2288977538457381E-2</c:v>
                </c:pt>
                <c:pt idx="8">
                  <c:v>1.0992669082445406E-2</c:v>
                </c:pt>
                <c:pt idx="9">
                  <c:v>1.0952159443195032E-2</c:v>
                </c:pt>
                <c:pt idx="10">
                  <c:v>1.0911649803944658E-2</c:v>
                </c:pt>
                <c:pt idx="11">
                  <c:v>1.0628082329192039E-2</c:v>
                </c:pt>
                <c:pt idx="12">
                  <c:v>9.5343220694319372E-3</c:v>
                </c:pt>
                <c:pt idx="13">
                  <c:v>9.4533027909311888E-3</c:v>
                </c:pt>
                <c:pt idx="14">
                  <c:v>9.2507545946793179E-3</c:v>
                </c:pt>
                <c:pt idx="15">
                  <c:v>9.2102449554289437E-3</c:v>
                </c:pt>
                <c:pt idx="16">
                  <c:v>9.1292256769281953E-3</c:v>
                </c:pt>
                <c:pt idx="17">
                  <c:v>8.2785232526703372E-3</c:v>
                </c:pt>
                <c:pt idx="18">
                  <c:v>6.8606858789072422E-3</c:v>
                </c:pt>
                <c:pt idx="19">
                  <c:v>6.1720220116508809E-3</c:v>
                </c:pt>
                <c:pt idx="20">
                  <c:v>5.0377521126404043E-3</c:v>
                </c:pt>
                <c:pt idx="21">
                  <c:v>4.6731653593870366E-3</c:v>
                </c:pt>
                <c:pt idx="22">
                  <c:v>2.6476833968683286E-3</c:v>
                </c:pt>
                <c:pt idx="23">
                  <c:v>1.9590195296119673E-3</c:v>
                </c:pt>
                <c:pt idx="24">
                  <c:v>1.0272978268533618E-3</c:v>
                </c:pt>
                <c:pt idx="25">
                  <c:v>1.0272978268533618E-3</c:v>
                </c:pt>
                <c:pt idx="26">
                  <c:v>-2.2134733131765716E-3</c:v>
                </c:pt>
                <c:pt idx="27">
                  <c:v>-4.9276191429516404E-3</c:v>
                </c:pt>
                <c:pt idx="28">
                  <c:v>-8.1278806437311991E-3</c:v>
                </c:pt>
                <c:pt idx="29">
                  <c:v>-9.0596023464898055E-3</c:v>
                </c:pt>
                <c:pt idx="30">
                  <c:v>-9.3026601819920507E-3</c:v>
                </c:pt>
                <c:pt idx="31">
                  <c:v>-1.0679987916504772E-2</c:v>
                </c:pt>
                <c:pt idx="32">
                  <c:v>-1.0801516834255894E-2</c:v>
                </c:pt>
                <c:pt idx="33">
                  <c:v>-1.3961268695785079E-2</c:v>
                </c:pt>
                <c:pt idx="34">
                  <c:v>-1.6715924164810526E-2</c:v>
                </c:pt>
                <c:pt idx="35">
                  <c:v>-1.6918472361062392E-2</c:v>
                </c:pt>
                <c:pt idx="36">
                  <c:v>-1.8295800095575118E-2</c:v>
                </c:pt>
                <c:pt idx="37">
                  <c:v>-2.2751860413116276E-2</c:v>
                </c:pt>
                <c:pt idx="38">
                  <c:v>-2.3602562837374129E-2</c:v>
                </c:pt>
                <c:pt idx="39">
                  <c:v>-2.4007659229877874E-2</c:v>
                </c:pt>
                <c:pt idx="40">
                  <c:v>-2.5587535160642466E-2</c:v>
                </c:pt>
                <c:pt idx="41">
                  <c:v>-4.9042616286609109E-2</c:v>
                </c:pt>
                <c:pt idx="42">
                  <c:v>-5.3053070572396152E-2</c:v>
                </c:pt>
                <c:pt idx="43">
                  <c:v>-5.4632946503160744E-2</c:v>
                </c:pt>
                <c:pt idx="44">
                  <c:v>-7.5130823963850069E-2</c:v>
                </c:pt>
                <c:pt idx="45">
                  <c:v>-8.9390216979981785E-2</c:v>
                </c:pt>
                <c:pt idx="46">
                  <c:v>-0.12289168864004121</c:v>
                </c:pt>
                <c:pt idx="47">
                  <c:v>-0.12710469112208012</c:v>
                </c:pt>
                <c:pt idx="48">
                  <c:v>-0.14367313357548314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DD-4990-AFD6-E426BACE274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DD-4990-AFD6-E426BACE2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47360"/>
        <c:axId val="1"/>
      </c:scatterChart>
      <c:valAx>
        <c:axId val="483847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847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048DFB-BD8E-E927-58D1-6469111C2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2841" TargetMode="External"/><Relationship Id="rId2" Type="http://schemas.openxmlformats.org/officeDocument/2006/relationships/hyperlink" Target="http://www.konkoly.hu/cgi-bin/IBVS?2841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0" t="s">
        <v>48</v>
      </c>
      <c r="G1" s="32">
        <v>8.3730100000000007</v>
      </c>
      <c r="H1" s="33">
        <v>23.334199999999999</v>
      </c>
      <c r="I1" s="34">
        <v>22650.720000000001</v>
      </c>
      <c r="J1" s="34">
        <v>10.172988</v>
      </c>
      <c r="K1" s="31" t="s">
        <v>49</v>
      </c>
      <c r="L1" s="33"/>
      <c r="M1" s="34">
        <v>22650.720000000001</v>
      </c>
      <c r="N1" s="34">
        <v>10.172988</v>
      </c>
      <c r="O1" s="33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54827.767</v>
      </c>
      <c r="D4" s="28">
        <v>10.1729626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22650.720000000001</v>
      </c>
      <c r="D7" s="29" t="s">
        <v>202</v>
      </c>
    </row>
    <row r="8" spans="1:15" x14ac:dyDescent="0.2">
      <c r="A8" t="s">
        <v>3</v>
      </c>
      <c r="C8" s="57">
        <v>10.172988</v>
      </c>
      <c r="D8" s="29" t="s">
        <v>202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1.0272978268533618E-3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-4.0509639250374167E-5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58988.489462866426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10.17294749036075</v>
      </c>
      <c r="E16" s="14" t="s">
        <v>30</v>
      </c>
      <c r="F16" s="36">
        <f ca="1">NOW()+15018.5+$C$5/24</f>
        <v>60338.728260300923</v>
      </c>
    </row>
    <row r="17" spans="1:18" ht="13.5" thickBot="1" x14ac:dyDescent="0.25">
      <c r="A17" s="14" t="s">
        <v>27</v>
      </c>
      <c r="B17" s="10"/>
      <c r="C17" s="10">
        <f>COUNT(C21:C2191)</f>
        <v>49</v>
      </c>
      <c r="E17" s="14" t="s">
        <v>35</v>
      </c>
      <c r="F17" s="15">
        <f ca="1">ROUND(2*(F16-$C$7)/$C$8,0)/2+F15</f>
        <v>3705.5</v>
      </c>
    </row>
    <row r="18" spans="1:18" ht="14.25" thickTop="1" thickBot="1" x14ac:dyDescent="0.25">
      <c r="A18" s="16" t="s">
        <v>5</v>
      </c>
      <c r="B18" s="10"/>
      <c r="C18" s="19">
        <f ca="1">+C15</f>
        <v>58988.489462866426</v>
      </c>
      <c r="D18" s="20">
        <f ca="1">+C16</f>
        <v>10.17294749036075</v>
      </c>
      <c r="E18" s="14" t="s">
        <v>36</v>
      </c>
      <c r="F18" s="23">
        <f ca="1">ROUND(2*(F16-$C$15)/$C$16,0)/2+F15</f>
        <v>133.5</v>
      </c>
    </row>
    <row r="19" spans="1:18" ht="13.5" thickTop="1" x14ac:dyDescent="0.2">
      <c r="E19" s="14" t="s">
        <v>31</v>
      </c>
      <c r="F19" s="18">
        <f ca="1">+$C$15+$C$16*F18-15018.5-$C$5/24</f>
        <v>45328.473786162918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1" t="s">
        <v>56</v>
      </c>
      <c r="B21" s="53" t="s">
        <v>201</v>
      </c>
      <c r="C21" s="52">
        <v>19090.164000000001</v>
      </c>
      <c r="D21" s="52" t="s">
        <v>38</v>
      </c>
      <c r="E21">
        <f t="shared" ref="E21:E68" si="0">+(C21-C$7)/C$8</f>
        <v>-350.00100265526709</v>
      </c>
      <c r="F21">
        <f t="shared" ref="F21:F69" si="1">ROUND(2*E21,0)/2</f>
        <v>-350</v>
      </c>
      <c r="G21">
        <f t="shared" ref="G21:G68" si="2">+C21-(C$7+F21*C$8)</f>
        <v>-1.0200000000622822E-2</v>
      </c>
      <c r="I21">
        <f>+G21</f>
        <v>-1.0200000000622822E-2</v>
      </c>
      <c r="O21">
        <f t="shared" ref="O21:O68" ca="1" si="3">+C$11+C$12*$F21</f>
        <v>1.5205671564484321E-2</v>
      </c>
      <c r="Q21" s="2">
        <f t="shared" ref="Q21:Q68" si="4">+C21-15018.5</f>
        <v>4071.6640000000007</v>
      </c>
    </row>
    <row r="22" spans="1:18" x14ac:dyDescent="0.2">
      <c r="A22" s="51" t="s">
        <v>61</v>
      </c>
      <c r="B22" s="53" t="s">
        <v>201</v>
      </c>
      <c r="C22" s="52">
        <v>19141.056</v>
      </c>
      <c r="D22" s="52" t="s">
        <v>38</v>
      </c>
      <c r="E22">
        <f t="shared" si="0"/>
        <v>-344.99834266982333</v>
      </c>
      <c r="F22">
        <f t="shared" si="1"/>
        <v>-345</v>
      </c>
      <c r="G22">
        <f t="shared" si="2"/>
        <v>1.6859999999724096E-2</v>
      </c>
      <c r="I22">
        <f>+G22</f>
        <v>1.6859999999724096E-2</v>
      </c>
      <c r="O22">
        <f t="shared" ca="1" si="3"/>
        <v>1.500312336823245E-2</v>
      </c>
      <c r="Q22" s="2">
        <f t="shared" si="4"/>
        <v>4122.5560000000005</v>
      </c>
    </row>
    <row r="23" spans="1:18" x14ac:dyDescent="0.2">
      <c r="A23" s="51" t="s">
        <v>56</v>
      </c>
      <c r="B23" s="53" t="s">
        <v>201</v>
      </c>
      <c r="C23" s="52">
        <v>19151.242999999999</v>
      </c>
      <c r="D23" s="52" t="s">
        <v>38</v>
      </c>
      <c r="E23">
        <f t="shared" si="0"/>
        <v>-343.99696529672525</v>
      </c>
      <c r="F23">
        <f t="shared" si="1"/>
        <v>-344</v>
      </c>
      <c r="G23">
        <f t="shared" si="2"/>
        <v>3.0871999999362743E-2</v>
      </c>
      <c r="I23">
        <f>+G23</f>
        <v>3.0871999999362743E-2</v>
      </c>
      <c r="O23">
        <f t="shared" ca="1" si="3"/>
        <v>1.4962613728982076E-2</v>
      </c>
      <c r="Q23" s="2">
        <f t="shared" si="4"/>
        <v>4132.7429999999986</v>
      </c>
    </row>
    <row r="24" spans="1:18" x14ac:dyDescent="0.2">
      <c r="A24" s="51" t="s">
        <v>61</v>
      </c>
      <c r="B24" s="53" t="s">
        <v>201</v>
      </c>
      <c r="C24" s="52">
        <v>19690.392</v>
      </c>
      <c r="D24" s="52" t="s">
        <v>38</v>
      </c>
      <c r="E24">
        <f t="shared" si="0"/>
        <v>-290.99886876893999</v>
      </c>
      <c r="F24">
        <f t="shared" si="1"/>
        <v>-291</v>
      </c>
      <c r="G24">
        <f t="shared" si="2"/>
        <v>1.1507999999594176E-2</v>
      </c>
      <c r="I24">
        <f>+G24</f>
        <v>1.1507999999594176E-2</v>
      </c>
      <c r="O24">
        <f t="shared" ca="1" si="3"/>
        <v>1.2815602848712243E-2</v>
      </c>
      <c r="Q24" s="2">
        <f t="shared" si="4"/>
        <v>4671.8919999999998</v>
      </c>
    </row>
    <row r="25" spans="1:18" x14ac:dyDescent="0.2">
      <c r="A25" s="51" t="s">
        <v>61</v>
      </c>
      <c r="B25" s="53" t="s">
        <v>201</v>
      </c>
      <c r="C25" s="52">
        <v>19710.735000000001</v>
      </c>
      <c r="D25" s="52" t="s">
        <v>38</v>
      </c>
      <c r="E25">
        <f t="shared" si="0"/>
        <v>-288.99916130835902</v>
      </c>
      <c r="F25">
        <f t="shared" si="1"/>
        <v>-289</v>
      </c>
      <c r="G25">
        <f t="shared" si="2"/>
        <v>8.5319999998318963E-3</v>
      </c>
      <c r="I25">
        <f>+G25</f>
        <v>8.5319999998318963E-3</v>
      </c>
      <c r="O25">
        <f t="shared" ca="1" si="3"/>
        <v>1.2734583570211495E-2</v>
      </c>
      <c r="Q25" s="2">
        <f t="shared" si="4"/>
        <v>4692.2350000000006</v>
      </c>
    </row>
    <row r="26" spans="1:18" x14ac:dyDescent="0.2">
      <c r="A26" s="51" t="s">
        <v>61</v>
      </c>
      <c r="B26" s="53" t="s">
        <v>201</v>
      </c>
      <c r="C26" s="52">
        <v>19741.239000000001</v>
      </c>
      <c r="D26" s="52" t="s">
        <v>38</v>
      </c>
      <c r="E26">
        <f t="shared" si="0"/>
        <v>-286.00063226261545</v>
      </c>
      <c r="F26">
        <f t="shared" si="1"/>
        <v>-286</v>
      </c>
      <c r="G26">
        <f t="shared" si="2"/>
        <v>-6.4319999983126763E-3</v>
      </c>
      <c r="I26">
        <f>+G26</f>
        <v>-6.4319999983126763E-3</v>
      </c>
      <c r="O26">
        <f t="shared" ca="1" si="3"/>
        <v>1.2613054652460374E-2</v>
      </c>
      <c r="Q26" s="2">
        <f t="shared" si="4"/>
        <v>4722.7390000000014</v>
      </c>
    </row>
    <row r="27" spans="1:18" x14ac:dyDescent="0.2">
      <c r="A27" s="51" t="s">
        <v>61</v>
      </c>
      <c r="B27" s="53" t="s">
        <v>201</v>
      </c>
      <c r="C27" s="52">
        <v>19771.778999999999</v>
      </c>
      <c r="D27" s="52" t="s">
        <v>38</v>
      </c>
      <c r="E27">
        <f t="shared" si="0"/>
        <v>-282.99856443357669</v>
      </c>
      <c r="F27">
        <f t="shared" si="1"/>
        <v>-283</v>
      </c>
      <c r="G27">
        <f t="shared" si="2"/>
        <v>1.4603999996325001E-2</v>
      </c>
      <c r="I27">
        <f>+G27</f>
        <v>1.4603999996325001E-2</v>
      </c>
      <c r="O27">
        <f t="shared" ca="1" si="3"/>
        <v>1.2491525734709252E-2</v>
      </c>
      <c r="Q27" s="2">
        <f t="shared" si="4"/>
        <v>4753.2789999999986</v>
      </c>
    </row>
    <row r="28" spans="1:18" x14ac:dyDescent="0.2">
      <c r="A28" s="51" t="s">
        <v>61</v>
      </c>
      <c r="B28" s="53" t="s">
        <v>201</v>
      </c>
      <c r="C28" s="52">
        <v>19822.643</v>
      </c>
      <c r="D28" s="52" t="s">
        <v>38</v>
      </c>
      <c r="E28">
        <f t="shared" si="0"/>
        <v>-277.99865683514037</v>
      </c>
      <c r="F28">
        <f t="shared" si="1"/>
        <v>-278</v>
      </c>
      <c r="G28">
        <f t="shared" si="2"/>
        <v>1.3663999998243526E-2</v>
      </c>
      <c r="I28">
        <f>+G28</f>
        <v>1.3663999998243526E-2</v>
      </c>
      <c r="O28">
        <f t="shared" ca="1" si="3"/>
        <v>1.2288977538457381E-2</v>
      </c>
      <c r="Q28" s="2">
        <f t="shared" si="4"/>
        <v>4804.143</v>
      </c>
    </row>
    <row r="29" spans="1:18" x14ac:dyDescent="0.2">
      <c r="A29" s="51" t="s">
        <v>61</v>
      </c>
      <c r="B29" s="53" t="s">
        <v>201</v>
      </c>
      <c r="C29" s="52">
        <v>20148.161</v>
      </c>
      <c r="D29" s="52" t="s">
        <v>38</v>
      </c>
      <c r="E29">
        <f t="shared" si="0"/>
        <v>-246.00038847976631</v>
      </c>
      <c r="F29">
        <f t="shared" si="1"/>
        <v>-246</v>
      </c>
      <c r="G29">
        <f t="shared" si="2"/>
        <v>-3.9519999991171062E-3</v>
      </c>
      <c r="I29">
        <f>+G29</f>
        <v>-3.9519999991171062E-3</v>
      </c>
      <c r="O29">
        <f t="shared" ca="1" si="3"/>
        <v>1.0992669082445406E-2</v>
      </c>
      <c r="Q29" s="2">
        <f t="shared" si="4"/>
        <v>5129.6610000000001</v>
      </c>
    </row>
    <row r="30" spans="1:18" x14ac:dyDescent="0.2">
      <c r="A30" s="51" t="s">
        <v>61</v>
      </c>
      <c r="B30" s="53" t="s">
        <v>201</v>
      </c>
      <c r="C30" s="52">
        <v>20158.333999999999</v>
      </c>
      <c r="D30" s="52" t="s">
        <v>38</v>
      </c>
      <c r="E30">
        <f t="shared" si="0"/>
        <v>-245.00038730017201</v>
      </c>
      <c r="F30">
        <f t="shared" si="1"/>
        <v>-245</v>
      </c>
      <c r="G30">
        <f t="shared" si="2"/>
        <v>-3.9400000023306347E-3</v>
      </c>
      <c r="I30">
        <f>+G30</f>
        <v>-3.9400000023306347E-3</v>
      </c>
      <c r="O30">
        <f t="shared" ca="1" si="3"/>
        <v>1.0952159443195032E-2</v>
      </c>
      <c r="Q30" s="2">
        <f t="shared" si="4"/>
        <v>5139.8339999999989</v>
      </c>
    </row>
    <row r="31" spans="1:18" x14ac:dyDescent="0.2">
      <c r="A31" s="51" t="s">
        <v>61</v>
      </c>
      <c r="B31" s="53" t="s">
        <v>201</v>
      </c>
      <c r="C31" s="52">
        <v>20168.517</v>
      </c>
      <c r="D31" s="52" t="s">
        <v>38</v>
      </c>
      <c r="E31">
        <f t="shared" si="0"/>
        <v>-243.99940312521761</v>
      </c>
      <c r="F31">
        <f t="shared" si="1"/>
        <v>-244</v>
      </c>
      <c r="G31">
        <f t="shared" si="2"/>
        <v>6.0720000001310837E-3</v>
      </c>
      <c r="I31">
        <f>+G31</f>
        <v>6.0720000001310837E-3</v>
      </c>
      <c r="O31">
        <f t="shared" ca="1" si="3"/>
        <v>1.0911649803944658E-2</v>
      </c>
      <c r="Q31" s="2">
        <f t="shared" si="4"/>
        <v>5150.0169999999998</v>
      </c>
    </row>
    <row r="32" spans="1:18" x14ac:dyDescent="0.2">
      <c r="A32" s="51" t="s">
        <v>61</v>
      </c>
      <c r="B32" s="53" t="s">
        <v>201</v>
      </c>
      <c r="C32" s="52">
        <v>20239.735000000001</v>
      </c>
      <c r="D32" s="52" t="s">
        <v>38</v>
      </c>
      <c r="E32">
        <f t="shared" si="0"/>
        <v>-236.9987067713046</v>
      </c>
      <c r="F32">
        <f t="shared" si="1"/>
        <v>-237</v>
      </c>
      <c r="G32">
        <f t="shared" si="2"/>
        <v>1.3156000000890344E-2</v>
      </c>
      <c r="I32">
        <f>+G32</f>
        <v>1.3156000000890344E-2</v>
      </c>
      <c r="O32">
        <f t="shared" ca="1" si="3"/>
        <v>1.0628082329192039E-2</v>
      </c>
      <c r="Q32" s="2">
        <f t="shared" si="4"/>
        <v>5221.2350000000006</v>
      </c>
    </row>
    <row r="33" spans="1:17" x14ac:dyDescent="0.2">
      <c r="A33" s="51" t="s">
        <v>61</v>
      </c>
      <c r="B33" s="53" t="s">
        <v>201</v>
      </c>
      <c r="C33" s="52">
        <v>20514.381000000001</v>
      </c>
      <c r="D33" s="52" t="s">
        <v>38</v>
      </c>
      <c r="E33">
        <f t="shared" si="0"/>
        <v>-210.00113241065455</v>
      </c>
      <c r="F33">
        <f t="shared" si="1"/>
        <v>-210</v>
      </c>
      <c r="G33">
        <f t="shared" si="2"/>
        <v>-1.1520000000018626E-2</v>
      </c>
      <c r="I33">
        <f>+G33</f>
        <v>-1.1520000000018626E-2</v>
      </c>
      <c r="O33">
        <f t="shared" ca="1" si="3"/>
        <v>9.5343220694319372E-3</v>
      </c>
      <c r="Q33" s="2">
        <f t="shared" si="4"/>
        <v>5495.8810000000012</v>
      </c>
    </row>
    <row r="34" spans="1:17" x14ac:dyDescent="0.2">
      <c r="A34" s="51" t="s">
        <v>61</v>
      </c>
      <c r="B34" s="53" t="s">
        <v>201</v>
      </c>
      <c r="C34" s="52">
        <v>20534.738000000001</v>
      </c>
      <c r="D34" s="52" t="s">
        <v>38</v>
      </c>
      <c r="E34">
        <f t="shared" si="0"/>
        <v>-208.00004875656984</v>
      </c>
      <c r="F34">
        <f t="shared" si="1"/>
        <v>-208</v>
      </c>
      <c r="G34">
        <f t="shared" si="2"/>
        <v>-4.9600000056670979E-4</v>
      </c>
      <c r="I34">
        <f>+G34</f>
        <v>-4.9600000056670979E-4</v>
      </c>
      <c r="O34">
        <f t="shared" ca="1" si="3"/>
        <v>9.4533027909311888E-3</v>
      </c>
      <c r="Q34" s="2">
        <f t="shared" si="4"/>
        <v>5516.2380000000012</v>
      </c>
    </row>
    <row r="35" spans="1:17" x14ac:dyDescent="0.2">
      <c r="A35" s="51" t="s">
        <v>61</v>
      </c>
      <c r="B35" s="53" t="s">
        <v>201</v>
      </c>
      <c r="C35" s="52">
        <v>20585.597000000002</v>
      </c>
      <c r="D35" s="52" t="s">
        <v>38</v>
      </c>
      <c r="E35">
        <f t="shared" si="0"/>
        <v>-203.00063265581358</v>
      </c>
      <c r="F35">
        <f t="shared" si="1"/>
        <v>-203</v>
      </c>
      <c r="G35">
        <f t="shared" si="2"/>
        <v>-6.4359999996668193E-3</v>
      </c>
      <c r="I35">
        <f>+G35</f>
        <v>-6.4359999996668193E-3</v>
      </c>
      <c r="O35">
        <f t="shared" ca="1" si="3"/>
        <v>9.2507545946793179E-3</v>
      </c>
      <c r="Q35" s="2">
        <f t="shared" si="4"/>
        <v>5567.0970000000016</v>
      </c>
    </row>
    <row r="36" spans="1:17" x14ac:dyDescent="0.2">
      <c r="A36" s="51" t="s">
        <v>61</v>
      </c>
      <c r="B36" s="53" t="s">
        <v>201</v>
      </c>
      <c r="C36" s="52">
        <v>20595.767</v>
      </c>
      <c r="D36" s="52" t="s">
        <v>38</v>
      </c>
      <c r="E36">
        <f t="shared" si="0"/>
        <v>-202.00092637482726</v>
      </c>
      <c r="F36">
        <f t="shared" si="1"/>
        <v>-202</v>
      </c>
      <c r="G36">
        <f t="shared" si="2"/>
        <v>-9.4239999998535495E-3</v>
      </c>
      <c r="I36">
        <f>+G36</f>
        <v>-9.4239999998535495E-3</v>
      </c>
      <c r="O36">
        <f t="shared" ca="1" si="3"/>
        <v>9.2102449554289437E-3</v>
      </c>
      <c r="Q36" s="2">
        <f t="shared" si="4"/>
        <v>5577.2669999999998</v>
      </c>
    </row>
    <row r="37" spans="1:17" x14ac:dyDescent="0.2">
      <c r="A37" s="51" t="s">
        <v>61</v>
      </c>
      <c r="B37" s="53" t="s">
        <v>201</v>
      </c>
      <c r="C37" s="52">
        <v>20616.121999999999</v>
      </c>
      <c r="D37" s="52" t="s">
        <v>38</v>
      </c>
      <c r="E37">
        <f t="shared" si="0"/>
        <v>-200.00003931981456</v>
      </c>
      <c r="F37">
        <f t="shared" si="1"/>
        <v>-200</v>
      </c>
      <c r="G37">
        <f t="shared" si="2"/>
        <v>-4.0000000080908649E-4</v>
      </c>
      <c r="I37">
        <f>+G37</f>
        <v>-4.0000000080908649E-4</v>
      </c>
      <c r="O37">
        <f t="shared" ca="1" si="3"/>
        <v>9.1292256769281953E-3</v>
      </c>
      <c r="Q37" s="2">
        <f t="shared" si="4"/>
        <v>5597.6219999999994</v>
      </c>
    </row>
    <row r="38" spans="1:17" x14ac:dyDescent="0.2">
      <c r="A38" s="51" t="s">
        <v>61</v>
      </c>
      <c r="B38" s="53" t="s">
        <v>201</v>
      </c>
      <c r="C38" s="52">
        <v>20829.748</v>
      </c>
      <c r="D38" s="52" t="s">
        <v>38</v>
      </c>
      <c r="E38">
        <f t="shared" si="0"/>
        <v>-179.00070264508338</v>
      </c>
      <c r="F38">
        <f t="shared" si="1"/>
        <v>-179</v>
      </c>
      <c r="G38">
        <f t="shared" si="2"/>
        <v>-7.1480000005976763E-3</v>
      </c>
      <c r="I38">
        <f>+G38</f>
        <v>-7.1480000005976763E-3</v>
      </c>
      <c r="O38">
        <f t="shared" ca="1" si="3"/>
        <v>8.2785232526703372E-3</v>
      </c>
      <c r="Q38" s="2">
        <f t="shared" si="4"/>
        <v>5811.2479999999996</v>
      </c>
    </row>
    <row r="39" spans="1:17" x14ac:dyDescent="0.2">
      <c r="A39" s="51" t="s">
        <v>61</v>
      </c>
      <c r="B39" s="53" t="s">
        <v>201</v>
      </c>
      <c r="C39" s="52">
        <v>21185.794999999998</v>
      </c>
      <c r="D39" s="52" t="s">
        <v>38</v>
      </c>
      <c r="E39">
        <f t="shared" si="0"/>
        <v>-144.00144775556629</v>
      </c>
      <c r="F39">
        <f t="shared" si="1"/>
        <v>-144</v>
      </c>
      <c r="G39">
        <f t="shared" si="2"/>
        <v>-1.4728000001923647E-2</v>
      </c>
      <c r="I39">
        <f>+G39</f>
        <v>-1.4728000001923647E-2</v>
      </c>
      <c r="O39">
        <f t="shared" ca="1" si="3"/>
        <v>6.8606858789072422E-3</v>
      </c>
      <c r="Q39" s="2">
        <f t="shared" si="4"/>
        <v>6167.2949999999983</v>
      </c>
    </row>
    <row r="40" spans="1:17" x14ac:dyDescent="0.2">
      <c r="A40" s="51" t="s">
        <v>61</v>
      </c>
      <c r="B40" s="53" t="s">
        <v>201</v>
      </c>
      <c r="C40" s="52">
        <v>21358.733</v>
      </c>
      <c r="D40" s="52" t="s">
        <v>38</v>
      </c>
      <c r="E40">
        <f t="shared" si="0"/>
        <v>-127.00172260106874</v>
      </c>
      <c r="F40">
        <f t="shared" si="1"/>
        <v>-127</v>
      </c>
      <c r="G40">
        <f t="shared" si="2"/>
        <v>-1.752400000259513E-2</v>
      </c>
      <c r="I40">
        <f>+G40</f>
        <v>-1.752400000259513E-2</v>
      </c>
      <c r="O40">
        <f t="shared" ca="1" si="3"/>
        <v>6.1720220116508809E-3</v>
      </c>
      <c r="Q40" s="2">
        <f t="shared" si="4"/>
        <v>6340.2330000000002</v>
      </c>
    </row>
    <row r="41" spans="1:17" x14ac:dyDescent="0.2">
      <c r="A41" s="51" t="s">
        <v>61</v>
      </c>
      <c r="B41" s="53" t="s">
        <v>201</v>
      </c>
      <c r="C41" s="52">
        <v>21643.592000000001</v>
      </c>
      <c r="D41" s="52" t="s">
        <v>38</v>
      </c>
      <c r="E41">
        <f t="shared" si="0"/>
        <v>-99.000215079384802</v>
      </c>
      <c r="F41">
        <f t="shared" si="1"/>
        <v>-99</v>
      </c>
      <c r="G41">
        <f t="shared" si="2"/>
        <v>-2.188000002206536E-3</v>
      </c>
      <c r="I41">
        <f>+G41</f>
        <v>-2.188000002206536E-3</v>
      </c>
      <c r="O41">
        <f t="shared" ca="1" si="3"/>
        <v>5.0377521126404043E-3</v>
      </c>
      <c r="Q41" s="2">
        <f t="shared" si="4"/>
        <v>6625.0920000000006</v>
      </c>
    </row>
    <row r="42" spans="1:17" x14ac:dyDescent="0.2">
      <c r="A42" s="51" t="s">
        <v>61</v>
      </c>
      <c r="B42" s="53" t="s">
        <v>201</v>
      </c>
      <c r="C42" s="52">
        <v>21735.132000000001</v>
      </c>
      <c r="D42" s="52" t="s">
        <v>38</v>
      </c>
      <c r="E42">
        <f t="shared" si="0"/>
        <v>-90.001875555146597</v>
      </c>
      <c r="F42">
        <f t="shared" si="1"/>
        <v>-90</v>
      </c>
      <c r="G42">
        <f t="shared" si="2"/>
        <v>-1.9079999998211861E-2</v>
      </c>
      <c r="I42">
        <f>+G42</f>
        <v>-1.9079999998211861E-2</v>
      </c>
      <c r="O42">
        <f t="shared" ca="1" si="3"/>
        <v>4.6731653593870366E-3</v>
      </c>
      <c r="Q42" s="2">
        <f t="shared" si="4"/>
        <v>6716.6320000000014</v>
      </c>
    </row>
    <row r="43" spans="1:17" x14ac:dyDescent="0.2">
      <c r="A43" s="51" t="s">
        <v>61</v>
      </c>
      <c r="B43" s="53" t="s">
        <v>201</v>
      </c>
      <c r="C43" s="52">
        <v>22243.797999999999</v>
      </c>
      <c r="D43" s="52" t="s">
        <v>38</v>
      </c>
      <c r="E43">
        <f t="shared" si="0"/>
        <v>-40.000243782849473</v>
      </c>
      <c r="F43">
        <f t="shared" si="1"/>
        <v>-40</v>
      </c>
      <c r="G43">
        <f t="shared" si="2"/>
        <v>-2.4800000028335489E-3</v>
      </c>
      <c r="I43">
        <f>+G43</f>
        <v>-2.4800000028335489E-3</v>
      </c>
      <c r="O43">
        <f t="shared" ca="1" si="3"/>
        <v>2.6476833968683286E-3</v>
      </c>
      <c r="Q43" s="2">
        <f t="shared" si="4"/>
        <v>7225.2979999999989</v>
      </c>
    </row>
    <row r="44" spans="1:17" x14ac:dyDescent="0.2">
      <c r="A44" s="51" t="s">
        <v>61</v>
      </c>
      <c r="B44" s="53" t="s">
        <v>201</v>
      </c>
      <c r="C44" s="52">
        <v>22416.736000000001</v>
      </c>
      <c r="D44" s="52" t="s">
        <v>38</v>
      </c>
      <c r="E44">
        <f t="shared" si="0"/>
        <v>-23.000518628351905</v>
      </c>
      <c r="F44">
        <f t="shared" si="1"/>
        <v>-23</v>
      </c>
      <c r="G44">
        <f t="shared" si="2"/>
        <v>-5.2759999998670537E-3</v>
      </c>
      <c r="I44">
        <f>+G44</f>
        <v>-5.2759999998670537E-3</v>
      </c>
      <c r="O44">
        <f t="shared" ca="1" si="3"/>
        <v>1.9590195296119673E-3</v>
      </c>
      <c r="Q44" s="2">
        <f t="shared" si="4"/>
        <v>7398.2360000000008</v>
      </c>
    </row>
    <row r="45" spans="1:17" x14ac:dyDescent="0.2">
      <c r="A45" t="str">
        <f>D31</f>
        <v>vis</v>
      </c>
      <c r="C45" s="8">
        <f>C$7</f>
        <v>22650.720000000001</v>
      </c>
      <c r="D45" s="8" t="s">
        <v>13</v>
      </c>
      <c r="E45">
        <f t="shared" si="0"/>
        <v>0</v>
      </c>
      <c r="F45">
        <f t="shared" si="1"/>
        <v>0</v>
      </c>
      <c r="G45">
        <f t="shared" si="2"/>
        <v>0</v>
      </c>
      <c r="H45">
        <f t="shared" ref="H21:H67" si="5">+G45</f>
        <v>0</v>
      </c>
      <c r="O45">
        <f t="shared" ca="1" si="3"/>
        <v>1.0272978268533618E-3</v>
      </c>
      <c r="Q45" s="2">
        <f t="shared" si="4"/>
        <v>7632.2200000000012</v>
      </c>
    </row>
    <row r="46" spans="1:17" x14ac:dyDescent="0.2">
      <c r="A46" s="51" t="s">
        <v>61</v>
      </c>
      <c r="B46" s="53" t="s">
        <v>201</v>
      </c>
      <c r="C46" s="52">
        <v>22650.723000000002</v>
      </c>
      <c r="D46" s="52" t="s">
        <v>38</v>
      </c>
      <c r="E46">
        <f t="shared" si="0"/>
        <v>2.9489860802068971E-4</v>
      </c>
      <c r="F46">
        <f t="shared" si="1"/>
        <v>0</v>
      </c>
      <c r="G46">
        <f t="shared" si="2"/>
        <v>3.0000000006111804E-3</v>
      </c>
      <c r="I46">
        <f>+G46</f>
        <v>3.0000000006111804E-3</v>
      </c>
      <c r="O46">
        <f t="shared" ca="1" si="3"/>
        <v>1.0272978268533618E-3</v>
      </c>
      <c r="Q46" s="2">
        <f t="shared" si="4"/>
        <v>7632.2230000000018</v>
      </c>
    </row>
    <row r="47" spans="1:17" x14ac:dyDescent="0.2">
      <c r="A47" s="51" t="s">
        <v>61</v>
      </c>
      <c r="B47" s="53" t="s">
        <v>201</v>
      </c>
      <c r="C47" s="52">
        <v>23464.572</v>
      </c>
      <c r="D47" s="52" t="s">
        <v>38</v>
      </c>
      <c r="E47">
        <f t="shared" si="0"/>
        <v>80.001273961986286</v>
      </c>
      <c r="F47">
        <f t="shared" si="1"/>
        <v>80</v>
      </c>
      <c r="G47">
        <f t="shared" si="2"/>
        <v>1.2960000000020955E-2</v>
      </c>
      <c r="I47">
        <f>+G47</f>
        <v>1.2960000000020955E-2</v>
      </c>
      <c r="O47">
        <f t="shared" ca="1" si="3"/>
        <v>-2.2134733131765716E-3</v>
      </c>
      <c r="Q47" s="2">
        <f t="shared" si="4"/>
        <v>8446.0720000000001</v>
      </c>
    </row>
    <row r="48" spans="1:17" x14ac:dyDescent="0.2">
      <c r="A48" s="51" t="s">
        <v>61</v>
      </c>
      <c r="B48" s="53" t="s">
        <v>201</v>
      </c>
      <c r="C48" s="52">
        <v>24146.147000000001</v>
      </c>
      <c r="D48" s="52" t="s">
        <v>38</v>
      </c>
      <c r="E48">
        <f t="shared" si="0"/>
        <v>146.9997802022375</v>
      </c>
      <c r="F48">
        <f t="shared" si="1"/>
        <v>147</v>
      </c>
      <c r="G48">
        <f t="shared" si="2"/>
        <v>-2.2360000002663583E-3</v>
      </c>
      <c r="I48">
        <f>+G48</f>
        <v>-2.2360000002663583E-3</v>
      </c>
      <c r="O48">
        <f t="shared" ca="1" si="3"/>
        <v>-4.9276191429516404E-3</v>
      </c>
      <c r="Q48" s="2">
        <f t="shared" si="4"/>
        <v>9127.6470000000008</v>
      </c>
    </row>
    <row r="49" spans="1:17" x14ac:dyDescent="0.2">
      <c r="A49" s="51" t="s">
        <v>61</v>
      </c>
      <c r="B49" s="53" t="s">
        <v>201</v>
      </c>
      <c r="C49" s="52">
        <v>24949.816999999999</v>
      </c>
      <c r="D49" s="52" t="s">
        <v>38</v>
      </c>
      <c r="E49">
        <f t="shared" si="0"/>
        <v>226.00016828880541</v>
      </c>
      <c r="F49">
        <f t="shared" si="1"/>
        <v>226</v>
      </c>
      <c r="G49">
        <f t="shared" si="2"/>
        <v>1.7119999974966049E-3</v>
      </c>
      <c r="I49">
        <f>+G49</f>
        <v>1.7119999974966049E-3</v>
      </c>
      <c r="O49">
        <f t="shared" ca="1" si="3"/>
        <v>-8.1278806437311991E-3</v>
      </c>
      <c r="Q49" s="2">
        <f t="shared" si="4"/>
        <v>9931.3169999999991</v>
      </c>
    </row>
    <row r="50" spans="1:17" x14ac:dyDescent="0.2">
      <c r="A50" s="51" t="s">
        <v>136</v>
      </c>
      <c r="B50" s="53" t="s">
        <v>201</v>
      </c>
      <c r="C50" s="52">
        <v>25183.775000000001</v>
      </c>
      <c r="D50" s="52" t="s">
        <v>38</v>
      </c>
      <c r="E50">
        <f t="shared" si="0"/>
        <v>248.99813112922183</v>
      </c>
      <c r="F50">
        <f t="shared" si="1"/>
        <v>249</v>
      </c>
      <c r="G50">
        <f t="shared" si="2"/>
        <v>-1.9012000000657281E-2</v>
      </c>
      <c r="I50">
        <f>+G50</f>
        <v>-1.9012000000657281E-2</v>
      </c>
      <c r="O50">
        <f t="shared" ca="1" si="3"/>
        <v>-9.0596023464898055E-3</v>
      </c>
      <c r="Q50" s="2">
        <f t="shared" si="4"/>
        <v>10165.275000000001</v>
      </c>
    </row>
    <row r="51" spans="1:17" x14ac:dyDescent="0.2">
      <c r="A51" s="51" t="s">
        <v>61</v>
      </c>
      <c r="B51" s="53" t="s">
        <v>201</v>
      </c>
      <c r="C51" s="52">
        <v>25244.841</v>
      </c>
      <c r="D51" s="52" t="s">
        <v>38</v>
      </c>
      <c r="E51">
        <f t="shared" si="0"/>
        <v>255.00089059379596</v>
      </c>
      <c r="F51">
        <f t="shared" si="1"/>
        <v>255</v>
      </c>
      <c r="G51">
        <f t="shared" si="2"/>
        <v>9.0600000003178138E-3</v>
      </c>
      <c r="I51">
        <f>+G51</f>
        <v>9.0600000003178138E-3</v>
      </c>
      <c r="O51">
        <f t="shared" ca="1" si="3"/>
        <v>-9.3026601819920507E-3</v>
      </c>
      <c r="Q51" s="2">
        <f t="shared" si="4"/>
        <v>10226.341</v>
      </c>
    </row>
    <row r="52" spans="1:17" x14ac:dyDescent="0.2">
      <c r="A52" s="51" t="s">
        <v>61</v>
      </c>
      <c r="B52" s="53" t="s">
        <v>201</v>
      </c>
      <c r="C52" s="52">
        <v>25590.725999999999</v>
      </c>
      <c r="D52" s="52" t="s">
        <v>38</v>
      </c>
      <c r="E52">
        <f t="shared" si="0"/>
        <v>289.00122559861444</v>
      </c>
      <c r="F52">
        <f t="shared" si="1"/>
        <v>289</v>
      </c>
      <c r="G52">
        <f t="shared" si="2"/>
        <v>1.2467999997170409E-2</v>
      </c>
      <c r="I52">
        <f>+G52</f>
        <v>1.2467999997170409E-2</v>
      </c>
      <c r="O52">
        <f t="shared" ca="1" si="3"/>
        <v>-1.0679987916504772E-2</v>
      </c>
      <c r="Q52" s="2">
        <f t="shared" si="4"/>
        <v>10572.225999999999</v>
      </c>
    </row>
    <row r="53" spans="1:17" x14ac:dyDescent="0.2">
      <c r="A53" s="51" t="s">
        <v>147</v>
      </c>
      <c r="B53" s="53" t="s">
        <v>201</v>
      </c>
      <c r="C53" s="52">
        <v>25621.405999999999</v>
      </c>
      <c r="D53" s="52" t="s">
        <v>38</v>
      </c>
      <c r="E53">
        <f t="shared" si="0"/>
        <v>292.01705536269168</v>
      </c>
      <c r="F53">
        <f t="shared" si="1"/>
        <v>292</v>
      </c>
      <c r="G53">
        <f t="shared" si="2"/>
        <v>0.17350399999850197</v>
      </c>
      <c r="I53">
        <f>+G53</f>
        <v>0.17350399999850197</v>
      </c>
      <c r="O53">
        <f t="shared" ca="1" si="3"/>
        <v>-1.0801516834255894E-2</v>
      </c>
      <c r="Q53" s="2">
        <f t="shared" si="4"/>
        <v>10602.905999999999</v>
      </c>
    </row>
    <row r="54" spans="1:17" x14ac:dyDescent="0.2">
      <c r="A54" s="51" t="s">
        <v>147</v>
      </c>
      <c r="B54" s="53" t="s">
        <v>201</v>
      </c>
      <c r="C54" s="52">
        <v>26414.492999999999</v>
      </c>
      <c r="D54" s="52" t="s">
        <v>38</v>
      </c>
      <c r="E54">
        <f t="shared" si="0"/>
        <v>369.97713945991063</v>
      </c>
      <c r="F54">
        <f t="shared" si="1"/>
        <v>370</v>
      </c>
      <c r="G54">
        <f t="shared" si="2"/>
        <v>-0.232560000004014</v>
      </c>
      <c r="I54">
        <f>+G54</f>
        <v>-0.232560000004014</v>
      </c>
      <c r="O54">
        <f t="shared" ca="1" si="3"/>
        <v>-1.3961268695785079E-2</v>
      </c>
      <c r="Q54" s="2">
        <f t="shared" si="4"/>
        <v>11395.992999999999</v>
      </c>
    </row>
    <row r="55" spans="1:17" x14ac:dyDescent="0.2">
      <c r="A55" s="51" t="s">
        <v>147</v>
      </c>
      <c r="B55" s="53" t="s">
        <v>201</v>
      </c>
      <c r="C55" s="52">
        <v>27106.456999999999</v>
      </c>
      <c r="D55" s="52" t="s">
        <v>38</v>
      </c>
      <c r="E55">
        <f t="shared" si="0"/>
        <v>437.99687957952938</v>
      </c>
      <c r="F55">
        <f t="shared" si="1"/>
        <v>438</v>
      </c>
      <c r="G55">
        <f t="shared" si="2"/>
        <v>-3.1744000003527617E-2</v>
      </c>
      <c r="I55">
        <f>+G55</f>
        <v>-3.1744000003527617E-2</v>
      </c>
      <c r="O55">
        <f t="shared" ca="1" si="3"/>
        <v>-1.6715924164810526E-2</v>
      </c>
      <c r="Q55" s="2">
        <f t="shared" si="4"/>
        <v>12087.956999999999</v>
      </c>
    </row>
    <row r="56" spans="1:17" x14ac:dyDescent="0.2">
      <c r="A56" s="51" t="s">
        <v>147</v>
      </c>
      <c r="B56" s="53" t="s">
        <v>201</v>
      </c>
      <c r="C56" s="52">
        <v>27157.417000000001</v>
      </c>
      <c r="D56" s="52" t="s">
        <v>38</v>
      </c>
      <c r="E56">
        <f t="shared" si="0"/>
        <v>443.00622393342053</v>
      </c>
      <c r="F56">
        <f t="shared" si="1"/>
        <v>443</v>
      </c>
      <c r="G56">
        <f t="shared" si="2"/>
        <v>6.3315999999758787E-2</v>
      </c>
      <c r="I56">
        <f>+G56</f>
        <v>6.3315999999758787E-2</v>
      </c>
      <c r="O56">
        <f t="shared" ca="1" si="3"/>
        <v>-1.6918472361062392E-2</v>
      </c>
      <c r="Q56" s="2">
        <f t="shared" si="4"/>
        <v>12138.917000000001</v>
      </c>
    </row>
    <row r="57" spans="1:17" x14ac:dyDescent="0.2">
      <c r="A57" s="51" t="s">
        <v>159</v>
      </c>
      <c r="B57" s="53" t="s">
        <v>201</v>
      </c>
      <c r="C57" s="52">
        <v>27503.218000000001</v>
      </c>
      <c r="D57" s="52" t="s">
        <v>38</v>
      </c>
      <c r="E57">
        <f t="shared" si="0"/>
        <v>476.99830177721623</v>
      </c>
      <c r="F57">
        <f t="shared" si="1"/>
        <v>477</v>
      </c>
      <c r="G57">
        <f t="shared" si="2"/>
        <v>-1.7275999998673797E-2</v>
      </c>
      <c r="I57">
        <f>+G57</f>
        <v>-1.7275999998673797E-2</v>
      </c>
      <c r="O57">
        <f t="shared" ca="1" si="3"/>
        <v>-1.8295800095575118E-2</v>
      </c>
      <c r="Q57" s="2">
        <f t="shared" si="4"/>
        <v>12484.718000000001</v>
      </c>
    </row>
    <row r="58" spans="1:17" x14ac:dyDescent="0.2">
      <c r="A58" s="51" t="s">
        <v>147</v>
      </c>
      <c r="B58" s="53" t="s">
        <v>201</v>
      </c>
      <c r="C58" s="52">
        <v>28622.376</v>
      </c>
      <c r="D58" s="52" t="s">
        <v>38</v>
      </c>
      <c r="E58">
        <f t="shared" si="0"/>
        <v>587.01101387321</v>
      </c>
      <c r="F58">
        <f t="shared" si="1"/>
        <v>587</v>
      </c>
      <c r="G58">
        <f t="shared" si="2"/>
        <v>0.11204399999769521</v>
      </c>
      <c r="I58">
        <f>+G58</f>
        <v>0.11204399999769521</v>
      </c>
      <c r="O58">
        <f t="shared" ca="1" si="3"/>
        <v>-2.2751860413116276E-2</v>
      </c>
      <c r="Q58" s="2">
        <f t="shared" si="4"/>
        <v>13603.876</v>
      </c>
    </row>
    <row r="59" spans="1:17" x14ac:dyDescent="0.2">
      <c r="A59" s="51" t="s">
        <v>166</v>
      </c>
      <c r="B59" s="53" t="s">
        <v>201</v>
      </c>
      <c r="C59" s="52">
        <v>28835.887999999999</v>
      </c>
      <c r="D59" s="52" t="s">
        <v>38</v>
      </c>
      <c r="E59">
        <f t="shared" si="0"/>
        <v>607.99914440083853</v>
      </c>
      <c r="F59">
        <f t="shared" si="1"/>
        <v>608</v>
      </c>
      <c r="G59">
        <f t="shared" si="2"/>
        <v>-8.7040000034903642E-3</v>
      </c>
      <c r="I59">
        <f>+G59</f>
        <v>-8.7040000034903642E-3</v>
      </c>
      <c r="O59">
        <f t="shared" ca="1" si="3"/>
        <v>-2.3602562837374129E-2</v>
      </c>
      <c r="Q59" s="2">
        <f t="shared" si="4"/>
        <v>13817.387999999999</v>
      </c>
    </row>
    <row r="60" spans="1:17" x14ac:dyDescent="0.2">
      <c r="A60" s="51" t="s">
        <v>166</v>
      </c>
      <c r="B60" s="53" t="s">
        <v>201</v>
      </c>
      <c r="C60" s="52">
        <v>28937.61</v>
      </c>
      <c r="D60" s="52" t="s">
        <v>38</v>
      </c>
      <c r="E60">
        <f t="shared" si="0"/>
        <v>617.99836980049508</v>
      </c>
      <c r="F60">
        <f t="shared" si="1"/>
        <v>618</v>
      </c>
      <c r="G60">
        <f t="shared" si="2"/>
        <v>-1.6584000000875676E-2</v>
      </c>
      <c r="I60">
        <f>+G60</f>
        <v>-1.6584000000875676E-2</v>
      </c>
      <c r="O60">
        <f t="shared" ca="1" si="3"/>
        <v>-2.4007659229877874E-2</v>
      </c>
      <c r="Q60" s="2">
        <f t="shared" si="4"/>
        <v>13919.11</v>
      </c>
    </row>
    <row r="61" spans="1:17" x14ac:dyDescent="0.2">
      <c r="A61" s="51" t="s">
        <v>147</v>
      </c>
      <c r="B61" s="53" t="s">
        <v>201</v>
      </c>
      <c r="C61" s="52">
        <v>29334.403999999999</v>
      </c>
      <c r="D61" s="52" t="s">
        <v>38</v>
      </c>
      <c r="E61">
        <f t="shared" si="0"/>
        <v>657.0030358828692</v>
      </c>
      <c r="F61">
        <f t="shared" si="1"/>
        <v>657</v>
      </c>
      <c r="G61">
        <f t="shared" si="2"/>
        <v>3.0883999996149214E-2</v>
      </c>
      <c r="I61">
        <f>+G61</f>
        <v>3.0883999996149214E-2</v>
      </c>
      <c r="O61">
        <f t="shared" ca="1" si="3"/>
        <v>-2.5587535160642466E-2</v>
      </c>
      <c r="Q61" s="2">
        <f t="shared" si="4"/>
        <v>14315.903999999999</v>
      </c>
    </row>
    <row r="62" spans="1:17" x14ac:dyDescent="0.2">
      <c r="A62" s="51" t="s">
        <v>177</v>
      </c>
      <c r="B62" s="53" t="s">
        <v>201</v>
      </c>
      <c r="C62" s="52">
        <v>35224.47</v>
      </c>
      <c r="D62" s="52" t="s">
        <v>38</v>
      </c>
      <c r="E62">
        <f t="shared" si="0"/>
        <v>1235.9937906149107</v>
      </c>
      <c r="F62">
        <f t="shared" si="1"/>
        <v>1236</v>
      </c>
      <c r="G62">
        <f t="shared" si="2"/>
        <v>-6.3168000000587199E-2</v>
      </c>
      <c r="I62">
        <f>+G62</f>
        <v>-6.3168000000587199E-2</v>
      </c>
      <c r="O62">
        <f t="shared" ca="1" si="3"/>
        <v>-4.9042616286609109E-2</v>
      </c>
      <c r="Q62" s="2">
        <f t="shared" si="4"/>
        <v>20205.97</v>
      </c>
    </row>
    <row r="63" spans="1:17" x14ac:dyDescent="0.2">
      <c r="A63" s="51" t="s">
        <v>182</v>
      </c>
      <c r="B63" s="53" t="s">
        <v>201</v>
      </c>
      <c r="C63" s="52">
        <v>36231.534</v>
      </c>
      <c r="D63" s="52" t="s">
        <v>38</v>
      </c>
      <c r="E63">
        <f t="shared" si="0"/>
        <v>1334.9877145239923</v>
      </c>
      <c r="F63">
        <f t="shared" si="1"/>
        <v>1335</v>
      </c>
      <c r="G63">
        <f t="shared" si="2"/>
        <v>-0.12498000000050524</v>
      </c>
      <c r="I63">
        <f>+G63</f>
        <v>-0.12498000000050524</v>
      </c>
      <c r="O63">
        <f t="shared" ca="1" si="3"/>
        <v>-5.3053070572396152E-2</v>
      </c>
      <c r="Q63" s="2">
        <f t="shared" si="4"/>
        <v>21213.034</v>
      </c>
    </row>
    <row r="64" spans="1:17" x14ac:dyDescent="0.2">
      <c r="A64" s="51" t="s">
        <v>182</v>
      </c>
      <c r="B64" s="53" t="s">
        <v>201</v>
      </c>
      <c r="C64" s="52">
        <v>36628.445</v>
      </c>
      <c r="D64" s="52" t="s">
        <v>38</v>
      </c>
      <c r="E64">
        <f t="shared" si="0"/>
        <v>1374.0038816520769</v>
      </c>
      <c r="F64">
        <f t="shared" si="1"/>
        <v>1374</v>
      </c>
      <c r="G64">
        <f t="shared" si="2"/>
        <v>3.9488000002165791E-2</v>
      </c>
      <c r="I64">
        <f>+G64</f>
        <v>3.9488000002165791E-2</v>
      </c>
      <c r="O64">
        <f t="shared" ca="1" si="3"/>
        <v>-5.4632946503160744E-2</v>
      </c>
      <c r="Q64" s="2">
        <f t="shared" si="4"/>
        <v>21609.945</v>
      </c>
    </row>
    <row r="65" spans="1:17" x14ac:dyDescent="0.2">
      <c r="A65" s="51" t="s">
        <v>191</v>
      </c>
      <c r="B65" s="53" t="s">
        <v>201</v>
      </c>
      <c r="C65" s="52">
        <v>41775.856</v>
      </c>
      <c r="D65" s="52" t="s">
        <v>38</v>
      </c>
      <c r="E65">
        <f t="shared" si="0"/>
        <v>1879.9919944857891</v>
      </c>
      <c r="F65">
        <f t="shared" si="1"/>
        <v>1880</v>
      </c>
      <c r="G65">
        <f t="shared" si="2"/>
        <v>-8.1440000001748558E-2</v>
      </c>
      <c r="I65">
        <f>+G65</f>
        <v>-8.1440000001748558E-2</v>
      </c>
      <c r="O65">
        <f t="shared" ca="1" si="3"/>
        <v>-7.5130823963850069E-2</v>
      </c>
      <c r="Q65" s="2">
        <f t="shared" si="4"/>
        <v>26757.356</v>
      </c>
    </row>
    <row r="66" spans="1:17" x14ac:dyDescent="0.2">
      <c r="A66" s="51" t="s">
        <v>191</v>
      </c>
      <c r="B66" s="53" t="s">
        <v>201</v>
      </c>
      <c r="C66" s="52">
        <v>45356.713000000003</v>
      </c>
      <c r="D66" s="52" t="s">
        <v>38</v>
      </c>
      <c r="E66">
        <f t="shared" si="0"/>
        <v>2231.9885760211259</v>
      </c>
      <c r="F66">
        <f t="shared" si="1"/>
        <v>2232</v>
      </c>
      <c r="G66">
        <f t="shared" si="2"/>
        <v>-0.11621599999489263</v>
      </c>
      <c r="I66">
        <f>+G66</f>
        <v>-0.11621599999489263</v>
      </c>
      <c r="O66">
        <f t="shared" ca="1" si="3"/>
        <v>-8.9390216979981785E-2</v>
      </c>
      <c r="Q66" s="2">
        <f t="shared" si="4"/>
        <v>30338.213000000003</v>
      </c>
    </row>
    <row r="67" spans="1:17" x14ac:dyDescent="0.2">
      <c r="A67" s="51" t="s">
        <v>200</v>
      </c>
      <c r="B67" s="53" t="s">
        <v>201</v>
      </c>
      <c r="C67" s="52">
        <v>53769.732000000004</v>
      </c>
      <c r="D67" s="52" t="s">
        <v>38</v>
      </c>
      <c r="E67">
        <f t="shared" si="0"/>
        <v>3058.98443996985</v>
      </c>
      <c r="F67">
        <f t="shared" si="1"/>
        <v>3059</v>
      </c>
      <c r="G67">
        <f t="shared" si="2"/>
        <v>-0.15829199999279808</v>
      </c>
      <c r="I67">
        <f>+G67</f>
        <v>-0.15829199999279808</v>
      </c>
      <c r="O67">
        <f t="shared" ca="1" si="3"/>
        <v>-0.12289168864004121</v>
      </c>
      <c r="Q67" s="2">
        <f t="shared" si="4"/>
        <v>38751.232000000004</v>
      </c>
    </row>
    <row r="68" spans="1:17" x14ac:dyDescent="0.2">
      <c r="A68" t="str">
        <f>D54</f>
        <v>vis</v>
      </c>
      <c r="C68" s="8">
        <v>54827.767</v>
      </c>
      <c r="D68" s="8"/>
      <c r="E68">
        <f t="shared" si="0"/>
        <v>3162.9887895277179</v>
      </c>
      <c r="F68">
        <f t="shared" si="1"/>
        <v>3163</v>
      </c>
      <c r="G68">
        <f t="shared" si="2"/>
        <v>-0.11404400000174064</v>
      </c>
      <c r="I68">
        <f>+G68</f>
        <v>-0.11404400000174064</v>
      </c>
      <c r="O68">
        <f t="shared" ca="1" si="3"/>
        <v>-0.12710469112208012</v>
      </c>
      <c r="Q68" s="2">
        <f t="shared" si="4"/>
        <v>39809.267</v>
      </c>
    </row>
    <row r="69" spans="1:17" x14ac:dyDescent="0.2">
      <c r="A69" s="54" t="s">
        <v>203</v>
      </c>
      <c r="B69" s="55" t="s">
        <v>201</v>
      </c>
      <c r="C69" s="56">
        <v>58988.4709</v>
      </c>
      <c r="D69" s="56">
        <v>1.8E-3</v>
      </c>
      <c r="E69">
        <f>+(C69-C$7)/C$8</f>
        <v>3571.9840522764794</v>
      </c>
      <c r="F69">
        <f t="shared" si="1"/>
        <v>3572</v>
      </c>
      <c r="G69">
        <f>+C69-(C$7+F69*C$8)</f>
        <v>-0.16223600000375882</v>
      </c>
      <c r="K69">
        <f>+G69</f>
        <v>-0.16223600000375882</v>
      </c>
      <c r="O69">
        <f ca="1">+C$11+C$12*$F69</f>
        <v>-0.14367313357548314</v>
      </c>
      <c r="Q69" s="2">
        <f>+C69-15018.5</f>
        <v>43969.9709</v>
      </c>
    </row>
    <row r="70" spans="1:17" x14ac:dyDescent="0.2">
      <c r="B70" s="3"/>
      <c r="C70" s="8"/>
      <c r="D70" s="8"/>
    </row>
    <row r="71" spans="1:17" x14ac:dyDescent="0.2">
      <c r="B71" s="3"/>
      <c r="C71" s="8"/>
      <c r="D71" s="8"/>
    </row>
    <row r="72" spans="1:17" x14ac:dyDescent="0.2">
      <c r="B72" s="3"/>
      <c r="C72" s="8"/>
      <c r="D72" s="8"/>
    </row>
    <row r="73" spans="1:17" x14ac:dyDescent="0.2">
      <c r="B73" s="3"/>
      <c r="C73" s="8"/>
      <c r="D73" s="8"/>
    </row>
    <row r="74" spans="1:17" x14ac:dyDescent="0.2">
      <c r="B74" s="3"/>
      <c r="C74" s="8"/>
      <c r="D74" s="8"/>
    </row>
    <row r="75" spans="1:17" x14ac:dyDescent="0.2">
      <c r="B75" s="3"/>
      <c r="C75" s="8"/>
      <c r="D75" s="8"/>
    </row>
    <row r="76" spans="1:17" x14ac:dyDescent="0.2">
      <c r="B76" s="3"/>
      <c r="C76" s="8"/>
      <c r="D76" s="8"/>
    </row>
    <row r="77" spans="1:17" x14ac:dyDescent="0.2">
      <c r="B77" s="3"/>
      <c r="C77" s="8"/>
      <c r="D77" s="8"/>
    </row>
    <row r="78" spans="1:17" x14ac:dyDescent="0.2">
      <c r="B78" s="3"/>
      <c r="C78" s="8"/>
      <c r="D78" s="8"/>
    </row>
    <row r="79" spans="1:17" x14ac:dyDescent="0.2">
      <c r="B79" s="3"/>
      <c r="C79" s="8"/>
      <c r="D79" s="8"/>
    </row>
    <row r="80" spans="1:17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C278" s="8"/>
      <c r="D278" s="8"/>
    </row>
    <row r="279" spans="2:4" x14ac:dyDescent="0.2">
      <c r="C279" s="8"/>
      <c r="D279" s="8"/>
    </row>
    <row r="280" spans="2:4" x14ac:dyDescent="0.2">
      <c r="C280" s="8"/>
      <c r="D280" s="8"/>
    </row>
    <row r="281" spans="2:4" x14ac:dyDescent="0.2">
      <c r="C281" s="8"/>
      <c r="D281" s="8"/>
    </row>
    <row r="282" spans="2:4" x14ac:dyDescent="0.2">
      <c r="C282" s="8"/>
      <c r="D282" s="8"/>
    </row>
    <row r="283" spans="2:4" x14ac:dyDescent="0.2">
      <c r="C283" s="8"/>
      <c r="D283" s="8"/>
    </row>
    <row r="284" spans="2:4" x14ac:dyDescent="0.2">
      <c r="C284" s="8"/>
      <c r="D284" s="8"/>
    </row>
    <row r="285" spans="2:4" x14ac:dyDescent="0.2">
      <c r="C285" s="8"/>
      <c r="D285" s="8"/>
    </row>
    <row r="286" spans="2:4" x14ac:dyDescent="0.2">
      <c r="C286" s="8"/>
      <c r="D286" s="8"/>
    </row>
    <row r="287" spans="2:4" x14ac:dyDescent="0.2">
      <c r="C287" s="8"/>
      <c r="D287" s="8"/>
    </row>
    <row r="288" spans="2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69:D69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9"/>
  <sheetViews>
    <sheetView topLeftCell="A5" workbookViewId="0">
      <selection activeCell="A11" sqref="A11:D5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41</v>
      </c>
      <c r="I1" s="38" t="s">
        <v>42</v>
      </c>
      <c r="J1" s="39" t="s">
        <v>40</v>
      </c>
    </row>
    <row r="2" spans="1:16" x14ac:dyDescent="0.2">
      <c r="I2" s="40" t="s">
        <v>43</v>
      </c>
      <c r="J2" s="41" t="s">
        <v>39</v>
      </c>
    </row>
    <row r="3" spans="1:16" x14ac:dyDescent="0.2">
      <c r="A3" s="42" t="s">
        <v>44</v>
      </c>
      <c r="I3" s="40" t="s">
        <v>45</v>
      </c>
      <c r="J3" s="41" t="s">
        <v>37</v>
      </c>
    </row>
    <row r="4" spans="1:16" x14ac:dyDescent="0.2">
      <c r="I4" s="40" t="s">
        <v>46</v>
      </c>
      <c r="J4" s="41" t="s">
        <v>37</v>
      </c>
    </row>
    <row r="5" spans="1:16" ht="13.5" thickBot="1" x14ac:dyDescent="0.25">
      <c r="I5" s="43" t="s">
        <v>47</v>
      </c>
      <c r="J5" s="44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56" si="0">P11</f>
        <v> AN 193.92 </v>
      </c>
      <c r="B11" s="3" t="str">
        <f t="shared" ref="B11:B56" si="1">IF(H11=INT(H11),"I","II")</f>
        <v>I</v>
      </c>
      <c r="C11" s="8">
        <f t="shared" ref="C11:C56" si="2">1*G11</f>
        <v>19090.164000000001</v>
      </c>
      <c r="D11" s="10" t="str">
        <f t="shared" ref="D11:D56" si="3">VLOOKUP(F11,I$1:J$5,2,FALSE)</f>
        <v>vis</v>
      </c>
      <c r="E11" s="45">
        <f>VLOOKUP(C11,Active!C$21:E$973,3,FALSE)</f>
        <v>-350.00100265526709</v>
      </c>
      <c r="F11" s="3" t="s">
        <v>47</v>
      </c>
      <c r="G11" s="10" t="str">
        <f t="shared" ref="G11:G56" si="4">MID(I11,3,LEN(I11)-3)</f>
        <v>19090.164</v>
      </c>
      <c r="H11" s="8">
        <f t="shared" ref="H11:H56" si="5">1*K11</f>
        <v>-3513</v>
      </c>
      <c r="I11" s="46" t="s">
        <v>51</v>
      </c>
      <c r="J11" s="47" t="s">
        <v>52</v>
      </c>
      <c r="K11" s="46">
        <v>-3513</v>
      </c>
      <c r="L11" s="46" t="s">
        <v>53</v>
      </c>
      <c r="M11" s="47" t="s">
        <v>54</v>
      </c>
      <c r="N11" s="47"/>
      <c r="O11" s="48" t="s">
        <v>55</v>
      </c>
      <c r="P11" s="48" t="s">
        <v>56</v>
      </c>
    </row>
    <row r="12" spans="1:16" ht="12.75" customHeight="1" thickBot="1" x14ac:dyDescent="0.25">
      <c r="A12" s="8" t="str">
        <f t="shared" si="0"/>
        <v> AN 242.73 </v>
      </c>
      <c r="B12" s="3" t="str">
        <f t="shared" si="1"/>
        <v>I</v>
      </c>
      <c r="C12" s="8">
        <f t="shared" si="2"/>
        <v>19141.056</v>
      </c>
      <c r="D12" s="10" t="str">
        <f t="shared" si="3"/>
        <v>vis</v>
      </c>
      <c r="E12" s="45">
        <f>VLOOKUP(C12,Active!C$21:E$973,3,FALSE)</f>
        <v>-344.99834266982333</v>
      </c>
      <c r="F12" s="3" t="s">
        <v>47</v>
      </c>
      <c r="G12" s="10" t="str">
        <f t="shared" si="4"/>
        <v>19141.056</v>
      </c>
      <c r="H12" s="8">
        <f t="shared" si="5"/>
        <v>-3508</v>
      </c>
      <c r="I12" s="46" t="s">
        <v>57</v>
      </c>
      <c r="J12" s="47" t="s">
        <v>58</v>
      </c>
      <c r="K12" s="46">
        <v>-3508</v>
      </c>
      <c r="L12" s="46" t="s">
        <v>59</v>
      </c>
      <c r="M12" s="47" t="s">
        <v>54</v>
      </c>
      <c r="N12" s="47"/>
      <c r="O12" s="48" t="s">
        <v>60</v>
      </c>
      <c r="P12" s="48" t="s">
        <v>61</v>
      </c>
    </row>
    <row r="13" spans="1:16" ht="12.75" customHeight="1" thickBot="1" x14ac:dyDescent="0.25">
      <c r="A13" s="8" t="str">
        <f t="shared" si="0"/>
        <v> AN 193.92 </v>
      </c>
      <c r="B13" s="3" t="str">
        <f t="shared" si="1"/>
        <v>I</v>
      </c>
      <c r="C13" s="8">
        <f t="shared" si="2"/>
        <v>19151.242999999999</v>
      </c>
      <c r="D13" s="10" t="str">
        <f t="shared" si="3"/>
        <v>vis</v>
      </c>
      <c r="E13" s="45">
        <f>VLOOKUP(C13,Active!C$21:E$973,3,FALSE)</f>
        <v>-343.99696529672525</v>
      </c>
      <c r="F13" s="3" t="s">
        <v>47</v>
      </c>
      <c r="G13" s="10" t="str">
        <f t="shared" si="4"/>
        <v>19151.243</v>
      </c>
      <c r="H13" s="8">
        <f t="shared" si="5"/>
        <v>-3507</v>
      </c>
      <c r="I13" s="46" t="s">
        <v>62</v>
      </c>
      <c r="J13" s="47" t="s">
        <v>63</v>
      </c>
      <c r="K13" s="46">
        <v>-3507</v>
      </c>
      <c r="L13" s="46" t="s">
        <v>64</v>
      </c>
      <c r="M13" s="47" t="s">
        <v>54</v>
      </c>
      <c r="N13" s="47"/>
      <c r="O13" s="48" t="s">
        <v>55</v>
      </c>
      <c r="P13" s="48" t="s">
        <v>56</v>
      </c>
    </row>
    <row r="14" spans="1:16" ht="12.75" customHeight="1" thickBot="1" x14ac:dyDescent="0.25">
      <c r="A14" s="8" t="str">
        <f t="shared" si="0"/>
        <v> AN 242.73 </v>
      </c>
      <c r="B14" s="3" t="str">
        <f t="shared" si="1"/>
        <v>I</v>
      </c>
      <c r="C14" s="8">
        <f t="shared" si="2"/>
        <v>19690.392</v>
      </c>
      <c r="D14" s="10" t="str">
        <f t="shared" si="3"/>
        <v>vis</v>
      </c>
      <c r="E14" s="45">
        <f>VLOOKUP(C14,Active!C$21:E$973,3,FALSE)</f>
        <v>-290.99886876893999</v>
      </c>
      <c r="F14" s="3" t="s">
        <v>47</v>
      </c>
      <c r="G14" s="10" t="str">
        <f t="shared" si="4"/>
        <v>19690.392</v>
      </c>
      <c r="H14" s="8">
        <f t="shared" si="5"/>
        <v>-3454</v>
      </c>
      <c r="I14" s="46" t="s">
        <v>65</v>
      </c>
      <c r="J14" s="47" t="s">
        <v>66</v>
      </c>
      <c r="K14" s="46">
        <v>-3454</v>
      </c>
      <c r="L14" s="46" t="s">
        <v>67</v>
      </c>
      <c r="M14" s="47" t="s">
        <v>54</v>
      </c>
      <c r="N14" s="47"/>
      <c r="O14" s="48" t="s">
        <v>60</v>
      </c>
      <c r="P14" s="48" t="s">
        <v>61</v>
      </c>
    </row>
    <row r="15" spans="1:16" ht="12.75" customHeight="1" thickBot="1" x14ac:dyDescent="0.25">
      <c r="A15" s="8" t="str">
        <f t="shared" si="0"/>
        <v> AN 242.73 </v>
      </c>
      <c r="B15" s="3" t="str">
        <f t="shared" si="1"/>
        <v>I</v>
      </c>
      <c r="C15" s="8">
        <f t="shared" si="2"/>
        <v>19710.735000000001</v>
      </c>
      <c r="D15" s="10" t="str">
        <f t="shared" si="3"/>
        <v>vis</v>
      </c>
      <c r="E15" s="45">
        <f>VLOOKUP(C15,Active!C$21:E$973,3,FALSE)</f>
        <v>-288.99916130835902</v>
      </c>
      <c r="F15" s="3" t="s">
        <v>47</v>
      </c>
      <c r="G15" s="10" t="str">
        <f t="shared" si="4"/>
        <v>19710.735</v>
      </c>
      <c r="H15" s="8">
        <f t="shared" si="5"/>
        <v>-3452</v>
      </c>
      <c r="I15" s="46" t="s">
        <v>68</v>
      </c>
      <c r="J15" s="47" t="s">
        <v>69</v>
      </c>
      <c r="K15" s="46">
        <v>-3452</v>
      </c>
      <c r="L15" s="46" t="s">
        <v>70</v>
      </c>
      <c r="M15" s="47" t="s">
        <v>54</v>
      </c>
      <c r="N15" s="47"/>
      <c r="O15" s="48" t="s">
        <v>60</v>
      </c>
      <c r="P15" s="48" t="s">
        <v>61</v>
      </c>
    </row>
    <row r="16" spans="1:16" ht="12.75" customHeight="1" thickBot="1" x14ac:dyDescent="0.25">
      <c r="A16" s="8" t="str">
        <f t="shared" si="0"/>
        <v> AN 242.73 </v>
      </c>
      <c r="B16" s="3" t="str">
        <f t="shared" si="1"/>
        <v>I</v>
      </c>
      <c r="C16" s="8">
        <f t="shared" si="2"/>
        <v>19741.239000000001</v>
      </c>
      <c r="D16" s="10" t="str">
        <f t="shared" si="3"/>
        <v>vis</v>
      </c>
      <c r="E16" s="45">
        <f>VLOOKUP(C16,Active!C$21:E$973,3,FALSE)</f>
        <v>-286.00063226261545</v>
      </c>
      <c r="F16" s="3" t="s">
        <v>47</v>
      </c>
      <c r="G16" s="10" t="str">
        <f t="shared" si="4"/>
        <v>19741.239</v>
      </c>
      <c r="H16" s="8">
        <f t="shared" si="5"/>
        <v>-3449</v>
      </c>
      <c r="I16" s="46" t="s">
        <v>71</v>
      </c>
      <c r="J16" s="47" t="s">
        <v>72</v>
      </c>
      <c r="K16" s="46">
        <v>-3449</v>
      </c>
      <c r="L16" s="46" t="s">
        <v>73</v>
      </c>
      <c r="M16" s="47" t="s">
        <v>54</v>
      </c>
      <c r="N16" s="47"/>
      <c r="O16" s="48" t="s">
        <v>60</v>
      </c>
      <c r="P16" s="48" t="s">
        <v>61</v>
      </c>
    </row>
    <row r="17" spans="1:16" ht="12.75" customHeight="1" thickBot="1" x14ac:dyDescent="0.25">
      <c r="A17" s="8" t="str">
        <f t="shared" si="0"/>
        <v> AN 242.73 </v>
      </c>
      <c r="B17" s="3" t="str">
        <f t="shared" si="1"/>
        <v>I</v>
      </c>
      <c r="C17" s="8">
        <f t="shared" si="2"/>
        <v>19771.778999999999</v>
      </c>
      <c r="D17" s="10" t="str">
        <f t="shared" si="3"/>
        <v>vis</v>
      </c>
      <c r="E17" s="45">
        <f>VLOOKUP(C17,Active!C$21:E$973,3,FALSE)</f>
        <v>-282.99856443357669</v>
      </c>
      <c r="F17" s="3" t="s">
        <v>47</v>
      </c>
      <c r="G17" s="10" t="str">
        <f t="shared" si="4"/>
        <v>19771.779</v>
      </c>
      <c r="H17" s="8">
        <f t="shared" si="5"/>
        <v>-3446</v>
      </c>
      <c r="I17" s="46" t="s">
        <v>74</v>
      </c>
      <c r="J17" s="47" t="s">
        <v>75</v>
      </c>
      <c r="K17" s="46">
        <v>-3446</v>
      </c>
      <c r="L17" s="46" t="s">
        <v>76</v>
      </c>
      <c r="M17" s="47" t="s">
        <v>54</v>
      </c>
      <c r="N17" s="47"/>
      <c r="O17" s="48" t="s">
        <v>60</v>
      </c>
      <c r="P17" s="48" t="s">
        <v>61</v>
      </c>
    </row>
    <row r="18" spans="1:16" ht="12.75" customHeight="1" thickBot="1" x14ac:dyDescent="0.25">
      <c r="A18" s="8" t="str">
        <f t="shared" si="0"/>
        <v> AN 242.73 </v>
      </c>
      <c r="B18" s="3" t="str">
        <f t="shared" si="1"/>
        <v>I</v>
      </c>
      <c r="C18" s="8">
        <f t="shared" si="2"/>
        <v>19822.643</v>
      </c>
      <c r="D18" s="10" t="str">
        <f t="shared" si="3"/>
        <v>vis</v>
      </c>
      <c r="E18" s="45">
        <f>VLOOKUP(C18,Active!C$21:E$973,3,FALSE)</f>
        <v>-277.99865683514037</v>
      </c>
      <c r="F18" s="3" t="s">
        <v>47</v>
      </c>
      <c r="G18" s="10" t="str">
        <f t="shared" si="4"/>
        <v>19822.643</v>
      </c>
      <c r="H18" s="8">
        <f t="shared" si="5"/>
        <v>-3441</v>
      </c>
      <c r="I18" s="46" t="s">
        <v>77</v>
      </c>
      <c r="J18" s="47" t="s">
        <v>78</v>
      </c>
      <c r="K18" s="46">
        <v>-3441</v>
      </c>
      <c r="L18" s="46" t="s">
        <v>79</v>
      </c>
      <c r="M18" s="47" t="s">
        <v>54</v>
      </c>
      <c r="N18" s="47"/>
      <c r="O18" s="48" t="s">
        <v>60</v>
      </c>
      <c r="P18" s="48" t="s">
        <v>61</v>
      </c>
    </row>
    <row r="19" spans="1:16" ht="12.75" customHeight="1" thickBot="1" x14ac:dyDescent="0.25">
      <c r="A19" s="8" t="str">
        <f t="shared" si="0"/>
        <v> AN 242.73 </v>
      </c>
      <c r="B19" s="3" t="str">
        <f t="shared" si="1"/>
        <v>I</v>
      </c>
      <c r="C19" s="8">
        <f t="shared" si="2"/>
        <v>20148.161</v>
      </c>
      <c r="D19" s="10" t="str">
        <f t="shared" si="3"/>
        <v>vis</v>
      </c>
      <c r="E19" s="45">
        <f>VLOOKUP(C19,Active!C$21:E$973,3,FALSE)</f>
        <v>-246.00038847976631</v>
      </c>
      <c r="F19" s="3" t="s">
        <v>47</v>
      </c>
      <c r="G19" s="10" t="str">
        <f t="shared" si="4"/>
        <v>20148.161</v>
      </c>
      <c r="H19" s="8">
        <f t="shared" si="5"/>
        <v>-3409</v>
      </c>
      <c r="I19" s="46" t="s">
        <v>80</v>
      </c>
      <c r="J19" s="47" t="s">
        <v>81</v>
      </c>
      <c r="K19" s="46">
        <v>-3409</v>
      </c>
      <c r="L19" s="46" t="s">
        <v>82</v>
      </c>
      <c r="M19" s="47" t="s">
        <v>54</v>
      </c>
      <c r="N19" s="47"/>
      <c r="O19" s="48" t="s">
        <v>60</v>
      </c>
      <c r="P19" s="48" t="s">
        <v>61</v>
      </c>
    </row>
    <row r="20" spans="1:16" ht="12.75" customHeight="1" thickBot="1" x14ac:dyDescent="0.25">
      <c r="A20" s="8" t="str">
        <f t="shared" si="0"/>
        <v> AN 242.73 </v>
      </c>
      <c r="B20" s="3" t="str">
        <f t="shared" si="1"/>
        <v>I</v>
      </c>
      <c r="C20" s="8">
        <f t="shared" si="2"/>
        <v>20158.333999999999</v>
      </c>
      <c r="D20" s="10" t="str">
        <f t="shared" si="3"/>
        <v>vis</v>
      </c>
      <c r="E20" s="45">
        <f>VLOOKUP(C20,Active!C$21:E$973,3,FALSE)</f>
        <v>-245.00038730017201</v>
      </c>
      <c r="F20" s="3" t="s">
        <v>47</v>
      </c>
      <c r="G20" s="10" t="str">
        <f t="shared" si="4"/>
        <v>20158.334</v>
      </c>
      <c r="H20" s="8">
        <f t="shared" si="5"/>
        <v>-3408</v>
      </c>
      <c r="I20" s="46" t="s">
        <v>83</v>
      </c>
      <c r="J20" s="47" t="s">
        <v>84</v>
      </c>
      <c r="K20" s="46">
        <v>-3408</v>
      </c>
      <c r="L20" s="46" t="s">
        <v>82</v>
      </c>
      <c r="M20" s="47" t="s">
        <v>54</v>
      </c>
      <c r="N20" s="47"/>
      <c r="O20" s="48" t="s">
        <v>60</v>
      </c>
      <c r="P20" s="48" t="s">
        <v>61</v>
      </c>
    </row>
    <row r="21" spans="1:16" ht="12.75" customHeight="1" thickBot="1" x14ac:dyDescent="0.25">
      <c r="A21" s="8" t="str">
        <f t="shared" si="0"/>
        <v> AN 242.73 </v>
      </c>
      <c r="B21" s="3" t="str">
        <f t="shared" si="1"/>
        <v>I</v>
      </c>
      <c r="C21" s="8">
        <f t="shared" si="2"/>
        <v>20168.517</v>
      </c>
      <c r="D21" s="10" t="str">
        <f t="shared" si="3"/>
        <v>vis</v>
      </c>
      <c r="E21" s="45">
        <f>VLOOKUP(C21,Active!C$21:E$973,3,FALSE)</f>
        <v>-243.99940312521761</v>
      </c>
      <c r="F21" s="3" t="s">
        <v>47</v>
      </c>
      <c r="G21" s="10" t="str">
        <f t="shared" si="4"/>
        <v>20168.517</v>
      </c>
      <c r="H21" s="8">
        <f t="shared" si="5"/>
        <v>-3407</v>
      </c>
      <c r="I21" s="46" t="s">
        <v>85</v>
      </c>
      <c r="J21" s="47" t="s">
        <v>86</v>
      </c>
      <c r="K21" s="46">
        <v>-3407</v>
      </c>
      <c r="L21" s="46" t="s">
        <v>87</v>
      </c>
      <c r="M21" s="47" t="s">
        <v>54</v>
      </c>
      <c r="N21" s="47"/>
      <c r="O21" s="48" t="s">
        <v>60</v>
      </c>
      <c r="P21" s="48" t="s">
        <v>61</v>
      </c>
    </row>
    <row r="22" spans="1:16" ht="12.75" customHeight="1" thickBot="1" x14ac:dyDescent="0.25">
      <c r="A22" s="8" t="str">
        <f t="shared" si="0"/>
        <v> AN 242.73 </v>
      </c>
      <c r="B22" s="3" t="str">
        <f t="shared" si="1"/>
        <v>I</v>
      </c>
      <c r="C22" s="8">
        <f t="shared" si="2"/>
        <v>20239.735000000001</v>
      </c>
      <c r="D22" s="10" t="str">
        <f t="shared" si="3"/>
        <v>vis</v>
      </c>
      <c r="E22" s="45">
        <f>VLOOKUP(C22,Active!C$21:E$973,3,FALSE)</f>
        <v>-236.9987067713046</v>
      </c>
      <c r="F22" s="3" t="s">
        <v>47</v>
      </c>
      <c r="G22" s="10" t="str">
        <f t="shared" si="4"/>
        <v>20239.735</v>
      </c>
      <c r="H22" s="8">
        <f t="shared" si="5"/>
        <v>-3400</v>
      </c>
      <c r="I22" s="46" t="s">
        <v>88</v>
      </c>
      <c r="J22" s="47" t="s">
        <v>89</v>
      </c>
      <c r="K22" s="46">
        <v>-3400</v>
      </c>
      <c r="L22" s="46" t="s">
        <v>76</v>
      </c>
      <c r="M22" s="47" t="s">
        <v>54</v>
      </c>
      <c r="N22" s="47"/>
      <c r="O22" s="48" t="s">
        <v>60</v>
      </c>
      <c r="P22" s="48" t="s">
        <v>61</v>
      </c>
    </row>
    <row r="23" spans="1:16" ht="12.75" customHeight="1" thickBot="1" x14ac:dyDescent="0.25">
      <c r="A23" s="8" t="str">
        <f t="shared" si="0"/>
        <v> AN 242.73 </v>
      </c>
      <c r="B23" s="3" t="str">
        <f t="shared" si="1"/>
        <v>I</v>
      </c>
      <c r="C23" s="8">
        <f t="shared" si="2"/>
        <v>20514.381000000001</v>
      </c>
      <c r="D23" s="10" t="str">
        <f t="shared" si="3"/>
        <v>vis</v>
      </c>
      <c r="E23" s="45">
        <f>VLOOKUP(C23,Active!C$21:E$973,3,FALSE)</f>
        <v>-210.00113241065455</v>
      </c>
      <c r="F23" s="3" t="s">
        <v>47</v>
      </c>
      <c r="G23" s="10" t="str">
        <f t="shared" si="4"/>
        <v>20514.381</v>
      </c>
      <c r="H23" s="8">
        <f t="shared" si="5"/>
        <v>-3373</v>
      </c>
      <c r="I23" s="46" t="s">
        <v>90</v>
      </c>
      <c r="J23" s="47" t="s">
        <v>91</v>
      </c>
      <c r="K23" s="46">
        <v>-3373</v>
      </c>
      <c r="L23" s="46" t="s">
        <v>92</v>
      </c>
      <c r="M23" s="47" t="s">
        <v>54</v>
      </c>
      <c r="N23" s="47"/>
      <c r="O23" s="48" t="s">
        <v>60</v>
      </c>
      <c r="P23" s="48" t="s">
        <v>61</v>
      </c>
    </row>
    <row r="24" spans="1:16" ht="12.75" customHeight="1" thickBot="1" x14ac:dyDescent="0.25">
      <c r="A24" s="8" t="str">
        <f t="shared" si="0"/>
        <v> AN 242.73 </v>
      </c>
      <c r="B24" s="3" t="str">
        <f t="shared" si="1"/>
        <v>I</v>
      </c>
      <c r="C24" s="8">
        <f t="shared" si="2"/>
        <v>20534.738000000001</v>
      </c>
      <c r="D24" s="10" t="str">
        <f t="shared" si="3"/>
        <v>vis</v>
      </c>
      <c r="E24" s="45">
        <f>VLOOKUP(C24,Active!C$21:E$973,3,FALSE)</f>
        <v>-208.00004875656984</v>
      </c>
      <c r="F24" s="3" t="s">
        <v>47</v>
      </c>
      <c r="G24" s="10" t="str">
        <f t="shared" si="4"/>
        <v>20534.738</v>
      </c>
      <c r="H24" s="8">
        <f t="shared" si="5"/>
        <v>-3371</v>
      </c>
      <c r="I24" s="46" t="s">
        <v>93</v>
      </c>
      <c r="J24" s="47" t="s">
        <v>94</v>
      </c>
      <c r="K24" s="46">
        <v>-3371</v>
      </c>
      <c r="L24" s="46" t="s">
        <v>95</v>
      </c>
      <c r="M24" s="47" t="s">
        <v>54</v>
      </c>
      <c r="N24" s="47"/>
      <c r="O24" s="48" t="s">
        <v>60</v>
      </c>
      <c r="P24" s="48" t="s">
        <v>61</v>
      </c>
    </row>
    <row r="25" spans="1:16" ht="12.75" customHeight="1" thickBot="1" x14ac:dyDescent="0.25">
      <c r="A25" s="8" t="str">
        <f t="shared" si="0"/>
        <v> AN 242.73 </v>
      </c>
      <c r="B25" s="3" t="str">
        <f t="shared" si="1"/>
        <v>I</v>
      </c>
      <c r="C25" s="8">
        <f t="shared" si="2"/>
        <v>20585.597000000002</v>
      </c>
      <c r="D25" s="10" t="str">
        <f t="shared" si="3"/>
        <v>vis</v>
      </c>
      <c r="E25" s="45">
        <f>VLOOKUP(C25,Active!C$21:E$973,3,FALSE)</f>
        <v>-203.00063265581358</v>
      </c>
      <c r="F25" s="3" t="s">
        <v>47</v>
      </c>
      <c r="G25" s="10" t="str">
        <f t="shared" si="4"/>
        <v>20585.597</v>
      </c>
      <c r="H25" s="8">
        <f t="shared" si="5"/>
        <v>-3366</v>
      </c>
      <c r="I25" s="46" t="s">
        <v>96</v>
      </c>
      <c r="J25" s="47" t="s">
        <v>97</v>
      </c>
      <c r="K25" s="46">
        <v>-3366</v>
      </c>
      <c r="L25" s="46" t="s">
        <v>98</v>
      </c>
      <c r="M25" s="47" t="s">
        <v>54</v>
      </c>
      <c r="N25" s="47"/>
      <c r="O25" s="48" t="s">
        <v>60</v>
      </c>
      <c r="P25" s="48" t="s">
        <v>61</v>
      </c>
    </row>
    <row r="26" spans="1:16" ht="12.75" customHeight="1" thickBot="1" x14ac:dyDescent="0.25">
      <c r="A26" s="8" t="str">
        <f t="shared" si="0"/>
        <v> AN 242.73 </v>
      </c>
      <c r="B26" s="3" t="str">
        <f t="shared" si="1"/>
        <v>I</v>
      </c>
      <c r="C26" s="8">
        <f t="shared" si="2"/>
        <v>20595.767</v>
      </c>
      <c r="D26" s="10" t="str">
        <f t="shared" si="3"/>
        <v>vis</v>
      </c>
      <c r="E26" s="45">
        <f>VLOOKUP(C26,Active!C$21:E$973,3,FALSE)</f>
        <v>-202.00092637482726</v>
      </c>
      <c r="F26" s="3" t="s">
        <v>47</v>
      </c>
      <c r="G26" s="10" t="str">
        <f t="shared" si="4"/>
        <v>20595.767</v>
      </c>
      <c r="H26" s="8">
        <f t="shared" si="5"/>
        <v>-3365</v>
      </c>
      <c r="I26" s="46" t="s">
        <v>99</v>
      </c>
      <c r="J26" s="47" t="s">
        <v>100</v>
      </c>
      <c r="K26" s="46">
        <v>-3365</v>
      </c>
      <c r="L26" s="46" t="s">
        <v>101</v>
      </c>
      <c r="M26" s="47" t="s">
        <v>54</v>
      </c>
      <c r="N26" s="47"/>
      <c r="O26" s="48" t="s">
        <v>60</v>
      </c>
      <c r="P26" s="48" t="s">
        <v>61</v>
      </c>
    </row>
    <row r="27" spans="1:16" ht="12.75" customHeight="1" thickBot="1" x14ac:dyDescent="0.25">
      <c r="A27" s="8" t="str">
        <f t="shared" si="0"/>
        <v> AN 242.73 </v>
      </c>
      <c r="B27" s="3" t="str">
        <f t="shared" si="1"/>
        <v>I</v>
      </c>
      <c r="C27" s="8">
        <f t="shared" si="2"/>
        <v>20616.121999999999</v>
      </c>
      <c r="D27" s="10" t="str">
        <f t="shared" si="3"/>
        <v>vis</v>
      </c>
      <c r="E27" s="45">
        <f>VLOOKUP(C27,Active!C$21:E$973,3,FALSE)</f>
        <v>-200.00003931981456</v>
      </c>
      <c r="F27" s="3" t="s">
        <v>47</v>
      </c>
      <c r="G27" s="10" t="str">
        <f t="shared" si="4"/>
        <v>20616.122</v>
      </c>
      <c r="H27" s="8">
        <f t="shared" si="5"/>
        <v>-3363</v>
      </c>
      <c r="I27" s="46" t="s">
        <v>102</v>
      </c>
      <c r="J27" s="47" t="s">
        <v>103</v>
      </c>
      <c r="K27" s="46">
        <v>-3363</v>
      </c>
      <c r="L27" s="46" t="s">
        <v>95</v>
      </c>
      <c r="M27" s="47" t="s">
        <v>54</v>
      </c>
      <c r="N27" s="47"/>
      <c r="O27" s="48" t="s">
        <v>60</v>
      </c>
      <c r="P27" s="48" t="s">
        <v>61</v>
      </c>
    </row>
    <row r="28" spans="1:16" ht="12.75" customHeight="1" thickBot="1" x14ac:dyDescent="0.25">
      <c r="A28" s="8" t="str">
        <f t="shared" si="0"/>
        <v> AN 242.73 </v>
      </c>
      <c r="B28" s="3" t="str">
        <f t="shared" si="1"/>
        <v>I</v>
      </c>
      <c r="C28" s="8">
        <f t="shared" si="2"/>
        <v>20829.748</v>
      </c>
      <c r="D28" s="10" t="str">
        <f t="shared" si="3"/>
        <v>vis</v>
      </c>
      <c r="E28" s="45">
        <f>VLOOKUP(C28,Active!C$21:E$973,3,FALSE)</f>
        <v>-179.00070264508338</v>
      </c>
      <c r="F28" s="3" t="s">
        <v>47</v>
      </c>
      <c r="G28" s="10" t="str">
        <f t="shared" si="4"/>
        <v>20829.748</v>
      </c>
      <c r="H28" s="8">
        <f t="shared" si="5"/>
        <v>-3342</v>
      </c>
      <c r="I28" s="46" t="s">
        <v>104</v>
      </c>
      <c r="J28" s="47" t="s">
        <v>105</v>
      </c>
      <c r="K28" s="46">
        <v>-3342</v>
      </c>
      <c r="L28" s="46" t="s">
        <v>98</v>
      </c>
      <c r="M28" s="47" t="s">
        <v>54</v>
      </c>
      <c r="N28" s="47"/>
      <c r="O28" s="48" t="s">
        <v>60</v>
      </c>
      <c r="P28" s="48" t="s">
        <v>61</v>
      </c>
    </row>
    <row r="29" spans="1:16" ht="12.75" customHeight="1" thickBot="1" x14ac:dyDescent="0.25">
      <c r="A29" s="8" t="str">
        <f t="shared" si="0"/>
        <v> AN 242.73 </v>
      </c>
      <c r="B29" s="3" t="str">
        <f t="shared" si="1"/>
        <v>I</v>
      </c>
      <c r="C29" s="8">
        <f t="shared" si="2"/>
        <v>21185.794999999998</v>
      </c>
      <c r="D29" s="10" t="str">
        <f t="shared" si="3"/>
        <v>vis</v>
      </c>
      <c r="E29" s="45">
        <f>VLOOKUP(C29,Active!C$21:E$973,3,FALSE)</f>
        <v>-144.00144775556629</v>
      </c>
      <c r="F29" s="3" t="s">
        <v>47</v>
      </c>
      <c r="G29" s="10" t="str">
        <f t="shared" si="4"/>
        <v>21185.795</v>
      </c>
      <c r="H29" s="8">
        <f t="shared" si="5"/>
        <v>-3307</v>
      </c>
      <c r="I29" s="46" t="s">
        <v>106</v>
      </c>
      <c r="J29" s="47" t="s">
        <v>107</v>
      </c>
      <c r="K29" s="46">
        <v>-3307</v>
      </c>
      <c r="L29" s="46" t="s">
        <v>53</v>
      </c>
      <c r="M29" s="47" t="s">
        <v>54</v>
      </c>
      <c r="N29" s="47"/>
      <c r="O29" s="48" t="s">
        <v>60</v>
      </c>
      <c r="P29" s="48" t="s">
        <v>61</v>
      </c>
    </row>
    <row r="30" spans="1:16" ht="12.75" customHeight="1" thickBot="1" x14ac:dyDescent="0.25">
      <c r="A30" s="8" t="str">
        <f t="shared" si="0"/>
        <v> AN 242.73 </v>
      </c>
      <c r="B30" s="3" t="str">
        <f t="shared" si="1"/>
        <v>I</v>
      </c>
      <c r="C30" s="8">
        <f t="shared" si="2"/>
        <v>21358.733</v>
      </c>
      <c r="D30" s="10" t="str">
        <f t="shared" si="3"/>
        <v>vis</v>
      </c>
      <c r="E30" s="45">
        <f>VLOOKUP(C30,Active!C$21:E$973,3,FALSE)</f>
        <v>-127.00172260106874</v>
      </c>
      <c r="F30" s="3" t="s">
        <v>47</v>
      </c>
      <c r="G30" s="10" t="str">
        <f t="shared" si="4"/>
        <v>21358.733</v>
      </c>
      <c r="H30" s="8">
        <f t="shared" si="5"/>
        <v>-3290</v>
      </c>
      <c r="I30" s="46" t="s">
        <v>108</v>
      </c>
      <c r="J30" s="47" t="s">
        <v>109</v>
      </c>
      <c r="K30" s="46">
        <v>-3290</v>
      </c>
      <c r="L30" s="46" t="s">
        <v>110</v>
      </c>
      <c r="M30" s="47" t="s">
        <v>54</v>
      </c>
      <c r="N30" s="47"/>
      <c r="O30" s="48" t="s">
        <v>60</v>
      </c>
      <c r="P30" s="48" t="s">
        <v>61</v>
      </c>
    </row>
    <row r="31" spans="1:16" ht="12.75" customHeight="1" thickBot="1" x14ac:dyDescent="0.25">
      <c r="A31" s="8" t="str">
        <f t="shared" si="0"/>
        <v> AN 242.73 </v>
      </c>
      <c r="B31" s="3" t="str">
        <f t="shared" si="1"/>
        <v>I</v>
      </c>
      <c r="C31" s="8">
        <f t="shared" si="2"/>
        <v>21643.592000000001</v>
      </c>
      <c r="D31" s="10" t="str">
        <f t="shared" si="3"/>
        <v>vis</v>
      </c>
      <c r="E31" s="45">
        <f>VLOOKUP(C31,Active!C$21:E$973,3,FALSE)</f>
        <v>-99.000215079384802</v>
      </c>
      <c r="F31" s="3" t="s">
        <v>47</v>
      </c>
      <c r="G31" s="10" t="str">
        <f t="shared" si="4"/>
        <v>21643.592</v>
      </c>
      <c r="H31" s="8">
        <f t="shared" si="5"/>
        <v>-3262</v>
      </c>
      <c r="I31" s="46" t="s">
        <v>111</v>
      </c>
      <c r="J31" s="47" t="s">
        <v>112</v>
      </c>
      <c r="K31" s="46">
        <v>-3262</v>
      </c>
      <c r="L31" s="46" t="s">
        <v>113</v>
      </c>
      <c r="M31" s="47" t="s">
        <v>54</v>
      </c>
      <c r="N31" s="47"/>
      <c r="O31" s="48" t="s">
        <v>60</v>
      </c>
      <c r="P31" s="48" t="s">
        <v>61</v>
      </c>
    </row>
    <row r="32" spans="1:16" ht="12.75" customHeight="1" thickBot="1" x14ac:dyDescent="0.25">
      <c r="A32" s="8" t="str">
        <f t="shared" si="0"/>
        <v> AN 242.73 </v>
      </c>
      <c r="B32" s="3" t="str">
        <f t="shared" si="1"/>
        <v>I</v>
      </c>
      <c r="C32" s="8">
        <f t="shared" si="2"/>
        <v>21735.132000000001</v>
      </c>
      <c r="D32" s="10" t="str">
        <f t="shared" si="3"/>
        <v>vis</v>
      </c>
      <c r="E32" s="45">
        <f>VLOOKUP(C32,Active!C$21:E$973,3,FALSE)</f>
        <v>-90.001875555146597</v>
      </c>
      <c r="F32" s="3" t="s">
        <v>47</v>
      </c>
      <c r="G32" s="10" t="str">
        <f t="shared" si="4"/>
        <v>21735.132</v>
      </c>
      <c r="H32" s="8">
        <f t="shared" si="5"/>
        <v>-3253</v>
      </c>
      <c r="I32" s="46" t="s">
        <v>114</v>
      </c>
      <c r="J32" s="47" t="s">
        <v>115</v>
      </c>
      <c r="K32" s="46">
        <v>-3253</v>
      </c>
      <c r="L32" s="46" t="s">
        <v>116</v>
      </c>
      <c r="M32" s="47" t="s">
        <v>54</v>
      </c>
      <c r="N32" s="47"/>
      <c r="O32" s="48" t="s">
        <v>60</v>
      </c>
      <c r="P32" s="48" t="s">
        <v>61</v>
      </c>
    </row>
    <row r="33" spans="1:16" ht="12.75" customHeight="1" thickBot="1" x14ac:dyDescent="0.25">
      <c r="A33" s="8" t="str">
        <f t="shared" si="0"/>
        <v> AN 242.73 </v>
      </c>
      <c r="B33" s="3" t="str">
        <f t="shared" si="1"/>
        <v>I</v>
      </c>
      <c r="C33" s="8">
        <f t="shared" si="2"/>
        <v>22243.797999999999</v>
      </c>
      <c r="D33" s="10" t="str">
        <f t="shared" si="3"/>
        <v>vis</v>
      </c>
      <c r="E33" s="45">
        <f>VLOOKUP(C33,Active!C$21:E$973,3,FALSE)</f>
        <v>-40.000243782849473</v>
      </c>
      <c r="F33" s="3" t="s">
        <v>47</v>
      </c>
      <c r="G33" s="10" t="str">
        <f t="shared" si="4"/>
        <v>22243.798</v>
      </c>
      <c r="H33" s="8">
        <f t="shared" si="5"/>
        <v>-3203</v>
      </c>
      <c r="I33" s="46" t="s">
        <v>117</v>
      </c>
      <c r="J33" s="47" t="s">
        <v>118</v>
      </c>
      <c r="K33" s="46">
        <v>-3203</v>
      </c>
      <c r="L33" s="46" t="s">
        <v>119</v>
      </c>
      <c r="M33" s="47" t="s">
        <v>54</v>
      </c>
      <c r="N33" s="47"/>
      <c r="O33" s="48" t="s">
        <v>60</v>
      </c>
      <c r="P33" s="48" t="s">
        <v>61</v>
      </c>
    </row>
    <row r="34" spans="1:16" ht="12.75" customHeight="1" thickBot="1" x14ac:dyDescent="0.25">
      <c r="A34" s="8" t="str">
        <f t="shared" si="0"/>
        <v> AN 242.73 </v>
      </c>
      <c r="B34" s="3" t="str">
        <f t="shared" si="1"/>
        <v>I</v>
      </c>
      <c r="C34" s="8">
        <f t="shared" si="2"/>
        <v>22416.736000000001</v>
      </c>
      <c r="D34" s="10" t="str">
        <f t="shared" si="3"/>
        <v>vis</v>
      </c>
      <c r="E34" s="45">
        <f>VLOOKUP(C34,Active!C$21:E$973,3,FALSE)</f>
        <v>-23.000518628351905</v>
      </c>
      <c r="F34" s="3" t="s">
        <v>47</v>
      </c>
      <c r="G34" s="10" t="str">
        <f t="shared" si="4"/>
        <v>22416.736</v>
      </c>
      <c r="H34" s="8">
        <f t="shared" si="5"/>
        <v>-3186</v>
      </c>
      <c r="I34" s="46" t="s">
        <v>120</v>
      </c>
      <c r="J34" s="47" t="s">
        <v>121</v>
      </c>
      <c r="K34" s="46">
        <v>-3186</v>
      </c>
      <c r="L34" s="46" t="s">
        <v>95</v>
      </c>
      <c r="M34" s="47" t="s">
        <v>54</v>
      </c>
      <c r="N34" s="47"/>
      <c r="O34" s="48" t="s">
        <v>60</v>
      </c>
      <c r="P34" s="48" t="s">
        <v>61</v>
      </c>
    </row>
    <row r="35" spans="1:16" ht="12.75" customHeight="1" thickBot="1" x14ac:dyDescent="0.25">
      <c r="A35" s="8" t="str">
        <f t="shared" si="0"/>
        <v> AN 242.73 </v>
      </c>
      <c r="B35" s="3" t="str">
        <f t="shared" si="1"/>
        <v>I</v>
      </c>
      <c r="C35" s="8">
        <f t="shared" si="2"/>
        <v>22650.723000000002</v>
      </c>
      <c r="D35" s="10" t="str">
        <f t="shared" si="3"/>
        <v>vis</v>
      </c>
      <c r="E35" s="45">
        <f>VLOOKUP(C35,Active!C$21:E$973,3,FALSE)</f>
        <v>2.9489860802068971E-4</v>
      </c>
      <c r="F35" s="3" t="s">
        <v>47</v>
      </c>
      <c r="G35" s="10" t="str">
        <f t="shared" si="4"/>
        <v>22650.723</v>
      </c>
      <c r="H35" s="8">
        <f t="shared" si="5"/>
        <v>-3163</v>
      </c>
      <c r="I35" s="46" t="s">
        <v>122</v>
      </c>
      <c r="J35" s="47" t="s">
        <v>123</v>
      </c>
      <c r="K35" s="46">
        <v>-3163</v>
      </c>
      <c r="L35" s="46" t="s">
        <v>124</v>
      </c>
      <c r="M35" s="47" t="s">
        <v>54</v>
      </c>
      <c r="N35" s="47"/>
      <c r="O35" s="48" t="s">
        <v>60</v>
      </c>
      <c r="P35" s="48" t="s">
        <v>61</v>
      </c>
    </row>
    <row r="36" spans="1:16" ht="12.75" customHeight="1" thickBot="1" x14ac:dyDescent="0.25">
      <c r="A36" s="8" t="str">
        <f t="shared" si="0"/>
        <v> AN 242.73 </v>
      </c>
      <c r="B36" s="3" t="str">
        <f t="shared" si="1"/>
        <v>I</v>
      </c>
      <c r="C36" s="8">
        <f t="shared" si="2"/>
        <v>23464.572</v>
      </c>
      <c r="D36" s="10" t="str">
        <f t="shared" si="3"/>
        <v>vis</v>
      </c>
      <c r="E36" s="45">
        <f>VLOOKUP(C36,Active!C$21:E$973,3,FALSE)</f>
        <v>80.001273961986286</v>
      </c>
      <c r="F36" s="3" t="s">
        <v>47</v>
      </c>
      <c r="G36" s="10" t="str">
        <f t="shared" si="4"/>
        <v>23464.572</v>
      </c>
      <c r="H36" s="8">
        <f t="shared" si="5"/>
        <v>-3083</v>
      </c>
      <c r="I36" s="46" t="s">
        <v>125</v>
      </c>
      <c r="J36" s="47" t="s">
        <v>126</v>
      </c>
      <c r="K36" s="46">
        <v>-3083</v>
      </c>
      <c r="L36" s="46" t="s">
        <v>127</v>
      </c>
      <c r="M36" s="47" t="s">
        <v>54</v>
      </c>
      <c r="N36" s="47"/>
      <c r="O36" s="48" t="s">
        <v>60</v>
      </c>
      <c r="P36" s="48" t="s">
        <v>61</v>
      </c>
    </row>
    <row r="37" spans="1:16" ht="12.75" customHeight="1" thickBot="1" x14ac:dyDescent="0.25">
      <c r="A37" s="8" t="str">
        <f t="shared" si="0"/>
        <v> AN 242.73 </v>
      </c>
      <c r="B37" s="3" t="str">
        <f t="shared" si="1"/>
        <v>I</v>
      </c>
      <c r="C37" s="8">
        <f t="shared" si="2"/>
        <v>24146.147000000001</v>
      </c>
      <c r="D37" s="10" t="str">
        <f t="shared" si="3"/>
        <v>vis</v>
      </c>
      <c r="E37" s="45">
        <f>VLOOKUP(C37,Active!C$21:E$973,3,FALSE)</f>
        <v>146.9997802022375</v>
      </c>
      <c r="F37" s="3" t="s">
        <v>47</v>
      </c>
      <c r="G37" s="10" t="str">
        <f t="shared" si="4"/>
        <v>24146.147</v>
      </c>
      <c r="H37" s="8">
        <f t="shared" si="5"/>
        <v>-3016</v>
      </c>
      <c r="I37" s="46" t="s">
        <v>128</v>
      </c>
      <c r="J37" s="47" t="s">
        <v>129</v>
      </c>
      <c r="K37" s="46">
        <v>-3016</v>
      </c>
      <c r="L37" s="46" t="s">
        <v>70</v>
      </c>
      <c r="M37" s="47" t="s">
        <v>54</v>
      </c>
      <c r="N37" s="47"/>
      <c r="O37" s="48" t="s">
        <v>60</v>
      </c>
      <c r="P37" s="48" t="s">
        <v>61</v>
      </c>
    </row>
    <row r="38" spans="1:16" ht="12.75" customHeight="1" thickBot="1" x14ac:dyDescent="0.25">
      <c r="A38" s="8" t="str">
        <f t="shared" si="0"/>
        <v> AN 242.73 </v>
      </c>
      <c r="B38" s="3" t="str">
        <f t="shared" si="1"/>
        <v>I</v>
      </c>
      <c r="C38" s="8">
        <f t="shared" si="2"/>
        <v>24949.816999999999</v>
      </c>
      <c r="D38" s="10" t="str">
        <f t="shared" si="3"/>
        <v>vis</v>
      </c>
      <c r="E38" s="45">
        <f>VLOOKUP(C38,Active!C$21:E$973,3,FALSE)</f>
        <v>226.00016828880541</v>
      </c>
      <c r="F38" s="3" t="s">
        <v>47</v>
      </c>
      <c r="G38" s="10" t="str">
        <f t="shared" si="4"/>
        <v>24949.817</v>
      </c>
      <c r="H38" s="8">
        <f t="shared" si="5"/>
        <v>-2937</v>
      </c>
      <c r="I38" s="46" t="s">
        <v>130</v>
      </c>
      <c r="J38" s="47" t="s">
        <v>131</v>
      </c>
      <c r="K38" s="46">
        <v>-2937</v>
      </c>
      <c r="L38" s="46" t="s">
        <v>76</v>
      </c>
      <c r="M38" s="47" t="s">
        <v>54</v>
      </c>
      <c r="N38" s="47"/>
      <c r="O38" s="48" t="s">
        <v>60</v>
      </c>
      <c r="P38" s="48" t="s">
        <v>61</v>
      </c>
    </row>
    <row r="39" spans="1:16" ht="12.75" customHeight="1" thickBot="1" x14ac:dyDescent="0.25">
      <c r="A39" s="8" t="str">
        <f t="shared" si="0"/>
        <v> AAC 1.33 </v>
      </c>
      <c r="B39" s="3" t="str">
        <f t="shared" si="1"/>
        <v>I</v>
      </c>
      <c r="C39" s="8">
        <f t="shared" si="2"/>
        <v>25183.775000000001</v>
      </c>
      <c r="D39" s="10" t="str">
        <f t="shared" si="3"/>
        <v>vis</v>
      </c>
      <c r="E39" s="45">
        <f>VLOOKUP(C39,Active!C$21:E$973,3,FALSE)</f>
        <v>248.99813112922183</v>
      </c>
      <c r="F39" s="3" t="s">
        <v>47</v>
      </c>
      <c r="G39" s="10" t="str">
        <f t="shared" si="4"/>
        <v>25183.775</v>
      </c>
      <c r="H39" s="8">
        <f t="shared" si="5"/>
        <v>-2914</v>
      </c>
      <c r="I39" s="46" t="s">
        <v>132</v>
      </c>
      <c r="J39" s="47" t="s">
        <v>133</v>
      </c>
      <c r="K39" s="46">
        <v>-2914</v>
      </c>
      <c r="L39" s="46" t="s">
        <v>134</v>
      </c>
      <c r="M39" s="47" t="s">
        <v>54</v>
      </c>
      <c r="N39" s="47"/>
      <c r="O39" s="48" t="s">
        <v>135</v>
      </c>
      <c r="P39" s="48" t="s">
        <v>136</v>
      </c>
    </row>
    <row r="40" spans="1:16" ht="12.75" customHeight="1" thickBot="1" x14ac:dyDescent="0.25">
      <c r="A40" s="8" t="str">
        <f t="shared" si="0"/>
        <v> AN 242.73 </v>
      </c>
      <c r="B40" s="3" t="str">
        <f t="shared" si="1"/>
        <v>I</v>
      </c>
      <c r="C40" s="8">
        <f t="shared" si="2"/>
        <v>25244.841</v>
      </c>
      <c r="D40" s="10" t="str">
        <f t="shared" si="3"/>
        <v>vis</v>
      </c>
      <c r="E40" s="45">
        <f>VLOOKUP(C40,Active!C$21:E$973,3,FALSE)</f>
        <v>255.00089059379596</v>
      </c>
      <c r="F40" s="3" t="s">
        <v>47</v>
      </c>
      <c r="G40" s="10" t="str">
        <f t="shared" si="4"/>
        <v>25244.841</v>
      </c>
      <c r="H40" s="8">
        <f t="shared" si="5"/>
        <v>-2908</v>
      </c>
      <c r="I40" s="46" t="s">
        <v>137</v>
      </c>
      <c r="J40" s="47" t="s">
        <v>138</v>
      </c>
      <c r="K40" s="46">
        <v>-2908</v>
      </c>
      <c r="L40" s="46" t="s">
        <v>127</v>
      </c>
      <c r="M40" s="47" t="s">
        <v>54</v>
      </c>
      <c r="N40" s="47"/>
      <c r="O40" s="48" t="s">
        <v>60</v>
      </c>
      <c r="P40" s="48" t="s">
        <v>61</v>
      </c>
    </row>
    <row r="41" spans="1:16" ht="12.75" customHeight="1" thickBot="1" x14ac:dyDescent="0.25">
      <c r="A41" s="8" t="str">
        <f t="shared" si="0"/>
        <v> AN 242.73 </v>
      </c>
      <c r="B41" s="3" t="str">
        <f t="shared" si="1"/>
        <v>I</v>
      </c>
      <c r="C41" s="8">
        <f t="shared" si="2"/>
        <v>25590.725999999999</v>
      </c>
      <c r="D41" s="10" t="str">
        <f t="shared" si="3"/>
        <v>vis</v>
      </c>
      <c r="E41" s="45">
        <f>VLOOKUP(C41,Active!C$21:E$973,3,FALSE)</f>
        <v>289.00122559861444</v>
      </c>
      <c r="F41" s="3" t="s">
        <v>47</v>
      </c>
      <c r="G41" s="10" t="str">
        <f t="shared" si="4"/>
        <v>25590.726</v>
      </c>
      <c r="H41" s="8">
        <f t="shared" si="5"/>
        <v>-2874</v>
      </c>
      <c r="I41" s="46" t="s">
        <v>139</v>
      </c>
      <c r="J41" s="47" t="s">
        <v>140</v>
      </c>
      <c r="K41" s="46">
        <v>-2874</v>
      </c>
      <c r="L41" s="46" t="s">
        <v>141</v>
      </c>
      <c r="M41" s="47" t="s">
        <v>54</v>
      </c>
      <c r="N41" s="47"/>
      <c r="O41" s="48" t="s">
        <v>60</v>
      </c>
      <c r="P41" s="48" t="s">
        <v>61</v>
      </c>
    </row>
    <row r="42" spans="1:16" ht="12.75" customHeight="1" thickBot="1" x14ac:dyDescent="0.25">
      <c r="A42" s="8" t="str">
        <f t="shared" si="0"/>
        <v> AN 274.41 </v>
      </c>
      <c r="B42" s="3" t="str">
        <f t="shared" si="1"/>
        <v>I</v>
      </c>
      <c r="C42" s="8">
        <f t="shared" si="2"/>
        <v>25621.405999999999</v>
      </c>
      <c r="D42" s="10" t="str">
        <f t="shared" si="3"/>
        <v>vis</v>
      </c>
      <c r="E42" s="45">
        <f>VLOOKUP(C42,Active!C$21:E$973,3,FALSE)</f>
        <v>292.01705536269168</v>
      </c>
      <c r="F42" s="3" t="s">
        <v>47</v>
      </c>
      <c r="G42" s="10" t="str">
        <f t="shared" si="4"/>
        <v>25621.406</v>
      </c>
      <c r="H42" s="8">
        <f t="shared" si="5"/>
        <v>-2871</v>
      </c>
      <c r="I42" s="46" t="s">
        <v>142</v>
      </c>
      <c r="J42" s="47" t="s">
        <v>143</v>
      </c>
      <c r="K42" s="46">
        <v>-2871</v>
      </c>
      <c r="L42" s="46" t="s">
        <v>144</v>
      </c>
      <c r="M42" s="47" t="s">
        <v>145</v>
      </c>
      <c r="N42" s="47"/>
      <c r="O42" s="48" t="s">
        <v>146</v>
      </c>
      <c r="P42" s="48" t="s">
        <v>147</v>
      </c>
    </row>
    <row r="43" spans="1:16" ht="12.75" customHeight="1" thickBot="1" x14ac:dyDescent="0.25">
      <c r="A43" s="8" t="str">
        <f t="shared" si="0"/>
        <v> AN 274.41 </v>
      </c>
      <c r="B43" s="3" t="str">
        <f t="shared" si="1"/>
        <v>I</v>
      </c>
      <c r="C43" s="8">
        <f t="shared" si="2"/>
        <v>26414.492999999999</v>
      </c>
      <c r="D43" s="10" t="str">
        <f t="shared" si="3"/>
        <v>vis</v>
      </c>
      <c r="E43" s="45">
        <f>VLOOKUP(C43,Active!C$21:E$973,3,FALSE)</f>
        <v>369.97713945991063</v>
      </c>
      <c r="F43" s="3" t="s">
        <v>47</v>
      </c>
      <c r="G43" s="10" t="str">
        <f t="shared" si="4"/>
        <v>26414.493</v>
      </c>
      <c r="H43" s="8">
        <f t="shared" si="5"/>
        <v>-2793</v>
      </c>
      <c r="I43" s="46" t="s">
        <v>148</v>
      </c>
      <c r="J43" s="47" t="s">
        <v>149</v>
      </c>
      <c r="K43" s="46">
        <v>-2793</v>
      </c>
      <c r="L43" s="46" t="s">
        <v>150</v>
      </c>
      <c r="M43" s="47" t="s">
        <v>145</v>
      </c>
      <c r="N43" s="47"/>
      <c r="O43" s="48" t="s">
        <v>146</v>
      </c>
      <c r="P43" s="48" t="s">
        <v>147</v>
      </c>
    </row>
    <row r="44" spans="1:16" ht="12.75" customHeight="1" thickBot="1" x14ac:dyDescent="0.25">
      <c r="A44" s="8" t="str">
        <f t="shared" si="0"/>
        <v> AN 274.41 </v>
      </c>
      <c r="B44" s="3" t="str">
        <f t="shared" si="1"/>
        <v>I</v>
      </c>
      <c r="C44" s="8">
        <f t="shared" si="2"/>
        <v>27106.456999999999</v>
      </c>
      <c r="D44" s="10" t="str">
        <f t="shared" si="3"/>
        <v>vis</v>
      </c>
      <c r="E44" s="45">
        <f>VLOOKUP(C44,Active!C$21:E$973,3,FALSE)</f>
        <v>437.99687957952938</v>
      </c>
      <c r="F44" s="3" t="s">
        <v>47</v>
      </c>
      <c r="G44" s="10" t="str">
        <f t="shared" si="4"/>
        <v>27106.457</v>
      </c>
      <c r="H44" s="8">
        <f t="shared" si="5"/>
        <v>-2725</v>
      </c>
      <c r="I44" s="46" t="s">
        <v>151</v>
      </c>
      <c r="J44" s="47" t="s">
        <v>152</v>
      </c>
      <c r="K44" s="46">
        <v>-2725</v>
      </c>
      <c r="L44" s="46" t="s">
        <v>110</v>
      </c>
      <c r="M44" s="47" t="s">
        <v>145</v>
      </c>
      <c r="N44" s="47"/>
      <c r="O44" s="48" t="s">
        <v>146</v>
      </c>
      <c r="P44" s="48" t="s">
        <v>147</v>
      </c>
    </row>
    <row r="45" spans="1:16" ht="12.75" customHeight="1" thickBot="1" x14ac:dyDescent="0.25">
      <c r="A45" s="8" t="str">
        <f t="shared" si="0"/>
        <v> AN 274.41 </v>
      </c>
      <c r="B45" s="3" t="str">
        <f t="shared" si="1"/>
        <v>I</v>
      </c>
      <c r="C45" s="8">
        <f t="shared" si="2"/>
        <v>27157.417000000001</v>
      </c>
      <c r="D45" s="10" t="str">
        <f t="shared" si="3"/>
        <v>vis</v>
      </c>
      <c r="E45" s="45">
        <f>VLOOKUP(C45,Active!C$21:E$973,3,FALSE)</f>
        <v>443.00622393342053</v>
      </c>
      <c r="F45" s="3" t="s">
        <v>47</v>
      </c>
      <c r="G45" s="10" t="str">
        <f t="shared" si="4"/>
        <v>27157.417</v>
      </c>
      <c r="H45" s="8">
        <f t="shared" si="5"/>
        <v>-2720</v>
      </c>
      <c r="I45" s="46" t="s">
        <v>153</v>
      </c>
      <c r="J45" s="47" t="s">
        <v>154</v>
      </c>
      <c r="K45" s="46">
        <v>-2720</v>
      </c>
      <c r="L45" s="46" t="s">
        <v>155</v>
      </c>
      <c r="M45" s="47" t="s">
        <v>145</v>
      </c>
      <c r="N45" s="47"/>
      <c r="O45" s="48" t="s">
        <v>146</v>
      </c>
      <c r="P45" s="48" t="s">
        <v>147</v>
      </c>
    </row>
    <row r="46" spans="1:16" ht="12.75" customHeight="1" thickBot="1" x14ac:dyDescent="0.25">
      <c r="A46" s="8" t="str">
        <f t="shared" si="0"/>
        <v> AA 30.400 </v>
      </c>
      <c r="B46" s="3" t="str">
        <f t="shared" si="1"/>
        <v>I</v>
      </c>
      <c r="C46" s="8">
        <f t="shared" si="2"/>
        <v>27503.218000000001</v>
      </c>
      <c r="D46" s="10" t="str">
        <f t="shared" si="3"/>
        <v>vis</v>
      </c>
      <c r="E46" s="45">
        <f>VLOOKUP(C46,Active!C$21:E$973,3,FALSE)</f>
        <v>476.99830177721623</v>
      </c>
      <c r="F46" s="3" t="s">
        <v>47</v>
      </c>
      <c r="G46" s="10" t="str">
        <f t="shared" si="4"/>
        <v>27503.218</v>
      </c>
      <c r="H46" s="8">
        <f t="shared" si="5"/>
        <v>-2686</v>
      </c>
      <c r="I46" s="46" t="s">
        <v>156</v>
      </c>
      <c r="J46" s="47" t="s">
        <v>157</v>
      </c>
      <c r="K46" s="46">
        <v>-2686</v>
      </c>
      <c r="L46" s="46" t="s">
        <v>113</v>
      </c>
      <c r="M46" s="47" t="s">
        <v>54</v>
      </c>
      <c r="N46" s="47"/>
      <c r="O46" s="48" t="s">
        <v>158</v>
      </c>
      <c r="P46" s="48" t="s">
        <v>159</v>
      </c>
    </row>
    <row r="47" spans="1:16" ht="12.75" customHeight="1" thickBot="1" x14ac:dyDescent="0.25">
      <c r="A47" s="8" t="str">
        <f t="shared" si="0"/>
        <v> AN 274.41 </v>
      </c>
      <c r="B47" s="3" t="str">
        <f t="shared" si="1"/>
        <v>I</v>
      </c>
      <c r="C47" s="8">
        <f t="shared" si="2"/>
        <v>28622.376</v>
      </c>
      <c r="D47" s="10" t="str">
        <f t="shared" si="3"/>
        <v>vis</v>
      </c>
      <c r="E47" s="45">
        <f>VLOOKUP(C47,Active!C$21:E$973,3,FALSE)</f>
        <v>587.01101387321</v>
      </c>
      <c r="F47" s="3" t="s">
        <v>47</v>
      </c>
      <c r="G47" s="10" t="str">
        <f t="shared" si="4"/>
        <v>28622.376</v>
      </c>
      <c r="H47" s="8">
        <f t="shared" si="5"/>
        <v>-2576</v>
      </c>
      <c r="I47" s="46" t="s">
        <v>160</v>
      </c>
      <c r="J47" s="47" t="s">
        <v>161</v>
      </c>
      <c r="K47" s="46">
        <v>-2576</v>
      </c>
      <c r="L47" s="46" t="s">
        <v>162</v>
      </c>
      <c r="M47" s="47" t="s">
        <v>145</v>
      </c>
      <c r="N47" s="47"/>
      <c r="O47" s="48" t="s">
        <v>146</v>
      </c>
      <c r="P47" s="48" t="s">
        <v>147</v>
      </c>
    </row>
    <row r="48" spans="1:16" ht="12.75" customHeight="1" thickBot="1" x14ac:dyDescent="0.25">
      <c r="A48" s="8" t="str">
        <f t="shared" si="0"/>
        <v> AN 267.323 </v>
      </c>
      <c r="B48" s="3" t="str">
        <f t="shared" si="1"/>
        <v>I</v>
      </c>
      <c r="C48" s="8">
        <f t="shared" si="2"/>
        <v>28835.887999999999</v>
      </c>
      <c r="D48" s="10" t="str">
        <f t="shared" si="3"/>
        <v>vis</v>
      </c>
      <c r="E48" s="45">
        <f>VLOOKUP(C48,Active!C$21:E$973,3,FALSE)</f>
        <v>607.99914440083853</v>
      </c>
      <c r="F48" s="3" t="s">
        <v>47</v>
      </c>
      <c r="G48" s="10" t="str">
        <f t="shared" si="4"/>
        <v>28835.888</v>
      </c>
      <c r="H48" s="8">
        <f t="shared" si="5"/>
        <v>-2555</v>
      </c>
      <c r="I48" s="46" t="s">
        <v>163</v>
      </c>
      <c r="J48" s="47" t="s">
        <v>164</v>
      </c>
      <c r="K48" s="46">
        <v>-2555</v>
      </c>
      <c r="L48" s="46" t="s">
        <v>79</v>
      </c>
      <c r="M48" s="47" t="s">
        <v>54</v>
      </c>
      <c r="N48" s="47"/>
      <c r="O48" s="48" t="s">
        <v>165</v>
      </c>
      <c r="P48" s="48" t="s">
        <v>166</v>
      </c>
    </row>
    <row r="49" spans="1:16" ht="12.75" customHeight="1" thickBot="1" x14ac:dyDescent="0.25">
      <c r="A49" s="8" t="str">
        <f t="shared" si="0"/>
        <v> AN 267.323 </v>
      </c>
      <c r="B49" s="3" t="str">
        <f t="shared" si="1"/>
        <v>I</v>
      </c>
      <c r="C49" s="8">
        <f t="shared" si="2"/>
        <v>28937.61</v>
      </c>
      <c r="D49" s="10" t="str">
        <f t="shared" si="3"/>
        <v>vis</v>
      </c>
      <c r="E49" s="45">
        <f>VLOOKUP(C49,Active!C$21:E$973,3,FALSE)</f>
        <v>617.99836980049508</v>
      </c>
      <c r="F49" s="3" t="s">
        <v>47</v>
      </c>
      <c r="G49" s="10" t="str">
        <f t="shared" si="4"/>
        <v>28937.610</v>
      </c>
      <c r="H49" s="8">
        <f t="shared" si="5"/>
        <v>-2545</v>
      </c>
      <c r="I49" s="46" t="s">
        <v>167</v>
      </c>
      <c r="J49" s="47" t="s">
        <v>168</v>
      </c>
      <c r="K49" s="46">
        <v>-2545</v>
      </c>
      <c r="L49" s="46" t="s">
        <v>169</v>
      </c>
      <c r="M49" s="47" t="s">
        <v>54</v>
      </c>
      <c r="N49" s="47"/>
      <c r="O49" s="48" t="s">
        <v>165</v>
      </c>
      <c r="P49" s="48" t="s">
        <v>166</v>
      </c>
    </row>
    <row r="50" spans="1:16" ht="12.75" customHeight="1" thickBot="1" x14ac:dyDescent="0.25">
      <c r="A50" s="8" t="str">
        <f t="shared" si="0"/>
        <v> AN 274.41 </v>
      </c>
      <c r="B50" s="3" t="str">
        <f t="shared" si="1"/>
        <v>I</v>
      </c>
      <c r="C50" s="8">
        <f t="shared" si="2"/>
        <v>29334.403999999999</v>
      </c>
      <c r="D50" s="10" t="str">
        <f t="shared" si="3"/>
        <v>vis</v>
      </c>
      <c r="E50" s="45">
        <f>VLOOKUP(C50,Active!C$21:E$973,3,FALSE)</f>
        <v>657.0030358828692</v>
      </c>
      <c r="F50" s="3" t="s">
        <v>47</v>
      </c>
      <c r="G50" s="10" t="str">
        <f t="shared" si="4"/>
        <v>29334.404</v>
      </c>
      <c r="H50" s="8">
        <f t="shared" si="5"/>
        <v>-2506</v>
      </c>
      <c r="I50" s="46" t="s">
        <v>170</v>
      </c>
      <c r="J50" s="47" t="s">
        <v>171</v>
      </c>
      <c r="K50" s="46">
        <v>-2506</v>
      </c>
      <c r="L50" s="46" t="s">
        <v>172</v>
      </c>
      <c r="M50" s="47" t="s">
        <v>145</v>
      </c>
      <c r="N50" s="47"/>
      <c r="O50" s="48" t="s">
        <v>146</v>
      </c>
      <c r="P50" s="48" t="s">
        <v>147</v>
      </c>
    </row>
    <row r="51" spans="1:16" ht="12.75" customHeight="1" thickBot="1" x14ac:dyDescent="0.25">
      <c r="A51" s="8" t="str">
        <f t="shared" si="0"/>
        <v> AA 7.188 </v>
      </c>
      <c r="B51" s="3" t="str">
        <f t="shared" si="1"/>
        <v>I</v>
      </c>
      <c r="C51" s="8">
        <f t="shared" si="2"/>
        <v>35224.47</v>
      </c>
      <c r="D51" s="10" t="str">
        <f t="shared" si="3"/>
        <v>vis</v>
      </c>
      <c r="E51" s="45">
        <f>VLOOKUP(C51,Active!C$21:E$973,3,FALSE)</f>
        <v>1235.9937906149107</v>
      </c>
      <c r="F51" s="3" t="s">
        <v>47</v>
      </c>
      <c r="G51" s="10" t="str">
        <f t="shared" si="4"/>
        <v>35224.47</v>
      </c>
      <c r="H51" s="8">
        <f t="shared" si="5"/>
        <v>-1927</v>
      </c>
      <c r="I51" s="46" t="s">
        <v>173</v>
      </c>
      <c r="J51" s="47" t="s">
        <v>174</v>
      </c>
      <c r="K51" s="46">
        <v>-1927</v>
      </c>
      <c r="L51" s="46" t="s">
        <v>175</v>
      </c>
      <c r="M51" s="47" t="s">
        <v>54</v>
      </c>
      <c r="N51" s="47"/>
      <c r="O51" s="48" t="s">
        <v>176</v>
      </c>
      <c r="P51" s="48" t="s">
        <v>177</v>
      </c>
    </row>
    <row r="52" spans="1:16" ht="12.75" customHeight="1" thickBot="1" x14ac:dyDescent="0.25">
      <c r="A52" s="8" t="str">
        <f t="shared" si="0"/>
        <v> MVS 2.122 </v>
      </c>
      <c r="B52" s="3" t="str">
        <f t="shared" si="1"/>
        <v>I</v>
      </c>
      <c r="C52" s="8">
        <f t="shared" si="2"/>
        <v>36231.534</v>
      </c>
      <c r="D52" s="10" t="str">
        <f t="shared" si="3"/>
        <v>vis</v>
      </c>
      <c r="E52" s="45">
        <f>VLOOKUP(C52,Active!C$21:E$973,3,FALSE)</f>
        <v>1334.9877145239923</v>
      </c>
      <c r="F52" s="3" t="s">
        <v>47</v>
      </c>
      <c r="G52" s="10" t="str">
        <f t="shared" si="4"/>
        <v>36231.534</v>
      </c>
      <c r="H52" s="8">
        <f t="shared" si="5"/>
        <v>-1828</v>
      </c>
      <c r="I52" s="46" t="s">
        <v>178</v>
      </c>
      <c r="J52" s="47" t="s">
        <v>179</v>
      </c>
      <c r="K52" s="46">
        <v>-1828</v>
      </c>
      <c r="L52" s="46" t="s">
        <v>180</v>
      </c>
      <c r="M52" s="47" t="s">
        <v>145</v>
      </c>
      <c r="N52" s="47"/>
      <c r="O52" s="48" t="s">
        <v>181</v>
      </c>
      <c r="P52" s="48" t="s">
        <v>182</v>
      </c>
    </row>
    <row r="53" spans="1:16" ht="12.75" customHeight="1" thickBot="1" x14ac:dyDescent="0.25">
      <c r="A53" s="8" t="str">
        <f t="shared" si="0"/>
        <v> MVS 2.122 </v>
      </c>
      <c r="B53" s="3" t="str">
        <f t="shared" si="1"/>
        <v>I</v>
      </c>
      <c r="C53" s="8">
        <f t="shared" si="2"/>
        <v>36628.445</v>
      </c>
      <c r="D53" s="10" t="str">
        <f t="shared" si="3"/>
        <v>vis</v>
      </c>
      <c r="E53" s="45">
        <f>VLOOKUP(C53,Active!C$21:E$973,3,FALSE)</f>
        <v>1374.0038816520769</v>
      </c>
      <c r="F53" s="3" t="s">
        <v>47</v>
      </c>
      <c r="G53" s="10" t="str">
        <f t="shared" si="4"/>
        <v>36628.445</v>
      </c>
      <c r="H53" s="8">
        <f t="shared" si="5"/>
        <v>-1789</v>
      </c>
      <c r="I53" s="46" t="s">
        <v>183</v>
      </c>
      <c r="J53" s="47" t="s">
        <v>184</v>
      </c>
      <c r="K53" s="46">
        <v>-1789</v>
      </c>
      <c r="L53" s="46" t="s">
        <v>155</v>
      </c>
      <c r="M53" s="47" t="s">
        <v>145</v>
      </c>
      <c r="N53" s="47"/>
      <c r="O53" s="48" t="s">
        <v>181</v>
      </c>
      <c r="P53" s="48" t="s">
        <v>182</v>
      </c>
    </row>
    <row r="54" spans="1:16" ht="12.75" customHeight="1" thickBot="1" x14ac:dyDescent="0.25">
      <c r="A54" s="8" t="str">
        <f t="shared" si="0"/>
        <v>IBVS 2841 </v>
      </c>
      <c r="B54" s="3" t="str">
        <f t="shared" si="1"/>
        <v>I</v>
      </c>
      <c r="C54" s="8">
        <f t="shared" si="2"/>
        <v>41775.856</v>
      </c>
      <c r="D54" s="10" t="str">
        <f t="shared" si="3"/>
        <v>vis</v>
      </c>
      <c r="E54" s="45">
        <f>VLOOKUP(C54,Active!C$21:E$973,3,FALSE)</f>
        <v>1879.9919944857891</v>
      </c>
      <c r="F54" s="3" t="s">
        <v>47</v>
      </c>
      <c r="G54" s="10" t="str">
        <f t="shared" si="4"/>
        <v>41775.856</v>
      </c>
      <c r="H54" s="8">
        <f t="shared" si="5"/>
        <v>-1283</v>
      </c>
      <c r="I54" s="46" t="s">
        <v>185</v>
      </c>
      <c r="J54" s="47" t="s">
        <v>186</v>
      </c>
      <c r="K54" s="46">
        <v>-1283</v>
      </c>
      <c r="L54" s="46" t="s">
        <v>187</v>
      </c>
      <c r="M54" s="47" t="s">
        <v>188</v>
      </c>
      <c r="N54" s="47" t="s">
        <v>189</v>
      </c>
      <c r="O54" s="48" t="s">
        <v>190</v>
      </c>
      <c r="P54" s="49" t="s">
        <v>191</v>
      </c>
    </row>
    <row r="55" spans="1:16" ht="12.75" customHeight="1" thickBot="1" x14ac:dyDescent="0.25">
      <c r="A55" s="8" t="str">
        <f t="shared" si="0"/>
        <v>IBVS 2841 </v>
      </c>
      <c r="B55" s="3" t="str">
        <f t="shared" si="1"/>
        <v>I</v>
      </c>
      <c r="C55" s="8">
        <f t="shared" si="2"/>
        <v>45356.713000000003</v>
      </c>
      <c r="D55" s="10" t="str">
        <f t="shared" si="3"/>
        <v>vis</v>
      </c>
      <c r="E55" s="45">
        <f>VLOOKUP(C55,Active!C$21:E$973,3,FALSE)</f>
        <v>2231.9885760211259</v>
      </c>
      <c r="F55" s="3" t="s">
        <v>47</v>
      </c>
      <c r="G55" s="10" t="str">
        <f t="shared" si="4"/>
        <v>45356.713</v>
      </c>
      <c r="H55" s="8">
        <f t="shared" si="5"/>
        <v>-931</v>
      </c>
      <c r="I55" s="46" t="s">
        <v>192</v>
      </c>
      <c r="J55" s="47" t="s">
        <v>193</v>
      </c>
      <c r="K55" s="46">
        <v>-931</v>
      </c>
      <c r="L55" s="46" t="s">
        <v>194</v>
      </c>
      <c r="M55" s="47" t="s">
        <v>188</v>
      </c>
      <c r="N55" s="47" t="s">
        <v>189</v>
      </c>
      <c r="O55" s="48" t="s">
        <v>195</v>
      </c>
      <c r="P55" s="49" t="s">
        <v>191</v>
      </c>
    </row>
    <row r="56" spans="1:16" ht="12.75" customHeight="1" thickBot="1" x14ac:dyDescent="0.25">
      <c r="A56" s="8" t="str">
        <f t="shared" si="0"/>
        <v>BAVM 192 </v>
      </c>
      <c r="B56" s="3" t="str">
        <f t="shared" si="1"/>
        <v>I</v>
      </c>
      <c r="C56" s="8">
        <f t="shared" si="2"/>
        <v>53769.732000000004</v>
      </c>
      <c r="D56" s="10" t="str">
        <f t="shared" si="3"/>
        <v>vis</v>
      </c>
      <c r="E56" s="45">
        <f>VLOOKUP(C56,Active!C$21:E$973,3,FALSE)</f>
        <v>3058.98443996985</v>
      </c>
      <c r="F56" s="3" t="s">
        <v>47</v>
      </c>
      <c r="G56" s="10" t="str">
        <f t="shared" si="4"/>
        <v>53769.732</v>
      </c>
      <c r="H56" s="8">
        <f t="shared" si="5"/>
        <v>-104</v>
      </c>
      <c r="I56" s="46" t="s">
        <v>196</v>
      </c>
      <c r="J56" s="47" t="s">
        <v>197</v>
      </c>
      <c r="K56" s="46">
        <v>-104</v>
      </c>
      <c r="L56" s="46" t="s">
        <v>198</v>
      </c>
      <c r="M56" s="47" t="s">
        <v>54</v>
      </c>
      <c r="N56" s="47"/>
      <c r="O56" s="48" t="s">
        <v>199</v>
      </c>
      <c r="P56" s="49" t="s">
        <v>200</v>
      </c>
    </row>
    <row r="57" spans="1:16" x14ac:dyDescent="0.2">
      <c r="B57" s="3"/>
      <c r="F57" s="3"/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</sheetData>
  <phoneticPr fontId="7" type="noConversion"/>
  <hyperlinks>
    <hyperlink ref="A3" r:id="rId1" xr:uid="{00000000-0004-0000-0100-000000000000}"/>
    <hyperlink ref="P54" r:id="rId2" display="http://www.konkoly.hu/cgi-bin/IBVS?2841" xr:uid="{00000000-0004-0000-0100-000001000000}"/>
    <hyperlink ref="P55" r:id="rId3" display="http://www.konkoly.hu/cgi-bin/IBVS?2841" xr:uid="{00000000-0004-0000-0100-000002000000}"/>
    <hyperlink ref="P56" r:id="rId4" display="http://www.bav-astro.de/sfs/BAVM_link.php?BAVMnr=192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2024-01-29T04:28:41Z</dcterms:modified>
</cp:coreProperties>
</file>