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066BB2A-E047-460A-938F-5D7691E3C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75" i="1"/>
  <c r="F75" i="1" s="1"/>
  <c r="G75" i="1" s="1"/>
  <c r="K75" i="1" s="1"/>
  <c r="Q75" i="1"/>
  <c r="E21" i="1"/>
  <c r="F21" i="1"/>
  <c r="G21" i="1"/>
  <c r="H21" i="1"/>
  <c r="E22" i="1"/>
  <c r="F22" i="1" s="1"/>
  <c r="G22" i="1" s="1"/>
  <c r="H22" i="1" s="1"/>
  <c r="E23" i="1"/>
  <c r="E13" i="2" s="1"/>
  <c r="F23" i="1"/>
  <c r="G23" i="1"/>
  <c r="H23" i="1"/>
  <c r="E24" i="1"/>
  <c r="F24" i="1" s="1"/>
  <c r="G24" i="1" s="1"/>
  <c r="H24" i="1" s="1"/>
  <c r="E26" i="1"/>
  <c r="F26" i="1"/>
  <c r="G26" i="1"/>
  <c r="H26" i="1"/>
  <c r="E27" i="1"/>
  <c r="F27" i="1" s="1"/>
  <c r="G27" i="1" s="1"/>
  <c r="H27" i="1" s="1"/>
  <c r="E28" i="1"/>
  <c r="F28" i="1"/>
  <c r="G28" i="1"/>
  <c r="H28" i="1"/>
  <c r="E29" i="1"/>
  <c r="F29" i="1" s="1"/>
  <c r="G29" i="1" s="1"/>
  <c r="H29" i="1" s="1"/>
  <c r="E30" i="1"/>
  <c r="F30" i="1"/>
  <c r="G30" i="1"/>
  <c r="H30" i="1" s="1"/>
  <c r="E31" i="1"/>
  <c r="F31" i="1" s="1"/>
  <c r="G31" i="1" s="1"/>
  <c r="H31" i="1" s="1"/>
  <c r="E32" i="1"/>
  <c r="E21" i="2" s="1"/>
  <c r="F32" i="1"/>
  <c r="G32" i="1"/>
  <c r="H32" i="1"/>
  <c r="E33" i="1"/>
  <c r="F33" i="1" s="1"/>
  <c r="G33" i="1" s="1"/>
  <c r="H33" i="1" s="1"/>
  <c r="E34" i="1"/>
  <c r="E23" i="2" s="1"/>
  <c r="F34" i="1"/>
  <c r="G34" i="1"/>
  <c r="H34" i="1"/>
  <c r="E35" i="1"/>
  <c r="F35" i="1" s="1"/>
  <c r="G35" i="1" s="1"/>
  <c r="H35" i="1" s="1"/>
  <c r="E36" i="1"/>
  <c r="F36" i="1"/>
  <c r="G36" i="1"/>
  <c r="H36" i="1"/>
  <c r="E37" i="1"/>
  <c r="F37" i="1" s="1"/>
  <c r="G37" i="1" s="1"/>
  <c r="H37" i="1" s="1"/>
  <c r="E38" i="1"/>
  <c r="F38" i="1"/>
  <c r="G38" i="1"/>
  <c r="H38" i="1"/>
  <c r="E39" i="1"/>
  <c r="F39" i="1" s="1"/>
  <c r="G39" i="1" s="1"/>
  <c r="H39" i="1" s="1"/>
  <c r="E40" i="1"/>
  <c r="F40" i="1"/>
  <c r="G40" i="1"/>
  <c r="H40" i="1"/>
  <c r="E41" i="1"/>
  <c r="F41" i="1" s="1"/>
  <c r="G41" i="1" s="1"/>
  <c r="H41" i="1" s="1"/>
  <c r="E42" i="1"/>
  <c r="E31" i="2" s="1"/>
  <c r="F42" i="1"/>
  <c r="G42" i="1"/>
  <c r="H42" i="1"/>
  <c r="E43" i="1"/>
  <c r="F43" i="1" s="1"/>
  <c r="G43" i="1" s="1"/>
  <c r="H43" i="1" s="1"/>
  <c r="E44" i="1"/>
  <c r="E33" i="2" s="1"/>
  <c r="F44" i="1"/>
  <c r="G44" i="1"/>
  <c r="H44" i="1"/>
  <c r="E45" i="1"/>
  <c r="F45" i="1" s="1"/>
  <c r="G45" i="1" s="1"/>
  <c r="H45" i="1" s="1"/>
  <c r="E46" i="1"/>
  <c r="F46" i="1"/>
  <c r="G46" i="1"/>
  <c r="H46" i="1"/>
  <c r="E47" i="1"/>
  <c r="F47" i="1" s="1"/>
  <c r="G47" i="1" s="1"/>
  <c r="H47" i="1" s="1"/>
  <c r="E48" i="1"/>
  <c r="F48" i="1"/>
  <c r="G48" i="1"/>
  <c r="H48" i="1"/>
  <c r="E49" i="1"/>
  <c r="F49" i="1" s="1"/>
  <c r="G49" i="1" s="1"/>
  <c r="H49" i="1" s="1"/>
  <c r="E50" i="1"/>
  <c r="E39" i="2" s="1"/>
  <c r="F50" i="1"/>
  <c r="G50" i="1"/>
  <c r="H50" i="1"/>
  <c r="E51" i="1"/>
  <c r="F51" i="1" s="1"/>
  <c r="G51" i="1" s="1"/>
  <c r="H51" i="1" s="1"/>
  <c r="E52" i="1"/>
  <c r="E41" i="2" s="1"/>
  <c r="F52" i="1"/>
  <c r="U52" i="1"/>
  <c r="E53" i="1"/>
  <c r="F53" i="1"/>
  <c r="G53" i="1" s="1"/>
  <c r="H53" i="1" s="1"/>
  <c r="E54" i="1"/>
  <c r="F54" i="1"/>
  <c r="G54" i="1"/>
  <c r="H54" i="1"/>
  <c r="E55" i="1"/>
  <c r="E44" i="2" s="1"/>
  <c r="F55" i="1"/>
  <c r="G55" i="1" s="1"/>
  <c r="I55" i="1" s="1"/>
  <c r="E56" i="1"/>
  <c r="F56" i="1"/>
  <c r="G56" i="1"/>
  <c r="I56" i="1"/>
  <c r="E57" i="1"/>
  <c r="E46" i="2" s="1"/>
  <c r="F57" i="1"/>
  <c r="G57" i="1" s="1"/>
  <c r="I57" i="1" s="1"/>
  <c r="E58" i="1"/>
  <c r="F58" i="1"/>
  <c r="G58" i="1"/>
  <c r="I58" i="1"/>
  <c r="E59" i="1"/>
  <c r="F59" i="1"/>
  <c r="G59" i="1" s="1"/>
  <c r="I59" i="1" s="1"/>
  <c r="E60" i="1"/>
  <c r="F60" i="1"/>
  <c r="G60" i="1"/>
  <c r="I60" i="1"/>
  <c r="E61" i="1"/>
  <c r="E50" i="2" s="1"/>
  <c r="F61" i="1"/>
  <c r="G61" i="1" s="1"/>
  <c r="I61" i="1" s="1"/>
  <c r="E62" i="1"/>
  <c r="F62" i="1"/>
  <c r="G62" i="1"/>
  <c r="I62" i="1"/>
  <c r="E63" i="1"/>
  <c r="E52" i="2" s="1"/>
  <c r="F63" i="1"/>
  <c r="G63" i="1" s="1"/>
  <c r="I63" i="1" s="1"/>
  <c r="E64" i="1"/>
  <c r="F64" i="1"/>
  <c r="G64" i="1"/>
  <c r="I64" i="1"/>
  <c r="E65" i="1"/>
  <c r="F65" i="1"/>
  <c r="G65" i="1" s="1"/>
  <c r="I65" i="1" s="1"/>
  <c r="E66" i="1"/>
  <c r="F66" i="1"/>
  <c r="G66" i="1"/>
  <c r="I66" i="1"/>
  <c r="E67" i="1"/>
  <c r="E56" i="2" s="1"/>
  <c r="F67" i="1"/>
  <c r="G67" i="1" s="1"/>
  <c r="I67" i="1" s="1"/>
  <c r="E68" i="1"/>
  <c r="F68" i="1"/>
  <c r="G68" i="1"/>
  <c r="I68" i="1"/>
  <c r="E69" i="1"/>
  <c r="E58" i="2" s="1"/>
  <c r="F69" i="1"/>
  <c r="G69" i="1" s="1"/>
  <c r="I69" i="1" s="1"/>
  <c r="E70" i="1"/>
  <c r="F70" i="1"/>
  <c r="G70" i="1"/>
  <c r="I70" i="1"/>
  <c r="E71" i="1"/>
  <c r="F71" i="1"/>
  <c r="G71" i="1" s="1"/>
  <c r="I71" i="1" s="1"/>
  <c r="E72" i="1"/>
  <c r="F72" i="1"/>
  <c r="G72" i="1"/>
  <c r="I72" i="1"/>
  <c r="E73" i="1"/>
  <c r="E62" i="2" s="1"/>
  <c r="F73" i="1"/>
  <c r="G73" i="1" s="1"/>
  <c r="I73" i="1" s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G62" i="2"/>
  <c r="C62" i="2"/>
  <c r="G61" i="2"/>
  <c r="C61" i="2"/>
  <c r="E61" i="2"/>
  <c r="G60" i="2"/>
  <c r="C60" i="2"/>
  <c r="E60" i="2"/>
  <c r="G59" i="2"/>
  <c r="C59" i="2"/>
  <c r="G58" i="2"/>
  <c r="C58" i="2"/>
  <c r="G57" i="2"/>
  <c r="C57" i="2"/>
  <c r="E57" i="2"/>
  <c r="G56" i="2"/>
  <c r="C56" i="2"/>
  <c r="G55" i="2"/>
  <c r="C55" i="2"/>
  <c r="G54" i="2"/>
  <c r="C54" i="2"/>
  <c r="E54" i="2"/>
  <c r="G53" i="2"/>
  <c r="C53" i="2"/>
  <c r="E53" i="2"/>
  <c r="G52" i="2"/>
  <c r="C52" i="2"/>
  <c r="G51" i="2"/>
  <c r="C51" i="2"/>
  <c r="G50" i="2"/>
  <c r="C50" i="2"/>
  <c r="G49" i="2"/>
  <c r="C49" i="2"/>
  <c r="E49" i="2"/>
  <c r="G48" i="2"/>
  <c r="C48" i="2"/>
  <c r="E48" i="2"/>
  <c r="G47" i="2"/>
  <c r="C47" i="2"/>
  <c r="G46" i="2"/>
  <c r="C46" i="2"/>
  <c r="G45" i="2"/>
  <c r="C45" i="2"/>
  <c r="E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E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E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1" i="2"/>
  <c r="C11" i="2"/>
  <c r="E11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25" i="1"/>
  <c r="E55" i="2"/>
  <c r="E9" i="1"/>
  <c r="A25" i="1"/>
  <c r="F16" i="1"/>
  <c r="F17" i="1" s="1"/>
  <c r="Q25" i="1"/>
  <c r="E27" i="2"/>
  <c r="E35" i="2"/>
  <c r="E43" i="2"/>
  <c r="E51" i="2"/>
  <c r="E59" i="2"/>
  <c r="E25" i="1"/>
  <c r="F25" i="1"/>
  <c r="G25" i="1" s="1"/>
  <c r="H25" i="1" s="1"/>
  <c r="C17" i="1"/>
  <c r="E15" i="2"/>
  <c r="E47" i="2"/>
  <c r="C12" i="1"/>
  <c r="C11" i="1"/>
  <c r="E28" i="2" l="1"/>
  <c r="E40" i="2"/>
  <c r="E20" i="2"/>
  <c r="E38" i="2"/>
  <c r="E26" i="2"/>
  <c r="E24" i="2"/>
  <c r="E22" i="2"/>
  <c r="E34" i="2"/>
  <c r="E32" i="2"/>
  <c r="E30" i="2"/>
  <c r="E36" i="2"/>
  <c r="O74" i="1"/>
  <c r="O75" i="1"/>
  <c r="C16" i="1"/>
  <c r="D18" i="1" s="1"/>
  <c r="O40" i="1"/>
  <c r="O54" i="1"/>
  <c r="O65" i="1"/>
  <c r="O68" i="1"/>
  <c r="O22" i="1"/>
  <c r="O42" i="1"/>
  <c r="O45" i="1"/>
  <c r="O48" i="1"/>
  <c r="O62" i="1"/>
  <c r="O73" i="1"/>
  <c r="O25" i="1"/>
  <c r="O31" i="1"/>
  <c r="O50" i="1"/>
  <c r="O56" i="1"/>
  <c r="O53" i="1"/>
  <c r="O64" i="1"/>
  <c r="O47" i="1"/>
  <c r="O72" i="1"/>
  <c r="O27" i="1"/>
  <c r="O30" i="1"/>
  <c r="O44" i="1"/>
  <c r="O69" i="1"/>
  <c r="O51" i="1"/>
  <c r="O37" i="1"/>
  <c r="O59" i="1"/>
  <c r="O70" i="1"/>
  <c r="O24" i="1"/>
  <c r="O28" i="1"/>
  <c r="O39" i="1"/>
  <c r="O58" i="1"/>
  <c r="O57" i="1"/>
  <c r="O67" i="1"/>
  <c r="O21" i="1"/>
  <c r="O33" i="1"/>
  <c r="O36" i="1"/>
  <c r="O61" i="1"/>
  <c r="O41" i="1"/>
  <c r="O71" i="1"/>
  <c r="O35" i="1"/>
  <c r="O38" i="1"/>
  <c r="O49" i="1"/>
  <c r="O55" i="1"/>
  <c r="O66" i="1"/>
  <c r="C15" i="1"/>
  <c r="O43" i="1"/>
  <c r="O46" i="1"/>
  <c r="O52" i="1"/>
  <c r="O63" i="1"/>
  <c r="O29" i="1"/>
  <c r="O32" i="1"/>
  <c r="O34" i="1"/>
  <c r="O23" i="1"/>
  <c r="O26" i="1"/>
  <c r="O60" i="1"/>
  <c r="F18" i="1" l="1"/>
  <c r="F19" i="1" s="1"/>
  <c r="C18" i="1"/>
</calcChain>
</file>

<file path=xl/sharedStrings.xml><?xml version="1.0" encoding="utf-8"?>
<sst xmlns="http://schemas.openxmlformats.org/spreadsheetml/2006/main" count="598" uniqueCount="246">
  <si>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</si>
  <si>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</si>
  <si>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</si>
  <si>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</si>
  <si>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</si>
  <si>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</si>
  <si>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</si>
  <si>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</si>
  <si>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</si>
  <si>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</si>
  <si>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</si>
  <si>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</si>
  <si>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</si>
  <si>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</si>
  <si>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</si>
  <si>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</si>
  <si>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</si>
  <si>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</si>
  <si>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</si>
  <si>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</si>
  <si>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</si>
  <si>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</si>
  <si>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</si>
  <si>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</si>
  <si>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</si>
  <si>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</si>
  <si>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</si>
  <si>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</si>
  <si>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</si>
  <si>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</si>
  <si>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</si>
  <si>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</si>
  <si>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</si>
  <si>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</si>
  <si>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</si>
  <si>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</si>
  <si>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</si>
  <si>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</si>
  <si>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</si>
  <si>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</si>
  <si>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</si>
  <si>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</si>
  <si>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</si>
  <si>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</si>
  <si>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</si>
  <si>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</si>
  <si>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</si>
  <si>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</si>
  <si>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</si>
  <si>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RZ Cnc</t>
  </si>
  <si>
    <t>EA/GS/RS</t>
  </si>
  <si>
    <t>pr_6</t>
  </si>
  <si>
    <t>RZ Cnc / GSC 18702.531</t>
  </si>
  <si>
    <t>GCVS 4</t>
  </si>
  <si>
    <t>2412880.434 </t>
  </si>
  <si>
    <t> 20.02.1894 22:24 </t>
  </si>
  <si>
    <t> 0.001 </t>
  </si>
  <si>
    <t>P </t>
  </si>
  <si>
    <t> M.Esch </t>
  </si>
  <si>
    <t> AN 209.30 </t>
  </si>
  <si>
    <t>2416494.762 </t>
  </si>
  <si>
    <t> 15.01.1904 06:17 </t>
  </si>
  <si>
    <t> -0.071 </t>
  </si>
  <si>
    <t>2418032.292 </t>
  </si>
  <si>
    <t> 31.03.1908 19:00 </t>
  </si>
  <si>
    <t> 0.799 </t>
  </si>
  <si>
    <t> P.Parenago </t>
  </si>
  <si>
    <t> PZ 4.156 </t>
  </si>
  <si>
    <t>2418702.480 </t>
  </si>
  <si>
    <t> 30.01.1910 23:31 </t>
  </si>
  <si>
    <t> 0.050 </t>
  </si>
  <si>
    <t> E.Hertzsprung </t>
  </si>
  <si>
    <t> BAN 4.156 </t>
  </si>
  <si>
    <t>2420932.360 </t>
  </si>
  <si>
    <t> 09.03.1916 20:38 </t>
  </si>
  <si>
    <t> 0.690 </t>
  </si>
  <si>
    <t>2421981.400 </t>
  </si>
  <si>
    <t> 22.01.1919 21:36 </t>
  </si>
  <si>
    <t> 0.039 </t>
  </si>
  <si>
    <t>V </t>
  </si>
  <si>
    <t>2422100.39 </t>
  </si>
  <si>
    <t> 21.05.1919 21:21 </t>
  </si>
  <si>
    <t> -0.01 </t>
  </si>
  <si>
    <t> VALK 7.11 </t>
  </si>
  <si>
    <t>2422403.37 </t>
  </si>
  <si>
    <t> 19.03.1920 20:52 </t>
  </si>
  <si>
    <t> -0.03 </t>
  </si>
  <si>
    <t>2422468.38 </t>
  </si>
  <si>
    <t> 23.05.1920 21:07 </t>
  </si>
  <si>
    <t> 0.05 </t>
  </si>
  <si>
    <t>2422706.47 </t>
  </si>
  <si>
    <t> 16.01.1921 23:16 </t>
  </si>
  <si>
    <t> 0.07 </t>
  </si>
  <si>
    <t>2423095.98 </t>
  </si>
  <si>
    <t> 10.02.1922 11:31 </t>
  </si>
  <si>
    <t> -0.00 </t>
  </si>
  <si>
    <t>2423096.010 </t>
  </si>
  <si>
    <t> 10.02.1922 12:14 </t>
  </si>
  <si>
    <t> 0.029 </t>
  </si>
  <si>
    <t> AA 30.401 </t>
  </si>
  <si>
    <t>2424286.39 </t>
  </si>
  <si>
    <t> 15.05.1925 21:21 </t>
  </si>
  <si>
    <t> 0.04 </t>
  </si>
  <si>
    <t>2425303.59 </t>
  </si>
  <si>
    <t> 27.02.1928 02:09 </t>
  </si>
  <si>
    <t> 0.01 </t>
  </si>
  <si>
    <t>2425325.260 </t>
  </si>
  <si>
    <t> 19.03.1928 18:14 </t>
  </si>
  <si>
    <t> McLaughlin </t>
  </si>
  <si>
    <t> MSAI 44.87 </t>
  </si>
  <si>
    <t>2425357.60 </t>
  </si>
  <si>
    <t> 21.04.1928 02:24 </t>
  </si>
  <si>
    <t> -0.09 </t>
  </si>
  <si>
    <t> G.P.Zacharov </t>
  </si>
  <si>
    <t> PZ 9.85 </t>
  </si>
  <si>
    <t>2425379.20 </t>
  </si>
  <si>
    <t> 12.05.1928 16:48 </t>
  </si>
  <si>
    <t> -0.13 </t>
  </si>
  <si>
    <t> PZ 8.450 </t>
  </si>
  <si>
    <t>2425412.10 </t>
  </si>
  <si>
    <t> 14.06.1928 14:24 </t>
  </si>
  <si>
    <t> 0.31 </t>
  </si>
  <si>
    <t>2425649.87 </t>
  </si>
  <si>
    <t> 07.02.1929 08:52 </t>
  </si>
  <si>
    <t> 0.00 </t>
  </si>
  <si>
    <t> A.A.Nijland </t>
  </si>
  <si>
    <t> AN 242.10 </t>
  </si>
  <si>
    <t>2425671.71 </t>
  </si>
  <si>
    <t> 01.03.1929 05:02 </t>
  </si>
  <si>
    <t> 0.20 </t>
  </si>
  <si>
    <t>2425974.64 </t>
  </si>
  <si>
    <t> 29.12.1929 03:21 </t>
  </si>
  <si>
    <t> 0.13 </t>
  </si>
  <si>
    <t>2425996.20 </t>
  </si>
  <si>
    <t> 19.01.1930 16:48 </t>
  </si>
  <si>
    <t>2426017.77 </t>
  </si>
  <si>
    <t> 10.02.1930 06:28 </t>
  </si>
  <si>
    <t>2426061.20 </t>
  </si>
  <si>
    <t> 25.03.1930 16:48 </t>
  </si>
  <si>
    <t> 0.11 </t>
  </si>
  <si>
    <t>2427100.03 </t>
  </si>
  <si>
    <t> 27.01.1933 12:43 </t>
  </si>
  <si>
    <t> F.Lause </t>
  </si>
  <si>
    <t> AN 257.211 </t>
  </si>
  <si>
    <t>2427100.045 </t>
  </si>
  <si>
    <t> 27.01.1933 13:04 </t>
  </si>
  <si>
    <t> 0.089 </t>
  </si>
  <si>
    <t> J.Mergentaler </t>
  </si>
  <si>
    <t> AAC 2.59 </t>
  </si>
  <si>
    <t>2427143.28 </t>
  </si>
  <si>
    <t> 11.03.1933 18:43 </t>
  </si>
  <si>
    <t>2427164.85 </t>
  </si>
  <si>
    <t> 02.04.1933 08:24 </t>
  </si>
  <si>
    <t> -0.04 </t>
  </si>
  <si>
    <t>2427489.57 </t>
  </si>
  <si>
    <t> 21.02.1934 01:40 </t>
  </si>
  <si>
    <t>2427532.77 </t>
  </si>
  <si>
    <t> 05.04.1934 06:28 </t>
  </si>
  <si>
    <t> -0.05 </t>
  </si>
  <si>
    <t>2427664.78 </t>
  </si>
  <si>
    <t> 15.08.1934 06:43 </t>
  </si>
  <si>
    <t> 2.10 </t>
  </si>
  <si>
    <t> S.Gaposchkin </t>
  </si>
  <si>
    <t> HA 113.69 </t>
  </si>
  <si>
    <t>2427814.18 </t>
  </si>
  <si>
    <t> 11.01.1935 16:19 </t>
  </si>
  <si>
    <t>2427944.08 </t>
  </si>
  <si>
    <t> 21.05.1935 13:55 </t>
  </si>
  <si>
    <t>2434480.329 </t>
  </si>
  <si>
    <t> 12.04.1953 19:53 </t>
  </si>
  <si>
    <t> 0.073 </t>
  </si>
  <si>
    <t> R.Szafraniec </t>
  </si>
  <si>
    <t> AAC 5.189 </t>
  </si>
  <si>
    <t>2435129.44 </t>
  </si>
  <si>
    <t> 21.01.1955 22:33 </t>
  </si>
  <si>
    <t> -0.11 </t>
  </si>
  <si>
    <t> AA 7.188 </t>
  </si>
  <si>
    <t>2435475.920 </t>
  </si>
  <si>
    <t> 03.01.1956 10:04 </t>
  </si>
  <si>
    <t> 0.081 </t>
  </si>
  <si>
    <t>E </t>
  </si>
  <si>
    <t>?</t>
  </si>
  <si>
    <t> A.P.Linnell </t>
  </si>
  <si>
    <t> AJ 62.159 </t>
  </si>
  <si>
    <t>2435540.770 </t>
  </si>
  <si>
    <t> 08.03.1956 06:28 </t>
  </si>
  <si>
    <t> F.Lenouvel </t>
  </si>
  <si>
    <t> JO 40.40 </t>
  </si>
  <si>
    <t>2436612.081 </t>
  </si>
  <si>
    <t> 12.02.1959 13:56 </t>
  </si>
  <si>
    <t> -0.021 </t>
  </si>
  <si>
    <t> Broglia &amp; Conconi </t>
  </si>
  <si>
    <t>2437012.492 </t>
  </si>
  <si>
    <t> 18.03.1960 23:48 </t>
  </si>
  <si>
    <t> -0.008 </t>
  </si>
  <si>
    <t>2437293.867 </t>
  </si>
  <si>
    <t> 25.12.1960 08:48 </t>
  </si>
  <si>
    <t> 0.007 </t>
  </si>
  <si>
    <t>2437347.994 </t>
  </si>
  <si>
    <t> 17.02.1961 11:51 </t>
  </si>
  <si>
    <t> 0.026 </t>
  </si>
  <si>
    <t>2437380.435 </t>
  </si>
  <si>
    <t> 21.03.1961 22:26 </t>
  </si>
  <si>
    <t> 0.002 </t>
  </si>
  <si>
    <t>2437672.644 </t>
  </si>
  <si>
    <t> 08.01.1962 03:27 </t>
  </si>
  <si>
    <t>2438376.039 </t>
  </si>
  <si>
    <t> 12.12.1963 12:56 </t>
  </si>
  <si>
    <t> 0.023 </t>
  </si>
  <si>
    <t>2438765.577 </t>
  </si>
  <si>
    <t> 05.01.1965 01:50 </t>
  </si>
  <si>
    <t> -0.015 </t>
  </si>
  <si>
    <t>2442531.4 </t>
  </si>
  <si>
    <t> 28.04.1975 21:36 </t>
  </si>
  <si>
    <t> -0.1 </t>
  </si>
  <si>
    <t> K.Locher </t>
  </si>
  <si>
    <t> BBS 22 </t>
  </si>
  <si>
    <t>2442812.84 </t>
  </si>
  <si>
    <t> 04.02.1976 08:09 </t>
  </si>
  <si>
    <t> M.Winiarski </t>
  </si>
  <si>
    <t> AN 301.327 </t>
  </si>
  <si>
    <t>2446167.20 </t>
  </si>
  <si>
    <t> 11.04.1985 16:48 </t>
  </si>
  <si>
    <t> -0.34 </t>
  </si>
  <si>
    <t> BBS 76 </t>
  </si>
  <si>
    <t>2446903.4008 </t>
  </si>
  <si>
    <t> 17.04.1987 21:37 </t>
  </si>
  <si>
    <t> 0.0000 </t>
  </si>
  <si>
    <t> E.C.Olson </t>
  </si>
  <si>
    <t> AJ 98.1003 </t>
  </si>
  <si>
    <t>2447617.67 </t>
  </si>
  <si>
    <t> 01.04.1989 04:04 </t>
  </si>
  <si>
    <t> G.Mavrofridis </t>
  </si>
  <si>
    <t> BBS 92 </t>
  </si>
  <si>
    <t>2452617.29 </t>
  </si>
  <si>
    <t> 08.12.2002 18:57 </t>
  </si>
  <si>
    <t> R.Meyer </t>
  </si>
  <si>
    <t>BAVM 157 </t>
  </si>
  <si>
    <t>2453807.51 </t>
  </si>
  <si>
    <t> 13.03.2006 00:14 </t>
  </si>
  <si>
    <t>BAVM 192 </t>
  </si>
  <si>
    <t>I</t>
  </si>
  <si>
    <t>II</t>
  </si>
  <si>
    <t>JBAV, 63</t>
  </si>
  <si>
    <t>JBAV, 79</t>
  </si>
  <si>
    <t>20/02/1894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</si>
</sst>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3" fontId="22" fillId="0" borderId="0" xfId="9" applyFont="1" applyBorder="1"/>
    <xf numFmtId="165" fontId="22" fillId="0" borderId="0" xfId="0" applyNumberFormat="1" applyFont="1" applyAlignment="1">
      <alignment horizontal="left" vertical="center" wrapText="1"/>
    </xf>
    <xf numFmtId="165" fontId="20" fillId="0" borderId="0" xfId="0" applyNumberFormat="1" applyFont="1" applyAlignment="1">
      <alignment horizontal="left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14" fontId="16" fillId="0" borderId="0" xfId="0" applyNumberFormat="1" applyFont="1" applyAlignment="1"/>
    <xf numFmtId="0" fontId="22" fillId="0" borderId="0" xfId="0" applyFont="1" applyAlignment="1">
      <alignment horizontal="left" vertical="center" wrapText="1"/>
    </xf>
    <xf numFmtId="43" fontId="22" fillId="0" borderId="0" xfId="9" applyFont="1" applyBorder="1" applyAlignment="1">
      <alignment horizontal="center"/>
    </xf>
    <xf numFmtId="0" fontId="0" fillId="0" borderId="0" xfId="0" applyAlignment="1">
      <alignment horizontal="right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Cnc - O-C Diagr.</a:t>
            </a:r>
          </a:p>
        </c:rich>
      </c:tx>
      <c:layout>
        <c:manualLayout>
          <c:xMode val="edge"/>
          <c:yMode val="edge"/>
          <c:x val="0.412844036697247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58256880733945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-0.10067900000103691</c:v>
                </c:pt>
                <c:pt idx="1">
                  <c:v>-0.17188199999873177</c:v>
                </c:pt>
                <c:pt idx="2">
                  <c:v>0.69737900000109221</c:v>
                </c:pt>
                <c:pt idx="3">
                  <c:v>-5.0999999999476131E-2</c:v>
                </c:pt>
                <c:pt idx="4">
                  <c:v>0</c:v>
                </c:pt>
                <c:pt idx="5">
                  <c:v>0.58877300000312971</c:v>
                </c:pt>
                <c:pt idx="6">
                  <c:v>-6.2013499999011401E-2</c:v>
                </c:pt>
                <c:pt idx="7">
                  <c:v>-0.10911299999861512</c:v>
                </c:pt>
                <c:pt idx="8">
                  <c:v>-0.13263899999947171</c:v>
                </c:pt>
                <c:pt idx="9">
                  <c:v>-5.1965999999083579E-2</c:v>
                </c:pt>
                <c:pt idx="10">
                  <c:v>-3.6164999997708946E-2</c:v>
                </c:pt>
                <c:pt idx="11">
                  <c:v>-0.10212699999829056</c:v>
                </c:pt>
                <c:pt idx="12">
                  <c:v>-7.2126999999454711E-2</c:v>
                </c:pt>
                <c:pt idx="13">
                  <c:v>-6.3121999999566469E-2</c:v>
                </c:pt>
                <c:pt idx="14">
                  <c:v>-8.924499999920954E-2</c:v>
                </c:pt>
                <c:pt idx="15">
                  <c:v>-6.2354000001505483E-2</c:v>
                </c:pt>
                <c:pt idx="16">
                  <c:v>-0.18701750000036554</c:v>
                </c:pt>
                <c:pt idx="17">
                  <c:v>-0.23012649999873247</c:v>
                </c:pt>
                <c:pt idx="18">
                  <c:v>0.20521000000007916</c:v>
                </c:pt>
                <c:pt idx="19">
                  <c:v>-9.8989000001893146E-2</c:v>
                </c:pt>
                <c:pt idx="20">
                  <c:v>9.7902000001340639E-2</c:v>
                </c:pt>
                <c:pt idx="21">
                  <c:v>2.4376000001211651E-2</c:v>
                </c:pt>
                <c:pt idx="22">
                  <c:v>-5.873299999802839E-2</c:v>
                </c:pt>
                <c:pt idx="23">
                  <c:v>-0.13184199999886914</c:v>
                </c:pt>
                <c:pt idx="24">
                  <c:v>1.194000000032247E-2</c:v>
                </c:pt>
                <c:pt idx="25">
                  <c:v>-2.7291999998851679E-2</c:v>
                </c:pt>
                <c:pt idx="26">
                  <c:v>-1.2291999999433756E-2</c:v>
                </c:pt>
                <c:pt idx="27">
                  <c:v>-6.3509999999951106E-2</c:v>
                </c:pt>
                <c:pt idx="28">
                  <c:v>-0.13661900000079186</c:v>
                </c:pt>
                <c:pt idx="29">
                  <c:v>-6.3254000000597443E-2</c:v>
                </c:pt>
                <c:pt idx="30">
                  <c:v>-0.1494719999973313</c:v>
                </c:pt>
                <c:pt idx="32">
                  <c:v>-9.9888999997347128E-2</c:v>
                </c:pt>
                <c:pt idx="33">
                  <c:v>-5.8542999999190215E-2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4-4C75-A80E-8AC58A4B72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  <c:pt idx="33">
                  <c:v>-2.8461000001698267E-2</c:v>
                </c:pt>
                <c:pt idx="34">
                  <c:v>-0.21073099999921396</c:v>
                </c:pt>
                <c:pt idx="35">
                  <c:v>-2.0474999997531995E-2</c:v>
                </c:pt>
                <c:pt idx="36">
                  <c:v>-9.9802000004274305E-2</c:v>
                </c:pt>
                <c:pt idx="37">
                  <c:v>-0.12269749999541091</c:v>
                </c:pt>
                <c:pt idx="38">
                  <c:v>-0.10921399999642745</c:v>
                </c:pt>
                <c:pt idx="39">
                  <c:v>-9.4630999999935739E-2</c:v>
                </c:pt>
                <c:pt idx="40">
                  <c:v>-7.5403499999083579E-2</c:v>
                </c:pt>
                <c:pt idx="41">
                  <c:v>-9.9067000002833083E-2</c:v>
                </c:pt>
                <c:pt idx="42">
                  <c:v>-7.2038500002236106E-2</c:v>
                </c:pt>
                <c:pt idx="43">
                  <c:v>-7.8080999999656342E-2</c:v>
                </c:pt>
                <c:pt idx="44">
                  <c:v>-0.11604300000180956</c:v>
                </c:pt>
                <c:pt idx="45">
                  <c:v>-0.19400899999163812</c:v>
                </c:pt>
                <c:pt idx="46">
                  <c:v>-0.11442600000009406</c:v>
                </c:pt>
                <c:pt idx="47">
                  <c:v>-0.43632100000104401</c:v>
                </c:pt>
                <c:pt idx="48">
                  <c:v>-0.10122699999192264</c:v>
                </c:pt>
                <c:pt idx="49">
                  <c:v>-5.4623999996692874E-2</c:v>
                </c:pt>
                <c:pt idx="50">
                  <c:v>7.1970000062719919E-3</c:v>
                </c:pt>
                <c:pt idx="51">
                  <c:v>-0.14379799999733223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4-4C75-A80E-8AC58A4B72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4-4C75-A80E-8AC58A4B72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3">
                  <c:v>9.7842999792192131E-2</c:v>
                </c:pt>
                <c:pt idx="54">
                  <c:v>9.8326500003167894E-2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4-4C75-A80E-8AC58A4B72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4-4C75-A80E-8AC58A4B72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4-4C75-A80E-8AC58A4B72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4-4C75-A80E-8AC58A4B72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-2.8995636234601732E-3</c:v>
                </c:pt>
                <c:pt idx="1">
                  <c:v>-1.2456120672369259E-2</c:v>
                </c:pt>
                <c:pt idx="2">
                  <c:v>-1.6519088040468331E-2</c:v>
                </c:pt>
                <c:pt idx="3">
                  <c:v>-1.8293059708229899E-2</c:v>
                </c:pt>
                <c:pt idx="4">
                  <c:v>-1.8293059708229899E-2</c:v>
                </c:pt>
                <c:pt idx="5">
                  <c:v>-2.4187223636598976E-2</c:v>
                </c:pt>
                <c:pt idx="6">
                  <c:v>-2.69626309232582E-2</c:v>
                </c:pt>
                <c:pt idx="7">
                  <c:v>-2.727736783205461E-2</c:v>
                </c:pt>
                <c:pt idx="8">
                  <c:v>-2.8078516327172735E-2</c:v>
                </c:pt>
                <c:pt idx="9">
                  <c:v>-2.8250191004698048E-2</c:v>
                </c:pt>
                <c:pt idx="10">
                  <c:v>-2.887966482229086E-2</c:v>
                </c:pt>
                <c:pt idx="11">
                  <c:v>-2.9909712887442739E-2</c:v>
                </c:pt>
                <c:pt idx="12">
                  <c:v>-2.9909712887442739E-2</c:v>
                </c:pt>
                <c:pt idx="13">
                  <c:v>-3.3057081975406813E-2</c:v>
                </c:pt>
                <c:pt idx="14">
                  <c:v>-3.5746651923303382E-2</c:v>
                </c:pt>
                <c:pt idx="15">
                  <c:v>-3.5803876815811819E-2</c:v>
                </c:pt>
                <c:pt idx="16">
                  <c:v>-3.5889714154574467E-2</c:v>
                </c:pt>
                <c:pt idx="17">
                  <c:v>-3.5946939047082911E-2</c:v>
                </c:pt>
                <c:pt idx="18">
                  <c:v>-3.6032776385845566E-2</c:v>
                </c:pt>
                <c:pt idx="19">
                  <c:v>-3.6662250203438385E-2</c:v>
                </c:pt>
                <c:pt idx="20">
                  <c:v>-3.6719475095946821E-2</c:v>
                </c:pt>
                <c:pt idx="21">
                  <c:v>-3.752062359106495E-2</c:v>
                </c:pt>
                <c:pt idx="22">
                  <c:v>-3.7577848483573387E-2</c:v>
                </c:pt>
                <c:pt idx="23">
                  <c:v>-3.7635073376081823E-2</c:v>
                </c:pt>
                <c:pt idx="24">
                  <c:v>-3.7749523161098697E-2</c:v>
                </c:pt>
                <c:pt idx="25">
                  <c:v>-4.0496318001503703E-2</c:v>
                </c:pt>
                <c:pt idx="26">
                  <c:v>-4.0496318001503703E-2</c:v>
                </c:pt>
                <c:pt idx="27">
                  <c:v>-4.0610767786520577E-2</c:v>
                </c:pt>
                <c:pt idx="28">
                  <c:v>-4.0667992679029014E-2</c:v>
                </c:pt>
                <c:pt idx="29">
                  <c:v>-4.1526366066655579E-2</c:v>
                </c:pt>
                <c:pt idx="30">
                  <c:v>-4.1640815851672452E-2</c:v>
                </c:pt>
                <c:pt idx="31">
                  <c:v>-4.198416520672308E-2</c:v>
                </c:pt>
                <c:pt idx="32">
                  <c:v>-4.2384739454282144E-2</c:v>
                </c:pt>
                <c:pt idx="33">
                  <c:v>-4.2728088809332772E-2</c:v>
                </c:pt>
                <c:pt idx="34">
                  <c:v>-6.0010006346880938E-2</c:v>
                </c:pt>
                <c:pt idx="35">
                  <c:v>-6.1726753122134069E-2</c:v>
                </c:pt>
                <c:pt idx="36">
                  <c:v>-6.2642351402269064E-2</c:v>
                </c:pt>
                <c:pt idx="37">
                  <c:v>-6.2814026079794388E-2</c:v>
                </c:pt>
                <c:pt idx="38">
                  <c:v>-6.5646658258962043E-2</c:v>
                </c:pt>
                <c:pt idx="39">
                  <c:v>-6.6705318770368144E-2</c:v>
                </c:pt>
                <c:pt idx="40">
                  <c:v>-6.7449242372977836E-2</c:v>
                </c:pt>
                <c:pt idx="41">
                  <c:v>-6.7592304604248921E-2</c:v>
                </c:pt>
                <c:pt idx="42">
                  <c:v>-6.7678141943011583E-2</c:v>
                </c:pt>
                <c:pt idx="43">
                  <c:v>-6.8450677991875486E-2</c:v>
                </c:pt>
                <c:pt idx="44">
                  <c:v>-7.0310486998399715E-2</c:v>
                </c:pt>
                <c:pt idx="45">
                  <c:v>-7.1340535063551591E-2</c:v>
                </c:pt>
                <c:pt idx="46">
                  <c:v>-8.1297666360019727E-2</c:v>
                </c:pt>
                <c:pt idx="47">
                  <c:v>-8.2041589962629419E-2</c:v>
                </c:pt>
                <c:pt idx="48">
                  <c:v>-9.091144830143727E-2</c:v>
                </c:pt>
                <c:pt idx="49">
                  <c:v>-9.2857094646724148E-2</c:v>
                </c:pt>
                <c:pt idx="50">
                  <c:v>-9.4745516099502575E-2</c:v>
                </c:pt>
                <c:pt idx="51">
                  <c:v>-0.10796446626895168</c:v>
                </c:pt>
                <c:pt idx="52">
                  <c:v>-0.11111183535691574</c:v>
                </c:pt>
                <c:pt idx="53">
                  <c:v>-0.1254752833765336</c:v>
                </c:pt>
                <c:pt idx="54">
                  <c:v>-0.1265339438879397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4-4C75-A80E-8AC58A4B72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1">
                  <c:v>2.0018740000014077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4-4C75-A80E-8AC58A4B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663984"/>
        <c:axId val="1"/>
      </c:scatterChart>
      <c:valAx>
        <c:axId val="69466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66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13761467889909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20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90DD1D-E15D-9E5B-6034-1D97CBFD0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2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59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52</v>
      </c>
      <c r="F1" s="51" t="s">
        <v>49</v>
      </c>
      <c r="G1" s="33">
        <v>8.3908500000000004</v>
      </c>
      <c r="H1" s="34">
        <v>31.474399999999999</v>
      </c>
      <c r="I1" s="35">
        <v>18702.530999999999</v>
      </c>
      <c r="J1" s="35">
        <v>21.642997999999999</v>
      </c>
      <c r="K1" s="32" t="s">
        <v>50</v>
      </c>
      <c r="L1" s="31">
        <v>8.67</v>
      </c>
      <c r="M1" s="31">
        <v>10</v>
      </c>
      <c r="N1" s="52" t="s">
        <v>51</v>
      </c>
      <c r="O1" s="34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46903.400800000003</v>
      </c>
      <c r="D4" s="28">
        <v>21.643108999999999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66">
        <v>18702.530999999999</v>
      </c>
      <c r="D7" s="29" t="s">
        <v>53</v>
      </c>
    </row>
    <row r="8" spans="1:15" x14ac:dyDescent="0.2">
      <c r="A8" t="s">
        <v>3</v>
      </c>
      <c r="C8" s="66">
        <v>21.643108999999999</v>
      </c>
      <c r="D8" s="29" t="s">
        <v>53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-1.8293059708229899E-2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-5.7224892508437638E-5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59629.523613668556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21.643051775107491</v>
      </c>
      <c r="E16" s="14" t="s">
        <v>30</v>
      </c>
      <c r="F16" s="37">
        <f ca="1">NOW()+15018.5+$C$5/24</f>
        <v>60338.730091319441</v>
      </c>
    </row>
    <row r="17" spans="1:21" ht="13.5" thickBot="1" x14ac:dyDescent="0.25">
      <c r="A17" s="14" t="s">
        <v>27</v>
      </c>
      <c r="B17" s="10"/>
      <c r="C17" s="10">
        <f>COUNT(C21:C2191)</f>
        <v>55</v>
      </c>
      <c r="E17" s="14" t="s">
        <v>35</v>
      </c>
      <c r="F17" s="15">
        <f ca="1">ROUND(2*(F16-$C$7)/$C$8,0)/2+F15</f>
        <v>1925</v>
      </c>
    </row>
    <row r="18" spans="1:21" ht="14.25" thickTop="1" thickBot="1" x14ac:dyDescent="0.25">
      <c r="A18" s="16" t="s">
        <v>5</v>
      </c>
      <c r="B18" s="10"/>
      <c r="C18" s="19">
        <f ca="1">+C15</f>
        <v>59629.523613668556</v>
      </c>
      <c r="D18" s="20">
        <f ca="1">+C16</f>
        <v>21.643051775107491</v>
      </c>
      <c r="E18" s="14" t="s">
        <v>36</v>
      </c>
      <c r="F18" s="23">
        <f ca="1">ROUND(2*(F16-$C$15)/$C$16,0)/2+F15</f>
        <v>34</v>
      </c>
    </row>
    <row r="19" spans="1:21" ht="13.5" thickTop="1" x14ac:dyDescent="0.2">
      <c r="E19" s="14" t="s">
        <v>31</v>
      </c>
      <c r="F19" s="18">
        <f ca="1">+$C$15+$C$16*F18-15018.5-$C$5/24</f>
        <v>45347.283207355547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3" t="s">
        <v>59</v>
      </c>
      <c r="B21" s="55" t="s">
        <v>241</v>
      </c>
      <c r="C21" s="54">
        <v>12880.433999999999</v>
      </c>
      <c r="D21" s="54" t="s">
        <v>38</v>
      </c>
      <c r="E21">
        <f t="shared" ref="E21:E52" si="0">+(C21-C$7)/C$8</f>
        <v>-269.00465178085091</v>
      </c>
      <c r="F21">
        <f t="shared" ref="F21:F52" si="1">ROUND(2*E21,0)/2</f>
        <v>-269</v>
      </c>
      <c r="G21">
        <f t="shared" ref="G21:G51" si="2">+C21-(C$7+F21*C$8)</f>
        <v>-0.10067900000103691</v>
      </c>
      <c r="H21">
        <f t="shared" ref="H21:H51" si="3">+G21</f>
        <v>-0.10067900000103691</v>
      </c>
      <c r="O21">
        <f t="shared" ref="O21:O52" ca="1" si="4">+C$11+C$12*$F21</f>
        <v>-2.8995636234601732E-3</v>
      </c>
      <c r="Q21" s="63" t="s">
        <v>245</v>
      </c>
      <c r="R21" s="2"/>
      <c r="S21" s="2"/>
      <c r="T21" s="2"/>
    </row>
    <row r="22" spans="1:21" x14ac:dyDescent="0.2">
      <c r="A22" s="53" t="s">
        <v>59</v>
      </c>
      <c r="B22" s="55" t="s">
        <v>241</v>
      </c>
      <c r="C22" s="54">
        <v>16494.761999999999</v>
      </c>
      <c r="D22" s="54" t="s">
        <v>38</v>
      </c>
      <c r="E22">
        <f t="shared" si="0"/>
        <v>-102.00794165015758</v>
      </c>
      <c r="F22">
        <f t="shared" si="1"/>
        <v>-102</v>
      </c>
      <c r="G22">
        <f t="shared" si="2"/>
        <v>-0.17188199999873177</v>
      </c>
      <c r="H22">
        <f t="shared" si="3"/>
        <v>-0.17188199999873177</v>
      </c>
      <c r="O22">
        <f t="shared" ca="1" si="4"/>
        <v>-1.2456120672369259E-2</v>
      </c>
      <c r="Q22" s="2">
        <f t="shared" ref="Q22:Q53" si="5">+C22-15018.5</f>
        <v>1476.2619999999988</v>
      </c>
      <c r="R22" s="2"/>
      <c r="S22" s="2"/>
      <c r="T22" s="2"/>
    </row>
    <row r="23" spans="1:21" x14ac:dyDescent="0.2">
      <c r="A23" s="53" t="s">
        <v>67</v>
      </c>
      <c r="B23" s="55" t="s">
        <v>241</v>
      </c>
      <c r="C23" s="54">
        <v>18032.292000000001</v>
      </c>
      <c r="D23" s="54" t="s">
        <v>38</v>
      </c>
      <c r="E23">
        <f t="shared" si="0"/>
        <v>-30.967778242950114</v>
      </c>
      <c r="F23">
        <f t="shared" si="1"/>
        <v>-31</v>
      </c>
      <c r="G23">
        <f t="shared" si="2"/>
        <v>0.69737900000109221</v>
      </c>
      <c r="H23">
        <f t="shared" si="3"/>
        <v>0.69737900000109221</v>
      </c>
      <c r="O23">
        <f t="shared" ca="1" si="4"/>
        <v>-1.6519088040468331E-2</v>
      </c>
      <c r="Q23" s="2">
        <f t="shared" si="5"/>
        <v>3013.7920000000013</v>
      </c>
      <c r="R23" s="2"/>
      <c r="S23" s="2"/>
      <c r="T23" s="2"/>
    </row>
    <row r="24" spans="1:21" x14ac:dyDescent="0.2">
      <c r="A24" s="53" t="s">
        <v>72</v>
      </c>
      <c r="B24" s="55" t="s">
        <v>241</v>
      </c>
      <c r="C24" s="54">
        <v>18702.48</v>
      </c>
      <c r="D24" s="54" t="s">
        <v>38</v>
      </c>
      <c r="E24">
        <f t="shared" si="0"/>
        <v>-2.3564082221032168E-3</v>
      </c>
      <c r="F24">
        <f t="shared" si="1"/>
        <v>0</v>
      </c>
      <c r="G24">
        <f t="shared" si="2"/>
        <v>-5.0999999999476131E-2</v>
      </c>
      <c r="H24">
        <f t="shared" si="3"/>
        <v>-5.0999999999476131E-2</v>
      </c>
      <c r="O24">
        <f t="shared" ca="1" si="4"/>
        <v>-1.8293059708229899E-2</v>
      </c>
      <c r="Q24" s="2">
        <f t="shared" si="5"/>
        <v>3683.9799999999996</v>
      </c>
      <c r="R24" s="2"/>
      <c r="S24" s="2"/>
      <c r="T24" s="2"/>
    </row>
    <row r="25" spans="1:21" x14ac:dyDescent="0.2">
      <c r="A25">
        <f>D11</f>
        <v>0</v>
      </c>
      <c r="B25" s="3"/>
      <c r="C25" s="8">
        <f>C$7</f>
        <v>18702.530999999999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si="3"/>
        <v>0</v>
      </c>
      <c r="O25">
        <f t="shared" ca="1" si="4"/>
        <v>-1.8293059708229899E-2</v>
      </c>
      <c r="Q25" s="2">
        <f t="shared" si="5"/>
        <v>3684.030999999999</v>
      </c>
      <c r="R25" s="2"/>
      <c r="S25" s="2"/>
      <c r="T25" s="2"/>
    </row>
    <row r="26" spans="1:21" x14ac:dyDescent="0.2">
      <c r="A26" s="53" t="s">
        <v>67</v>
      </c>
      <c r="B26" s="55" t="s">
        <v>241</v>
      </c>
      <c r="C26" s="54">
        <v>20932.36</v>
      </c>
      <c r="D26" s="54" t="s">
        <v>38</v>
      </c>
      <c r="E26">
        <f t="shared" si="0"/>
        <v>103.02720371643471</v>
      </c>
      <c r="F26">
        <f t="shared" si="1"/>
        <v>103</v>
      </c>
      <c r="G26">
        <f t="shared" si="2"/>
        <v>0.58877300000312971</v>
      </c>
      <c r="H26">
        <f t="shared" si="3"/>
        <v>0.58877300000312971</v>
      </c>
      <c r="O26">
        <f t="shared" ca="1" si="4"/>
        <v>-2.4187223636598976E-2</v>
      </c>
      <c r="Q26" s="2">
        <f t="shared" si="5"/>
        <v>5913.8600000000006</v>
      </c>
      <c r="R26" s="2"/>
      <c r="S26" s="2"/>
      <c r="T26" s="2"/>
    </row>
    <row r="27" spans="1:21" x14ac:dyDescent="0.2">
      <c r="A27" s="53" t="s">
        <v>59</v>
      </c>
      <c r="B27" s="55" t="s">
        <v>242</v>
      </c>
      <c r="C27" s="54">
        <v>21981.4</v>
      </c>
      <c r="D27" s="54" t="s">
        <v>38</v>
      </c>
      <c r="E27">
        <f t="shared" si="0"/>
        <v>151.49713472311223</v>
      </c>
      <c r="F27">
        <f t="shared" si="1"/>
        <v>151.5</v>
      </c>
      <c r="G27">
        <f t="shared" si="2"/>
        <v>-6.2013499999011401E-2</v>
      </c>
      <c r="H27">
        <f t="shared" si="3"/>
        <v>-6.2013499999011401E-2</v>
      </c>
      <c r="O27">
        <f t="shared" ca="1" si="4"/>
        <v>-2.69626309232582E-2</v>
      </c>
      <c r="Q27" s="2">
        <f t="shared" si="5"/>
        <v>6962.9000000000015</v>
      </c>
      <c r="R27" s="2"/>
      <c r="S27" s="2"/>
      <c r="T27" s="2"/>
    </row>
    <row r="28" spans="1:21" x14ac:dyDescent="0.2">
      <c r="A28" s="53" t="s">
        <v>83</v>
      </c>
      <c r="B28" s="55" t="s">
        <v>241</v>
      </c>
      <c r="C28" s="54">
        <v>22100.39</v>
      </c>
      <c r="D28" s="54" t="s">
        <v>38</v>
      </c>
      <c r="E28">
        <f t="shared" si="0"/>
        <v>156.99495853391491</v>
      </c>
      <c r="F28">
        <f t="shared" si="1"/>
        <v>157</v>
      </c>
      <c r="G28">
        <f t="shared" si="2"/>
        <v>-0.10911299999861512</v>
      </c>
      <c r="H28">
        <f t="shared" si="3"/>
        <v>-0.10911299999861512</v>
      </c>
      <c r="O28">
        <f t="shared" ca="1" si="4"/>
        <v>-2.727736783205461E-2</v>
      </c>
      <c r="Q28" s="2">
        <f t="shared" si="5"/>
        <v>7081.8899999999994</v>
      </c>
      <c r="R28" s="2"/>
      <c r="S28" s="2"/>
      <c r="T28" s="2"/>
    </row>
    <row r="29" spans="1:21" x14ac:dyDescent="0.2">
      <c r="A29" s="53" t="s">
        <v>83</v>
      </c>
      <c r="B29" s="55" t="s">
        <v>241</v>
      </c>
      <c r="C29" s="54">
        <v>22403.37</v>
      </c>
      <c r="D29" s="54" t="s">
        <v>38</v>
      </c>
      <c r="E29">
        <f t="shared" si="0"/>
        <v>170.99387153666325</v>
      </c>
      <c r="F29">
        <f t="shared" si="1"/>
        <v>171</v>
      </c>
      <c r="G29">
        <f t="shared" si="2"/>
        <v>-0.13263899999947171</v>
      </c>
      <c r="H29">
        <f t="shared" si="3"/>
        <v>-0.13263899999947171</v>
      </c>
      <c r="O29">
        <f t="shared" ca="1" si="4"/>
        <v>-2.8078516327172735E-2</v>
      </c>
      <c r="Q29" s="2">
        <f t="shared" si="5"/>
        <v>7384.869999999999</v>
      </c>
      <c r="R29" s="2"/>
      <c r="S29" s="2"/>
      <c r="T29" s="2"/>
    </row>
    <row r="30" spans="1:21" x14ac:dyDescent="0.2">
      <c r="A30" s="53" t="s">
        <v>83</v>
      </c>
      <c r="B30" s="55" t="s">
        <v>241</v>
      </c>
      <c r="C30" s="54">
        <v>22468.38</v>
      </c>
      <c r="D30" s="54" t="s">
        <v>38</v>
      </c>
      <c r="E30">
        <f t="shared" si="0"/>
        <v>173.997598958634</v>
      </c>
      <c r="F30">
        <f t="shared" si="1"/>
        <v>174</v>
      </c>
      <c r="G30">
        <f t="shared" si="2"/>
        <v>-5.1965999999083579E-2</v>
      </c>
      <c r="H30">
        <f t="shared" si="3"/>
        <v>-5.1965999999083579E-2</v>
      </c>
      <c r="O30">
        <f t="shared" ca="1" si="4"/>
        <v>-2.8250191004698048E-2</v>
      </c>
      <c r="Q30" s="2">
        <f t="shared" si="5"/>
        <v>7449.880000000001</v>
      </c>
      <c r="R30" s="2"/>
      <c r="S30" s="2"/>
      <c r="T30" s="2"/>
    </row>
    <row r="31" spans="1:21" x14ac:dyDescent="0.2">
      <c r="A31" s="53" t="s">
        <v>83</v>
      </c>
      <c r="B31" s="55" t="s">
        <v>241</v>
      </c>
      <c r="C31" s="54">
        <v>22706.47</v>
      </c>
      <c r="D31" s="54" t="s">
        <v>38</v>
      </c>
      <c r="E31">
        <f t="shared" si="0"/>
        <v>184.99832902934611</v>
      </c>
      <c r="F31">
        <f t="shared" si="1"/>
        <v>185</v>
      </c>
      <c r="G31">
        <f t="shared" si="2"/>
        <v>-3.6164999997708946E-2</v>
      </c>
      <c r="H31">
        <f t="shared" si="3"/>
        <v>-3.6164999997708946E-2</v>
      </c>
      <c r="O31">
        <f t="shared" ca="1" si="4"/>
        <v>-2.887966482229086E-2</v>
      </c>
      <c r="Q31" s="2">
        <f t="shared" si="5"/>
        <v>7687.9700000000012</v>
      </c>
      <c r="R31" s="2"/>
      <c r="S31" s="2"/>
      <c r="T31" s="2"/>
    </row>
    <row r="32" spans="1:21" x14ac:dyDescent="0.2">
      <c r="A32" s="53" t="s">
        <v>83</v>
      </c>
      <c r="B32" s="55" t="s">
        <v>241</v>
      </c>
      <c r="C32" s="54">
        <v>23095.98</v>
      </c>
      <c r="D32" s="54" t="s">
        <v>38</v>
      </c>
      <c r="E32">
        <f t="shared" si="0"/>
        <v>202.99528131563727</v>
      </c>
      <c r="F32">
        <f t="shared" si="1"/>
        <v>203</v>
      </c>
      <c r="G32">
        <f t="shared" si="2"/>
        <v>-0.10212699999829056</v>
      </c>
      <c r="H32">
        <f t="shared" si="3"/>
        <v>-0.10212699999829056</v>
      </c>
      <c r="O32">
        <f t="shared" ca="1" si="4"/>
        <v>-2.9909712887442739E-2</v>
      </c>
      <c r="Q32" s="2">
        <f t="shared" si="5"/>
        <v>8077.48</v>
      </c>
      <c r="R32" s="2"/>
      <c r="S32" s="2"/>
      <c r="T32" s="2"/>
    </row>
    <row r="33" spans="1:20" x14ac:dyDescent="0.2">
      <c r="A33" s="53" t="s">
        <v>99</v>
      </c>
      <c r="B33" s="55" t="s">
        <v>241</v>
      </c>
      <c r="C33" s="54">
        <v>23096.01</v>
      </c>
      <c r="D33" s="54" t="s">
        <v>38</v>
      </c>
      <c r="E33">
        <f t="shared" si="0"/>
        <v>202.99666743812082</v>
      </c>
      <c r="F33">
        <f t="shared" si="1"/>
        <v>203</v>
      </c>
      <c r="G33">
        <f t="shared" si="2"/>
        <v>-7.2126999999454711E-2</v>
      </c>
      <c r="H33">
        <f t="shared" si="3"/>
        <v>-7.2126999999454711E-2</v>
      </c>
      <c r="O33">
        <f t="shared" ca="1" si="4"/>
        <v>-2.9909712887442739E-2</v>
      </c>
      <c r="Q33" s="2">
        <f t="shared" si="5"/>
        <v>8077.5099999999984</v>
      </c>
      <c r="R33" s="2"/>
      <c r="S33" s="2"/>
      <c r="T33" s="2"/>
    </row>
    <row r="34" spans="1:20" x14ac:dyDescent="0.2">
      <c r="A34" s="53" t="s">
        <v>83</v>
      </c>
      <c r="B34" s="55" t="s">
        <v>241</v>
      </c>
      <c r="C34" s="54">
        <v>24286.39</v>
      </c>
      <c r="D34" s="54" t="s">
        <v>38</v>
      </c>
      <c r="E34">
        <f t="shared" si="0"/>
        <v>257.99708350588634</v>
      </c>
      <c r="F34">
        <f t="shared" si="1"/>
        <v>258</v>
      </c>
      <c r="G34">
        <f t="shared" si="2"/>
        <v>-6.3121999999566469E-2</v>
      </c>
      <c r="H34">
        <f t="shared" si="3"/>
        <v>-6.3121999999566469E-2</v>
      </c>
      <c r="O34">
        <f t="shared" ca="1" si="4"/>
        <v>-3.3057081975406813E-2</v>
      </c>
      <c r="Q34" s="2">
        <f t="shared" si="5"/>
        <v>9267.89</v>
      </c>
      <c r="R34" s="2"/>
      <c r="S34" s="2"/>
      <c r="T34" s="2"/>
    </row>
    <row r="35" spans="1:20" x14ac:dyDescent="0.2">
      <c r="A35" s="53" t="s">
        <v>83</v>
      </c>
      <c r="B35" s="55" t="s">
        <v>241</v>
      </c>
      <c r="C35" s="54">
        <v>25303.59</v>
      </c>
      <c r="D35" s="54" t="s">
        <v>38</v>
      </c>
      <c r="E35">
        <f t="shared" si="0"/>
        <v>304.99587651663177</v>
      </c>
      <c r="F35">
        <f t="shared" si="1"/>
        <v>305</v>
      </c>
      <c r="G35">
        <f t="shared" si="2"/>
        <v>-8.924499999920954E-2</v>
      </c>
      <c r="H35">
        <f t="shared" si="3"/>
        <v>-8.924499999920954E-2</v>
      </c>
      <c r="O35">
        <f t="shared" ca="1" si="4"/>
        <v>-3.5746651923303382E-2</v>
      </c>
      <c r="Q35" s="2">
        <f t="shared" si="5"/>
        <v>10285.09</v>
      </c>
      <c r="R35" s="2"/>
      <c r="S35" s="2"/>
      <c r="T35" s="2"/>
    </row>
    <row r="36" spans="1:20" x14ac:dyDescent="0.2">
      <c r="A36" s="53" t="s">
        <v>109</v>
      </c>
      <c r="B36" s="55" t="s">
        <v>241</v>
      </c>
      <c r="C36" s="54">
        <v>25325.26</v>
      </c>
      <c r="D36" s="54" t="s">
        <v>38</v>
      </c>
      <c r="E36">
        <f t="shared" si="0"/>
        <v>305.99711899062191</v>
      </c>
      <c r="F36">
        <f t="shared" si="1"/>
        <v>306</v>
      </c>
      <c r="G36">
        <f t="shared" si="2"/>
        <v>-6.2354000001505483E-2</v>
      </c>
      <c r="H36">
        <f t="shared" si="3"/>
        <v>-6.2354000001505483E-2</v>
      </c>
      <c r="O36">
        <f t="shared" ca="1" si="4"/>
        <v>-3.5803876815811819E-2</v>
      </c>
      <c r="Q36" s="2">
        <f t="shared" si="5"/>
        <v>10306.759999999998</v>
      </c>
      <c r="R36" s="2"/>
      <c r="S36" s="2"/>
      <c r="T36" s="2"/>
    </row>
    <row r="37" spans="1:20" x14ac:dyDescent="0.2">
      <c r="A37" s="53" t="s">
        <v>114</v>
      </c>
      <c r="B37" s="55" t="s">
        <v>242</v>
      </c>
      <c r="C37" s="54">
        <v>25357.599999999999</v>
      </c>
      <c r="D37" s="54" t="s">
        <v>38</v>
      </c>
      <c r="E37">
        <f t="shared" si="0"/>
        <v>307.4913590279474</v>
      </c>
      <c r="F37">
        <f t="shared" si="1"/>
        <v>307.5</v>
      </c>
      <c r="G37">
        <f t="shared" si="2"/>
        <v>-0.18701750000036554</v>
      </c>
      <c r="H37">
        <f t="shared" si="3"/>
        <v>-0.18701750000036554</v>
      </c>
      <c r="O37">
        <f t="shared" ca="1" si="4"/>
        <v>-3.5889714154574467E-2</v>
      </c>
      <c r="Q37" s="2">
        <f t="shared" si="5"/>
        <v>10339.099999999999</v>
      </c>
      <c r="R37" s="2"/>
      <c r="S37" s="2"/>
      <c r="T37" s="2"/>
    </row>
    <row r="38" spans="1:20" x14ac:dyDescent="0.2">
      <c r="A38" s="53" t="s">
        <v>118</v>
      </c>
      <c r="B38" s="55" t="s">
        <v>242</v>
      </c>
      <c r="C38" s="54">
        <v>25379.200000000001</v>
      </c>
      <c r="D38" s="54" t="s">
        <v>38</v>
      </c>
      <c r="E38">
        <f t="shared" si="0"/>
        <v>308.48936721614263</v>
      </c>
      <c r="F38">
        <f t="shared" si="1"/>
        <v>308.5</v>
      </c>
      <c r="G38">
        <f t="shared" si="2"/>
        <v>-0.23012649999873247</v>
      </c>
      <c r="H38">
        <f t="shared" si="3"/>
        <v>-0.23012649999873247</v>
      </c>
      <c r="O38">
        <f t="shared" ca="1" si="4"/>
        <v>-3.5946939047082911E-2</v>
      </c>
      <c r="Q38" s="2">
        <f t="shared" si="5"/>
        <v>10360.700000000001</v>
      </c>
      <c r="R38" s="2"/>
      <c r="S38" s="2"/>
      <c r="T38" s="2"/>
    </row>
    <row r="39" spans="1:20" x14ac:dyDescent="0.2">
      <c r="A39" s="53" t="s">
        <v>118</v>
      </c>
      <c r="B39" s="55" t="s">
        <v>241</v>
      </c>
      <c r="C39" s="54">
        <v>25412.1</v>
      </c>
      <c r="D39" s="54" t="s">
        <v>38</v>
      </c>
      <c r="E39">
        <f t="shared" si="0"/>
        <v>310.0094815398287</v>
      </c>
      <c r="F39">
        <f t="shared" si="1"/>
        <v>310</v>
      </c>
      <c r="G39">
        <f t="shared" si="2"/>
        <v>0.20521000000007916</v>
      </c>
      <c r="H39">
        <f t="shared" si="3"/>
        <v>0.20521000000007916</v>
      </c>
      <c r="O39">
        <f t="shared" ca="1" si="4"/>
        <v>-3.6032776385845566E-2</v>
      </c>
      <c r="Q39" s="2">
        <f t="shared" si="5"/>
        <v>10393.599999999999</v>
      </c>
      <c r="R39" s="2"/>
      <c r="S39" s="2"/>
      <c r="T39" s="2"/>
    </row>
    <row r="40" spans="1:20" x14ac:dyDescent="0.2">
      <c r="A40" s="53" t="s">
        <v>126</v>
      </c>
      <c r="B40" s="55" t="s">
        <v>241</v>
      </c>
      <c r="C40" s="54">
        <v>25649.87</v>
      </c>
      <c r="D40" s="54" t="s">
        <v>38</v>
      </c>
      <c r="E40">
        <f t="shared" si="0"/>
        <v>320.99542630404903</v>
      </c>
      <c r="F40">
        <f t="shared" si="1"/>
        <v>321</v>
      </c>
      <c r="G40">
        <f t="shared" si="2"/>
        <v>-9.8989000001893146E-2</v>
      </c>
      <c r="H40">
        <f t="shared" si="3"/>
        <v>-9.8989000001893146E-2</v>
      </c>
      <c r="O40">
        <f t="shared" ca="1" si="4"/>
        <v>-3.6662250203438385E-2</v>
      </c>
      <c r="Q40" s="2">
        <f t="shared" si="5"/>
        <v>10631.369999999999</v>
      </c>
      <c r="R40" s="2"/>
      <c r="S40" s="2"/>
      <c r="T40" s="2"/>
    </row>
    <row r="41" spans="1:20" x14ac:dyDescent="0.2">
      <c r="A41" s="53" t="s">
        <v>126</v>
      </c>
      <c r="B41" s="55" t="s">
        <v>241</v>
      </c>
      <c r="C41" s="54">
        <v>25671.71</v>
      </c>
      <c r="D41" s="54" t="s">
        <v>38</v>
      </c>
      <c r="E41">
        <f t="shared" si="0"/>
        <v>322.00452347211302</v>
      </c>
      <c r="F41">
        <f t="shared" si="1"/>
        <v>322</v>
      </c>
      <c r="G41">
        <f t="shared" si="2"/>
        <v>9.7902000001340639E-2</v>
      </c>
      <c r="H41">
        <f t="shared" si="3"/>
        <v>9.7902000001340639E-2</v>
      </c>
      <c r="O41">
        <f t="shared" ca="1" si="4"/>
        <v>-3.6719475095946821E-2</v>
      </c>
      <c r="Q41" s="2">
        <f t="shared" si="5"/>
        <v>10653.21</v>
      </c>
      <c r="R41" s="2"/>
      <c r="S41" s="2"/>
      <c r="T41" s="2"/>
    </row>
    <row r="42" spans="1:20" x14ac:dyDescent="0.2">
      <c r="A42" s="53" t="s">
        <v>126</v>
      </c>
      <c r="B42" s="55" t="s">
        <v>241</v>
      </c>
      <c r="C42" s="54">
        <v>25974.639999999999</v>
      </c>
      <c r="D42" s="54" t="s">
        <v>38</v>
      </c>
      <c r="E42">
        <f t="shared" si="0"/>
        <v>336.00112627072207</v>
      </c>
      <c r="F42">
        <f t="shared" si="1"/>
        <v>336</v>
      </c>
      <c r="G42">
        <f t="shared" si="2"/>
        <v>2.4376000001211651E-2</v>
      </c>
      <c r="H42">
        <f t="shared" si="3"/>
        <v>2.4376000001211651E-2</v>
      </c>
      <c r="O42">
        <f t="shared" ca="1" si="4"/>
        <v>-3.752062359106495E-2</v>
      </c>
      <c r="Q42" s="2">
        <f t="shared" si="5"/>
        <v>10956.14</v>
      </c>
      <c r="R42" s="2"/>
      <c r="S42" s="2"/>
      <c r="T42" s="2"/>
    </row>
    <row r="43" spans="1:20" x14ac:dyDescent="0.2">
      <c r="A43" s="53" t="s">
        <v>126</v>
      </c>
      <c r="B43" s="55" t="s">
        <v>241</v>
      </c>
      <c r="C43" s="54">
        <v>25996.2</v>
      </c>
      <c r="D43" s="54" t="s">
        <v>38</v>
      </c>
      <c r="E43">
        <f t="shared" si="0"/>
        <v>336.99728629560576</v>
      </c>
      <c r="F43">
        <f t="shared" si="1"/>
        <v>337</v>
      </c>
      <c r="G43">
        <f t="shared" si="2"/>
        <v>-5.873299999802839E-2</v>
      </c>
      <c r="H43">
        <f t="shared" si="3"/>
        <v>-5.873299999802839E-2</v>
      </c>
      <c r="O43">
        <f t="shared" ca="1" si="4"/>
        <v>-3.7577848483573387E-2</v>
      </c>
      <c r="Q43" s="2">
        <f t="shared" si="5"/>
        <v>10977.7</v>
      </c>
      <c r="R43" s="2"/>
      <c r="S43" s="2"/>
      <c r="T43" s="2"/>
    </row>
    <row r="44" spans="1:20" x14ac:dyDescent="0.2">
      <c r="A44" s="53" t="s">
        <v>126</v>
      </c>
      <c r="B44" s="55" t="s">
        <v>241</v>
      </c>
      <c r="C44" s="54">
        <v>26017.77</v>
      </c>
      <c r="D44" s="54" t="s">
        <v>38</v>
      </c>
      <c r="E44">
        <f t="shared" si="0"/>
        <v>337.99390836131732</v>
      </c>
      <c r="F44">
        <f t="shared" si="1"/>
        <v>338</v>
      </c>
      <c r="G44">
        <f t="shared" si="2"/>
        <v>-0.13184199999886914</v>
      </c>
      <c r="H44">
        <f t="shared" si="3"/>
        <v>-0.13184199999886914</v>
      </c>
      <c r="O44">
        <f t="shared" ca="1" si="4"/>
        <v>-3.7635073376081823E-2</v>
      </c>
      <c r="Q44" s="2">
        <f t="shared" si="5"/>
        <v>10999.27</v>
      </c>
      <c r="R44" s="2"/>
      <c r="S44" s="2"/>
      <c r="T44" s="2"/>
    </row>
    <row r="45" spans="1:20" x14ac:dyDescent="0.2">
      <c r="A45" s="53" t="s">
        <v>126</v>
      </c>
      <c r="B45" s="55" t="s">
        <v>241</v>
      </c>
      <c r="C45" s="54">
        <v>26061.200000000001</v>
      </c>
      <c r="D45" s="54" t="s">
        <v>38</v>
      </c>
      <c r="E45">
        <f t="shared" si="0"/>
        <v>340.00055167674856</v>
      </c>
      <c r="F45">
        <f t="shared" si="1"/>
        <v>340</v>
      </c>
      <c r="G45">
        <f t="shared" si="2"/>
        <v>1.194000000032247E-2</v>
      </c>
      <c r="H45">
        <f t="shared" si="3"/>
        <v>1.194000000032247E-2</v>
      </c>
      <c r="O45">
        <f t="shared" ca="1" si="4"/>
        <v>-3.7749523161098697E-2</v>
      </c>
      <c r="Q45" s="2">
        <f t="shared" si="5"/>
        <v>11042.7</v>
      </c>
      <c r="R45" s="2"/>
      <c r="S45" s="2"/>
      <c r="T45" s="2"/>
    </row>
    <row r="46" spans="1:20" x14ac:dyDescent="0.2">
      <c r="A46" s="53" t="s">
        <v>143</v>
      </c>
      <c r="B46" s="55" t="s">
        <v>241</v>
      </c>
      <c r="C46" s="54">
        <v>27100.03</v>
      </c>
      <c r="D46" s="54" t="s">
        <v>38</v>
      </c>
      <c r="E46">
        <f t="shared" si="0"/>
        <v>387.9987389981726</v>
      </c>
      <c r="F46">
        <f t="shared" si="1"/>
        <v>388</v>
      </c>
      <c r="G46">
        <f t="shared" si="2"/>
        <v>-2.7291999998851679E-2</v>
      </c>
      <c r="H46">
        <f t="shared" si="3"/>
        <v>-2.7291999998851679E-2</v>
      </c>
      <c r="O46">
        <f t="shared" ca="1" si="4"/>
        <v>-4.0496318001503703E-2</v>
      </c>
      <c r="Q46" s="2">
        <f t="shared" si="5"/>
        <v>12081.529999999999</v>
      </c>
      <c r="R46" s="2"/>
      <c r="S46" s="2"/>
      <c r="T46" s="2"/>
    </row>
    <row r="47" spans="1:20" x14ac:dyDescent="0.2">
      <c r="A47" s="53" t="s">
        <v>148</v>
      </c>
      <c r="B47" s="55" t="s">
        <v>241</v>
      </c>
      <c r="C47" s="54">
        <v>27100.044999999998</v>
      </c>
      <c r="D47" s="54" t="s">
        <v>38</v>
      </c>
      <c r="E47">
        <f t="shared" si="0"/>
        <v>387.99943205941435</v>
      </c>
      <c r="F47">
        <f t="shared" si="1"/>
        <v>388</v>
      </c>
      <c r="G47">
        <f t="shared" si="2"/>
        <v>-1.2291999999433756E-2</v>
      </c>
      <c r="H47">
        <f t="shared" si="3"/>
        <v>-1.2291999999433756E-2</v>
      </c>
      <c r="O47">
        <f t="shared" ca="1" si="4"/>
        <v>-4.0496318001503703E-2</v>
      </c>
      <c r="Q47" s="2">
        <f t="shared" si="5"/>
        <v>12081.544999999998</v>
      </c>
      <c r="R47" s="2"/>
      <c r="S47" s="2"/>
      <c r="T47" s="2"/>
    </row>
    <row r="48" spans="1:20" x14ac:dyDescent="0.2">
      <c r="A48" s="53" t="s">
        <v>143</v>
      </c>
      <c r="B48" s="55" t="s">
        <v>241</v>
      </c>
      <c r="C48" s="54">
        <v>27143.279999999999</v>
      </c>
      <c r="D48" s="54" t="s">
        <v>38</v>
      </c>
      <c r="E48">
        <f t="shared" si="0"/>
        <v>389.99706557870223</v>
      </c>
      <c r="F48">
        <f t="shared" si="1"/>
        <v>390</v>
      </c>
      <c r="G48">
        <f t="shared" si="2"/>
        <v>-6.3509999999951106E-2</v>
      </c>
      <c r="H48">
        <f t="shared" si="3"/>
        <v>-6.3509999999951106E-2</v>
      </c>
      <c r="O48">
        <f t="shared" ca="1" si="4"/>
        <v>-4.0610767786520577E-2</v>
      </c>
      <c r="Q48" s="2">
        <f t="shared" si="5"/>
        <v>12124.779999999999</v>
      </c>
      <c r="R48" s="2"/>
      <c r="S48" s="2"/>
      <c r="T48" s="2"/>
    </row>
    <row r="49" spans="1:21" x14ac:dyDescent="0.2">
      <c r="A49" s="53" t="s">
        <v>143</v>
      </c>
      <c r="B49" s="55" t="s">
        <v>241</v>
      </c>
      <c r="C49" s="54">
        <v>27164.85</v>
      </c>
      <c r="D49" s="54" t="s">
        <v>38</v>
      </c>
      <c r="E49">
        <f t="shared" si="0"/>
        <v>390.99368764441374</v>
      </c>
      <c r="F49">
        <f t="shared" si="1"/>
        <v>391</v>
      </c>
      <c r="G49">
        <f t="shared" si="2"/>
        <v>-0.13661900000079186</v>
      </c>
      <c r="H49">
        <f t="shared" si="3"/>
        <v>-0.13661900000079186</v>
      </c>
      <c r="O49">
        <f t="shared" ca="1" si="4"/>
        <v>-4.0667992679029014E-2</v>
      </c>
      <c r="Q49" s="2">
        <f t="shared" si="5"/>
        <v>12146.349999999999</v>
      </c>
      <c r="R49" s="2"/>
      <c r="S49" s="2"/>
      <c r="T49" s="2"/>
    </row>
    <row r="50" spans="1:21" x14ac:dyDescent="0.2">
      <c r="A50" s="53" t="s">
        <v>143</v>
      </c>
      <c r="B50" s="55" t="s">
        <v>241</v>
      </c>
      <c r="C50" s="54">
        <v>27489.57</v>
      </c>
      <c r="D50" s="54" t="s">
        <v>38</v>
      </c>
      <c r="E50">
        <f t="shared" si="0"/>
        <v>405.99707740694743</v>
      </c>
      <c r="F50">
        <f t="shared" si="1"/>
        <v>406</v>
      </c>
      <c r="G50">
        <f t="shared" si="2"/>
        <v>-6.3254000000597443E-2</v>
      </c>
      <c r="H50">
        <f t="shared" si="3"/>
        <v>-6.3254000000597443E-2</v>
      </c>
      <c r="O50">
        <f t="shared" ca="1" si="4"/>
        <v>-4.1526366066655579E-2</v>
      </c>
      <c r="Q50" s="2">
        <f t="shared" si="5"/>
        <v>12471.07</v>
      </c>
      <c r="R50" s="2"/>
      <c r="S50" s="2"/>
      <c r="T50" s="2"/>
    </row>
    <row r="51" spans="1:21" x14ac:dyDescent="0.2">
      <c r="A51" s="53" t="s">
        <v>143</v>
      </c>
      <c r="B51" s="55" t="s">
        <v>241</v>
      </c>
      <c r="C51" s="54">
        <v>27532.77</v>
      </c>
      <c r="D51" s="54" t="s">
        <v>38</v>
      </c>
      <c r="E51">
        <f t="shared" si="0"/>
        <v>407.99309378333777</v>
      </c>
      <c r="F51">
        <f t="shared" si="1"/>
        <v>408</v>
      </c>
      <c r="G51">
        <f t="shared" si="2"/>
        <v>-0.1494719999973313</v>
      </c>
      <c r="H51">
        <f t="shared" si="3"/>
        <v>-0.1494719999973313</v>
      </c>
      <c r="O51">
        <f t="shared" ca="1" si="4"/>
        <v>-4.1640815851672452E-2</v>
      </c>
      <c r="Q51" s="2">
        <f t="shared" si="5"/>
        <v>12514.27</v>
      </c>
      <c r="R51" s="2"/>
      <c r="S51" s="2"/>
      <c r="T51" s="2"/>
    </row>
    <row r="52" spans="1:21" x14ac:dyDescent="0.2">
      <c r="A52" s="53" t="s">
        <v>163</v>
      </c>
      <c r="B52" s="55" t="s">
        <v>241</v>
      </c>
      <c r="C52" s="54">
        <v>27664.78</v>
      </c>
      <c r="D52" s="54" t="s">
        <v>38</v>
      </c>
      <c r="E52">
        <f t="shared" si="0"/>
        <v>414.09249475202478</v>
      </c>
      <c r="F52">
        <f t="shared" si="1"/>
        <v>414</v>
      </c>
      <c r="O52">
        <f t="shared" ca="1" si="4"/>
        <v>-4.198416520672308E-2</v>
      </c>
      <c r="Q52" s="2">
        <f t="shared" si="5"/>
        <v>12646.279999999999</v>
      </c>
      <c r="R52" s="2"/>
      <c r="S52" s="2"/>
      <c r="T52" s="2"/>
      <c r="U52">
        <f>+C52-(C$7+F52*C$8)</f>
        <v>2.0018740000014077</v>
      </c>
    </row>
    <row r="53" spans="1:21" x14ac:dyDescent="0.2">
      <c r="A53" s="53" t="s">
        <v>143</v>
      </c>
      <c r="B53" s="55" t="s">
        <v>241</v>
      </c>
      <c r="C53" s="54">
        <v>27814.18</v>
      </c>
      <c r="D53" s="54" t="s">
        <v>38</v>
      </c>
      <c r="E53">
        <f t="shared" ref="E53:E75" si="6">+(C53-C$7)/C$8</f>
        <v>420.9953847203746</v>
      </c>
      <c r="F53">
        <f t="shared" ref="F53:F84" si="7">ROUND(2*E53,0)/2</f>
        <v>421</v>
      </c>
      <c r="G53">
        <f t="shared" ref="G53:G75" si="8">+C53-(C$7+F53*C$8)</f>
        <v>-9.9888999997347128E-2</v>
      </c>
      <c r="H53">
        <f>+G53</f>
        <v>-9.9888999997347128E-2</v>
      </c>
      <c r="O53">
        <f t="shared" ref="O53:O75" ca="1" si="9">+C$11+C$12*$F53</f>
        <v>-4.2384739454282144E-2</v>
      </c>
      <c r="Q53" s="2">
        <f t="shared" si="5"/>
        <v>12795.68</v>
      </c>
      <c r="R53" s="2"/>
      <c r="S53" s="2"/>
      <c r="T53" s="2"/>
    </row>
    <row r="54" spans="1:21" x14ac:dyDescent="0.2">
      <c r="A54" s="53" t="s">
        <v>143</v>
      </c>
      <c r="B54" s="55" t="s">
        <v>241</v>
      </c>
      <c r="C54" s="54">
        <v>27944.080000000002</v>
      </c>
      <c r="D54" s="54" t="s">
        <v>38</v>
      </c>
      <c r="E54">
        <f t="shared" si="6"/>
        <v>426.99729507438155</v>
      </c>
      <c r="F54">
        <f t="shared" si="7"/>
        <v>427</v>
      </c>
      <c r="G54">
        <f t="shared" si="8"/>
        <v>-5.8542999999190215E-2</v>
      </c>
      <c r="H54">
        <f>+G54</f>
        <v>-5.8542999999190215E-2</v>
      </c>
      <c r="O54">
        <f t="shared" ca="1" si="9"/>
        <v>-4.2728088809332772E-2</v>
      </c>
      <c r="Q54" s="2">
        <f t="shared" ref="Q54:Q75" si="10">+C54-15018.5</f>
        <v>12925.580000000002</v>
      </c>
      <c r="R54" s="2"/>
      <c r="S54" s="2"/>
      <c r="T54" s="2"/>
    </row>
    <row r="55" spans="1:21" x14ac:dyDescent="0.2">
      <c r="A55" s="53" t="s">
        <v>172</v>
      </c>
      <c r="B55" s="55" t="s">
        <v>241</v>
      </c>
      <c r="C55" s="54">
        <v>34480.328999999998</v>
      </c>
      <c r="D55" s="54" t="s">
        <v>38</v>
      </c>
      <c r="E55">
        <f t="shared" si="6"/>
        <v>728.99868498559977</v>
      </c>
      <c r="F55">
        <f t="shared" si="7"/>
        <v>729</v>
      </c>
      <c r="G55">
        <f t="shared" si="8"/>
        <v>-2.8461000001698267E-2</v>
      </c>
      <c r="I55">
        <f t="shared" ref="I55:I69" si="11">+G55</f>
        <v>-2.8461000001698267E-2</v>
      </c>
      <c r="O55">
        <f t="shared" ca="1" si="9"/>
        <v>-6.0010006346880938E-2</v>
      </c>
      <c r="Q55" s="2">
        <f t="shared" si="10"/>
        <v>19461.828999999998</v>
      </c>
      <c r="R55" s="2"/>
      <c r="S55" s="2"/>
      <c r="T55" s="2"/>
    </row>
    <row r="56" spans="1:21" x14ac:dyDescent="0.2">
      <c r="A56" s="53" t="s">
        <v>176</v>
      </c>
      <c r="B56" s="55" t="s">
        <v>241</v>
      </c>
      <c r="C56" s="54">
        <v>35129.440000000002</v>
      </c>
      <c r="D56" s="54" t="s">
        <v>38</v>
      </c>
      <c r="E56">
        <f t="shared" si="6"/>
        <v>758.99026336743043</v>
      </c>
      <c r="F56">
        <f t="shared" si="7"/>
        <v>759</v>
      </c>
      <c r="G56">
        <f t="shared" si="8"/>
        <v>-0.21073099999921396</v>
      </c>
      <c r="I56">
        <f t="shared" si="11"/>
        <v>-0.21073099999921396</v>
      </c>
      <c r="O56">
        <f t="shared" ca="1" si="9"/>
        <v>-6.1726753122134069E-2</v>
      </c>
      <c r="Q56" s="2">
        <f t="shared" si="10"/>
        <v>20110.940000000002</v>
      </c>
      <c r="R56" s="2"/>
      <c r="S56" s="2"/>
      <c r="T56" s="2"/>
    </row>
    <row r="57" spans="1:21" x14ac:dyDescent="0.2">
      <c r="A57" s="53" t="s">
        <v>183</v>
      </c>
      <c r="B57" s="55" t="s">
        <v>241</v>
      </c>
      <c r="C57" s="54">
        <v>35475.919999999998</v>
      </c>
      <c r="D57" s="54" t="s">
        <v>38</v>
      </c>
      <c r="E57">
        <f t="shared" si="6"/>
        <v>774.99905397140492</v>
      </c>
      <c r="F57">
        <f t="shared" si="7"/>
        <v>775</v>
      </c>
      <c r="G57">
        <f t="shared" si="8"/>
        <v>-2.0474999997531995E-2</v>
      </c>
      <c r="I57">
        <f t="shared" si="11"/>
        <v>-2.0474999997531995E-2</v>
      </c>
      <c r="O57">
        <f t="shared" ca="1" si="9"/>
        <v>-6.2642351402269064E-2</v>
      </c>
      <c r="Q57" s="2">
        <f t="shared" si="10"/>
        <v>20457.419999999998</v>
      </c>
      <c r="R57" s="2"/>
      <c r="S57" s="2"/>
      <c r="T57" s="2"/>
    </row>
    <row r="58" spans="1:21" x14ac:dyDescent="0.2">
      <c r="A58" s="53" t="s">
        <v>187</v>
      </c>
      <c r="B58" s="55" t="s">
        <v>241</v>
      </c>
      <c r="C58" s="54">
        <v>35540.769999999997</v>
      </c>
      <c r="D58" s="54" t="s">
        <v>38</v>
      </c>
      <c r="E58">
        <f t="shared" si="6"/>
        <v>777.99538874012967</v>
      </c>
      <c r="F58">
        <f t="shared" si="7"/>
        <v>778</v>
      </c>
      <c r="G58">
        <f t="shared" si="8"/>
        <v>-9.9802000004274305E-2</v>
      </c>
      <c r="I58">
        <f t="shared" si="11"/>
        <v>-9.9802000004274305E-2</v>
      </c>
      <c r="O58">
        <f t="shared" ca="1" si="9"/>
        <v>-6.2814026079794388E-2</v>
      </c>
      <c r="Q58" s="2">
        <f t="shared" si="10"/>
        <v>20522.269999999997</v>
      </c>
      <c r="R58" s="2"/>
      <c r="S58" s="2"/>
      <c r="T58" s="2"/>
    </row>
    <row r="59" spans="1:21" x14ac:dyDescent="0.2">
      <c r="A59" s="53" t="s">
        <v>109</v>
      </c>
      <c r="B59" s="55" t="s">
        <v>242</v>
      </c>
      <c r="C59" s="54">
        <v>36612.080999999998</v>
      </c>
      <c r="D59" s="54" t="s">
        <v>38</v>
      </c>
      <c r="E59">
        <f t="shared" si="6"/>
        <v>827.49433087455225</v>
      </c>
      <c r="F59">
        <f t="shared" si="7"/>
        <v>827.5</v>
      </c>
      <c r="G59">
        <f t="shared" si="8"/>
        <v>-0.12269749999541091</v>
      </c>
      <c r="I59">
        <f t="shared" si="11"/>
        <v>-0.12269749999541091</v>
      </c>
      <c r="O59">
        <f t="shared" ca="1" si="9"/>
        <v>-6.5646658258962043E-2</v>
      </c>
      <c r="Q59" s="2">
        <f t="shared" si="10"/>
        <v>21593.580999999998</v>
      </c>
      <c r="R59" s="2"/>
      <c r="S59" s="2"/>
      <c r="T59" s="2"/>
    </row>
    <row r="60" spans="1:21" x14ac:dyDescent="0.2">
      <c r="A60" s="53" t="s">
        <v>109</v>
      </c>
      <c r="B60" s="55" t="s">
        <v>241</v>
      </c>
      <c r="C60" s="54">
        <v>37012.491999999998</v>
      </c>
      <c r="D60" s="54" t="s">
        <v>38</v>
      </c>
      <c r="E60">
        <f t="shared" si="6"/>
        <v>845.99495386730257</v>
      </c>
      <c r="F60">
        <f t="shared" si="7"/>
        <v>846</v>
      </c>
      <c r="G60">
        <f t="shared" si="8"/>
        <v>-0.10921399999642745</v>
      </c>
      <c r="I60">
        <f t="shared" si="11"/>
        <v>-0.10921399999642745</v>
      </c>
      <c r="O60">
        <f t="shared" ca="1" si="9"/>
        <v>-6.6705318770368144E-2</v>
      </c>
      <c r="Q60" s="2">
        <f t="shared" si="10"/>
        <v>21993.991999999998</v>
      </c>
      <c r="R60" s="2"/>
      <c r="S60" s="2"/>
      <c r="T60" s="2"/>
    </row>
    <row r="61" spans="1:21" x14ac:dyDescent="0.2">
      <c r="A61" s="53" t="s">
        <v>109</v>
      </c>
      <c r="B61" s="55" t="s">
        <v>241</v>
      </c>
      <c r="C61" s="54">
        <v>37293.866999999998</v>
      </c>
      <c r="D61" s="54" t="s">
        <v>38</v>
      </c>
      <c r="E61">
        <f t="shared" si="6"/>
        <v>858.99562766144186</v>
      </c>
      <c r="F61">
        <f t="shared" si="7"/>
        <v>859</v>
      </c>
      <c r="G61">
        <f t="shared" si="8"/>
        <v>-9.4630999999935739E-2</v>
      </c>
      <c r="I61">
        <f t="shared" si="11"/>
        <v>-9.4630999999935739E-2</v>
      </c>
      <c r="O61">
        <f t="shared" ca="1" si="9"/>
        <v>-6.7449242372977836E-2</v>
      </c>
      <c r="Q61" s="2">
        <f t="shared" si="10"/>
        <v>22275.366999999998</v>
      </c>
      <c r="R61" s="2"/>
      <c r="S61" s="2"/>
      <c r="T61" s="2"/>
    </row>
    <row r="62" spans="1:21" x14ac:dyDescent="0.2">
      <c r="A62" s="53" t="s">
        <v>109</v>
      </c>
      <c r="B62" s="55" t="s">
        <v>242</v>
      </c>
      <c r="C62" s="54">
        <v>37347.993999999999</v>
      </c>
      <c r="D62" s="54" t="s">
        <v>38</v>
      </c>
      <c r="E62">
        <f t="shared" si="6"/>
        <v>861.49651605044357</v>
      </c>
      <c r="F62">
        <f t="shared" si="7"/>
        <v>861.5</v>
      </c>
      <c r="G62">
        <f t="shared" si="8"/>
        <v>-7.5403499999083579E-2</v>
      </c>
      <c r="I62">
        <f t="shared" si="11"/>
        <v>-7.5403499999083579E-2</v>
      </c>
      <c r="O62">
        <f t="shared" ca="1" si="9"/>
        <v>-6.7592304604248921E-2</v>
      </c>
      <c r="Q62" s="2">
        <f t="shared" si="10"/>
        <v>22329.493999999999</v>
      </c>
      <c r="R62" s="2"/>
      <c r="S62" s="2"/>
      <c r="T62" s="2"/>
    </row>
    <row r="63" spans="1:21" x14ac:dyDescent="0.2">
      <c r="A63" s="53" t="s">
        <v>109</v>
      </c>
      <c r="B63" s="55" t="s">
        <v>241</v>
      </c>
      <c r="C63" s="54">
        <v>37380.434999999998</v>
      </c>
      <c r="D63" s="54" t="s">
        <v>38</v>
      </c>
      <c r="E63">
        <f t="shared" si="6"/>
        <v>862.99542270013058</v>
      </c>
      <c r="F63">
        <f t="shared" si="7"/>
        <v>863</v>
      </c>
      <c r="G63">
        <f t="shared" si="8"/>
        <v>-9.9067000002833083E-2</v>
      </c>
      <c r="I63">
        <f t="shared" si="11"/>
        <v>-9.9067000002833083E-2</v>
      </c>
      <c r="O63">
        <f t="shared" ca="1" si="9"/>
        <v>-6.7678141943011583E-2</v>
      </c>
      <c r="Q63" s="2">
        <f t="shared" si="10"/>
        <v>22361.934999999998</v>
      </c>
      <c r="R63" s="2"/>
      <c r="S63" s="2"/>
      <c r="T63" s="2"/>
    </row>
    <row r="64" spans="1:21" x14ac:dyDescent="0.2">
      <c r="A64" s="53" t="s">
        <v>109</v>
      </c>
      <c r="B64" s="55" t="s">
        <v>242</v>
      </c>
      <c r="C64" s="54">
        <v>37672.644</v>
      </c>
      <c r="D64" s="54" t="s">
        <v>38</v>
      </c>
      <c r="E64">
        <f t="shared" si="6"/>
        <v>876.49667152718223</v>
      </c>
      <c r="F64">
        <f t="shared" si="7"/>
        <v>876.5</v>
      </c>
      <c r="G64">
        <f t="shared" si="8"/>
        <v>-7.2038500002236106E-2</v>
      </c>
      <c r="I64">
        <f t="shared" si="11"/>
        <v>-7.2038500002236106E-2</v>
      </c>
      <c r="O64">
        <f t="shared" ca="1" si="9"/>
        <v>-6.8450677991875486E-2</v>
      </c>
      <c r="Q64" s="2">
        <f t="shared" si="10"/>
        <v>22654.144</v>
      </c>
      <c r="R64" s="2"/>
      <c r="S64" s="2"/>
      <c r="T64" s="2"/>
    </row>
    <row r="65" spans="1:20" x14ac:dyDescent="0.2">
      <c r="A65" s="53" t="s">
        <v>109</v>
      </c>
      <c r="B65" s="55" t="s">
        <v>241</v>
      </c>
      <c r="C65" s="54">
        <v>38376.038999999997</v>
      </c>
      <c r="D65" s="54" t="s">
        <v>38</v>
      </c>
      <c r="E65">
        <f t="shared" si="6"/>
        <v>908.99639233901189</v>
      </c>
      <c r="F65">
        <f t="shared" si="7"/>
        <v>909</v>
      </c>
      <c r="G65">
        <f t="shared" si="8"/>
        <v>-7.8080999999656342E-2</v>
      </c>
      <c r="I65">
        <f t="shared" si="11"/>
        <v>-7.8080999999656342E-2</v>
      </c>
      <c r="O65">
        <f t="shared" ca="1" si="9"/>
        <v>-7.0310486998399715E-2</v>
      </c>
      <c r="Q65" s="2">
        <f t="shared" si="10"/>
        <v>23357.538999999997</v>
      </c>
      <c r="R65" s="2"/>
      <c r="S65" s="2"/>
      <c r="T65" s="2"/>
    </row>
    <row r="66" spans="1:20" x14ac:dyDescent="0.2">
      <c r="A66" s="53" t="s">
        <v>109</v>
      </c>
      <c r="B66" s="55" t="s">
        <v>241</v>
      </c>
      <c r="C66" s="54">
        <v>38765.576999999997</v>
      </c>
      <c r="D66" s="54" t="s">
        <v>38</v>
      </c>
      <c r="E66">
        <f t="shared" si="6"/>
        <v>926.99463833962113</v>
      </c>
      <c r="F66">
        <f t="shared" si="7"/>
        <v>927</v>
      </c>
      <c r="G66">
        <f t="shared" si="8"/>
        <v>-0.11604300000180956</v>
      </c>
      <c r="I66">
        <f t="shared" si="11"/>
        <v>-0.11604300000180956</v>
      </c>
      <c r="O66">
        <f t="shared" ca="1" si="9"/>
        <v>-7.1340535063551591E-2</v>
      </c>
      <c r="Q66" s="2">
        <f t="shared" si="10"/>
        <v>23747.076999999997</v>
      </c>
      <c r="R66" s="2"/>
      <c r="S66" s="2"/>
      <c r="T66" s="2"/>
    </row>
    <row r="67" spans="1:20" x14ac:dyDescent="0.2">
      <c r="A67" s="53" t="s">
        <v>216</v>
      </c>
      <c r="B67" s="55" t="s">
        <v>241</v>
      </c>
      <c r="C67" s="60">
        <v>42531.4</v>
      </c>
      <c r="D67" s="54" t="s">
        <v>38</v>
      </c>
      <c r="E67">
        <f t="shared" si="6"/>
        <v>1100.9910359921028</v>
      </c>
      <c r="F67">
        <f t="shared" si="7"/>
        <v>1101</v>
      </c>
      <c r="G67">
        <f t="shared" si="8"/>
        <v>-0.19400899999163812</v>
      </c>
      <c r="I67">
        <f t="shared" si="11"/>
        <v>-0.19400899999163812</v>
      </c>
      <c r="O67">
        <f t="shared" ca="1" si="9"/>
        <v>-8.1297666360019727E-2</v>
      </c>
      <c r="Q67" s="2">
        <f t="shared" si="10"/>
        <v>27512.9</v>
      </c>
      <c r="R67" s="2"/>
      <c r="S67" s="2"/>
      <c r="T67" s="2"/>
    </row>
    <row r="68" spans="1:20" x14ac:dyDescent="0.2">
      <c r="A68" s="53" t="s">
        <v>220</v>
      </c>
      <c r="B68" s="55" t="s">
        <v>241</v>
      </c>
      <c r="C68" s="60">
        <v>42812.84</v>
      </c>
      <c r="D68" s="54" t="s">
        <v>38</v>
      </c>
      <c r="E68">
        <f t="shared" si="6"/>
        <v>1113.994713051623</v>
      </c>
      <c r="F68">
        <f t="shared" si="7"/>
        <v>1114</v>
      </c>
      <c r="G68">
        <f t="shared" si="8"/>
        <v>-0.11442600000009406</v>
      </c>
      <c r="I68">
        <f t="shared" si="11"/>
        <v>-0.11442600000009406</v>
      </c>
      <c r="O68">
        <f t="shared" ca="1" si="9"/>
        <v>-8.2041589962629419E-2</v>
      </c>
      <c r="Q68" s="2">
        <f t="shared" si="10"/>
        <v>27794.339999999997</v>
      </c>
      <c r="R68" s="2"/>
      <c r="S68" s="2"/>
      <c r="T68" s="2"/>
    </row>
    <row r="69" spans="1:20" x14ac:dyDescent="0.2">
      <c r="A69" s="53" t="s">
        <v>224</v>
      </c>
      <c r="B69" s="55" t="s">
        <v>241</v>
      </c>
      <c r="C69" s="60">
        <v>46167.199999999997</v>
      </c>
      <c r="D69" s="54" t="s">
        <v>38</v>
      </c>
      <c r="E69">
        <f t="shared" si="6"/>
        <v>1268.9798401883943</v>
      </c>
      <c r="F69">
        <f t="shared" si="7"/>
        <v>1269</v>
      </c>
      <c r="G69">
        <f t="shared" si="8"/>
        <v>-0.43632100000104401</v>
      </c>
      <c r="I69">
        <f t="shared" si="11"/>
        <v>-0.43632100000104401</v>
      </c>
      <c r="O69">
        <f t="shared" ca="1" si="9"/>
        <v>-9.091144830143727E-2</v>
      </c>
      <c r="Q69" s="2">
        <f t="shared" si="10"/>
        <v>31148.699999999997</v>
      </c>
      <c r="R69" s="2"/>
      <c r="S69" s="2"/>
      <c r="T69" s="2"/>
    </row>
    <row r="70" spans="1:20" x14ac:dyDescent="0.2">
      <c r="A70" s="53" t="s">
        <v>229</v>
      </c>
      <c r="B70" s="55" t="s">
        <v>241</v>
      </c>
      <c r="C70" s="60">
        <v>46903.400800000003</v>
      </c>
      <c r="D70" s="54" t="s">
        <v>38</v>
      </c>
      <c r="E70">
        <f t="shared" si="6"/>
        <v>1302.995322899312</v>
      </c>
      <c r="F70">
        <f t="shared" si="7"/>
        <v>1303</v>
      </c>
      <c r="G70">
        <f t="shared" si="8"/>
        <v>-0.10122699999192264</v>
      </c>
      <c r="I70">
        <f>+G70</f>
        <v>-0.10122699999192264</v>
      </c>
      <c r="O70">
        <f t="shared" ca="1" si="9"/>
        <v>-9.2857094646724148E-2</v>
      </c>
      <c r="Q70" s="2">
        <f t="shared" si="10"/>
        <v>31884.900800000003</v>
      </c>
      <c r="R70" s="2"/>
      <c r="S70" s="2"/>
      <c r="T70" s="2"/>
    </row>
    <row r="71" spans="1:20" x14ac:dyDescent="0.2">
      <c r="A71" s="53" t="s">
        <v>233</v>
      </c>
      <c r="B71" s="55" t="s">
        <v>241</v>
      </c>
      <c r="C71" s="60">
        <v>47617.67</v>
      </c>
      <c r="D71" s="54" t="s">
        <v>38</v>
      </c>
      <c r="E71">
        <f t="shared" si="6"/>
        <v>1335.9974761481819</v>
      </c>
      <c r="F71">
        <f t="shared" si="7"/>
        <v>1336</v>
      </c>
      <c r="G71">
        <f t="shared" si="8"/>
        <v>-5.4623999996692874E-2</v>
      </c>
      <c r="I71">
        <f>+G71</f>
        <v>-5.4623999996692874E-2</v>
      </c>
      <c r="O71">
        <f t="shared" ca="1" si="9"/>
        <v>-9.4745516099502575E-2</v>
      </c>
      <c r="Q71" s="2">
        <f t="shared" si="10"/>
        <v>32599.17</v>
      </c>
      <c r="R71" s="2"/>
      <c r="S71" s="2"/>
      <c r="T71" s="2"/>
    </row>
    <row r="72" spans="1:20" x14ac:dyDescent="0.2">
      <c r="A72" s="53" t="s">
        <v>237</v>
      </c>
      <c r="B72" s="55" t="s">
        <v>241</v>
      </c>
      <c r="C72" s="60">
        <v>52617.29</v>
      </c>
      <c r="D72" s="54" t="s">
        <v>38</v>
      </c>
      <c r="E72">
        <f t="shared" si="6"/>
        <v>1567.0003325307841</v>
      </c>
      <c r="F72">
        <f t="shared" si="7"/>
        <v>1567</v>
      </c>
      <c r="G72">
        <f t="shared" si="8"/>
        <v>7.1970000062719919E-3</v>
      </c>
      <c r="I72">
        <f>+G72</f>
        <v>7.1970000062719919E-3</v>
      </c>
      <c r="O72">
        <f t="shared" ca="1" si="9"/>
        <v>-0.10796446626895168</v>
      </c>
      <c r="Q72" s="2">
        <f t="shared" si="10"/>
        <v>37598.79</v>
      </c>
      <c r="R72" s="2"/>
      <c r="S72" s="2"/>
      <c r="T72" s="2"/>
    </row>
    <row r="73" spans="1:20" x14ac:dyDescent="0.2">
      <c r="A73" s="53" t="s">
        <v>240</v>
      </c>
      <c r="B73" s="55" t="s">
        <v>241</v>
      </c>
      <c r="C73" s="60">
        <v>53807.51</v>
      </c>
      <c r="D73" s="54" t="s">
        <v>38</v>
      </c>
      <c r="E73">
        <f t="shared" si="6"/>
        <v>1621.9933559453038</v>
      </c>
      <c r="F73">
        <f t="shared" si="7"/>
        <v>1622</v>
      </c>
      <c r="G73">
        <f t="shared" si="8"/>
        <v>-0.14379799999733223</v>
      </c>
      <c r="I73">
        <f>+G73</f>
        <v>-0.14379799999733223</v>
      </c>
      <c r="O73">
        <f t="shared" ca="1" si="9"/>
        <v>-0.11111183535691574</v>
      </c>
      <c r="Q73" s="2">
        <f t="shared" si="10"/>
        <v>38789.01</v>
      </c>
      <c r="R73" s="2"/>
      <c r="S73" s="2"/>
      <c r="T73" s="2"/>
    </row>
    <row r="74" spans="1:20" x14ac:dyDescent="0.2">
      <c r="A74" s="58" t="s">
        <v>244</v>
      </c>
      <c r="B74" s="65" t="s">
        <v>241</v>
      </c>
      <c r="C74" s="61">
        <v>59240.171999999788</v>
      </c>
      <c r="D74" s="64">
        <v>0.02</v>
      </c>
      <c r="E74">
        <f t="shared" si="6"/>
        <v>1873.0045207460623</v>
      </c>
      <c r="F74">
        <f t="shared" si="7"/>
        <v>1873</v>
      </c>
      <c r="G74">
        <f t="shared" si="8"/>
        <v>9.7842999792192131E-2</v>
      </c>
      <c r="K74">
        <f>+G74</f>
        <v>9.7842999792192131E-2</v>
      </c>
      <c r="O74">
        <f t="shared" ca="1" si="9"/>
        <v>-0.1254752833765336</v>
      </c>
      <c r="Q74" s="2">
        <f t="shared" si="10"/>
        <v>44221.671999999788</v>
      </c>
    </row>
    <row r="75" spans="1:20" x14ac:dyDescent="0.2">
      <c r="A75" s="56" t="s">
        <v>243</v>
      </c>
      <c r="B75" s="57" t="s">
        <v>242</v>
      </c>
      <c r="C75" s="59">
        <v>59640.57</v>
      </c>
      <c r="D75" s="64">
        <v>0.01</v>
      </c>
      <c r="E75">
        <f t="shared" si="6"/>
        <v>1891.5045430857465</v>
      </c>
      <c r="F75">
        <f t="shared" si="7"/>
        <v>1891.5</v>
      </c>
      <c r="G75">
        <f t="shared" si="8"/>
        <v>9.8326500003167894E-2</v>
      </c>
      <c r="K75">
        <f>+G75</f>
        <v>9.8326500003167894E-2</v>
      </c>
      <c r="O75">
        <f t="shared" ca="1" si="9"/>
        <v>-0.1265339438879397</v>
      </c>
      <c r="Q75" s="2">
        <f t="shared" si="10"/>
        <v>44622.07</v>
      </c>
    </row>
    <row r="76" spans="1:20" x14ac:dyDescent="0.2">
      <c r="B76" s="3"/>
      <c r="C76" s="62"/>
      <c r="D76" s="8"/>
    </row>
    <row r="77" spans="1:20" x14ac:dyDescent="0.2">
      <c r="B77" s="3"/>
      <c r="C77" s="62"/>
      <c r="D77" s="8"/>
    </row>
    <row r="78" spans="1:20" x14ac:dyDescent="0.2">
      <c r="B78" s="3"/>
      <c r="C78" s="62"/>
      <c r="D78" s="8"/>
    </row>
    <row r="79" spans="1:20" x14ac:dyDescent="0.2">
      <c r="B79" s="3"/>
      <c r="C79" s="62"/>
      <c r="D79" s="8"/>
    </row>
    <row r="80" spans="1:20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B312" s="3"/>
      <c r="C312" s="8"/>
      <c r="D312" s="8"/>
    </row>
    <row r="313" spans="2:4" x14ac:dyDescent="0.2">
      <c r="B313" s="3"/>
      <c r="C313" s="8"/>
      <c r="D313" s="8"/>
    </row>
    <row r="314" spans="2:4" x14ac:dyDescent="0.2">
      <c r="B314" s="3"/>
      <c r="C314" s="8"/>
      <c r="D314" s="8"/>
    </row>
    <row r="315" spans="2:4" x14ac:dyDescent="0.2">
      <c r="B315" s="3"/>
      <c r="C315" s="8"/>
      <c r="D315" s="8"/>
    </row>
    <row r="316" spans="2:4" x14ac:dyDescent="0.2">
      <c r="B316" s="3"/>
      <c r="C316" s="8"/>
      <c r="D316" s="8"/>
    </row>
    <row r="317" spans="2:4" x14ac:dyDescent="0.2">
      <c r="B317" s="3"/>
      <c r="C317" s="8"/>
      <c r="D317" s="8"/>
    </row>
    <row r="318" spans="2:4" x14ac:dyDescent="0.2">
      <c r="B318" s="3"/>
      <c r="C318" s="8"/>
      <c r="D318" s="8"/>
    </row>
    <row r="319" spans="2:4" x14ac:dyDescent="0.2">
      <c r="B319" s="3"/>
      <c r="C319" s="8"/>
      <c r="D319" s="8"/>
    </row>
    <row r="320" spans="2:4" x14ac:dyDescent="0.2">
      <c r="B320" s="3"/>
      <c r="C320" s="8"/>
      <c r="D320" s="8"/>
    </row>
    <row r="321" spans="2:4" x14ac:dyDescent="0.2">
      <c r="B321" s="3"/>
      <c r="C321" s="8"/>
      <c r="D321" s="8"/>
    </row>
    <row r="322" spans="2:4" x14ac:dyDescent="0.2">
      <c r="B322" s="3"/>
      <c r="C322" s="8"/>
      <c r="D322" s="8"/>
    </row>
    <row r="323" spans="2:4" x14ac:dyDescent="0.2">
      <c r="B323" s="3"/>
      <c r="C323" s="8"/>
      <c r="D323" s="8"/>
    </row>
    <row r="324" spans="2:4" x14ac:dyDescent="0.2">
      <c r="B324" s="3"/>
      <c r="C324" s="8"/>
      <c r="D324" s="8"/>
    </row>
    <row r="325" spans="2:4" x14ac:dyDescent="0.2">
      <c r="B325" s="3"/>
      <c r="C325" s="8"/>
      <c r="D325" s="8"/>
    </row>
    <row r="326" spans="2:4" x14ac:dyDescent="0.2">
      <c r="B326" s="3"/>
      <c r="C326" s="8"/>
      <c r="D326" s="8"/>
    </row>
    <row r="327" spans="2:4" x14ac:dyDescent="0.2">
      <c r="B327" s="3"/>
      <c r="C327" s="8"/>
      <c r="D327" s="8"/>
    </row>
    <row r="328" spans="2:4" x14ac:dyDescent="0.2">
      <c r="B328" s="3"/>
      <c r="C328" s="8"/>
      <c r="D328" s="8"/>
    </row>
    <row r="329" spans="2:4" x14ac:dyDescent="0.2">
      <c r="B329" s="3"/>
      <c r="C329" s="8"/>
      <c r="D329" s="8"/>
    </row>
    <row r="330" spans="2:4" x14ac:dyDescent="0.2">
      <c r="B330" s="3"/>
      <c r="C330" s="8"/>
      <c r="D330" s="8"/>
    </row>
    <row r="331" spans="2:4" x14ac:dyDescent="0.2">
      <c r="B331" s="3"/>
      <c r="C331" s="8"/>
      <c r="D331" s="8"/>
    </row>
    <row r="332" spans="2:4" x14ac:dyDescent="0.2">
      <c r="B332" s="3"/>
      <c r="C332" s="8"/>
      <c r="D332" s="8"/>
    </row>
    <row r="333" spans="2:4" x14ac:dyDescent="0.2">
      <c r="B333" s="3"/>
      <c r="C333" s="8"/>
      <c r="D333" s="8"/>
    </row>
    <row r="334" spans="2:4" x14ac:dyDescent="0.2">
      <c r="B334" s="3"/>
      <c r="C334" s="8"/>
      <c r="D334" s="8"/>
    </row>
    <row r="335" spans="2:4" x14ac:dyDescent="0.2">
      <c r="B335" s="3"/>
      <c r="C335" s="8"/>
      <c r="D335" s="8"/>
    </row>
    <row r="336" spans="2:4" x14ac:dyDescent="0.2">
      <c r="B336" s="3"/>
      <c r="C336" s="8"/>
      <c r="D336" s="8"/>
    </row>
    <row r="337" spans="2:4" x14ac:dyDescent="0.2">
      <c r="B337" s="3"/>
      <c r="C337" s="8"/>
      <c r="D337" s="8"/>
    </row>
    <row r="338" spans="2:4" x14ac:dyDescent="0.2">
      <c r="B338" s="3"/>
      <c r="C338" s="8"/>
      <c r="D338" s="8"/>
    </row>
    <row r="339" spans="2:4" x14ac:dyDescent="0.2">
      <c r="B339" s="3"/>
      <c r="C339" s="8"/>
      <c r="D339" s="8"/>
    </row>
    <row r="340" spans="2:4" x14ac:dyDescent="0.2">
      <c r="B340" s="3"/>
      <c r="C340" s="8"/>
      <c r="D340" s="8"/>
    </row>
    <row r="341" spans="2:4" x14ac:dyDescent="0.2">
      <c r="B341" s="3"/>
      <c r="C341" s="8"/>
      <c r="D341" s="8"/>
    </row>
    <row r="342" spans="2:4" x14ac:dyDescent="0.2">
      <c r="B342" s="3"/>
      <c r="C342" s="8"/>
      <c r="D342" s="8"/>
    </row>
    <row r="343" spans="2:4" x14ac:dyDescent="0.2">
      <c r="B343" s="3"/>
      <c r="C343" s="8"/>
      <c r="D343" s="8"/>
    </row>
    <row r="344" spans="2:4" x14ac:dyDescent="0.2">
      <c r="B344" s="3"/>
      <c r="C344" s="8"/>
      <c r="D344" s="8"/>
    </row>
    <row r="345" spans="2:4" x14ac:dyDescent="0.2">
      <c r="B345" s="3"/>
      <c r="C345" s="8"/>
      <c r="D345" s="8"/>
    </row>
    <row r="346" spans="2:4" x14ac:dyDescent="0.2">
      <c r="B346" s="3"/>
      <c r="C346" s="8"/>
      <c r="D346" s="8"/>
    </row>
    <row r="347" spans="2:4" x14ac:dyDescent="0.2">
      <c r="B347" s="3"/>
      <c r="C347" s="8"/>
      <c r="D347" s="8"/>
    </row>
    <row r="348" spans="2:4" x14ac:dyDescent="0.2">
      <c r="B348" s="3"/>
      <c r="C348" s="8"/>
      <c r="D348" s="8"/>
    </row>
    <row r="349" spans="2:4" x14ac:dyDescent="0.2">
      <c r="B349" s="3"/>
      <c r="C349" s="8"/>
      <c r="D349" s="8"/>
    </row>
    <row r="350" spans="2:4" x14ac:dyDescent="0.2">
      <c r="B350" s="3"/>
      <c r="C350" s="8"/>
      <c r="D350" s="8"/>
    </row>
    <row r="351" spans="2:4" x14ac:dyDescent="0.2">
      <c r="B351" s="3"/>
      <c r="C351" s="8"/>
      <c r="D351" s="8"/>
    </row>
    <row r="352" spans="2:4" x14ac:dyDescent="0.2">
      <c r="B352" s="3"/>
      <c r="C352" s="8"/>
      <c r="D352" s="8"/>
    </row>
    <row r="353" spans="2:4" x14ac:dyDescent="0.2">
      <c r="B353" s="3"/>
      <c r="C353" s="8"/>
      <c r="D353" s="8"/>
    </row>
    <row r="354" spans="2:4" x14ac:dyDescent="0.2">
      <c r="B354" s="3"/>
      <c r="C354" s="8"/>
      <c r="D354" s="8"/>
    </row>
    <row r="355" spans="2:4" x14ac:dyDescent="0.2">
      <c r="B355" s="3"/>
      <c r="C355" s="8"/>
      <c r="D355" s="8"/>
    </row>
    <row r="356" spans="2:4" x14ac:dyDescent="0.2">
      <c r="B356" s="3"/>
      <c r="C356" s="8"/>
      <c r="D356" s="8"/>
    </row>
    <row r="357" spans="2:4" x14ac:dyDescent="0.2">
      <c r="B357" s="3"/>
      <c r="C357" s="8"/>
      <c r="D357" s="8"/>
    </row>
    <row r="358" spans="2:4" x14ac:dyDescent="0.2">
      <c r="B358" s="3"/>
      <c r="C358" s="8"/>
      <c r="D358" s="8"/>
    </row>
    <row r="359" spans="2:4" x14ac:dyDescent="0.2">
      <c r="B359" s="3"/>
      <c r="C359" s="8"/>
      <c r="D359" s="8"/>
    </row>
    <row r="360" spans="2:4" x14ac:dyDescent="0.2">
      <c r="B360" s="3"/>
      <c r="C360" s="8"/>
      <c r="D360" s="8"/>
    </row>
    <row r="361" spans="2:4" x14ac:dyDescent="0.2">
      <c r="B361" s="3"/>
      <c r="C361" s="8"/>
      <c r="D361" s="8"/>
    </row>
    <row r="362" spans="2:4" x14ac:dyDescent="0.2">
      <c r="B362" s="3"/>
      <c r="C362" s="8"/>
      <c r="D362" s="8"/>
    </row>
    <row r="363" spans="2:4" x14ac:dyDescent="0.2">
      <c r="B363" s="3"/>
      <c r="C363" s="8"/>
      <c r="D363" s="8"/>
    </row>
    <row r="364" spans="2:4" x14ac:dyDescent="0.2">
      <c r="B364" s="3"/>
      <c r="C364" s="8"/>
      <c r="D364" s="8"/>
    </row>
    <row r="365" spans="2:4" x14ac:dyDescent="0.2">
      <c r="B365" s="3"/>
      <c r="C365" s="8"/>
      <c r="D365" s="8"/>
    </row>
    <row r="366" spans="2:4" x14ac:dyDescent="0.2">
      <c r="B366" s="3"/>
      <c r="C366" s="8"/>
      <c r="D366" s="8"/>
    </row>
    <row r="367" spans="2:4" x14ac:dyDescent="0.2">
      <c r="B367" s="3"/>
      <c r="C367" s="8"/>
      <c r="D367" s="8"/>
    </row>
    <row r="368" spans="2:4" x14ac:dyDescent="0.2">
      <c r="B368" s="3"/>
      <c r="C368" s="8"/>
      <c r="D368" s="8"/>
    </row>
    <row r="369" spans="2:4" x14ac:dyDescent="0.2">
      <c r="B369" s="3"/>
      <c r="C369" s="8"/>
      <c r="D369" s="8"/>
    </row>
    <row r="370" spans="2:4" x14ac:dyDescent="0.2">
      <c r="B370" s="3"/>
      <c r="C370" s="8"/>
      <c r="D370" s="8"/>
    </row>
    <row r="371" spans="2:4" x14ac:dyDescent="0.2">
      <c r="B371" s="3"/>
      <c r="C371" s="8"/>
      <c r="D371" s="8"/>
    </row>
    <row r="372" spans="2:4" x14ac:dyDescent="0.2">
      <c r="C372" s="8"/>
      <c r="D372" s="8"/>
    </row>
    <row r="373" spans="2:4" x14ac:dyDescent="0.2">
      <c r="C373" s="8"/>
      <c r="D373" s="8"/>
    </row>
    <row r="374" spans="2:4" x14ac:dyDescent="0.2">
      <c r="C374" s="8"/>
      <c r="D374" s="8"/>
    </row>
    <row r="375" spans="2:4" x14ac:dyDescent="0.2">
      <c r="C375" s="8"/>
      <c r="D375" s="8"/>
    </row>
    <row r="376" spans="2:4" x14ac:dyDescent="0.2">
      <c r="C376" s="8"/>
      <c r="D376" s="8"/>
    </row>
    <row r="377" spans="2:4" x14ac:dyDescent="0.2">
      <c r="C377" s="8"/>
      <c r="D377" s="8"/>
    </row>
    <row r="378" spans="2:4" x14ac:dyDescent="0.2">
      <c r="C378" s="8"/>
      <c r="D378" s="8"/>
    </row>
    <row r="379" spans="2:4" x14ac:dyDescent="0.2">
      <c r="C379" s="8"/>
      <c r="D379" s="8"/>
    </row>
    <row r="380" spans="2:4" x14ac:dyDescent="0.2">
      <c r="C380" s="8"/>
      <c r="D380" s="8"/>
    </row>
    <row r="381" spans="2:4" x14ac:dyDescent="0.2">
      <c r="C381" s="8"/>
      <c r="D381" s="8"/>
    </row>
    <row r="382" spans="2:4" x14ac:dyDescent="0.2">
      <c r="C382" s="8"/>
      <c r="D382" s="8"/>
    </row>
    <row r="383" spans="2:4" x14ac:dyDescent="0.2">
      <c r="C383" s="8"/>
      <c r="D383" s="8"/>
    </row>
    <row r="384" spans="2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83">
    <sortCondition ref="C21:C83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4"/>
  <sheetViews>
    <sheetView topLeftCell="A8" workbookViewId="0">
      <selection activeCell="A11" sqref="A11:D6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AN 209.30 </v>
      </c>
      <c r="B11" s="3" t="str">
        <f t="shared" ref="B11:B42" si="1">IF(H11=INT(H11),"I","II")</f>
        <v>I</v>
      </c>
      <c r="C11" s="8">
        <f t="shared" ref="C11:C42" si="2">1*G11</f>
        <v>12880.433999999999</v>
      </c>
      <c r="D11" s="10" t="str">
        <f t="shared" ref="D11:D42" si="3">VLOOKUP(F11,I$1:J$5,2,FALSE)</f>
        <v>vis</v>
      </c>
      <c r="E11" s="46">
        <f>VLOOKUP(C11,Active!C$21:E$973,3,FALSE)</f>
        <v>-269.00465178085091</v>
      </c>
      <c r="F11" s="3" t="s">
        <v>47</v>
      </c>
      <c r="G11" s="10" t="str">
        <f t="shared" ref="G11:G42" si="4">MID(I11,3,LEN(I11)-3)</f>
        <v>12880.434</v>
      </c>
      <c r="H11" s="8">
        <f t="shared" ref="H11:H42" si="5">1*K11</f>
        <v>-1572</v>
      </c>
      <c r="I11" s="47" t="s">
        <v>54</v>
      </c>
      <c r="J11" s="48" t="s">
        <v>55</v>
      </c>
      <c r="K11" s="47">
        <v>-1572</v>
      </c>
      <c r="L11" s="47" t="s">
        <v>56</v>
      </c>
      <c r="M11" s="48" t="s">
        <v>57</v>
      </c>
      <c r="N11" s="48"/>
      <c r="O11" s="49" t="s">
        <v>58</v>
      </c>
      <c r="P11" s="49" t="s">
        <v>59</v>
      </c>
    </row>
    <row r="12" spans="1:16" ht="12.75" customHeight="1" thickBot="1" x14ac:dyDescent="0.25">
      <c r="A12" s="8" t="str">
        <f t="shared" si="0"/>
        <v> AN 209.30 </v>
      </c>
      <c r="B12" s="3" t="str">
        <f t="shared" si="1"/>
        <v>I</v>
      </c>
      <c r="C12" s="8">
        <f t="shared" si="2"/>
        <v>16494.761999999999</v>
      </c>
      <c r="D12" s="10" t="str">
        <f t="shared" si="3"/>
        <v>vis</v>
      </c>
      <c r="E12" s="46">
        <f>VLOOKUP(C12,Active!C$21:E$973,3,FALSE)</f>
        <v>-102.00794165015758</v>
      </c>
      <c r="F12" s="3" t="s">
        <v>47</v>
      </c>
      <c r="G12" s="10" t="str">
        <f t="shared" si="4"/>
        <v>16494.762</v>
      </c>
      <c r="H12" s="8">
        <f t="shared" si="5"/>
        <v>-1405</v>
      </c>
      <c r="I12" s="47" t="s">
        <v>60</v>
      </c>
      <c r="J12" s="48" t="s">
        <v>61</v>
      </c>
      <c r="K12" s="47">
        <v>-1405</v>
      </c>
      <c r="L12" s="47" t="s">
        <v>62</v>
      </c>
      <c r="M12" s="48" t="s">
        <v>57</v>
      </c>
      <c r="N12" s="48"/>
      <c r="O12" s="49" t="s">
        <v>58</v>
      </c>
      <c r="P12" s="49" t="s">
        <v>59</v>
      </c>
    </row>
    <row r="13" spans="1:16" ht="12.75" customHeight="1" thickBot="1" x14ac:dyDescent="0.25">
      <c r="A13" s="8" t="str">
        <f t="shared" si="0"/>
        <v> PZ 4.156 </v>
      </c>
      <c r="B13" s="3" t="str">
        <f t="shared" si="1"/>
        <v>I</v>
      </c>
      <c r="C13" s="8">
        <f t="shared" si="2"/>
        <v>18032.292000000001</v>
      </c>
      <c r="D13" s="10" t="str">
        <f t="shared" si="3"/>
        <v>vis</v>
      </c>
      <c r="E13" s="46">
        <f>VLOOKUP(C13,Active!C$21:E$973,3,FALSE)</f>
        <v>-30.967778242950114</v>
      </c>
      <c r="F13" s="3" t="s">
        <v>47</v>
      </c>
      <c r="G13" s="10" t="str">
        <f t="shared" si="4"/>
        <v>18032.292</v>
      </c>
      <c r="H13" s="8">
        <f t="shared" si="5"/>
        <v>-1334</v>
      </c>
      <c r="I13" s="47" t="s">
        <v>63</v>
      </c>
      <c r="J13" s="48" t="s">
        <v>64</v>
      </c>
      <c r="K13" s="47">
        <v>-1334</v>
      </c>
      <c r="L13" s="47" t="s">
        <v>65</v>
      </c>
      <c r="M13" s="48" t="s">
        <v>57</v>
      </c>
      <c r="N13" s="48"/>
      <c r="O13" s="49" t="s">
        <v>66</v>
      </c>
      <c r="P13" s="49" t="s">
        <v>67</v>
      </c>
    </row>
    <row r="14" spans="1:16" ht="12.75" customHeight="1" thickBot="1" x14ac:dyDescent="0.25">
      <c r="A14" s="8" t="str">
        <f t="shared" si="0"/>
        <v> BAN 4.156 </v>
      </c>
      <c r="B14" s="3" t="str">
        <f t="shared" si="1"/>
        <v>I</v>
      </c>
      <c r="C14" s="8">
        <f t="shared" si="2"/>
        <v>18702.48</v>
      </c>
      <c r="D14" s="10" t="str">
        <f t="shared" si="3"/>
        <v>vis</v>
      </c>
      <c r="E14" s="46">
        <f>VLOOKUP(C14,Active!C$21:E$973,3,FALSE)</f>
        <v>-2.3564082221032168E-3</v>
      </c>
      <c r="F14" s="3" t="s">
        <v>47</v>
      </c>
      <c r="G14" s="10" t="str">
        <f t="shared" si="4"/>
        <v>18702.480</v>
      </c>
      <c r="H14" s="8">
        <f t="shared" si="5"/>
        <v>-1303</v>
      </c>
      <c r="I14" s="47" t="s">
        <v>68</v>
      </c>
      <c r="J14" s="48" t="s">
        <v>69</v>
      </c>
      <c r="K14" s="47">
        <v>-1303</v>
      </c>
      <c r="L14" s="47" t="s">
        <v>70</v>
      </c>
      <c r="M14" s="48" t="s">
        <v>48</v>
      </c>
      <c r="N14" s="48"/>
      <c r="O14" s="49" t="s">
        <v>71</v>
      </c>
      <c r="P14" s="49" t="s">
        <v>72</v>
      </c>
    </row>
    <row r="15" spans="1:16" ht="12.75" customHeight="1" thickBot="1" x14ac:dyDescent="0.25">
      <c r="A15" s="8" t="str">
        <f t="shared" si="0"/>
        <v> PZ 4.156 </v>
      </c>
      <c r="B15" s="3" t="str">
        <f t="shared" si="1"/>
        <v>I</v>
      </c>
      <c r="C15" s="8">
        <f t="shared" si="2"/>
        <v>20932.36</v>
      </c>
      <c r="D15" s="10" t="str">
        <f t="shared" si="3"/>
        <v>vis</v>
      </c>
      <c r="E15" s="46">
        <f>VLOOKUP(C15,Active!C$21:E$973,3,FALSE)</f>
        <v>103.02720371643471</v>
      </c>
      <c r="F15" s="3" t="s">
        <v>47</v>
      </c>
      <c r="G15" s="10" t="str">
        <f t="shared" si="4"/>
        <v>20932.360</v>
      </c>
      <c r="H15" s="8">
        <f t="shared" si="5"/>
        <v>-1200</v>
      </c>
      <c r="I15" s="47" t="s">
        <v>73</v>
      </c>
      <c r="J15" s="48" t="s">
        <v>74</v>
      </c>
      <c r="K15" s="47">
        <v>-1200</v>
      </c>
      <c r="L15" s="47" t="s">
        <v>75</v>
      </c>
      <c r="M15" s="48" t="s">
        <v>57</v>
      </c>
      <c r="N15" s="48"/>
      <c r="O15" s="49" t="s">
        <v>66</v>
      </c>
      <c r="P15" s="49" t="s">
        <v>67</v>
      </c>
    </row>
    <row r="16" spans="1:16" ht="12.75" customHeight="1" thickBot="1" x14ac:dyDescent="0.25">
      <c r="A16" s="8" t="str">
        <f t="shared" si="0"/>
        <v> AN 209.30 </v>
      </c>
      <c r="B16" s="3" t="str">
        <f t="shared" si="1"/>
        <v>II</v>
      </c>
      <c r="C16" s="8">
        <f t="shared" si="2"/>
        <v>21981.4</v>
      </c>
      <c r="D16" s="10" t="str">
        <f t="shared" si="3"/>
        <v>vis</v>
      </c>
      <c r="E16" s="46">
        <f>VLOOKUP(C16,Active!C$21:E$973,3,FALSE)</f>
        <v>151.49713472311223</v>
      </c>
      <c r="F16" s="3" t="s">
        <v>47</v>
      </c>
      <c r="G16" s="10" t="str">
        <f t="shared" si="4"/>
        <v>21981.400</v>
      </c>
      <c r="H16" s="8">
        <f t="shared" si="5"/>
        <v>-1151.5</v>
      </c>
      <c r="I16" s="47" t="s">
        <v>76</v>
      </c>
      <c r="J16" s="48" t="s">
        <v>77</v>
      </c>
      <c r="K16" s="47">
        <v>-1151.5</v>
      </c>
      <c r="L16" s="47" t="s">
        <v>78</v>
      </c>
      <c r="M16" s="48" t="s">
        <v>79</v>
      </c>
      <c r="N16" s="48"/>
      <c r="O16" s="49" t="s">
        <v>58</v>
      </c>
      <c r="P16" s="49" t="s">
        <v>59</v>
      </c>
    </row>
    <row r="17" spans="1:16" ht="12.75" customHeight="1" thickBot="1" x14ac:dyDescent="0.25">
      <c r="A17" s="8" t="str">
        <f t="shared" si="0"/>
        <v> VALK 7.11 </v>
      </c>
      <c r="B17" s="3" t="str">
        <f t="shared" si="1"/>
        <v>I</v>
      </c>
      <c r="C17" s="8">
        <f t="shared" si="2"/>
        <v>22100.39</v>
      </c>
      <c r="D17" s="10" t="str">
        <f t="shared" si="3"/>
        <v>vis</v>
      </c>
      <c r="E17" s="46">
        <f>VLOOKUP(C17,Active!C$21:E$973,3,FALSE)</f>
        <v>156.99495853391491</v>
      </c>
      <c r="F17" s="3" t="s">
        <v>47</v>
      </c>
      <c r="G17" s="10" t="str">
        <f t="shared" si="4"/>
        <v>22100.39</v>
      </c>
      <c r="H17" s="8">
        <f t="shared" si="5"/>
        <v>-1146</v>
      </c>
      <c r="I17" s="47" t="s">
        <v>80</v>
      </c>
      <c r="J17" s="48" t="s">
        <v>81</v>
      </c>
      <c r="K17" s="47">
        <v>-1146</v>
      </c>
      <c r="L17" s="47" t="s">
        <v>82</v>
      </c>
      <c r="M17" s="48" t="s">
        <v>79</v>
      </c>
      <c r="N17" s="48"/>
      <c r="O17" s="49" t="s">
        <v>58</v>
      </c>
      <c r="P17" s="49" t="s">
        <v>83</v>
      </c>
    </row>
    <row r="18" spans="1:16" ht="12.75" customHeight="1" thickBot="1" x14ac:dyDescent="0.25">
      <c r="A18" s="8" t="str">
        <f t="shared" si="0"/>
        <v> VALK 7.11 </v>
      </c>
      <c r="B18" s="3" t="str">
        <f t="shared" si="1"/>
        <v>I</v>
      </c>
      <c r="C18" s="8">
        <f t="shared" si="2"/>
        <v>22403.37</v>
      </c>
      <c r="D18" s="10" t="str">
        <f t="shared" si="3"/>
        <v>vis</v>
      </c>
      <c r="E18" s="46">
        <f>VLOOKUP(C18,Active!C$21:E$973,3,FALSE)</f>
        <v>170.99387153666325</v>
      </c>
      <c r="F18" s="3" t="s">
        <v>47</v>
      </c>
      <c r="G18" s="10" t="str">
        <f t="shared" si="4"/>
        <v>22403.37</v>
      </c>
      <c r="H18" s="8">
        <f t="shared" si="5"/>
        <v>-1132</v>
      </c>
      <c r="I18" s="47" t="s">
        <v>84</v>
      </c>
      <c r="J18" s="48" t="s">
        <v>85</v>
      </c>
      <c r="K18" s="47">
        <v>-1132</v>
      </c>
      <c r="L18" s="47" t="s">
        <v>86</v>
      </c>
      <c r="M18" s="48" t="s">
        <v>79</v>
      </c>
      <c r="N18" s="48"/>
      <c r="O18" s="49" t="s">
        <v>58</v>
      </c>
      <c r="P18" s="49" t="s">
        <v>83</v>
      </c>
    </row>
    <row r="19" spans="1:16" ht="12.75" customHeight="1" thickBot="1" x14ac:dyDescent="0.25">
      <c r="A19" s="8" t="str">
        <f t="shared" si="0"/>
        <v> VALK 7.11 </v>
      </c>
      <c r="B19" s="3" t="str">
        <f t="shared" si="1"/>
        <v>I</v>
      </c>
      <c r="C19" s="8">
        <f t="shared" si="2"/>
        <v>22468.38</v>
      </c>
      <c r="D19" s="10" t="str">
        <f t="shared" si="3"/>
        <v>vis</v>
      </c>
      <c r="E19" s="46">
        <f>VLOOKUP(C19,Active!C$21:E$973,3,FALSE)</f>
        <v>173.997598958634</v>
      </c>
      <c r="F19" s="3" t="s">
        <v>47</v>
      </c>
      <c r="G19" s="10" t="str">
        <f t="shared" si="4"/>
        <v>22468.38</v>
      </c>
      <c r="H19" s="8">
        <f t="shared" si="5"/>
        <v>-1129</v>
      </c>
      <c r="I19" s="47" t="s">
        <v>87</v>
      </c>
      <c r="J19" s="48" t="s">
        <v>88</v>
      </c>
      <c r="K19" s="47">
        <v>-1129</v>
      </c>
      <c r="L19" s="47" t="s">
        <v>89</v>
      </c>
      <c r="M19" s="48" t="s">
        <v>79</v>
      </c>
      <c r="N19" s="48"/>
      <c r="O19" s="49" t="s">
        <v>58</v>
      </c>
      <c r="P19" s="49" t="s">
        <v>83</v>
      </c>
    </row>
    <row r="20" spans="1:16" ht="12.75" customHeight="1" thickBot="1" x14ac:dyDescent="0.25">
      <c r="A20" s="8" t="str">
        <f t="shared" si="0"/>
        <v> VALK 7.11 </v>
      </c>
      <c r="B20" s="3" t="str">
        <f t="shared" si="1"/>
        <v>I</v>
      </c>
      <c r="C20" s="8">
        <f t="shared" si="2"/>
        <v>22706.47</v>
      </c>
      <c r="D20" s="10" t="str">
        <f t="shared" si="3"/>
        <v>vis</v>
      </c>
      <c r="E20" s="46">
        <f>VLOOKUP(C20,Active!C$21:E$973,3,FALSE)</f>
        <v>184.99832902934611</v>
      </c>
      <c r="F20" s="3" t="s">
        <v>47</v>
      </c>
      <c r="G20" s="10" t="str">
        <f t="shared" si="4"/>
        <v>22706.47</v>
      </c>
      <c r="H20" s="8">
        <f t="shared" si="5"/>
        <v>-1118</v>
      </c>
      <c r="I20" s="47" t="s">
        <v>90</v>
      </c>
      <c r="J20" s="48" t="s">
        <v>91</v>
      </c>
      <c r="K20" s="47">
        <v>-1118</v>
      </c>
      <c r="L20" s="47" t="s">
        <v>92</v>
      </c>
      <c r="M20" s="48" t="s">
        <v>79</v>
      </c>
      <c r="N20" s="48"/>
      <c r="O20" s="49" t="s">
        <v>58</v>
      </c>
      <c r="P20" s="49" t="s">
        <v>83</v>
      </c>
    </row>
    <row r="21" spans="1:16" ht="12.75" customHeight="1" thickBot="1" x14ac:dyDescent="0.25">
      <c r="A21" s="8" t="str">
        <f t="shared" si="0"/>
        <v> VALK 7.11 </v>
      </c>
      <c r="B21" s="3" t="str">
        <f t="shared" si="1"/>
        <v>I</v>
      </c>
      <c r="C21" s="8">
        <f t="shared" si="2"/>
        <v>23095.98</v>
      </c>
      <c r="D21" s="10" t="str">
        <f t="shared" si="3"/>
        <v>vis</v>
      </c>
      <c r="E21" s="46">
        <f>VLOOKUP(C21,Active!C$21:E$973,3,FALSE)</f>
        <v>202.99528131563727</v>
      </c>
      <c r="F21" s="3" t="s">
        <v>47</v>
      </c>
      <c r="G21" s="10" t="str">
        <f t="shared" si="4"/>
        <v>23095.98</v>
      </c>
      <c r="H21" s="8">
        <f t="shared" si="5"/>
        <v>-1100</v>
      </c>
      <c r="I21" s="47" t="s">
        <v>93</v>
      </c>
      <c r="J21" s="48" t="s">
        <v>94</v>
      </c>
      <c r="K21" s="47">
        <v>-1100</v>
      </c>
      <c r="L21" s="47" t="s">
        <v>95</v>
      </c>
      <c r="M21" s="48" t="s">
        <v>79</v>
      </c>
      <c r="N21" s="48"/>
      <c r="O21" s="49" t="s">
        <v>58</v>
      </c>
      <c r="P21" s="49" t="s">
        <v>83</v>
      </c>
    </row>
    <row r="22" spans="1:16" ht="12.75" customHeight="1" thickBot="1" x14ac:dyDescent="0.25">
      <c r="A22" s="8" t="str">
        <f t="shared" si="0"/>
        <v> AA 30.401 </v>
      </c>
      <c r="B22" s="3" t="str">
        <f t="shared" si="1"/>
        <v>I</v>
      </c>
      <c r="C22" s="8">
        <f t="shared" si="2"/>
        <v>23096.01</v>
      </c>
      <c r="D22" s="10" t="str">
        <f t="shared" si="3"/>
        <v>vis</v>
      </c>
      <c r="E22" s="46">
        <f>VLOOKUP(C22,Active!C$21:E$973,3,FALSE)</f>
        <v>202.99666743812082</v>
      </c>
      <c r="F22" s="3" t="s">
        <v>47</v>
      </c>
      <c r="G22" s="10" t="str">
        <f t="shared" si="4"/>
        <v>23096.010</v>
      </c>
      <c r="H22" s="8">
        <f t="shared" si="5"/>
        <v>-1100</v>
      </c>
      <c r="I22" s="47" t="s">
        <v>96</v>
      </c>
      <c r="J22" s="48" t="s">
        <v>97</v>
      </c>
      <c r="K22" s="47">
        <v>-1100</v>
      </c>
      <c r="L22" s="47" t="s">
        <v>98</v>
      </c>
      <c r="M22" s="48" t="s">
        <v>79</v>
      </c>
      <c r="N22" s="48"/>
      <c r="O22" s="49" t="s">
        <v>58</v>
      </c>
      <c r="P22" s="49" t="s">
        <v>99</v>
      </c>
    </row>
    <row r="23" spans="1:16" ht="12.75" customHeight="1" thickBot="1" x14ac:dyDescent="0.25">
      <c r="A23" s="8" t="str">
        <f t="shared" si="0"/>
        <v> VALK 7.11 </v>
      </c>
      <c r="B23" s="3" t="str">
        <f t="shared" si="1"/>
        <v>I</v>
      </c>
      <c r="C23" s="8">
        <f t="shared" si="2"/>
        <v>24286.39</v>
      </c>
      <c r="D23" s="10" t="str">
        <f t="shared" si="3"/>
        <v>vis</v>
      </c>
      <c r="E23" s="46">
        <f>VLOOKUP(C23,Active!C$21:E$973,3,FALSE)</f>
        <v>257.99708350588634</v>
      </c>
      <c r="F23" s="3" t="s">
        <v>47</v>
      </c>
      <c r="G23" s="10" t="str">
        <f t="shared" si="4"/>
        <v>24286.39</v>
      </c>
      <c r="H23" s="8">
        <f t="shared" si="5"/>
        <v>-1045</v>
      </c>
      <c r="I23" s="47" t="s">
        <v>100</v>
      </c>
      <c r="J23" s="48" t="s">
        <v>101</v>
      </c>
      <c r="K23" s="47">
        <v>-1045</v>
      </c>
      <c r="L23" s="47" t="s">
        <v>102</v>
      </c>
      <c r="M23" s="48" t="s">
        <v>79</v>
      </c>
      <c r="N23" s="48"/>
      <c r="O23" s="49" t="s">
        <v>58</v>
      </c>
      <c r="P23" s="49" t="s">
        <v>83</v>
      </c>
    </row>
    <row r="24" spans="1:16" ht="12.75" customHeight="1" thickBot="1" x14ac:dyDescent="0.25">
      <c r="A24" s="8" t="str">
        <f t="shared" si="0"/>
        <v> VALK 7.11 </v>
      </c>
      <c r="B24" s="3" t="str">
        <f t="shared" si="1"/>
        <v>I</v>
      </c>
      <c r="C24" s="8">
        <f t="shared" si="2"/>
        <v>25303.59</v>
      </c>
      <c r="D24" s="10" t="str">
        <f t="shared" si="3"/>
        <v>vis</v>
      </c>
      <c r="E24" s="46">
        <f>VLOOKUP(C24,Active!C$21:E$973,3,FALSE)</f>
        <v>304.99587651663177</v>
      </c>
      <c r="F24" s="3" t="s">
        <v>47</v>
      </c>
      <c r="G24" s="10" t="str">
        <f t="shared" si="4"/>
        <v>25303.59</v>
      </c>
      <c r="H24" s="8">
        <f t="shared" si="5"/>
        <v>-998</v>
      </c>
      <c r="I24" s="47" t="s">
        <v>103</v>
      </c>
      <c r="J24" s="48" t="s">
        <v>104</v>
      </c>
      <c r="K24" s="47">
        <v>-998</v>
      </c>
      <c r="L24" s="47" t="s">
        <v>105</v>
      </c>
      <c r="M24" s="48" t="s">
        <v>79</v>
      </c>
      <c r="N24" s="48"/>
      <c r="O24" s="49" t="s">
        <v>58</v>
      </c>
      <c r="P24" s="49" t="s">
        <v>83</v>
      </c>
    </row>
    <row r="25" spans="1:16" ht="12.75" customHeight="1" thickBot="1" x14ac:dyDescent="0.25">
      <c r="A25" s="8" t="str">
        <f t="shared" si="0"/>
        <v> MSAI 44.87 </v>
      </c>
      <c r="B25" s="3" t="str">
        <f t="shared" si="1"/>
        <v>I</v>
      </c>
      <c r="C25" s="8">
        <f t="shared" si="2"/>
        <v>25325.26</v>
      </c>
      <c r="D25" s="10" t="str">
        <f t="shared" si="3"/>
        <v>vis</v>
      </c>
      <c r="E25" s="46">
        <f>VLOOKUP(C25,Active!C$21:E$973,3,FALSE)</f>
        <v>305.99711899062191</v>
      </c>
      <c r="F25" s="3" t="s">
        <v>47</v>
      </c>
      <c r="G25" s="10" t="str">
        <f t="shared" si="4"/>
        <v>25325.260</v>
      </c>
      <c r="H25" s="8">
        <f t="shared" si="5"/>
        <v>-997</v>
      </c>
      <c r="I25" s="47" t="s">
        <v>106</v>
      </c>
      <c r="J25" s="48" t="s">
        <v>107</v>
      </c>
      <c r="K25" s="47">
        <v>-997</v>
      </c>
      <c r="L25" s="47" t="s">
        <v>78</v>
      </c>
      <c r="M25" s="48" t="s">
        <v>79</v>
      </c>
      <c r="N25" s="48"/>
      <c r="O25" s="49" t="s">
        <v>108</v>
      </c>
      <c r="P25" s="49" t="s">
        <v>109</v>
      </c>
    </row>
    <row r="26" spans="1:16" ht="12.75" customHeight="1" thickBot="1" x14ac:dyDescent="0.25">
      <c r="A26" s="8" t="str">
        <f t="shared" si="0"/>
        <v> PZ 9.85 </v>
      </c>
      <c r="B26" s="3" t="str">
        <f t="shared" si="1"/>
        <v>II</v>
      </c>
      <c r="C26" s="8">
        <f t="shared" si="2"/>
        <v>25357.599999999999</v>
      </c>
      <c r="D26" s="10" t="str">
        <f t="shared" si="3"/>
        <v>vis</v>
      </c>
      <c r="E26" s="46">
        <f>VLOOKUP(C26,Active!C$21:E$973,3,FALSE)</f>
        <v>307.4913590279474</v>
      </c>
      <c r="F26" s="3" t="s">
        <v>47</v>
      </c>
      <c r="G26" s="10" t="str">
        <f t="shared" si="4"/>
        <v>25357.60</v>
      </c>
      <c r="H26" s="8">
        <f t="shared" si="5"/>
        <v>-995.5</v>
      </c>
      <c r="I26" s="47" t="s">
        <v>110</v>
      </c>
      <c r="J26" s="48" t="s">
        <v>111</v>
      </c>
      <c r="K26" s="47">
        <v>-995.5</v>
      </c>
      <c r="L26" s="47" t="s">
        <v>112</v>
      </c>
      <c r="M26" s="48" t="s">
        <v>48</v>
      </c>
      <c r="N26" s="48"/>
      <c r="O26" s="49" t="s">
        <v>113</v>
      </c>
      <c r="P26" s="49" t="s">
        <v>114</v>
      </c>
    </row>
    <row r="27" spans="1:16" ht="12.75" customHeight="1" thickBot="1" x14ac:dyDescent="0.25">
      <c r="A27" s="8" t="str">
        <f t="shared" si="0"/>
        <v> PZ 8.450 </v>
      </c>
      <c r="B27" s="3" t="str">
        <f t="shared" si="1"/>
        <v>II</v>
      </c>
      <c r="C27" s="8">
        <f t="shared" si="2"/>
        <v>25379.200000000001</v>
      </c>
      <c r="D27" s="10" t="str">
        <f t="shared" si="3"/>
        <v>vis</v>
      </c>
      <c r="E27" s="46">
        <f>VLOOKUP(C27,Active!C$21:E$973,3,FALSE)</f>
        <v>308.48936721614263</v>
      </c>
      <c r="F27" s="3" t="s">
        <v>47</v>
      </c>
      <c r="G27" s="10" t="str">
        <f t="shared" si="4"/>
        <v>25379.20</v>
      </c>
      <c r="H27" s="8">
        <f t="shared" si="5"/>
        <v>-994.5</v>
      </c>
      <c r="I27" s="47" t="s">
        <v>115</v>
      </c>
      <c r="J27" s="48" t="s">
        <v>116</v>
      </c>
      <c r="K27" s="47">
        <v>-994.5</v>
      </c>
      <c r="L27" s="47" t="s">
        <v>117</v>
      </c>
      <c r="M27" s="48" t="s">
        <v>79</v>
      </c>
      <c r="N27" s="48"/>
      <c r="O27" s="49" t="s">
        <v>113</v>
      </c>
      <c r="P27" s="49" t="s">
        <v>118</v>
      </c>
    </row>
    <row r="28" spans="1:16" ht="12.75" customHeight="1" thickBot="1" x14ac:dyDescent="0.25">
      <c r="A28" s="8" t="str">
        <f t="shared" si="0"/>
        <v> PZ 8.450 </v>
      </c>
      <c r="B28" s="3" t="str">
        <f t="shared" si="1"/>
        <v>I</v>
      </c>
      <c r="C28" s="8">
        <f t="shared" si="2"/>
        <v>25412.1</v>
      </c>
      <c r="D28" s="10" t="str">
        <f t="shared" si="3"/>
        <v>vis</v>
      </c>
      <c r="E28" s="46">
        <f>VLOOKUP(C28,Active!C$21:E$973,3,FALSE)</f>
        <v>310.0094815398287</v>
      </c>
      <c r="F28" s="3" t="s">
        <v>47</v>
      </c>
      <c r="G28" s="10" t="str">
        <f t="shared" si="4"/>
        <v>25412.10</v>
      </c>
      <c r="H28" s="8">
        <f t="shared" si="5"/>
        <v>-993</v>
      </c>
      <c r="I28" s="47" t="s">
        <v>119</v>
      </c>
      <c r="J28" s="48" t="s">
        <v>120</v>
      </c>
      <c r="K28" s="47">
        <v>-993</v>
      </c>
      <c r="L28" s="47" t="s">
        <v>121</v>
      </c>
      <c r="M28" s="48" t="s">
        <v>79</v>
      </c>
      <c r="N28" s="48"/>
      <c r="O28" s="49" t="s">
        <v>113</v>
      </c>
      <c r="P28" s="49" t="s">
        <v>118</v>
      </c>
    </row>
    <row r="29" spans="1:16" ht="12.75" customHeight="1" thickBot="1" x14ac:dyDescent="0.25">
      <c r="A29" s="8" t="str">
        <f t="shared" si="0"/>
        <v> AN 242.10 </v>
      </c>
      <c r="B29" s="3" t="str">
        <f t="shared" si="1"/>
        <v>I</v>
      </c>
      <c r="C29" s="8">
        <f t="shared" si="2"/>
        <v>25649.87</v>
      </c>
      <c r="D29" s="10" t="str">
        <f t="shared" si="3"/>
        <v>vis</v>
      </c>
      <c r="E29" s="46">
        <f>VLOOKUP(C29,Active!C$21:E$973,3,FALSE)</f>
        <v>320.99542630404903</v>
      </c>
      <c r="F29" s="3" t="s">
        <v>47</v>
      </c>
      <c r="G29" s="10" t="str">
        <f t="shared" si="4"/>
        <v>25649.87</v>
      </c>
      <c r="H29" s="8">
        <f t="shared" si="5"/>
        <v>-982</v>
      </c>
      <c r="I29" s="47" t="s">
        <v>122</v>
      </c>
      <c r="J29" s="48" t="s">
        <v>123</v>
      </c>
      <c r="K29" s="47">
        <v>-982</v>
      </c>
      <c r="L29" s="47" t="s">
        <v>124</v>
      </c>
      <c r="M29" s="48" t="s">
        <v>79</v>
      </c>
      <c r="N29" s="48"/>
      <c r="O29" s="49" t="s">
        <v>125</v>
      </c>
      <c r="P29" s="49" t="s">
        <v>126</v>
      </c>
    </row>
    <row r="30" spans="1:16" ht="12.75" customHeight="1" thickBot="1" x14ac:dyDescent="0.25">
      <c r="A30" s="8" t="str">
        <f t="shared" si="0"/>
        <v> AN 242.10 </v>
      </c>
      <c r="B30" s="3" t="str">
        <f t="shared" si="1"/>
        <v>I</v>
      </c>
      <c r="C30" s="8">
        <f t="shared" si="2"/>
        <v>25671.71</v>
      </c>
      <c r="D30" s="10" t="str">
        <f t="shared" si="3"/>
        <v>vis</v>
      </c>
      <c r="E30" s="46">
        <f>VLOOKUP(C30,Active!C$21:E$973,3,FALSE)</f>
        <v>322.00452347211302</v>
      </c>
      <c r="F30" s="3" t="s">
        <v>47</v>
      </c>
      <c r="G30" s="10" t="str">
        <f t="shared" si="4"/>
        <v>25671.71</v>
      </c>
      <c r="H30" s="8">
        <f t="shared" si="5"/>
        <v>-981</v>
      </c>
      <c r="I30" s="47" t="s">
        <v>127</v>
      </c>
      <c r="J30" s="48" t="s">
        <v>128</v>
      </c>
      <c r="K30" s="47">
        <v>-981</v>
      </c>
      <c r="L30" s="47" t="s">
        <v>129</v>
      </c>
      <c r="M30" s="48" t="s">
        <v>79</v>
      </c>
      <c r="N30" s="48"/>
      <c r="O30" s="49" t="s">
        <v>125</v>
      </c>
      <c r="P30" s="49" t="s">
        <v>126</v>
      </c>
    </row>
    <row r="31" spans="1:16" ht="12.75" customHeight="1" thickBot="1" x14ac:dyDescent="0.25">
      <c r="A31" s="8" t="str">
        <f t="shared" si="0"/>
        <v> AN 242.10 </v>
      </c>
      <c r="B31" s="3" t="str">
        <f t="shared" si="1"/>
        <v>I</v>
      </c>
      <c r="C31" s="8">
        <f t="shared" si="2"/>
        <v>25974.639999999999</v>
      </c>
      <c r="D31" s="10" t="str">
        <f t="shared" si="3"/>
        <v>vis</v>
      </c>
      <c r="E31" s="46">
        <f>VLOOKUP(C31,Active!C$21:E$973,3,FALSE)</f>
        <v>336.00112627072207</v>
      </c>
      <c r="F31" s="3" t="s">
        <v>47</v>
      </c>
      <c r="G31" s="10" t="str">
        <f t="shared" si="4"/>
        <v>25974.64</v>
      </c>
      <c r="H31" s="8">
        <f t="shared" si="5"/>
        <v>-967</v>
      </c>
      <c r="I31" s="47" t="s">
        <v>130</v>
      </c>
      <c r="J31" s="48" t="s">
        <v>131</v>
      </c>
      <c r="K31" s="47">
        <v>-967</v>
      </c>
      <c r="L31" s="47" t="s">
        <v>132</v>
      </c>
      <c r="M31" s="48" t="s">
        <v>79</v>
      </c>
      <c r="N31" s="48"/>
      <c r="O31" s="49" t="s">
        <v>125</v>
      </c>
      <c r="P31" s="49" t="s">
        <v>126</v>
      </c>
    </row>
    <row r="32" spans="1:16" ht="12.75" customHeight="1" thickBot="1" x14ac:dyDescent="0.25">
      <c r="A32" s="8" t="str">
        <f t="shared" si="0"/>
        <v> AN 242.10 </v>
      </c>
      <c r="B32" s="3" t="str">
        <f t="shared" si="1"/>
        <v>I</v>
      </c>
      <c r="C32" s="8">
        <f t="shared" si="2"/>
        <v>25996.2</v>
      </c>
      <c r="D32" s="10" t="str">
        <f t="shared" si="3"/>
        <v>vis</v>
      </c>
      <c r="E32" s="46">
        <f>VLOOKUP(C32,Active!C$21:E$973,3,FALSE)</f>
        <v>336.99728629560576</v>
      </c>
      <c r="F32" s="3" t="s">
        <v>47</v>
      </c>
      <c r="G32" s="10" t="str">
        <f t="shared" si="4"/>
        <v>25996.20</v>
      </c>
      <c r="H32" s="8">
        <f t="shared" si="5"/>
        <v>-966</v>
      </c>
      <c r="I32" s="47" t="s">
        <v>133</v>
      </c>
      <c r="J32" s="48" t="s">
        <v>134</v>
      </c>
      <c r="K32" s="47">
        <v>-966</v>
      </c>
      <c r="L32" s="47" t="s">
        <v>102</v>
      </c>
      <c r="M32" s="48" t="s">
        <v>79</v>
      </c>
      <c r="N32" s="48"/>
      <c r="O32" s="49" t="s">
        <v>125</v>
      </c>
      <c r="P32" s="49" t="s">
        <v>126</v>
      </c>
    </row>
    <row r="33" spans="1:16" ht="12.75" customHeight="1" thickBot="1" x14ac:dyDescent="0.25">
      <c r="A33" s="8" t="str">
        <f t="shared" si="0"/>
        <v> AN 242.10 </v>
      </c>
      <c r="B33" s="3" t="str">
        <f t="shared" si="1"/>
        <v>I</v>
      </c>
      <c r="C33" s="8">
        <f t="shared" si="2"/>
        <v>26017.77</v>
      </c>
      <c r="D33" s="10" t="str">
        <f t="shared" si="3"/>
        <v>vis</v>
      </c>
      <c r="E33" s="46">
        <f>VLOOKUP(C33,Active!C$21:E$973,3,FALSE)</f>
        <v>337.99390836131732</v>
      </c>
      <c r="F33" s="3" t="s">
        <v>47</v>
      </c>
      <c r="G33" s="10" t="str">
        <f t="shared" si="4"/>
        <v>26017.77</v>
      </c>
      <c r="H33" s="8">
        <f t="shared" si="5"/>
        <v>-965</v>
      </c>
      <c r="I33" s="47" t="s">
        <v>135</v>
      </c>
      <c r="J33" s="48" t="s">
        <v>136</v>
      </c>
      <c r="K33" s="47">
        <v>-965</v>
      </c>
      <c r="L33" s="47" t="s">
        <v>86</v>
      </c>
      <c r="M33" s="48" t="s">
        <v>79</v>
      </c>
      <c r="N33" s="48"/>
      <c r="O33" s="49" t="s">
        <v>125</v>
      </c>
      <c r="P33" s="49" t="s">
        <v>126</v>
      </c>
    </row>
    <row r="34" spans="1:16" ht="12.75" customHeight="1" thickBot="1" x14ac:dyDescent="0.25">
      <c r="A34" s="8" t="str">
        <f t="shared" si="0"/>
        <v> AN 242.10 </v>
      </c>
      <c r="B34" s="3" t="str">
        <f t="shared" si="1"/>
        <v>I</v>
      </c>
      <c r="C34" s="8">
        <f t="shared" si="2"/>
        <v>26061.200000000001</v>
      </c>
      <c r="D34" s="10" t="str">
        <f t="shared" si="3"/>
        <v>vis</v>
      </c>
      <c r="E34" s="46">
        <f>VLOOKUP(C34,Active!C$21:E$973,3,FALSE)</f>
        <v>340.00055167674856</v>
      </c>
      <c r="F34" s="3" t="s">
        <v>47</v>
      </c>
      <c r="G34" s="10" t="str">
        <f t="shared" si="4"/>
        <v>26061.20</v>
      </c>
      <c r="H34" s="8">
        <f t="shared" si="5"/>
        <v>-963</v>
      </c>
      <c r="I34" s="47" t="s">
        <v>137</v>
      </c>
      <c r="J34" s="48" t="s">
        <v>138</v>
      </c>
      <c r="K34" s="47">
        <v>-963</v>
      </c>
      <c r="L34" s="47" t="s">
        <v>139</v>
      </c>
      <c r="M34" s="48" t="s">
        <v>79</v>
      </c>
      <c r="N34" s="48"/>
      <c r="O34" s="49" t="s">
        <v>125</v>
      </c>
      <c r="P34" s="49" t="s">
        <v>126</v>
      </c>
    </row>
    <row r="35" spans="1:16" ht="12.75" customHeight="1" thickBot="1" x14ac:dyDescent="0.25">
      <c r="A35" s="8" t="str">
        <f t="shared" si="0"/>
        <v> AN 257.211 </v>
      </c>
      <c r="B35" s="3" t="str">
        <f t="shared" si="1"/>
        <v>I</v>
      </c>
      <c r="C35" s="8">
        <f t="shared" si="2"/>
        <v>27100.03</v>
      </c>
      <c r="D35" s="10" t="str">
        <f t="shared" si="3"/>
        <v>vis</v>
      </c>
      <c r="E35" s="46">
        <f>VLOOKUP(C35,Active!C$21:E$973,3,FALSE)</f>
        <v>387.9987389981726</v>
      </c>
      <c r="F35" s="3" t="s">
        <v>47</v>
      </c>
      <c r="G35" s="10" t="str">
        <f t="shared" si="4"/>
        <v>27100.03</v>
      </c>
      <c r="H35" s="8">
        <f t="shared" si="5"/>
        <v>-915</v>
      </c>
      <c r="I35" s="47" t="s">
        <v>140</v>
      </c>
      <c r="J35" s="48" t="s">
        <v>141</v>
      </c>
      <c r="K35" s="47">
        <v>-915</v>
      </c>
      <c r="L35" s="47" t="s">
        <v>92</v>
      </c>
      <c r="M35" s="48" t="s">
        <v>79</v>
      </c>
      <c r="N35" s="48"/>
      <c r="O35" s="49" t="s">
        <v>142</v>
      </c>
      <c r="P35" s="49" t="s">
        <v>143</v>
      </c>
    </row>
    <row r="36" spans="1:16" ht="12.75" customHeight="1" thickBot="1" x14ac:dyDescent="0.25">
      <c r="A36" s="8" t="str">
        <f t="shared" si="0"/>
        <v> AAC 2.59 </v>
      </c>
      <c r="B36" s="3" t="str">
        <f t="shared" si="1"/>
        <v>I</v>
      </c>
      <c r="C36" s="8">
        <f t="shared" si="2"/>
        <v>27100.044999999998</v>
      </c>
      <c r="D36" s="10" t="str">
        <f t="shared" si="3"/>
        <v>vis</v>
      </c>
      <c r="E36" s="46">
        <f>VLOOKUP(C36,Active!C$21:E$973,3,FALSE)</f>
        <v>387.99943205941435</v>
      </c>
      <c r="F36" s="3" t="s">
        <v>47</v>
      </c>
      <c r="G36" s="10" t="str">
        <f t="shared" si="4"/>
        <v>27100.045</v>
      </c>
      <c r="H36" s="8">
        <f t="shared" si="5"/>
        <v>-915</v>
      </c>
      <c r="I36" s="47" t="s">
        <v>144</v>
      </c>
      <c r="J36" s="48" t="s">
        <v>145</v>
      </c>
      <c r="K36" s="47">
        <v>-915</v>
      </c>
      <c r="L36" s="47" t="s">
        <v>146</v>
      </c>
      <c r="M36" s="48" t="s">
        <v>79</v>
      </c>
      <c r="N36" s="48"/>
      <c r="O36" s="49" t="s">
        <v>147</v>
      </c>
      <c r="P36" s="49" t="s">
        <v>148</v>
      </c>
    </row>
    <row r="37" spans="1:16" ht="12.75" customHeight="1" thickBot="1" x14ac:dyDescent="0.25">
      <c r="A37" s="8" t="str">
        <f t="shared" si="0"/>
        <v> AN 257.211 </v>
      </c>
      <c r="B37" s="3" t="str">
        <f t="shared" si="1"/>
        <v>I</v>
      </c>
      <c r="C37" s="8">
        <f t="shared" si="2"/>
        <v>27143.279999999999</v>
      </c>
      <c r="D37" s="10" t="str">
        <f t="shared" si="3"/>
        <v>vis</v>
      </c>
      <c r="E37" s="46">
        <f>VLOOKUP(C37,Active!C$21:E$973,3,FALSE)</f>
        <v>389.99706557870223</v>
      </c>
      <c r="F37" s="3" t="s">
        <v>47</v>
      </c>
      <c r="G37" s="10" t="str">
        <f t="shared" si="4"/>
        <v>27143.28</v>
      </c>
      <c r="H37" s="8">
        <f t="shared" si="5"/>
        <v>-913</v>
      </c>
      <c r="I37" s="47" t="s">
        <v>149</v>
      </c>
      <c r="J37" s="48" t="s">
        <v>150</v>
      </c>
      <c r="K37" s="47">
        <v>-913</v>
      </c>
      <c r="L37" s="47" t="s">
        <v>102</v>
      </c>
      <c r="M37" s="48" t="s">
        <v>79</v>
      </c>
      <c r="N37" s="48"/>
      <c r="O37" s="49" t="s">
        <v>142</v>
      </c>
      <c r="P37" s="49" t="s">
        <v>143</v>
      </c>
    </row>
    <row r="38" spans="1:16" ht="12.75" customHeight="1" thickBot="1" x14ac:dyDescent="0.25">
      <c r="A38" s="8" t="str">
        <f t="shared" si="0"/>
        <v> AN 257.211 </v>
      </c>
      <c r="B38" s="3" t="str">
        <f t="shared" si="1"/>
        <v>I</v>
      </c>
      <c r="C38" s="8">
        <f t="shared" si="2"/>
        <v>27164.85</v>
      </c>
      <c r="D38" s="10" t="str">
        <f t="shared" si="3"/>
        <v>vis</v>
      </c>
      <c r="E38" s="46">
        <f>VLOOKUP(C38,Active!C$21:E$973,3,FALSE)</f>
        <v>390.99368764441374</v>
      </c>
      <c r="F38" s="3" t="s">
        <v>47</v>
      </c>
      <c r="G38" s="10" t="str">
        <f t="shared" si="4"/>
        <v>27164.85</v>
      </c>
      <c r="H38" s="8">
        <f t="shared" si="5"/>
        <v>-912</v>
      </c>
      <c r="I38" s="47" t="s">
        <v>151</v>
      </c>
      <c r="J38" s="48" t="s">
        <v>152</v>
      </c>
      <c r="K38" s="47">
        <v>-912</v>
      </c>
      <c r="L38" s="47" t="s">
        <v>153</v>
      </c>
      <c r="M38" s="48" t="s">
        <v>79</v>
      </c>
      <c r="N38" s="48"/>
      <c r="O38" s="49" t="s">
        <v>142</v>
      </c>
      <c r="P38" s="49" t="s">
        <v>143</v>
      </c>
    </row>
    <row r="39" spans="1:16" ht="12.75" customHeight="1" thickBot="1" x14ac:dyDescent="0.25">
      <c r="A39" s="8" t="str">
        <f t="shared" si="0"/>
        <v> AN 257.211 </v>
      </c>
      <c r="B39" s="3" t="str">
        <f t="shared" si="1"/>
        <v>I</v>
      </c>
      <c r="C39" s="8">
        <f t="shared" si="2"/>
        <v>27489.57</v>
      </c>
      <c r="D39" s="10" t="str">
        <f t="shared" si="3"/>
        <v>vis</v>
      </c>
      <c r="E39" s="46">
        <f>VLOOKUP(C39,Active!C$21:E$973,3,FALSE)</f>
        <v>405.99707740694743</v>
      </c>
      <c r="F39" s="3" t="s">
        <v>47</v>
      </c>
      <c r="G39" s="10" t="str">
        <f t="shared" si="4"/>
        <v>27489.57</v>
      </c>
      <c r="H39" s="8">
        <f t="shared" si="5"/>
        <v>-897</v>
      </c>
      <c r="I39" s="47" t="s">
        <v>154</v>
      </c>
      <c r="J39" s="48" t="s">
        <v>155</v>
      </c>
      <c r="K39" s="47">
        <v>-897</v>
      </c>
      <c r="L39" s="47" t="s">
        <v>102</v>
      </c>
      <c r="M39" s="48" t="s">
        <v>79</v>
      </c>
      <c r="N39" s="48"/>
      <c r="O39" s="49" t="s">
        <v>142</v>
      </c>
      <c r="P39" s="49" t="s">
        <v>143</v>
      </c>
    </row>
    <row r="40" spans="1:16" ht="12.75" customHeight="1" thickBot="1" x14ac:dyDescent="0.25">
      <c r="A40" s="8" t="str">
        <f t="shared" si="0"/>
        <v> AN 257.211 </v>
      </c>
      <c r="B40" s="3" t="str">
        <f t="shared" si="1"/>
        <v>I</v>
      </c>
      <c r="C40" s="8">
        <f t="shared" si="2"/>
        <v>27532.77</v>
      </c>
      <c r="D40" s="10" t="str">
        <f t="shared" si="3"/>
        <v>vis</v>
      </c>
      <c r="E40" s="46">
        <f>VLOOKUP(C40,Active!C$21:E$973,3,FALSE)</f>
        <v>407.99309378333777</v>
      </c>
      <c r="F40" s="3" t="s">
        <v>47</v>
      </c>
      <c r="G40" s="10" t="str">
        <f t="shared" si="4"/>
        <v>27532.77</v>
      </c>
      <c r="H40" s="8">
        <f t="shared" si="5"/>
        <v>-895</v>
      </c>
      <c r="I40" s="47" t="s">
        <v>156</v>
      </c>
      <c r="J40" s="48" t="s">
        <v>157</v>
      </c>
      <c r="K40" s="47">
        <v>-895</v>
      </c>
      <c r="L40" s="47" t="s">
        <v>158</v>
      </c>
      <c r="M40" s="48" t="s">
        <v>79</v>
      </c>
      <c r="N40" s="48"/>
      <c r="O40" s="49" t="s">
        <v>142</v>
      </c>
      <c r="P40" s="49" t="s">
        <v>143</v>
      </c>
    </row>
    <row r="41" spans="1:16" ht="12.75" customHeight="1" thickBot="1" x14ac:dyDescent="0.25">
      <c r="A41" s="8" t="str">
        <f t="shared" si="0"/>
        <v> HA 113.69 </v>
      </c>
      <c r="B41" s="3" t="str">
        <f t="shared" si="1"/>
        <v>I</v>
      </c>
      <c r="C41" s="8">
        <f t="shared" si="2"/>
        <v>27664.78</v>
      </c>
      <c r="D41" s="10" t="str">
        <f t="shared" si="3"/>
        <v>vis</v>
      </c>
      <c r="E41" s="46">
        <f>VLOOKUP(C41,Active!C$21:E$973,3,FALSE)</f>
        <v>414.09249475202478</v>
      </c>
      <c r="F41" s="3" t="s">
        <v>47</v>
      </c>
      <c r="G41" s="10" t="str">
        <f t="shared" si="4"/>
        <v>27664.78</v>
      </c>
      <c r="H41" s="8">
        <f t="shared" si="5"/>
        <v>-889</v>
      </c>
      <c r="I41" s="47" t="s">
        <v>159</v>
      </c>
      <c r="J41" s="48" t="s">
        <v>160</v>
      </c>
      <c r="K41" s="47">
        <v>-889</v>
      </c>
      <c r="L41" s="47" t="s">
        <v>161</v>
      </c>
      <c r="M41" s="48" t="s">
        <v>48</v>
      </c>
      <c r="N41" s="48"/>
      <c r="O41" s="49" t="s">
        <v>162</v>
      </c>
      <c r="P41" s="49" t="s">
        <v>163</v>
      </c>
    </row>
    <row r="42" spans="1:16" ht="12.75" customHeight="1" thickBot="1" x14ac:dyDescent="0.25">
      <c r="A42" s="8" t="str">
        <f t="shared" si="0"/>
        <v> AN 257.211 </v>
      </c>
      <c r="B42" s="3" t="str">
        <f t="shared" si="1"/>
        <v>I</v>
      </c>
      <c r="C42" s="8">
        <f t="shared" si="2"/>
        <v>27814.18</v>
      </c>
      <c r="D42" s="10" t="str">
        <f t="shared" si="3"/>
        <v>vis</v>
      </c>
      <c r="E42" s="46">
        <f>VLOOKUP(C42,Active!C$21:E$973,3,FALSE)</f>
        <v>420.9953847203746</v>
      </c>
      <c r="F42" s="3" t="s">
        <v>47</v>
      </c>
      <c r="G42" s="10" t="str">
        <f t="shared" si="4"/>
        <v>27814.18</v>
      </c>
      <c r="H42" s="8">
        <f t="shared" si="5"/>
        <v>-882</v>
      </c>
      <c r="I42" s="47" t="s">
        <v>164</v>
      </c>
      <c r="J42" s="48" t="s">
        <v>165</v>
      </c>
      <c r="K42" s="47">
        <v>-882</v>
      </c>
      <c r="L42" s="47" t="s">
        <v>124</v>
      </c>
      <c r="M42" s="48" t="s">
        <v>79</v>
      </c>
      <c r="N42" s="48"/>
      <c r="O42" s="49" t="s">
        <v>142</v>
      </c>
      <c r="P42" s="49" t="s">
        <v>143</v>
      </c>
    </row>
    <row r="43" spans="1:16" ht="12.75" customHeight="1" thickBot="1" x14ac:dyDescent="0.25">
      <c r="A43" s="8" t="str">
        <f t="shared" ref="A43:A62" si="6">P43</f>
        <v> AN 257.211 </v>
      </c>
      <c r="B43" s="3" t="str">
        <f t="shared" ref="B43:B62" si="7">IF(H43=INT(H43),"I","II")</f>
        <v>I</v>
      </c>
      <c r="C43" s="8">
        <f t="shared" ref="C43:C62" si="8">1*G43</f>
        <v>27944.080000000002</v>
      </c>
      <c r="D43" s="10" t="str">
        <f t="shared" ref="D43:D62" si="9">VLOOKUP(F43,I$1:J$5,2,FALSE)</f>
        <v>vis</v>
      </c>
      <c r="E43" s="46">
        <f>VLOOKUP(C43,Active!C$21:E$973,3,FALSE)</f>
        <v>426.99729507438155</v>
      </c>
      <c r="F43" s="3" t="s">
        <v>47</v>
      </c>
      <c r="G43" s="10" t="str">
        <f t="shared" ref="G43:G62" si="10">MID(I43,3,LEN(I43)-3)</f>
        <v>27944.08</v>
      </c>
      <c r="H43" s="8">
        <f t="shared" ref="H43:H62" si="11">1*K43</f>
        <v>-876</v>
      </c>
      <c r="I43" s="47" t="s">
        <v>166</v>
      </c>
      <c r="J43" s="48" t="s">
        <v>167</v>
      </c>
      <c r="K43" s="47">
        <v>-876</v>
      </c>
      <c r="L43" s="47" t="s">
        <v>102</v>
      </c>
      <c r="M43" s="48" t="s">
        <v>79</v>
      </c>
      <c r="N43" s="48"/>
      <c r="O43" s="49" t="s">
        <v>142</v>
      </c>
      <c r="P43" s="49" t="s">
        <v>143</v>
      </c>
    </row>
    <row r="44" spans="1:16" ht="12.75" customHeight="1" thickBot="1" x14ac:dyDescent="0.25">
      <c r="A44" s="8" t="str">
        <f t="shared" si="6"/>
        <v> AAC 5.189 </v>
      </c>
      <c r="B44" s="3" t="str">
        <f t="shared" si="7"/>
        <v>I</v>
      </c>
      <c r="C44" s="8">
        <f t="shared" si="8"/>
        <v>34480.328999999998</v>
      </c>
      <c r="D44" s="10" t="str">
        <f t="shared" si="9"/>
        <v>vis</v>
      </c>
      <c r="E44" s="46">
        <f>VLOOKUP(C44,Active!C$21:E$973,3,FALSE)</f>
        <v>728.99868498559977</v>
      </c>
      <c r="F44" s="3" t="s">
        <v>47</v>
      </c>
      <c r="G44" s="10" t="str">
        <f t="shared" si="10"/>
        <v>34480.329</v>
      </c>
      <c r="H44" s="8">
        <f t="shared" si="11"/>
        <v>-574</v>
      </c>
      <c r="I44" s="47" t="s">
        <v>168</v>
      </c>
      <c r="J44" s="48" t="s">
        <v>169</v>
      </c>
      <c r="K44" s="47">
        <v>-574</v>
      </c>
      <c r="L44" s="47" t="s">
        <v>170</v>
      </c>
      <c r="M44" s="48" t="s">
        <v>79</v>
      </c>
      <c r="N44" s="48"/>
      <c r="O44" s="49" t="s">
        <v>171</v>
      </c>
      <c r="P44" s="49" t="s">
        <v>172</v>
      </c>
    </row>
    <row r="45" spans="1:16" ht="12.75" customHeight="1" thickBot="1" x14ac:dyDescent="0.25">
      <c r="A45" s="8" t="str">
        <f t="shared" si="6"/>
        <v> AA 7.188 </v>
      </c>
      <c r="B45" s="3" t="str">
        <f t="shared" si="7"/>
        <v>I</v>
      </c>
      <c r="C45" s="8">
        <f t="shared" si="8"/>
        <v>35129.440000000002</v>
      </c>
      <c r="D45" s="10" t="str">
        <f t="shared" si="9"/>
        <v>vis</v>
      </c>
      <c r="E45" s="46">
        <f>VLOOKUP(C45,Active!C$21:E$973,3,FALSE)</f>
        <v>758.99026336743043</v>
      </c>
      <c r="F45" s="3" t="s">
        <v>47</v>
      </c>
      <c r="G45" s="10" t="str">
        <f t="shared" si="10"/>
        <v>35129.44</v>
      </c>
      <c r="H45" s="8">
        <f t="shared" si="11"/>
        <v>-544</v>
      </c>
      <c r="I45" s="47" t="s">
        <v>173</v>
      </c>
      <c r="J45" s="48" t="s">
        <v>174</v>
      </c>
      <c r="K45" s="47">
        <v>-544</v>
      </c>
      <c r="L45" s="47" t="s">
        <v>175</v>
      </c>
      <c r="M45" s="48" t="s">
        <v>79</v>
      </c>
      <c r="N45" s="48"/>
      <c r="O45" s="49" t="s">
        <v>171</v>
      </c>
      <c r="P45" s="49" t="s">
        <v>176</v>
      </c>
    </row>
    <row r="46" spans="1:16" ht="12.75" customHeight="1" thickBot="1" x14ac:dyDescent="0.25">
      <c r="A46" s="8" t="str">
        <f t="shared" si="6"/>
        <v> AJ 62.159 </v>
      </c>
      <c r="B46" s="3" t="str">
        <f t="shared" si="7"/>
        <v>I</v>
      </c>
      <c r="C46" s="8">
        <f t="shared" si="8"/>
        <v>35475.919999999998</v>
      </c>
      <c r="D46" s="10" t="str">
        <f t="shared" si="9"/>
        <v>vis</v>
      </c>
      <c r="E46" s="46">
        <f>VLOOKUP(C46,Active!C$21:E$973,3,FALSE)</f>
        <v>774.99905397140492</v>
      </c>
      <c r="F46" s="3" t="s">
        <v>47</v>
      </c>
      <c r="G46" s="10" t="str">
        <f t="shared" si="10"/>
        <v>35475.920</v>
      </c>
      <c r="H46" s="8">
        <f t="shared" si="11"/>
        <v>-528</v>
      </c>
      <c r="I46" s="47" t="s">
        <v>177</v>
      </c>
      <c r="J46" s="48" t="s">
        <v>178</v>
      </c>
      <c r="K46" s="47">
        <v>-528</v>
      </c>
      <c r="L46" s="47" t="s">
        <v>179</v>
      </c>
      <c r="M46" s="48" t="s">
        <v>180</v>
      </c>
      <c r="N46" s="48" t="s">
        <v>181</v>
      </c>
      <c r="O46" s="49" t="s">
        <v>182</v>
      </c>
      <c r="P46" s="49" t="s">
        <v>183</v>
      </c>
    </row>
    <row r="47" spans="1:16" ht="12.75" customHeight="1" thickBot="1" x14ac:dyDescent="0.25">
      <c r="A47" s="8" t="str">
        <f t="shared" si="6"/>
        <v> JO 40.40 </v>
      </c>
      <c r="B47" s="3" t="str">
        <f t="shared" si="7"/>
        <v>I</v>
      </c>
      <c r="C47" s="8">
        <f t="shared" si="8"/>
        <v>35540.769999999997</v>
      </c>
      <c r="D47" s="10" t="str">
        <f t="shared" si="9"/>
        <v>vis</v>
      </c>
      <c r="E47" s="46">
        <f>VLOOKUP(C47,Active!C$21:E$973,3,FALSE)</f>
        <v>777.99538874012967</v>
      </c>
      <c r="F47" s="3" t="s">
        <v>47</v>
      </c>
      <c r="G47" s="10" t="str">
        <f t="shared" si="10"/>
        <v>35540.770</v>
      </c>
      <c r="H47" s="8">
        <f t="shared" si="11"/>
        <v>-525</v>
      </c>
      <c r="I47" s="47" t="s">
        <v>184</v>
      </c>
      <c r="J47" s="48" t="s">
        <v>185</v>
      </c>
      <c r="K47" s="47">
        <v>-525</v>
      </c>
      <c r="L47" s="47" t="s">
        <v>56</v>
      </c>
      <c r="M47" s="48" t="s">
        <v>180</v>
      </c>
      <c r="N47" s="48" t="s">
        <v>181</v>
      </c>
      <c r="O47" s="49" t="s">
        <v>186</v>
      </c>
      <c r="P47" s="49" t="s">
        <v>187</v>
      </c>
    </row>
    <row r="48" spans="1:16" ht="12.75" customHeight="1" thickBot="1" x14ac:dyDescent="0.25">
      <c r="A48" s="8" t="str">
        <f t="shared" si="6"/>
        <v> MSAI 44.87 </v>
      </c>
      <c r="B48" s="3" t="str">
        <f t="shared" si="7"/>
        <v>II</v>
      </c>
      <c r="C48" s="8">
        <f t="shared" si="8"/>
        <v>36612.080999999998</v>
      </c>
      <c r="D48" s="10" t="str">
        <f t="shared" si="9"/>
        <v>vis</v>
      </c>
      <c r="E48" s="46">
        <f>VLOOKUP(C48,Active!C$21:E$973,3,FALSE)</f>
        <v>827.49433087455225</v>
      </c>
      <c r="F48" s="3" t="s">
        <v>47</v>
      </c>
      <c r="G48" s="10" t="str">
        <f t="shared" si="10"/>
        <v>36612.081</v>
      </c>
      <c r="H48" s="8">
        <f t="shared" si="11"/>
        <v>-475.5</v>
      </c>
      <c r="I48" s="47" t="s">
        <v>188</v>
      </c>
      <c r="J48" s="48" t="s">
        <v>189</v>
      </c>
      <c r="K48" s="47">
        <v>-475.5</v>
      </c>
      <c r="L48" s="47" t="s">
        <v>190</v>
      </c>
      <c r="M48" s="48" t="s">
        <v>180</v>
      </c>
      <c r="N48" s="48" t="s">
        <v>181</v>
      </c>
      <c r="O48" s="49" t="s">
        <v>191</v>
      </c>
      <c r="P48" s="49" t="s">
        <v>109</v>
      </c>
    </row>
    <row r="49" spans="1:16" ht="12.75" customHeight="1" thickBot="1" x14ac:dyDescent="0.25">
      <c r="A49" s="8" t="str">
        <f t="shared" si="6"/>
        <v> MSAI 44.87 </v>
      </c>
      <c r="B49" s="3" t="str">
        <f t="shared" si="7"/>
        <v>I</v>
      </c>
      <c r="C49" s="8">
        <f t="shared" si="8"/>
        <v>37012.491999999998</v>
      </c>
      <c r="D49" s="10" t="str">
        <f t="shared" si="9"/>
        <v>vis</v>
      </c>
      <c r="E49" s="46">
        <f>VLOOKUP(C49,Active!C$21:E$973,3,FALSE)</f>
        <v>845.99495386730257</v>
      </c>
      <c r="F49" s="3" t="s">
        <v>47</v>
      </c>
      <c r="G49" s="10" t="str">
        <f t="shared" si="10"/>
        <v>37012.492</v>
      </c>
      <c r="H49" s="8">
        <f t="shared" si="11"/>
        <v>-457</v>
      </c>
      <c r="I49" s="47" t="s">
        <v>192</v>
      </c>
      <c r="J49" s="48" t="s">
        <v>193</v>
      </c>
      <c r="K49" s="47">
        <v>-457</v>
      </c>
      <c r="L49" s="47" t="s">
        <v>194</v>
      </c>
      <c r="M49" s="48" t="s">
        <v>180</v>
      </c>
      <c r="N49" s="48" t="s">
        <v>181</v>
      </c>
      <c r="O49" s="49" t="s">
        <v>191</v>
      </c>
      <c r="P49" s="49" t="s">
        <v>109</v>
      </c>
    </row>
    <row r="50" spans="1:16" ht="12.75" customHeight="1" thickBot="1" x14ac:dyDescent="0.25">
      <c r="A50" s="8" t="str">
        <f t="shared" si="6"/>
        <v> MSAI 44.87 </v>
      </c>
      <c r="B50" s="3" t="str">
        <f t="shared" si="7"/>
        <v>I</v>
      </c>
      <c r="C50" s="8">
        <f t="shared" si="8"/>
        <v>37293.866999999998</v>
      </c>
      <c r="D50" s="10" t="str">
        <f t="shared" si="9"/>
        <v>vis</v>
      </c>
      <c r="E50" s="46">
        <f>VLOOKUP(C50,Active!C$21:E$973,3,FALSE)</f>
        <v>858.99562766144186</v>
      </c>
      <c r="F50" s="3" t="s">
        <v>47</v>
      </c>
      <c r="G50" s="10" t="str">
        <f t="shared" si="10"/>
        <v>37293.867</v>
      </c>
      <c r="H50" s="8">
        <f t="shared" si="11"/>
        <v>-444</v>
      </c>
      <c r="I50" s="47" t="s">
        <v>195</v>
      </c>
      <c r="J50" s="48" t="s">
        <v>196</v>
      </c>
      <c r="K50" s="47">
        <v>-444</v>
      </c>
      <c r="L50" s="47" t="s">
        <v>197</v>
      </c>
      <c r="M50" s="48" t="s">
        <v>180</v>
      </c>
      <c r="N50" s="48" t="s">
        <v>181</v>
      </c>
      <c r="O50" s="49" t="s">
        <v>191</v>
      </c>
      <c r="P50" s="49" t="s">
        <v>109</v>
      </c>
    </row>
    <row r="51" spans="1:16" ht="12.75" customHeight="1" thickBot="1" x14ac:dyDescent="0.25">
      <c r="A51" s="8" t="str">
        <f t="shared" si="6"/>
        <v> MSAI 44.87 </v>
      </c>
      <c r="B51" s="3" t="str">
        <f t="shared" si="7"/>
        <v>II</v>
      </c>
      <c r="C51" s="8">
        <f t="shared" si="8"/>
        <v>37347.993999999999</v>
      </c>
      <c r="D51" s="10" t="str">
        <f t="shared" si="9"/>
        <v>vis</v>
      </c>
      <c r="E51" s="46">
        <f>VLOOKUP(C51,Active!C$21:E$973,3,FALSE)</f>
        <v>861.49651605044357</v>
      </c>
      <c r="F51" s="3" t="s">
        <v>47</v>
      </c>
      <c r="G51" s="10" t="str">
        <f t="shared" si="10"/>
        <v>37347.994</v>
      </c>
      <c r="H51" s="8">
        <f t="shared" si="11"/>
        <v>-441.5</v>
      </c>
      <c r="I51" s="47" t="s">
        <v>198</v>
      </c>
      <c r="J51" s="48" t="s">
        <v>199</v>
      </c>
      <c r="K51" s="47">
        <v>-441.5</v>
      </c>
      <c r="L51" s="47" t="s">
        <v>200</v>
      </c>
      <c r="M51" s="48" t="s">
        <v>180</v>
      </c>
      <c r="N51" s="48" t="s">
        <v>181</v>
      </c>
      <c r="O51" s="49" t="s">
        <v>191</v>
      </c>
      <c r="P51" s="49" t="s">
        <v>109</v>
      </c>
    </row>
    <row r="52" spans="1:16" ht="12.75" customHeight="1" thickBot="1" x14ac:dyDescent="0.25">
      <c r="A52" s="8" t="str">
        <f t="shared" si="6"/>
        <v> MSAI 44.87 </v>
      </c>
      <c r="B52" s="3" t="str">
        <f t="shared" si="7"/>
        <v>I</v>
      </c>
      <c r="C52" s="8">
        <f t="shared" si="8"/>
        <v>37380.434999999998</v>
      </c>
      <c r="D52" s="10" t="str">
        <f t="shared" si="9"/>
        <v>vis</v>
      </c>
      <c r="E52" s="46">
        <f>VLOOKUP(C52,Active!C$21:E$973,3,FALSE)</f>
        <v>862.99542270013058</v>
      </c>
      <c r="F52" s="3" t="s">
        <v>47</v>
      </c>
      <c r="G52" s="10" t="str">
        <f t="shared" si="10"/>
        <v>37380.435</v>
      </c>
      <c r="H52" s="8">
        <f t="shared" si="11"/>
        <v>-440</v>
      </c>
      <c r="I52" s="47" t="s">
        <v>201</v>
      </c>
      <c r="J52" s="48" t="s">
        <v>202</v>
      </c>
      <c r="K52" s="47">
        <v>-440</v>
      </c>
      <c r="L52" s="47" t="s">
        <v>203</v>
      </c>
      <c r="M52" s="48" t="s">
        <v>180</v>
      </c>
      <c r="N52" s="48" t="s">
        <v>181</v>
      </c>
      <c r="O52" s="49" t="s">
        <v>191</v>
      </c>
      <c r="P52" s="49" t="s">
        <v>109</v>
      </c>
    </row>
    <row r="53" spans="1:16" ht="12.75" customHeight="1" thickBot="1" x14ac:dyDescent="0.25">
      <c r="A53" s="8" t="str">
        <f t="shared" si="6"/>
        <v> MSAI 44.87 </v>
      </c>
      <c r="B53" s="3" t="str">
        <f t="shared" si="7"/>
        <v>II</v>
      </c>
      <c r="C53" s="8">
        <f t="shared" si="8"/>
        <v>37672.644</v>
      </c>
      <c r="D53" s="10" t="str">
        <f t="shared" si="9"/>
        <v>vis</v>
      </c>
      <c r="E53" s="46">
        <f>VLOOKUP(C53,Active!C$21:E$973,3,FALSE)</f>
        <v>876.49667152718223</v>
      </c>
      <c r="F53" s="3" t="s">
        <v>47</v>
      </c>
      <c r="G53" s="10" t="str">
        <f t="shared" si="10"/>
        <v>37672.644</v>
      </c>
      <c r="H53" s="8">
        <f t="shared" si="11"/>
        <v>-426.5</v>
      </c>
      <c r="I53" s="47" t="s">
        <v>204</v>
      </c>
      <c r="J53" s="48" t="s">
        <v>205</v>
      </c>
      <c r="K53" s="47">
        <v>-426.5</v>
      </c>
      <c r="L53" s="47" t="s">
        <v>98</v>
      </c>
      <c r="M53" s="48" t="s">
        <v>180</v>
      </c>
      <c r="N53" s="48" t="s">
        <v>181</v>
      </c>
      <c r="O53" s="49" t="s">
        <v>191</v>
      </c>
      <c r="P53" s="49" t="s">
        <v>109</v>
      </c>
    </row>
    <row r="54" spans="1:16" ht="12.75" customHeight="1" thickBot="1" x14ac:dyDescent="0.25">
      <c r="A54" s="8" t="str">
        <f t="shared" si="6"/>
        <v> MSAI 44.87 </v>
      </c>
      <c r="B54" s="3" t="str">
        <f t="shared" si="7"/>
        <v>I</v>
      </c>
      <c r="C54" s="8">
        <f t="shared" si="8"/>
        <v>38376.038999999997</v>
      </c>
      <c r="D54" s="10" t="str">
        <f t="shared" si="9"/>
        <v>vis</v>
      </c>
      <c r="E54" s="46">
        <f>VLOOKUP(C54,Active!C$21:E$973,3,FALSE)</f>
        <v>908.99639233901189</v>
      </c>
      <c r="F54" s="3" t="s">
        <v>47</v>
      </c>
      <c r="G54" s="10" t="str">
        <f t="shared" si="10"/>
        <v>38376.039</v>
      </c>
      <c r="H54" s="8">
        <f t="shared" si="11"/>
        <v>-394</v>
      </c>
      <c r="I54" s="47" t="s">
        <v>206</v>
      </c>
      <c r="J54" s="48" t="s">
        <v>207</v>
      </c>
      <c r="K54" s="47">
        <v>-394</v>
      </c>
      <c r="L54" s="47" t="s">
        <v>208</v>
      </c>
      <c r="M54" s="48" t="s">
        <v>180</v>
      </c>
      <c r="N54" s="48" t="s">
        <v>181</v>
      </c>
      <c r="O54" s="49" t="s">
        <v>191</v>
      </c>
      <c r="P54" s="49" t="s">
        <v>109</v>
      </c>
    </row>
    <row r="55" spans="1:16" ht="12.75" customHeight="1" thickBot="1" x14ac:dyDescent="0.25">
      <c r="A55" s="8" t="str">
        <f t="shared" si="6"/>
        <v> MSAI 44.87 </v>
      </c>
      <c r="B55" s="3" t="str">
        <f t="shared" si="7"/>
        <v>I</v>
      </c>
      <c r="C55" s="8">
        <f t="shared" si="8"/>
        <v>38765.576999999997</v>
      </c>
      <c r="D55" s="10" t="str">
        <f t="shared" si="9"/>
        <v>vis</v>
      </c>
      <c r="E55" s="46">
        <f>VLOOKUP(C55,Active!C$21:E$973,3,FALSE)</f>
        <v>926.99463833962113</v>
      </c>
      <c r="F55" s="3" t="s">
        <v>47</v>
      </c>
      <c r="G55" s="10" t="str">
        <f t="shared" si="10"/>
        <v>38765.577</v>
      </c>
      <c r="H55" s="8">
        <f t="shared" si="11"/>
        <v>-376</v>
      </c>
      <c r="I55" s="47" t="s">
        <v>209</v>
      </c>
      <c r="J55" s="48" t="s">
        <v>210</v>
      </c>
      <c r="K55" s="47">
        <v>-376</v>
      </c>
      <c r="L55" s="47" t="s">
        <v>211</v>
      </c>
      <c r="M55" s="48" t="s">
        <v>180</v>
      </c>
      <c r="N55" s="48" t="s">
        <v>181</v>
      </c>
      <c r="O55" s="49" t="s">
        <v>191</v>
      </c>
      <c r="P55" s="49" t="s">
        <v>109</v>
      </c>
    </row>
    <row r="56" spans="1:16" ht="12.75" customHeight="1" thickBot="1" x14ac:dyDescent="0.25">
      <c r="A56" s="8" t="str">
        <f t="shared" si="6"/>
        <v> BBS 22 </v>
      </c>
      <c r="B56" s="3" t="str">
        <f t="shared" si="7"/>
        <v>I</v>
      </c>
      <c r="C56" s="8">
        <f t="shared" si="8"/>
        <v>42531.4</v>
      </c>
      <c r="D56" s="10" t="str">
        <f t="shared" si="9"/>
        <v>vis</v>
      </c>
      <c r="E56" s="46">
        <f>VLOOKUP(C56,Active!C$21:E$973,3,FALSE)</f>
        <v>1100.9910359921028</v>
      </c>
      <c r="F56" s="3" t="s">
        <v>47</v>
      </c>
      <c r="G56" s="10" t="str">
        <f t="shared" si="10"/>
        <v>42531.4</v>
      </c>
      <c r="H56" s="8">
        <f t="shared" si="11"/>
        <v>-202</v>
      </c>
      <c r="I56" s="47" t="s">
        <v>212</v>
      </c>
      <c r="J56" s="48" t="s">
        <v>213</v>
      </c>
      <c r="K56" s="47">
        <v>-202</v>
      </c>
      <c r="L56" s="47" t="s">
        <v>214</v>
      </c>
      <c r="M56" s="48" t="s">
        <v>79</v>
      </c>
      <c r="N56" s="48"/>
      <c r="O56" s="49" t="s">
        <v>215</v>
      </c>
      <c r="P56" s="49" t="s">
        <v>216</v>
      </c>
    </row>
    <row r="57" spans="1:16" ht="12.75" customHeight="1" thickBot="1" x14ac:dyDescent="0.25">
      <c r="A57" s="8" t="str">
        <f t="shared" si="6"/>
        <v> AN 301.327 </v>
      </c>
      <c r="B57" s="3" t="str">
        <f t="shared" si="7"/>
        <v>I</v>
      </c>
      <c r="C57" s="8">
        <f t="shared" si="8"/>
        <v>42812.84</v>
      </c>
      <c r="D57" s="10" t="str">
        <f t="shared" si="9"/>
        <v>vis</v>
      </c>
      <c r="E57" s="46">
        <f>VLOOKUP(C57,Active!C$21:E$973,3,FALSE)</f>
        <v>1113.994713051623</v>
      </c>
      <c r="F57" s="3" t="s">
        <v>47</v>
      </c>
      <c r="G57" s="10" t="str">
        <f t="shared" si="10"/>
        <v>42812.84</v>
      </c>
      <c r="H57" s="8">
        <f t="shared" si="11"/>
        <v>-189</v>
      </c>
      <c r="I57" s="47" t="s">
        <v>217</v>
      </c>
      <c r="J57" s="48" t="s">
        <v>218</v>
      </c>
      <c r="K57" s="47">
        <v>-189</v>
      </c>
      <c r="L57" s="47" t="s">
        <v>82</v>
      </c>
      <c r="M57" s="48" t="s">
        <v>79</v>
      </c>
      <c r="N57" s="48"/>
      <c r="O57" s="49" t="s">
        <v>219</v>
      </c>
      <c r="P57" s="49" t="s">
        <v>220</v>
      </c>
    </row>
    <row r="58" spans="1:16" ht="12.75" customHeight="1" thickBot="1" x14ac:dyDescent="0.25">
      <c r="A58" s="8" t="str">
        <f t="shared" si="6"/>
        <v> BBS 76 </v>
      </c>
      <c r="B58" s="3" t="str">
        <f t="shared" si="7"/>
        <v>I</v>
      </c>
      <c r="C58" s="8">
        <f t="shared" si="8"/>
        <v>46167.199999999997</v>
      </c>
      <c r="D58" s="10" t="str">
        <f t="shared" si="9"/>
        <v>vis</v>
      </c>
      <c r="E58" s="46">
        <f>VLOOKUP(C58,Active!C$21:E$973,3,FALSE)</f>
        <v>1268.9798401883943</v>
      </c>
      <c r="F58" s="3" t="s">
        <v>47</v>
      </c>
      <c r="G58" s="10" t="str">
        <f t="shared" si="10"/>
        <v>46167.20</v>
      </c>
      <c r="H58" s="8">
        <f t="shared" si="11"/>
        <v>-34</v>
      </c>
      <c r="I58" s="47" t="s">
        <v>221</v>
      </c>
      <c r="J58" s="48" t="s">
        <v>222</v>
      </c>
      <c r="K58" s="47">
        <v>-34</v>
      </c>
      <c r="L58" s="47" t="s">
        <v>223</v>
      </c>
      <c r="M58" s="48" t="s">
        <v>79</v>
      </c>
      <c r="N58" s="48"/>
      <c r="O58" s="49" t="s">
        <v>215</v>
      </c>
      <c r="P58" s="49" t="s">
        <v>224</v>
      </c>
    </row>
    <row r="59" spans="1:16" ht="12.75" customHeight="1" thickBot="1" x14ac:dyDescent="0.25">
      <c r="A59" s="8" t="str">
        <f t="shared" si="6"/>
        <v> AJ 98.1003 </v>
      </c>
      <c r="B59" s="3" t="str">
        <f t="shared" si="7"/>
        <v>I</v>
      </c>
      <c r="C59" s="8">
        <f t="shared" si="8"/>
        <v>46903.400800000003</v>
      </c>
      <c r="D59" s="10" t="str">
        <f t="shared" si="9"/>
        <v>vis</v>
      </c>
      <c r="E59" s="46">
        <f>VLOOKUP(C59,Active!C$21:E$973,3,FALSE)</f>
        <v>1302.995322899312</v>
      </c>
      <c r="F59" s="3" t="s">
        <v>47</v>
      </c>
      <c r="G59" s="10" t="str">
        <f t="shared" si="10"/>
        <v>46903.4008</v>
      </c>
      <c r="H59" s="8">
        <f t="shared" si="11"/>
        <v>0</v>
      </c>
      <c r="I59" s="47" t="s">
        <v>225</v>
      </c>
      <c r="J59" s="48" t="s">
        <v>226</v>
      </c>
      <c r="K59" s="47">
        <v>0</v>
      </c>
      <c r="L59" s="47" t="s">
        <v>227</v>
      </c>
      <c r="M59" s="48" t="s">
        <v>180</v>
      </c>
      <c r="N59" s="48" t="s">
        <v>181</v>
      </c>
      <c r="O59" s="49" t="s">
        <v>228</v>
      </c>
      <c r="P59" s="49" t="s">
        <v>229</v>
      </c>
    </row>
    <row r="60" spans="1:16" ht="12.75" customHeight="1" thickBot="1" x14ac:dyDescent="0.25">
      <c r="A60" s="8" t="str">
        <f t="shared" si="6"/>
        <v> BBS 92 </v>
      </c>
      <c r="B60" s="3" t="str">
        <f t="shared" si="7"/>
        <v>I</v>
      </c>
      <c r="C60" s="8">
        <f t="shared" si="8"/>
        <v>47617.67</v>
      </c>
      <c r="D60" s="10" t="str">
        <f t="shared" si="9"/>
        <v>vis</v>
      </c>
      <c r="E60" s="46">
        <f>VLOOKUP(C60,Active!C$21:E$973,3,FALSE)</f>
        <v>1335.9974761481819</v>
      </c>
      <c r="F60" s="3" t="s">
        <v>47</v>
      </c>
      <c r="G60" s="10" t="str">
        <f t="shared" si="10"/>
        <v>47617.67</v>
      </c>
      <c r="H60" s="8">
        <f t="shared" si="11"/>
        <v>33</v>
      </c>
      <c r="I60" s="47" t="s">
        <v>230</v>
      </c>
      <c r="J60" s="48" t="s">
        <v>231</v>
      </c>
      <c r="K60" s="47">
        <v>33</v>
      </c>
      <c r="L60" s="47" t="s">
        <v>89</v>
      </c>
      <c r="M60" s="48" t="s">
        <v>79</v>
      </c>
      <c r="N60" s="48"/>
      <c r="O60" s="49" t="s">
        <v>232</v>
      </c>
      <c r="P60" s="49" t="s">
        <v>233</v>
      </c>
    </row>
    <row r="61" spans="1:16" ht="12.75" customHeight="1" thickBot="1" x14ac:dyDescent="0.25">
      <c r="A61" s="8" t="str">
        <f t="shared" si="6"/>
        <v>BAVM 157 </v>
      </c>
      <c r="B61" s="3" t="str">
        <f t="shared" si="7"/>
        <v>I</v>
      </c>
      <c r="C61" s="8">
        <f t="shared" si="8"/>
        <v>52617.29</v>
      </c>
      <c r="D61" s="10" t="str">
        <f t="shared" si="9"/>
        <v>vis</v>
      </c>
      <c r="E61" s="46">
        <f>VLOOKUP(C61,Active!C$21:E$973,3,FALSE)</f>
        <v>1567.0003325307841</v>
      </c>
      <c r="F61" s="3" t="s">
        <v>47</v>
      </c>
      <c r="G61" s="10" t="str">
        <f t="shared" si="10"/>
        <v>52617.29</v>
      </c>
      <c r="H61" s="8">
        <f t="shared" si="11"/>
        <v>264</v>
      </c>
      <c r="I61" s="47" t="s">
        <v>234</v>
      </c>
      <c r="J61" s="48" t="s">
        <v>235</v>
      </c>
      <c r="K61" s="47">
        <v>264</v>
      </c>
      <c r="L61" s="47" t="s">
        <v>139</v>
      </c>
      <c r="M61" s="48" t="s">
        <v>79</v>
      </c>
      <c r="N61" s="48"/>
      <c r="O61" s="49" t="s">
        <v>236</v>
      </c>
      <c r="P61" s="50" t="s">
        <v>237</v>
      </c>
    </row>
    <row r="62" spans="1:16" ht="12.75" customHeight="1" thickBot="1" x14ac:dyDescent="0.25">
      <c r="A62" s="8" t="str">
        <f t="shared" si="6"/>
        <v>BAVM 192 </v>
      </c>
      <c r="B62" s="3" t="str">
        <f t="shared" si="7"/>
        <v>I</v>
      </c>
      <c r="C62" s="8">
        <f t="shared" si="8"/>
        <v>53807.51</v>
      </c>
      <c r="D62" s="10" t="str">
        <f t="shared" si="9"/>
        <v>vis</v>
      </c>
      <c r="E62" s="46">
        <f>VLOOKUP(C62,Active!C$21:E$973,3,FALSE)</f>
        <v>1621.9933559453038</v>
      </c>
      <c r="F62" s="3" t="s">
        <v>47</v>
      </c>
      <c r="G62" s="10" t="str">
        <f t="shared" si="10"/>
        <v>53807.51</v>
      </c>
      <c r="H62" s="8">
        <f t="shared" si="11"/>
        <v>319</v>
      </c>
      <c r="I62" s="47" t="s">
        <v>238</v>
      </c>
      <c r="J62" s="48" t="s">
        <v>239</v>
      </c>
      <c r="K62" s="47">
        <v>319</v>
      </c>
      <c r="L62" s="47" t="s">
        <v>153</v>
      </c>
      <c r="M62" s="48" t="s">
        <v>79</v>
      </c>
      <c r="N62" s="48"/>
      <c r="O62" s="49" t="s">
        <v>236</v>
      </c>
      <c r="P62" s="50" t="s">
        <v>240</v>
      </c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 xr:uid="{00000000-0004-0000-0100-000000000000}"/>
    <hyperlink ref="P61" r:id="rId2" display="http://www.bav-astro.de/sfs/BAVM_link.php?BAVMnr=157" xr:uid="{00000000-0004-0000-0100-000001000000}"/>
    <hyperlink ref="P62" r:id="rId3" display="http://www.bav-astro.de/sfs/BAVM_link.php?BAVMnr=192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2024-01-29T04:31:19Z</dcterms:modified>
</cp:coreProperties>
</file>