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01AE298-78EF-4E62-9471-5F5C1E1F19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3" i="1" l="1"/>
  <c r="C7" i="1"/>
  <c r="E63" i="1"/>
  <c r="F63" i="1"/>
  <c r="C8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5" i="1"/>
  <c r="F55" i="1"/>
  <c r="G55" i="1"/>
  <c r="I55" i="1"/>
  <c r="E56" i="1"/>
  <c r="F56" i="1"/>
  <c r="G56" i="1"/>
  <c r="I56" i="1"/>
  <c r="E58" i="1"/>
  <c r="F58" i="1"/>
  <c r="G58" i="1"/>
  <c r="I58" i="1"/>
  <c r="E60" i="1"/>
  <c r="F60" i="1"/>
  <c r="G60" i="1"/>
  <c r="I60" i="1"/>
  <c r="D9" i="1"/>
  <c r="C9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1" i="1"/>
  <c r="F31" i="1"/>
  <c r="G31" i="1"/>
  <c r="I31" i="1"/>
  <c r="E32" i="1"/>
  <c r="F32" i="1"/>
  <c r="G32" i="1"/>
  <c r="E33" i="1"/>
  <c r="F33" i="1"/>
  <c r="G33" i="1"/>
  <c r="I33" i="1"/>
  <c r="E21" i="1"/>
  <c r="F21" i="1"/>
  <c r="G21" i="1"/>
  <c r="I21" i="1"/>
  <c r="E22" i="1"/>
  <c r="F22" i="1"/>
  <c r="G22" i="1"/>
  <c r="I22" i="1"/>
  <c r="E23" i="1"/>
  <c r="F23" i="1"/>
  <c r="G23" i="1"/>
  <c r="I23" i="1"/>
  <c r="E30" i="1"/>
  <c r="F30" i="1"/>
  <c r="G30" i="1"/>
  <c r="I30" i="1"/>
  <c r="E34" i="1"/>
  <c r="F34" i="1"/>
  <c r="G34" i="1"/>
  <c r="I34" i="1"/>
  <c r="E35" i="1"/>
  <c r="F35" i="1"/>
  <c r="G35" i="1"/>
  <c r="I35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E36" i="1"/>
  <c r="F36" i="1"/>
  <c r="G36" i="1"/>
  <c r="E54" i="1"/>
  <c r="F54" i="1"/>
  <c r="G54" i="1"/>
  <c r="K54" i="1"/>
  <c r="E57" i="1"/>
  <c r="F57" i="1"/>
  <c r="G57" i="1"/>
  <c r="E59" i="1"/>
  <c r="F59" i="1"/>
  <c r="G59" i="1"/>
  <c r="K59" i="1"/>
  <c r="E61" i="1"/>
  <c r="F61" i="1"/>
  <c r="G61" i="1"/>
  <c r="K61" i="1"/>
  <c r="E62" i="1"/>
  <c r="F62" i="1"/>
  <c r="G62" i="1"/>
  <c r="K6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8" i="1"/>
  <c r="Q60" i="1"/>
  <c r="Q21" i="1"/>
  <c r="Q22" i="1"/>
  <c r="Q23" i="1"/>
  <c r="Q24" i="1"/>
  <c r="Q25" i="1"/>
  <c r="Q26" i="1"/>
  <c r="Q27" i="1"/>
  <c r="Q28" i="1"/>
  <c r="Q29" i="1"/>
  <c r="Q30" i="1"/>
  <c r="Q31" i="1"/>
  <c r="I32" i="1"/>
  <c r="Q32" i="1"/>
  <c r="Q33" i="1"/>
  <c r="Q34" i="1"/>
  <c r="Q35" i="1"/>
  <c r="Q37" i="1"/>
  <c r="Q38" i="1"/>
  <c r="Q39" i="1"/>
  <c r="Q40" i="1"/>
  <c r="Q41" i="1"/>
  <c r="I42" i="1"/>
  <c r="Q42" i="1"/>
  <c r="G16" i="2"/>
  <c r="C16" i="2"/>
  <c r="E16" i="2"/>
  <c r="G15" i="2"/>
  <c r="C15" i="2"/>
  <c r="E15" i="2"/>
  <c r="G52" i="2"/>
  <c r="C52" i="2"/>
  <c r="E52" i="2"/>
  <c r="G14" i="2"/>
  <c r="C14" i="2"/>
  <c r="E14" i="2"/>
  <c r="G51" i="2"/>
  <c r="C51" i="2"/>
  <c r="E51" i="2"/>
  <c r="G13" i="2"/>
  <c r="C13" i="2"/>
  <c r="E13" i="2"/>
  <c r="G50" i="2"/>
  <c r="C50" i="2"/>
  <c r="E50" i="2"/>
  <c r="G49" i="2"/>
  <c r="C49" i="2"/>
  <c r="E49" i="2"/>
  <c r="G12" i="2"/>
  <c r="C12" i="2"/>
  <c r="E12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11" i="2"/>
  <c r="C11" i="2"/>
  <c r="E11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16" i="2"/>
  <c r="B16" i="2"/>
  <c r="D16" i="2"/>
  <c r="A16" i="2"/>
  <c r="H15" i="2"/>
  <c r="B15" i="2"/>
  <c r="D15" i="2"/>
  <c r="A15" i="2"/>
  <c r="H52" i="2"/>
  <c r="B52" i="2"/>
  <c r="D52" i="2"/>
  <c r="A52" i="2"/>
  <c r="H14" i="2"/>
  <c r="B14" i="2"/>
  <c r="D14" i="2"/>
  <c r="A14" i="2"/>
  <c r="H51" i="2"/>
  <c r="B51" i="2"/>
  <c r="D51" i="2"/>
  <c r="A51" i="2"/>
  <c r="H13" i="2"/>
  <c r="B13" i="2"/>
  <c r="D13" i="2"/>
  <c r="A13" i="2"/>
  <c r="H50" i="2"/>
  <c r="B50" i="2"/>
  <c r="D50" i="2"/>
  <c r="A50" i="2"/>
  <c r="H49" i="2"/>
  <c r="B49" i="2"/>
  <c r="D49" i="2"/>
  <c r="A49" i="2"/>
  <c r="H12" i="2"/>
  <c r="B12" i="2"/>
  <c r="D12" i="2"/>
  <c r="A12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1" i="2"/>
  <c r="B11" i="2"/>
  <c r="D11" i="2"/>
  <c r="A1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62" i="1"/>
  <c r="F16" i="1"/>
  <c r="F17" i="1" s="1"/>
  <c r="C17" i="1"/>
  <c r="Q61" i="1"/>
  <c r="H36" i="1"/>
  <c r="Q54" i="1"/>
  <c r="K57" i="1"/>
  <c r="Q57" i="1"/>
  <c r="Q59" i="1"/>
  <c r="Q36" i="1"/>
  <c r="E43" i="1"/>
  <c r="G63" i="1"/>
  <c r="K63" i="1"/>
  <c r="E38" i="2"/>
  <c r="F43" i="1"/>
  <c r="G43" i="1"/>
  <c r="I43" i="1"/>
  <c r="C12" i="1"/>
  <c r="C11" i="1"/>
  <c r="O45" i="1" l="1"/>
  <c r="O35" i="1"/>
  <c r="O59" i="1"/>
  <c r="O60" i="1"/>
  <c r="O23" i="1"/>
  <c r="O36" i="1"/>
  <c r="O38" i="1"/>
  <c r="O53" i="1"/>
  <c r="C15" i="1"/>
  <c r="F18" i="1" s="1"/>
  <c r="O46" i="1"/>
  <c r="O28" i="1"/>
  <c r="O31" i="1"/>
  <c r="O50" i="1"/>
  <c r="O43" i="1"/>
  <c r="O62" i="1"/>
  <c r="O41" i="1"/>
  <c r="O51" i="1"/>
  <c r="O56" i="1"/>
  <c r="O54" i="1"/>
  <c r="O27" i="1"/>
  <c r="O24" i="1"/>
  <c r="O61" i="1"/>
  <c r="O55" i="1"/>
  <c r="O37" i="1"/>
  <c r="O40" i="1"/>
  <c r="O32" i="1"/>
  <c r="O25" i="1"/>
  <c r="O47" i="1"/>
  <c r="O21" i="1"/>
  <c r="O33" i="1"/>
  <c r="O49" i="1"/>
  <c r="O58" i="1"/>
  <c r="O34" i="1"/>
  <c r="O57" i="1"/>
  <c r="O52" i="1"/>
  <c r="O29" i="1"/>
  <c r="O48" i="1"/>
  <c r="O22" i="1"/>
  <c r="O42" i="1"/>
  <c r="O63" i="1"/>
  <c r="O26" i="1"/>
  <c r="O30" i="1"/>
  <c r="O44" i="1"/>
  <c r="O39" i="1"/>
  <c r="C16" i="1"/>
  <c r="D18" i="1" s="1"/>
  <c r="F19" i="1" l="1"/>
  <c r="C18" i="1"/>
</calcChain>
</file>

<file path=xl/sharedStrings.xml><?xml version="1.0" encoding="utf-8"?>
<sst xmlns="http://schemas.openxmlformats.org/spreadsheetml/2006/main" count="474" uniqueCount="206">
  <si>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</si>
  <si>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</si>
  <si>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</si>
  <si>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</si>
  <si>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</si>
  <si>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</si>
  <si>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</si>
  <si>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</si>
  <si>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</si>
  <si>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</si>
  <si>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</si>
  <si>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</si>
  <si>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</si>
  <si>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</si>
  <si>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</si>
  <si>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</si>
  <si>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</si>
  <si>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</si>
  <si>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</si>
  <si>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</si>
  <si>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</si>
  <si>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</si>
  <si>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</si>
  <si>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</si>
  <si>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</si>
  <si>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</si>
  <si>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</si>
  <si>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</si>
  <si>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</si>
  <si>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Misc</t>
  </si>
  <si>
    <t>IBVS 3877</t>
  </si>
  <si>
    <t>IBVS 5263</t>
  </si>
  <si>
    <t>IBVS 5543</t>
  </si>
  <si>
    <t># of data points:</t>
  </si>
  <si>
    <t>TY Cnc / gsc 0810-0375</t>
  </si>
  <si>
    <t>IBVS 5945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</si>
  <si>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</si>
  <si>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</si>
  <si>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</si>
  <si>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</si>
  <si>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</si>
  <si>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</si>
  <si>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</si>
  <si>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</si>
  <si>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</si>
  <si>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</si>
  <si>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</si>
  <si>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</si>
  <si>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</si>
  <si>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</si>
  <si>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</si>
  <si>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</si>
  <si>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</si>
  <si>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</si>
  <si>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</si>
  <si>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</si>
  <si>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</si>
  <si>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</si>
  <si>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2429266.029 </t>
  </si>
  <si>
    <t> 02.01.1939 12:41 </t>
  </si>
  <si>
    <t> 0.062 </t>
  </si>
  <si>
    <t>V </t>
  </si>
  <si>
    <t> Hassler &amp; Whitney </t>
  </si>
  <si>
    <t> AJ 53.13 </t>
  </si>
  <si>
    <t>2430057.728 </t>
  </si>
  <si>
    <t> 04.03.1941 05:28 </t>
  </si>
  <si>
    <t> 0.036 </t>
  </si>
  <si>
    <t>2430104.815 </t>
  </si>
  <si>
    <t> 20.04.1941 07:33 </t>
  </si>
  <si>
    <t> B.S.Whitney </t>
  </si>
  <si>
    <t>2430104.823 </t>
  </si>
  <si>
    <t> 20.04.1941 07:45 </t>
  </si>
  <si>
    <t> 0.070 </t>
  </si>
  <si>
    <t> AJ 50.132 </t>
  </si>
  <si>
    <t>2430129.721 </t>
  </si>
  <si>
    <t> 15.05.1941 05:18 </t>
  </si>
  <si>
    <t> 0.054 </t>
  </si>
  <si>
    <t>2430143.572 </t>
  </si>
  <si>
    <t> 29.05.1941 01:43 </t>
  </si>
  <si>
    <t> 0.063 </t>
  </si>
  <si>
    <t>2430378.864 </t>
  </si>
  <si>
    <t> 19.01.1942 08:44 </t>
  </si>
  <si>
    <t> 0.052 </t>
  </si>
  <si>
    <t>2430381.646 </t>
  </si>
  <si>
    <t> 22.01.1942 03:30 </t>
  </si>
  <si>
    <t> 0.066 </t>
  </si>
  <si>
    <t>2430428.700 </t>
  </si>
  <si>
    <t> 10.03.1942 04:48 </t>
  </si>
  <si>
    <t> 0.059 </t>
  </si>
  <si>
    <t>2430437.004 </t>
  </si>
  <si>
    <t> 18.03.1942 12:05 </t>
  </si>
  <si>
    <t>2430439.770 </t>
  </si>
  <si>
    <t> 21.03.1942 06:28 </t>
  </si>
  <si>
    <t> 0.056 </t>
  </si>
  <si>
    <t>2430464.688 </t>
  </si>
  <si>
    <t> 15.04.1942 04:30 </t>
  </si>
  <si>
    <t> 0.060 </t>
  </si>
  <si>
    <t>2430475.758 </t>
  </si>
  <si>
    <t> 26.04.1942 06:11 </t>
  </si>
  <si>
    <t> 0.057 </t>
  </si>
  <si>
    <t>2430769.192 </t>
  </si>
  <si>
    <t> 13.02.1943 16:36 </t>
  </si>
  <si>
    <t>2431184.426 </t>
  </si>
  <si>
    <t> 03.04.1944 22:13 </t>
  </si>
  <si>
    <t> 0.048 </t>
  </si>
  <si>
    <t>2431516.620 </t>
  </si>
  <si>
    <t> 02.03.1945 02:52 </t>
  </si>
  <si>
    <t> 0.049 </t>
  </si>
  <si>
    <t>2431821.130 </t>
  </si>
  <si>
    <t> 31.12.1945 15:07 </t>
  </si>
  <si>
    <t> 0.050 </t>
  </si>
  <si>
    <t>2433246.802 </t>
  </si>
  <si>
    <t> 26.11.1949 07:14 </t>
  </si>
  <si>
    <t> AJ 55.231 </t>
  </si>
  <si>
    <t>2433280.020 </t>
  </si>
  <si>
    <t> 29.12.1949 12:28 </t>
  </si>
  <si>
    <t>2433626.043 </t>
  </si>
  <si>
    <t> 10.12.1950 13:01 </t>
  </si>
  <si>
    <t> 0.051 </t>
  </si>
  <si>
    <t> AJ 59.455 </t>
  </si>
  <si>
    <t>2433653.735 </t>
  </si>
  <si>
    <t> 07.01.1951 05:38 </t>
  </si>
  <si>
    <t>2434395.636 </t>
  </si>
  <si>
    <t> 18.01.1953 03:15 </t>
  </si>
  <si>
    <t> 0.065 </t>
  </si>
  <si>
    <t>2435242.739 </t>
  </si>
  <si>
    <t> 15.05.1955 05:44 </t>
  </si>
  <si>
    <t> 0.077 </t>
  </si>
  <si>
    <t> AJ 64.260 </t>
  </si>
  <si>
    <t>2435577.698 </t>
  </si>
  <si>
    <t> 14.04.1956 04:45 </t>
  </si>
  <si>
    <t> 0.076 </t>
  </si>
  <si>
    <t>2435934.813 </t>
  </si>
  <si>
    <t> 06.04.1957 07:30 </t>
  </si>
  <si>
    <t> 0.084 </t>
  </si>
  <si>
    <t>2436330.676 </t>
  </si>
  <si>
    <t> 07.05.1958 04:13 </t>
  </si>
  <si>
    <t>2444289.367 </t>
  </si>
  <si>
    <t> 19.02.1980 20:48 </t>
  </si>
  <si>
    <t> -0.000 </t>
  </si>
  <si>
    <t> K.Locher </t>
  </si>
  <si>
    <t> BBS 46 </t>
  </si>
  <si>
    <t>2447118.538 </t>
  </si>
  <si>
    <t> 19.11.1987 00:54 </t>
  </si>
  <si>
    <t> -0.001 </t>
  </si>
  <si>
    <t> BBS 86 </t>
  </si>
  <si>
    <t>2447730.335 </t>
  </si>
  <si>
    <t> 22.07.1989 20:02 </t>
  </si>
  <si>
    <t> 0.008 </t>
  </si>
  <si>
    <t> J.Borovicka </t>
  </si>
  <si>
    <t> BRNO 30 </t>
  </si>
  <si>
    <t>2447943.492 </t>
  </si>
  <si>
    <t> 20.02.1990 23:48 </t>
  </si>
  <si>
    <t> BRNO 31 </t>
  </si>
  <si>
    <t>2447954.567 </t>
  </si>
  <si>
    <t> 04.03.1990 01:36 </t>
  </si>
  <si>
    <t> 0.010 </t>
  </si>
  <si>
    <t> BBS 94 </t>
  </si>
  <si>
    <t>2447968.390 </t>
  </si>
  <si>
    <t> 17.03.1990 21:21 </t>
  </si>
  <si>
    <t> -0.008 </t>
  </si>
  <si>
    <t>E </t>
  </si>
  <si>
    <t>?</t>
  </si>
  <si>
    <t> A.Paschke </t>
  </si>
  <si>
    <t> BBS 95 </t>
  </si>
  <si>
    <t>2448624.495 </t>
  </si>
  <si>
    <t> 02.01.1992 23:52 </t>
  </si>
  <si>
    <t> 0.017 </t>
  </si>
  <si>
    <t> BBS 100 </t>
  </si>
  <si>
    <t>2449006.507 </t>
  </si>
  <si>
    <t> 19.01.1993 00:10 </t>
  </si>
  <si>
    <t>IBVS 3877 </t>
  </si>
  <si>
    <t>2449784.390 </t>
  </si>
  <si>
    <t> 07.03.1995 21:21 </t>
  </si>
  <si>
    <t> 0.007 </t>
  </si>
  <si>
    <t> BBS 108 </t>
  </si>
  <si>
    <t>2450894.457 </t>
  </si>
  <si>
    <t> 21.03.1998 22:58 </t>
  </si>
  <si>
    <t> -0.002 </t>
  </si>
  <si>
    <t> BBS 117 </t>
  </si>
  <si>
    <t>2451193.4325 </t>
  </si>
  <si>
    <t> 14.01.1999 22:22 </t>
  </si>
  <si>
    <t> 0.0002 </t>
  </si>
  <si>
    <t> M.Zejda </t>
  </si>
  <si>
    <t>IBVS 5263 </t>
  </si>
  <si>
    <t>2451957.460 </t>
  </si>
  <si>
    <t> 16.02.2001 23:02 </t>
  </si>
  <si>
    <t> -0.015 </t>
  </si>
  <si>
    <t> BBS 124 </t>
  </si>
  <si>
    <t>2453081.384 </t>
  </si>
  <si>
    <t> 16.03.2004 21:12 </t>
  </si>
  <si>
    <t> BBS 130 </t>
  </si>
  <si>
    <t>2453377.591 </t>
  </si>
  <si>
    <t> 07.01.2005 02:11 </t>
  </si>
  <si>
    <t> -0.006 </t>
  </si>
  <si>
    <t>OEJV 0003 </t>
  </si>
  <si>
    <t>2455201.8866 </t>
  </si>
  <si>
    <t> 05.01.2010 09:16 </t>
  </si>
  <si>
    <t> -0.0004 </t>
  </si>
  <si>
    <t>C </t>
  </si>
  <si>
    <t> R.Diethelm </t>
  </si>
  <si>
    <t>IBVS 5945 </t>
  </si>
  <si>
    <t>2455929.9466 </t>
  </si>
  <si>
    <t> 03.01.2012 10:43 </t>
  </si>
  <si>
    <t> 0.0046 </t>
  </si>
  <si>
    <t>IBVS 6011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</si>
</sst>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Cnc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29266.028999999999</c:v>
                  </c:pt>
                  <c:pt idx="1">
                    <c:v>30057.727999999999</c:v>
                  </c:pt>
                  <c:pt idx="2">
                    <c:v>30104.814999999999</c:v>
                  </c:pt>
                  <c:pt idx="3">
                    <c:v>30104.823</c:v>
                  </c:pt>
                  <c:pt idx="4">
                    <c:v>30129.721000000001</c:v>
                  </c:pt>
                  <c:pt idx="5">
                    <c:v>30143.572</c:v>
                  </c:pt>
                  <c:pt idx="6">
                    <c:v>30378.864000000001</c:v>
                  </c:pt>
                  <c:pt idx="7">
                    <c:v>30381.646000000001</c:v>
                  </c:pt>
                  <c:pt idx="8">
                    <c:v>30428.7</c:v>
                  </c:pt>
                  <c:pt idx="9">
                    <c:v>30437.004000000001</c:v>
                  </c:pt>
                  <c:pt idx="10">
                    <c:v>30439.77</c:v>
                  </c:pt>
                  <c:pt idx="11">
                    <c:v>30464.687999999998</c:v>
                  </c:pt>
                  <c:pt idx="12">
                    <c:v>30475.758000000002</c:v>
                  </c:pt>
                  <c:pt idx="13">
                    <c:v>30769.191999999999</c:v>
                  </c:pt>
                  <c:pt idx="14">
                    <c:v>31184.425999999999</c:v>
                  </c:pt>
                  <c:pt idx="15">
                    <c:v>31516.62</c:v>
                  </c:pt>
                  <c:pt idx="16">
                    <c:v>31821.13</c:v>
                  </c:pt>
                  <c:pt idx="17">
                    <c:v>33246.802000000003</c:v>
                  </c:pt>
                  <c:pt idx="18">
                    <c:v>33280.019999999997</c:v>
                  </c:pt>
                  <c:pt idx="19">
                    <c:v>33626.042999999998</c:v>
                  </c:pt>
                  <c:pt idx="20">
                    <c:v>33653.735000000001</c:v>
                  </c:pt>
                  <c:pt idx="21">
                    <c:v>34395.635999999999</c:v>
                  </c:pt>
                  <c:pt idx="22">
                    <c:v>35242.739000000001</c:v>
                  </c:pt>
                  <c:pt idx="23">
                    <c:v>35577.697999999997</c:v>
                  </c:pt>
                  <c:pt idx="24">
                    <c:v>35934.813000000002</c:v>
                  </c:pt>
                  <c:pt idx="25">
                    <c:v>36330.675999999999</c:v>
                  </c:pt>
                  <c:pt idx="26">
                    <c:v>44289.366999999998</c:v>
                  </c:pt>
                  <c:pt idx="27">
                    <c:v>47118.538</c:v>
                  </c:pt>
                  <c:pt idx="28">
                    <c:v>47730.334999999999</c:v>
                  </c:pt>
                  <c:pt idx="29">
                    <c:v>47943.491999999998</c:v>
                  </c:pt>
                  <c:pt idx="30">
                    <c:v>47954.567000000003</c:v>
                  </c:pt>
                  <c:pt idx="31">
                    <c:v>47968.39</c:v>
                  </c:pt>
                  <c:pt idx="32">
                    <c:v>48624.495000000003</c:v>
                  </c:pt>
                  <c:pt idx="33">
                    <c:v>49006.506999999998</c:v>
                  </c:pt>
                  <c:pt idx="34">
                    <c:v>49784.39</c:v>
                  </c:pt>
                  <c:pt idx="35">
                    <c:v>50894.457000000002</c:v>
                  </c:pt>
                  <c:pt idx="36">
                    <c:v>51193.432500000003</c:v>
                  </c:pt>
                  <c:pt idx="37">
                    <c:v>51957.46</c:v>
                  </c:pt>
                  <c:pt idx="38">
                    <c:v>53081.383999999998</c:v>
                  </c:pt>
                  <c:pt idx="39">
                    <c:v>53377.591</c:v>
                  </c:pt>
                  <c:pt idx="40">
                    <c:v>55201.886599999998</c:v>
                  </c:pt>
                  <c:pt idx="41">
                    <c:v>55929.946600000003</c:v>
                  </c:pt>
                  <c:pt idx="42">
                    <c:v>57131.382599999997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29266.028999999999</c:v>
                  </c:pt>
                  <c:pt idx="1">
                    <c:v>30057.727999999999</c:v>
                  </c:pt>
                  <c:pt idx="2">
                    <c:v>30104.814999999999</c:v>
                  </c:pt>
                  <c:pt idx="3">
                    <c:v>30104.823</c:v>
                  </c:pt>
                  <c:pt idx="4">
                    <c:v>30129.721000000001</c:v>
                  </c:pt>
                  <c:pt idx="5">
                    <c:v>30143.572</c:v>
                  </c:pt>
                  <c:pt idx="6">
                    <c:v>30378.864000000001</c:v>
                  </c:pt>
                  <c:pt idx="7">
                    <c:v>30381.646000000001</c:v>
                  </c:pt>
                  <c:pt idx="8">
                    <c:v>30428.7</c:v>
                  </c:pt>
                  <c:pt idx="9">
                    <c:v>30437.004000000001</c:v>
                  </c:pt>
                  <c:pt idx="10">
                    <c:v>30439.77</c:v>
                  </c:pt>
                  <c:pt idx="11">
                    <c:v>30464.687999999998</c:v>
                  </c:pt>
                  <c:pt idx="12">
                    <c:v>30475.758000000002</c:v>
                  </c:pt>
                  <c:pt idx="13">
                    <c:v>30769.191999999999</c:v>
                  </c:pt>
                  <c:pt idx="14">
                    <c:v>31184.425999999999</c:v>
                  </c:pt>
                  <c:pt idx="15">
                    <c:v>31516.62</c:v>
                  </c:pt>
                  <c:pt idx="16">
                    <c:v>31821.13</c:v>
                  </c:pt>
                  <c:pt idx="17">
                    <c:v>33246.802000000003</c:v>
                  </c:pt>
                  <c:pt idx="18">
                    <c:v>33280.019999999997</c:v>
                  </c:pt>
                  <c:pt idx="19">
                    <c:v>33626.042999999998</c:v>
                  </c:pt>
                  <c:pt idx="20">
                    <c:v>33653.735000000001</c:v>
                  </c:pt>
                  <c:pt idx="21">
                    <c:v>34395.635999999999</c:v>
                  </c:pt>
                  <c:pt idx="22">
                    <c:v>35242.739000000001</c:v>
                  </c:pt>
                  <c:pt idx="23">
                    <c:v>35577.697999999997</c:v>
                  </c:pt>
                  <c:pt idx="24">
                    <c:v>35934.813000000002</c:v>
                  </c:pt>
                  <c:pt idx="25">
                    <c:v>36330.675999999999</c:v>
                  </c:pt>
                  <c:pt idx="26">
                    <c:v>44289.366999999998</c:v>
                  </c:pt>
                  <c:pt idx="27">
                    <c:v>47118.538</c:v>
                  </c:pt>
                  <c:pt idx="28">
                    <c:v>47730.334999999999</c:v>
                  </c:pt>
                  <c:pt idx="29">
                    <c:v>47943.491999999998</c:v>
                  </c:pt>
                  <c:pt idx="30">
                    <c:v>47954.567000000003</c:v>
                  </c:pt>
                  <c:pt idx="31">
                    <c:v>47968.39</c:v>
                  </c:pt>
                  <c:pt idx="32">
                    <c:v>48624.495000000003</c:v>
                  </c:pt>
                  <c:pt idx="33">
                    <c:v>49006.506999999998</c:v>
                  </c:pt>
                  <c:pt idx="34">
                    <c:v>49784.39</c:v>
                  </c:pt>
                  <c:pt idx="35">
                    <c:v>50894.457000000002</c:v>
                  </c:pt>
                  <c:pt idx="36">
                    <c:v>51193.432500000003</c:v>
                  </c:pt>
                  <c:pt idx="37">
                    <c:v>51957.46</c:v>
                  </c:pt>
                  <c:pt idx="38">
                    <c:v>53081.383999999998</c:v>
                  </c:pt>
                  <c:pt idx="39">
                    <c:v>53377.591</c:v>
                  </c:pt>
                  <c:pt idx="40">
                    <c:v>55201.886599999998</c:v>
                  </c:pt>
                  <c:pt idx="41">
                    <c:v>55929.946600000003</c:v>
                  </c:pt>
                  <c:pt idx="42">
                    <c:v>57131.382599999997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BFC-8491-AF1A85C678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1.4E-2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1.4E-2</c:v>
                  </c:pt>
                  <c:pt idx="37">
                    <c:v>0</c:v>
                  </c:pt>
                  <c:pt idx="38">
                    <c:v>5.0000000000000001E-3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0">
                  <c:v>2.7956999998423271E-2</c:v>
                </c:pt>
                <c:pt idx="1">
                  <c:v>-3.6970000001019798E-3</c:v>
                </c:pt>
                <c:pt idx="2">
                  <c:v>2.238999999826774E-2</c:v>
                </c:pt>
                <c:pt idx="3">
                  <c:v>3.0389999999897555E-2</c:v>
                </c:pt>
                <c:pt idx="4">
                  <c:v>1.3789000004180707E-2</c:v>
                </c:pt>
                <c:pt idx="5">
                  <c:v>2.3344000001088716E-2</c:v>
                </c:pt>
                <c:pt idx="6">
                  <c:v>1.0779000003822148E-2</c:v>
                </c:pt>
                <c:pt idx="7">
                  <c:v>2.4490000003424939E-2</c:v>
                </c:pt>
                <c:pt idx="8">
                  <c:v>1.7577000002347631E-2</c:v>
                </c:pt>
                <c:pt idx="9">
                  <c:v>1.6710000003513414E-2</c:v>
                </c:pt>
                <c:pt idx="10">
                  <c:v>1.4420999999856576E-2</c:v>
                </c:pt>
                <c:pt idx="11">
                  <c:v>1.7820000000938307E-2</c:v>
                </c:pt>
                <c:pt idx="12">
                  <c:v>1.4664000002085231E-2</c:v>
                </c:pt>
                <c:pt idx="13">
                  <c:v>1.0030000001279404E-2</c:v>
                </c:pt>
                <c:pt idx="14">
                  <c:v>6.8000000101164915E-4</c:v>
                </c:pt>
                <c:pt idx="16">
                  <c:v>-1.7899999984365422E-3</c:v>
                </c:pt>
                <c:pt idx="17">
                  <c:v>1.3750000071013346E-3</c:v>
                </c:pt>
                <c:pt idx="18">
                  <c:v>-9.3000002379994839E-5</c:v>
                </c:pt>
                <c:pt idx="19">
                  <c:v>-1.3218000000051688E-2</c:v>
                </c:pt>
                <c:pt idx="20">
                  <c:v>-4.1080000009969808E-3</c:v>
                </c:pt>
                <c:pt idx="21">
                  <c:v>-4.5600000012200326E-3</c:v>
                </c:pt>
                <c:pt idx="22">
                  <c:v>2.0060000024386682E-3</c:v>
                </c:pt>
                <c:pt idx="23">
                  <c:v>-1.9630000024335459E-3</c:v>
                </c:pt>
                <c:pt idx="24">
                  <c:v>3.7560000055236742E-3</c:v>
                </c:pt>
                <c:pt idx="25">
                  <c:v>1.4290000035543926E-3</c:v>
                </c:pt>
                <c:pt idx="26">
                  <c:v>-0.13844599999720231</c:v>
                </c:pt>
                <c:pt idx="27">
                  <c:v>-0.15880399999878136</c:v>
                </c:pt>
                <c:pt idx="28">
                  <c:v>-0.15367300000070827</c:v>
                </c:pt>
                <c:pt idx="29">
                  <c:v>-0.15492600000288803</c:v>
                </c:pt>
                <c:pt idx="30">
                  <c:v>-0.15308199999708449</c:v>
                </c:pt>
                <c:pt idx="31">
                  <c:v>-0.17152699999860488</c:v>
                </c:pt>
                <c:pt idx="32">
                  <c:v>-0.1510199999975157</c:v>
                </c:pt>
                <c:pt idx="34">
                  <c:v>-0.16911099999560975</c:v>
                </c:pt>
                <c:pt idx="35">
                  <c:v>-0.18599999999423744</c:v>
                </c:pt>
                <c:pt idx="37">
                  <c:v>-0.20597600000473903</c:v>
                </c:pt>
                <c:pt idx="39">
                  <c:v>-0.20723300000099698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A-4BFC-8491-AF1A85C678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A-4BFC-8491-AF1A85C678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33">
                  <c:v>-0.16290200000366895</c:v>
                </c:pt>
                <c:pt idx="36">
                  <c:v>-0.18571199999860255</c:v>
                </c:pt>
                <c:pt idx="38">
                  <c:v>-0.20731000000523636</c:v>
                </c:pt>
                <c:pt idx="40">
                  <c:v>-0.21408400000655092</c:v>
                </c:pt>
                <c:pt idx="41">
                  <c:v>-0.21409099999436876</c:v>
                </c:pt>
                <c:pt idx="42">
                  <c:v>-0.2155170000041835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A-4BFC-8491-AF1A85C678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A-4BFC-8491-AF1A85C678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A-4BFC-8491-AF1A85C678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A-4BFC-8491-AF1A85C678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-813</c:v>
                </c:pt>
                <c:pt idx="1">
                  <c:v>-527</c:v>
                </c:pt>
                <c:pt idx="2">
                  <c:v>-510</c:v>
                </c:pt>
                <c:pt idx="3">
                  <c:v>-510</c:v>
                </c:pt>
                <c:pt idx="4">
                  <c:v>-501</c:v>
                </c:pt>
                <c:pt idx="5">
                  <c:v>-496</c:v>
                </c:pt>
                <c:pt idx="6">
                  <c:v>-411</c:v>
                </c:pt>
                <c:pt idx="7">
                  <c:v>-410</c:v>
                </c:pt>
                <c:pt idx="8">
                  <c:v>-393</c:v>
                </c:pt>
                <c:pt idx="9">
                  <c:v>-390</c:v>
                </c:pt>
                <c:pt idx="10">
                  <c:v>-389</c:v>
                </c:pt>
                <c:pt idx="11">
                  <c:v>-380</c:v>
                </c:pt>
                <c:pt idx="12">
                  <c:v>-376</c:v>
                </c:pt>
                <c:pt idx="13">
                  <c:v>-270</c:v>
                </c:pt>
                <c:pt idx="14">
                  <c:v>-120</c:v>
                </c:pt>
                <c:pt idx="15">
                  <c:v>0</c:v>
                </c:pt>
                <c:pt idx="16">
                  <c:v>110</c:v>
                </c:pt>
                <c:pt idx="17">
                  <c:v>625</c:v>
                </c:pt>
                <c:pt idx="18">
                  <c:v>637</c:v>
                </c:pt>
                <c:pt idx="19">
                  <c:v>762</c:v>
                </c:pt>
                <c:pt idx="20">
                  <c:v>772</c:v>
                </c:pt>
                <c:pt idx="21">
                  <c:v>1040</c:v>
                </c:pt>
                <c:pt idx="22">
                  <c:v>1346</c:v>
                </c:pt>
                <c:pt idx="23">
                  <c:v>1467</c:v>
                </c:pt>
                <c:pt idx="24">
                  <c:v>1596</c:v>
                </c:pt>
                <c:pt idx="25">
                  <c:v>1739</c:v>
                </c:pt>
                <c:pt idx="26">
                  <c:v>4614</c:v>
                </c:pt>
                <c:pt idx="27">
                  <c:v>5636</c:v>
                </c:pt>
                <c:pt idx="28">
                  <c:v>5857</c:v>
                </c:pt>
                <c:pt idx="29">
                  <c:v>5934</c:v>
                </c:pt>
                <c:pt idx="30">
                  <c:v>5938</c:v>
                </c:pt>
                <c:pt idx="31">
                  <c:v>5943</c:v>
                </c:pt>
                <c:pt idx="32">
                  <c:v>6180</c:v>
                </c:pt>
                <c:pt idx="33">
                  <c:v>6318</c:v>
                </c:pt>
                <c:pt idx="34">
                  <c:v>6599</c:v>
                </c:pt>
                <c:pt idx="35">
                  <c:v>7000</c:v>
                </c:pt>
                <c:pt idx="36">
                  <c:v>7108</c:v>
                </c:pt>
                <c:pt idx="37">
                  <c:v>7384</c:v>
                </c:pt>
                <c:pt idx="38">
                  <c:v>7790</c:v>
                </c:pt>
                <c:pt idx="39">
                  <c:v>7897</c:v>
                </c:pt>
                <c:pt idx="40">
                  <c:v>8556</c:v>
                </c:pt>
                <c:pt idx="41">
                  <c:v>8819</c:v>
                </c:pt>
                <c:pt idx="42">
                  <c:v>9253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-2.5851133593001646E-2</c:v>
                </c:pt>
                <c:pt idx="1">
                  <c:v>-3.1564576630125393E-2</c:v>
                </c:pt>
                <c:pt idx="2">
                  <c:v>-3.1904186880583801E-2</c:v>
                </c:pt>
                <c:pt idx="3">
                  <c:v>-3.1904186880583801E-2</c:v>
                </c:pt>
                <c:pt idx="4">
                  <c:v>-3.2083980542591185E-2</c:v>
                </c:pt>
                <c:pt idx="5">
                  <c:v>-3.2183865910373075E-2</c:v>
                </c:pt>
                <c:pt idx="6">
                  <c:v>-3.3881917162665094E-2</c:v>
                </c:pt>
                <c:pt idx="7">
                  <c:v>-3.3901894236221475E-2</c:v>
                </c:pt>
                <c:pt idx="8">
                  <c:v>-3.4241504486679876E-2</c:v>
                </c:pt>
                <c:pt idx="9">
                  <c:v>-3.4301435707349004E-2</c:v>
                </c:pt>
                <c:pt idx="10">
                  <c:v>-3.4321412780905385E-2</c:v>
                </c:pt>
                <c:pt idx="11">
                  <c:v>-3.4501206442912775E-2</c:v>
                </c:pt>
                <c:pt idx="12">
                  <c:v>-3.4581114737138277E-2</c:v>
                </c:pt>
                <c:pt idx="13">
                  <c:v>-3.6698684534114213E-2</c:v>
                </c:pt>
                <c:pt idx="14">
                  <c:v>-3.9695245567570724E-2</c:v>
                </c:pt>
                <c:pt idx="15">
                  <c:v>-4.2092494394335933E-2</c:v>
                </c:pt>
                <c:pt idx="16">
                  <c:v>-4.4289972485537371E-2</c:v>
                </c:pt>
                <c:pt idx="17">
                  <c:v>-5.4578165367071392E-2</c:v>
                </c:pt>
                <c:pt idx="18">
                  <c:v>-5.4817890249747911E-2</c:v>
                </c:pt>
                <c:pt idx="19">
                  <c:v>-5.731502444429501E-2</c:v>
                </c:pt>
                <c:pt idx="20">
                  <c:v>-5.7514795179858774E-2</c:v>
                </c:pt>
                <c:pt idx="21">
                  <c:v>-6.286865089296774E-2</c:v>
                </c:pt>
                <c:pt idx="22">
                  <c:v>-6.8981635401219016E-2</c:v>
                </c:pt>
                <c:pt idx="23">
                  <c:v>-7.1398861301540606E-2</c:v>
                </c:pt>
                <c:pt idx="24">
                  <c:v>-7.3975903790313213E-2</c:v>
                </c:pt>
                <c:pt idx="25">
                  <c:v>-7.683262530887508E-2</c:v>
                </c:pt>
                <c:pt idx="26">
                  <c:v>-0.1342667117834582</c:v>
                </c:pt>
                <c:pt idx="27">
                  <c:v>-0.15468328095807521</c:v>
                </c:pt>
                <c:pt idx="28">
                  <c:v>-0.15909821421403447</c:v>
                </c:pt>
                <c:pt idx="29">
                  <c:v>-0.16063644887787548</c:v>
                </c:pt>
                <c:pt idx="30">
                  <c:v>-0.160716357172101</c:v>
                </c:pt>
                <c:pt idx="31">
                  <c:v>-0.16081624253988289</c:v>
                </c:pt>
                <c:pt idx="32">
                  <c:v>-0.16555080897274416</c:v>
                </c:pt>
                <c:pt idx="33">
                  <c:v>-0.16830764512352417</c:v>
                </c:pt>
                <c:pt idx="34">
                  <c:v>-0.17392120279286602</c:v>
                </c:pt>
                <c:pt idx="35">
                  <c:v>-0.1819320092889731</c:v>
                </c:pt>
                <c:pt idx="36">
                  <c:v>-0.18408953323306179</c:v>
                </c:pt>
                <c:pt idx="37">
                  <c:v>-0.18960320553462176</c:v>
                </c:pt>
                <c:pt idx="38">
                  <c:v>-0.19771389739851072</c:v>
                </c:pt>
                <c:pt idx="39">
                  <c:v>-0.19985144426904303</c:v>
                </c:pt>
                <c:pt idx="40">
                  <c:v>-0.2130163357426953</c:v>
                </c:pt>
                <c:pt idx="41">
                  <c:v>-0.21827030608802239</c:v>
                </c:pt>
                <c:pt idx="42">
                  <c:v>-0.22694035601148987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A-4BFC-8491-AF1A85C6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96544"/>
        <c:axId val="1"/>
      </c:scatterChart>
      <c:valAx>
        <c:axId val="100809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9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161925</xdr:colOff>
      <xdr:row>18</xdr:row>
      <xdr:rowOff>47624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223AB1-7AAF-AD2B-FAC6-348FF6611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3877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1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s="7" t="s">
        <v>27</v>
      </c>
    </row>
    <row r="3" spans="1:6" ht="13.5" thickBot="1"/>
    <row r="4" spans="1:6" ht="13.5" thickBot="1">
      <c r="A4" s="4" t="s">
        <v>1</v>
      </c>
      <c r="C4" s="8">
        <v>31516.62</v>
      </c>
      <c r="D4" s="9">
        <v>2.7682890000000002</v>
      </c>
    </row>
    <row r="5" spans="1:6">
      <c r="A5" s="17" t="s">
        <v>36</v>
      </c>
      <c r="B5" s="18"/>
      <c r="C5" s="19">
        <v>-9.5</v>
      </c>
      <c r="D5" s="18" t="s">
        <v>37</v>
      </c>
    </row>
    <row r="6" spans="1:6">
      <c r="A6" s="4" t="s">
        <v>2</v>
      </c>
    </row>
    <row r="7" spans="1:6">
      <c r="A7" t="s">
        <v>3</v>
      </c>
      <c r="C7">
        <f>+C4</f>
        <v>31516.62</v>
      </c>
    </row>
    <row r="8" spans="1:6">
      <c r="A8" t="s">
        <v>4</v>
      </c>
      <c r="C8">
        <f>+D4</f>
        <v>2.7682890000000002</v>
      </c>
    </row>
    <row r="9" spans="1:6">
      <c r="A9" s="33" t="s">
        <v>42</v>
      </c>
      <c r="B9" s="34">
        <v>47</v>
      </c>
      <c r="C9" s="22" t="str">
        <f>"F"&amp;B9</f>
        <v>F47</v>
      </c>
      <c r="D9" s="23" t="str">
        <f>"G"&amp;B9</f>
        <v>G47</v>
      </c>
    </row>
    <row r="10" spans="1:6" ht="13.5" thickBot="1">
      <c r="A10" s="18"/>
      <c r="B10" s="18"/>
      <c r="C10" s="3" t="s">
        <v>20</v>
      </c>
      <c r="D10" s="3" t="s">
        <v>21</v>
      </c>
      <c r="E10" s="18"/>
    </row>
    <row r="11" spans="1:6">
      <c r="A11" s="18" t="s">
        <v>16</v>
      </c>
      <c r="B11" s="18"/>
      <c r="C11" s="20">
        <f ca="1">INTERCEPT(INDIRECT($D$9):G992,INDIRECT($C$9):F992)</f>
        <v>-4.2092494394335933E-2</v>
      </c>
      <c r="D11" s="21"/>
      <c r="E11" s="18"/>
    </row>
    <row r="12" spans="1:6">
      <c r="A12" s="18" t="s">
        <v>17</v>
      </c>
      <c r="B12" s="18"/>
      <c r="C12" s="20">
        <f ca="1">SLOPE(INDIRECT($D$9):G992,INDIRECT($C$9):F992)</f>
        <v>-1.9977073556376737E-5</v>
      </c>
      <c r="D12" s="21"/>
      <c r="E12" s="18"/>
    </row>
    <row r="13" spans="1:6">
      <c r="A13" s="18" t="s">
        <v>19</v>
      </c>
      <c r="B13" s="18"/>
      <c r="C13" s="21" t="s">
        <v>38</v>
      </c>
    </row>
    <row r="14" spans="1:6">
      <c r="A14" s="18"/>
      <c r="B14" s="18"/>
      <c r="C14" s="18"/>
    </row>
    <row r="15" spans="1:6">
      <c r="A15" s="24" t="s">
        <v>18</v>
      </c>
      <c r="B15" s="18"/>
      <c r="C15" s="25">
        <f ca="1">(C7+C11)+(C8+C12)*INT(MAX(F21:F3533))</f>
        <v>57131.371176643996</v>
      </c>
      <c r="E15" s="26" t="s">
        <v>43</v>
      </c>
      <c r="F15" s="19">
        <v>1</v>
      </c>
    </row>
    <row r="16" spans="1:6">
      <c r="A16" s="28" t="s">
        <v>5</v>
      </c>
      <c r="B16" s="18"/>
      <c r="C16" s="29">
        <f ca="1">+C8+C12</f>
        <v>2.7682690229264439</v>
      </c>
      <c r="E16" s="26" t="s">
        <v>39</v>
      </c>
      <c r="F16" s="27">
        <f ca="1">NOW()+15018.5+$C$5/24</f>
        <v>60338.7334625</v>
      </c>
    </row>
    <row r="17" spans="1:17" ht="13.5" thickBot="1">
      <c r="A17" s="26" t="s">
        <v>33</v>
      </c>
      <c r="B17" s="18"/>
      <c r="C17" s="18">
        <f>COUNT(C21:C2191)</f>
        <v>43</v>
      </c>
      <c r="E17" s="26" t="s">
        <v>44</v>
      </c>
      <c r="F17" s="27">
        <f ca="1">ROUND(2*(F16-$C$7)/$C$8,0)/2+F15</f>
        <v>10412.5</v>
      </c>
    </row>
    <row r="18" spans="1:17" ht="14.25" thickTop="1" thickBot="1">
      <c r="A18" s="28" t="s">
        <v>6</v>
      </c>
      <c r="B18" s="18"/>
      <c r="C18" s="31">
        <f ca="1">+C15</f>
        <v>57131.371176643996</v>
      </c>
      <c r="D18" s="32">
        <f ca="1">+C16</f>
        <v>2.7682690229264439</v>
      </c>
      <c r="E18" s="26" t="s">
        <v>40</v>
      </c>
      <c r="F18" s="23">
        <f ca="1">ROUND(2*(F16-$C$15)/$C$16,0)/2+F15</f>
        <v>1159.5</v>
      </c>
    </row>
    <row r="19" spans="1:17" ht="13.5" thickTop="1">
      <c r="E19" s="26" t="s">
        <v>41</v>
      </c>
      <c r="F19" s="30">
        <f ca="1">+$C$15+$C$16*F18-15018.5-$C$5/24</f>
        <v>45323.074942060543</v>
      </c>
    </row>
    <row r="20" spans="1:17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53</v>
      </c>
      <c r="I20" s="6" t="s">
        <v>56</v>
      </c>
      <c r="J20" s="6" t="s">
        <v>50</v>
      </c>
      <c r="K20" s="6" t="s">
        <v>48</v>
      </c>
      <c r="L20" s="6" t="s">
        <v>25</v>
      </c>
      <c r="M20" s="6" t="s">
        <v>26</v>
      </c>
      <c r="N20" s="6" t="s">
        <v>29</v>
      </c>
      <c r="O20" s="6" t="s">
        <v>23</v>
      </c>
      <c r="P20" s="5" t="s">
        <v>22</v>
      </c>
      <c r="Q20" s="3" t="s">
        <v>15</v>
      </c>
    </row>
    <row r="21" spans="1:17">
      <c r="A21" s="48" t="s">
        <v>63</v>
      </c>
      <c r="B21" s="50" t="s">
        <v>28</v>
      </c>
      <c r="C21" s="49">
        <v>29266.028999999999</v>
      </c>
      <c r="D21" s="49" t="s">
        <v>56</v>
      </c>
      <c r="E21">
        <f t="shared" ref="E21:E61" si="0">+(C21-C$7)/C$8</f>
        <v>-812.98990098215904</v>
      </c>
      <c r="F21">
        <f t="shared" ref="F21:F61" si="1">ROUND(2*E21,0)/2</f>
        <v>-813</v>
      </c>
      <c r="G21">
        <f t="shared" ref="G21:G61" si="2">+C21-(C$7+F21*C$8)</f>
        <v>2.7956999998423271E-2</v>
      </c>
      <c r="I21">
        <f t="shared" ref="I21:I35" si="3">+G21</f>
        <v>2.7956999998423271E-2</v>
      </c>
      <c r="O21">
        <f t="shared" ref="O21:O61" ca="1" si="4">+C$11+C$12*$F21</f>
        <v>-2.5851133593001646E-2</v>
      </c>
      <c r="Q21" s="2">
        <f t="shared" ref="Q21:Q61" si="5">+C21-15018.5</f>
        <v>14247.528999999999</v>
      </c>
    </row>
    <row r="22" spans="1:17">
      <c r="A22" s="48" t="s">
        <v>63</v>
      </c>
      <c r="B22" s="50" t="s">
        <v>28</v>
      </c>
      <c r="C22" s="49">
        <v>30057.727999999999</v>
      </c>
      <c r="D22" s="49" t="s">
        <v>56</v>
      </c>
      <c r="E22">
        <f t="shared" si="0"/>
        <v>-527.00133548195288</v>
      </c>
      <c r="F22">
        <f t="shared" si="1"/>
        <v>-527</v>
      </c>
      <c r="G22">
        <f t="shared" si="2"/>
        <v>-3.6970000001019798E-3</v>
      </c>
      <c r="I22">
        <f t="shared" si="3"/>
        <v>-3.6970000001019798E-3</v>
      </c>
      <c r="O22">
        <f t="shared" ca="1" si="4"/>
        <v>-3.1564576630125393E-2</v>
      </c>
      <c r="Q22" s="2">
        <f t="shared" si="5"/>
        <v>15039.227999999999</v>
      </c>
    </row>
    <row r="23" spans="1:17">
      <c r="A23" s="48" t="s">
        <v>63</v>
      </c>
      <c r="B23" s="50" t="s">
        <v>28</v>
      </c>
      <c r="C23" s="49">
        <v>30104.814999999999</v>
      </c>
      <c r="D23" s="49" t="s">
        <v>56</v>
      </c>
      <c r="E23">
        <f t="shared" si="0"/>
        <v>-509.99191197161866</v>
      </c>
      <c r="F23">
        <f t="shared" si="1"/>
        <v>-510</v>
      </c>
      <c r="G23">
        <f t="shared" si="2"/>
        <v>2.238999999826774E-2</v>
      </c>
      <c r="I23">
        <f t="shared" si="3"/>
        <v>2.238999999826774E-2</v>
      </c>
      <c r="O23">
        <f t="shared" ca="1" si="4"/>
        <v>-3.1904186880583801E-2</v>
      </c>
      <c r="Q23" s="2">
        <f t="shared" si="5"/>
        <v>15086.314999999999</v>
      </c>
    </row>
    <row r="24" spans="1:17">
      <c r="A24" s="48" t="s">
        <v>73</v>
      </c>
      <c r="B24" s="50" t="s">
        <v>28</v>
      </c>
      <c r="C24" s="49">
        <v>30104.823</v>
      </c>
      <c r="D24" s="49" t="s">
        <v>56</v>
      </c>
      <c r="E24">
        <f t="shared" si="0"/>
        <v>-509.98902209993196</v>
      </c>
      <c r="F24">
        <f t="shared" si="1"/>
        <v>-510</v>
      </c>
      <c r="G24">
        <f t="shared" si="2"/>
        <v>3.0389999999897555E-2</v>
      </c>
      <c r="I24">
        <f t="shared" si="3"/>
        <v>3.0389999999897555E-2</v>
      </c>
      <c r="O24">
        <f t="shared" ca="1" si="4"/>
        <v>-3.1904186880583801E-2</v>
      </c>
      <c r="Q24" s="2">
        <f t="shared" si="5"/>
        <v>15086.323</v>
      </c>
    </row>
    <row r="25" spans="1:17">
      <c r="A25" s="48" t="s">
        <v>73</v>
      </c>
      <c r="B25" s="50" t="s">
        <v>28</v>
      </c>
      <c r="C25" s="49">
        <v>30129.721000000001</v>
      </c>
      <c r="D25" s="49" t="s">
        <v>56</v>
      </c>
      <c r="E25">
        <f t="shared" si="0"/>
        <v>-500.99501894491419</v>
      </c>
      <c r="F25">
        <f t="shared" si="1"/>
        <v>-501</v>
      </c>
      <c r="G25">
        <f t="shared" si="2"/>
        <v>1.3789000004180707E-2</v>
      </c>
      <c r="I25">
        <f t="shared" si="3"/>
        <v>1.3789000004180707E-2</v>
      </c>
      <c r="O25">
        <f t="shared" ca="1" si="4"/>
        <v>-3.2083980542591185E-2</v>
      </c>
      <c r="Q25" s="2">
        <f t="shared" si="5"/>
        <v>15111.221000000001</v>
      </c>
    </row>
    <row r="26" spans="1:17">
      <c r="A26" s="48" t="s">
        <v>73</v>
      </c>
      <c r="B26" s="50" t="s">
        <v>28</v>
      </c>
      <c r="C26" s="49">
        <v>30143.572</v>
      </c>
      <c r="D26" s="49" t="s">
        <v>56</v>
      </c>
      <c r="E26">
        <f t="shared" si="0"/>
        <v>-495.99156735441954</v>
      </c>
      <c r="F26">
        <f t="shared" si="1"/>
        <v>-496</v>
      </c>
      <c r="G26">
        <f t="shared" si="2"/>
        <v>2.3344000001088716E-2</v>
      </c>
      <c r="I26">
        <f t="shared" si="3"/>
        <v>2.3344000001088716E-2</v>
      </c>
      <c r="O26">
        <f t="shared" ca="1" si="4"/>
        <v>-3.2183865910373075E-2</v>
      </c>
      <c r="Q26" s="2">
        <f t="shared" si="5"/>
        <v>15125.072</v>
      </c>
    </row>
    <row r="27" spans="1:17">
      <c r="A27" s="48" t="s">
        <v>73</v>
      </c>
      <c r="B27" s="50" t="s">
        <v>28</v>
      </c>
      <c r="C27" s="49">
        <v>30378.864000000001</v>
      </c>
      <c r="D27" s="49" t="s">
        <v>56</v>
      </c>
      <c r="E27">
        <f t="shared" si="0"/>
        <v>-410.99610625913607</v>
      </c>
      <c r="F27">
        <f t="shared" si="1"/>
        <v>-411</v>
      </c>
      <c r="G27">
        <f t="shared" si="2"/>
        <v>1.0779000003822148E-2</v>
      </c>
      <c r="I27">
        <f t="shared" si="3"/>
        <v>1.0779000003822148E-2</v>
      </c>
      <c r="O27">
        <f t="shared" ca="1" si="4"/>
        <v>-3.3881917162665094E-2</v>
      </c>
      <c r="Q27" s="2">
        <f t="shared" si="5"/>
        <v>15360.364000000001</v>
      </c>
    </row>
    <row r="28" spans="1:17">
      <c r="A28" s="48" t="s">
        <v>73</v>
      </c>
      <c r="B28" s="50" t="s">
        <v>28</v>
      </c>
      <c r="C28" s="49">
        <v>30381.646000000001</v>
      </c>
      <c r="D28" s="49" t="s">
        <v>56</v>
      </c>
      <c r="E28">
        <f t="shared" si="0"/>
        <v>-409.99115338030032</v>
      </c>
      <c r="F28">
        <f t="shared" si="1"/>
        <v>-410</v>
      </c>
      <c r="G28">
        <f t="shared" si="2"/>
        <v>2.4490000003424939E-2</v>
      </c>
      <c r="I28">
        <f t="shared" si="3"/>
        <v>2.4490000003424939E-2</v>
      </c>
      <c r="O28">
        <f t="shared" ca="1" si="4"/>
        <v>-3.3901894236221475E-2</v>
      </c>
      <c r="Q28" s="2">
        <f t="shared" si="5"/>
        <v>15363.146000000001</v>
      </c>
    </row>
    <row r="29" spans="1:17">
      <c r="A29" s="48" t="s">
        <v>73</v>
      </c>
      <c r="B29" s="50" t="s">
        <v>28</v>
      </c>
      <c r="C29" s="49">
        <v>30428.7</v>
      </c>
      <c r="D29" s="49" t="s">
        <v>56</v>
      </c>
      <c r="E29">
        <f t="shared" si="0"/>
        <v>-392.99365059067105</v>
      </c>
      <c r="F29">
        <f t="shared" si="1"/>
        <v>-393</v>
      </c>
      <c r="G29">
        <f t="shared" si="2"/>
        <v>1.7577000002347631E-2</v>
      </c>
      <c r="I29">
        <f t="shared" si="3"/>
        <v>1.7577000002347631E-2</v>
      </c>
      <c r="O29">
        <f t="shared" ca="1" si="4"/>
        <v>-3.4241504486679876E-2</v>
      </c>
      <c r="Q29" s="2">
        <f t="shared" si="5"/>
        <v>15410.2</v>
      </c>
    </row>
    <row r="30" spans="1:17">
      <c r="A30" s="48" t="s">
        <v>63</v>
      </c>
      <c r="B30" s="50" t="s">
        <v>28</v>
      </c>
      <c r="C30" s="49">
        <v>30437.004000000001</v>
      </c>
      <c r="D30" s="49" t="s">
        <v>56</v>
      </c>
      <c r="E30">
        <f t="shared" si="0"/>
        <v>-389.993963780515</v>
      </c>
      <c r="F30">
        <f t="shared" si="1"/>
        <v>-390</v>
      </c>
      <c r="G30">
        <f t="shared" si="2"/>
        <v>1.6710000003513414E-2</v>
      </c>
      <c r="I30">
        <f t="shared" si="3"/>
        <v>1.6710000003513414E-2</v>
      </c>
      <c r="O30">
        <f t="shared" ca="1" si="4"/>
        <v>-3.4301435707349004E-2</v>
      </c>
      <c r="Q30" s="2">
        <f t="shared" si="5"/>
        <v>15418.504000000001</v>
      </c>
    </row>
    <row r="31" spans="1:17">
      <c r="A31" s="48" t="s">
        <v>73</v>
      </c>
      <c r="B31" s="50" t="s">
        <v>28</v>
      </c>
      <c r="C31" s="49">
        <v>30439.77</v>
      </c>
      <c r="D31" s="49" t="s">
        <v>56</v>
      </c>
      <c r="E31">
        <f t="shared" si="0"/>
        <v>-388.9947906450513</v>
      </c>
      <c r="F31">
        <f t="shared" si="1"/>
        <v>-389</v>
      </c>
      <c r="G31">
        <f t="shared" si="2"/>
        <v>1.4420999999856576E-2</v>
      </c>
      <c r="I31">
        <f t="shared" si="3"/>
        <v>1.4420999999856576E-2</v>
      </c>
      <c r="O31">
        <f t="shared" ca="1" si="4"/>
        <v>-3.4321412780905385E-2</v>
      </c>
      <c r="Q31" s="2">
        <f t="shared" si="5"/>
        <v>15421.27</v>
      </c>
    </row>
    <row r="32" spans="1:17">
      <c r="A32" s="48" t="s">
        <v>73</v>
      </c>
      <c r="B32" s="50" t="s">
        <v>28</v>
      </c>
      <c r="C32" s="49">
        <v>30464.687999999998</v>
      </c>
      <c r="D32" s="49" t="s">
        <v>56</v>
      </c>
      <c r="E32">
        <f t="shared" si="0"/>
        <v>-379.99356281081947</v>
      </c>
      <c r="F32">
        <f t="shared" si="1"/>
        <v>-380</v>
      </c>
      <c r="G32">
        <f t="shared" si="2"/>
        <v>1.7820000000938307E-2</v>
      </c>
      <c r="I32">
        <f t="shared" si="3"/>
        <v>1.7820000000938307E-2</v>
      </c>
      <c r="O32">
        <f t="shared" ca="1" si="4"/>
        <v>-3.4501206442912775E-2</v>
      </c>
      <c r="Q32" s="2">
        <f t="shared" si="5"/>
        <v>15446.187999999998</v>
      </c>
    </row>
    <row r="33" spans="1:17">
      <c r="A33" s="48" t="s">
        <v>73</v>
      </c>
      <c r="B33" s="50" t="s">
        <v>28</v>
      </c>
      <c r="C33" s="49">
        <v>30475.758000000002</v>
      </c>
      <c r="D33" s="49" t="s">
        <v>56</v>
      </c>
      <c r="E33">
        <f t="shared" si="0"/>
        <v>-375.99470286519841</v>
      </c>
      <c r="F33">
        <f t="shared" si="1"/>
        <v>-376</v>
      </c>
      <c r="G33">
        <f t="shared" si="2"/>
        <v>1.4664000002085231E-2</v>
      </c>
      <c r="I33">
        <f t="shared" si="3"/>
        <v>1.4664000002085231E-2</v>
      </c>
      <c r="O33">
        <f t="shared" ca="1" si="4"/>
        <v>-3.4581114737138277E-2</v>
      </c>
      <c r="Q33" s="2">
        <f t="shared" si="5"/>
        <v>15457.258000000002</v>
      </c>
    </row>
    <row r="34" spans="1:17">
      <c r="A34" s="48" t="s">
        <v>63</v>
      </c>
      <c r="B34" s="50" t="s">
        <v>28</v>
      </c>
      <c r="C34" s="49">
        <v>30769.191999999999</v>
      </c>
      <c r="D34" s="49" t="s">
        <v>56</v>
      </c>
      <c r="E34">
        <f t="shared" si="0"/>
        <v>-269.99637682337351</v>
      </c>
      <c r="F34">
        <f t="shared" si="1"/>
        <v>-270</v>
      </c>
      <c r="G34">
        <f t="shared" si="2"/>
        <v>1.0030000001279404E-2</v>
      </c>
      <c r="I34">
        <f t="shared" si="3"/>
        <v>1.0030000001279404E-2</v>
      </c>
      <c r="O34">
        <f t="shared" ca="1" si="4"/>
        <v>-3.6698684534114213E-2</v>
      </c>
      <c r="Q34" s="2">
        <f t="shared" si="5"/>
        <v>15750.691999999999</v>
      </c>
    </row>
    <row r="35" spans="1:17">
      <c r="A35" s="48" t="s">
        <v>63</v>
      </c>
      <c r="B35" s="50" t="s">
        <v>28</v>
      </c>
      <c r="C35" s="49">
        <v>31184.425999999999</v>
      </c>
      <c r="D35" s="49" t="s">
        <v>56</v>
      </c>
      <c r="E35">
        <f t="shared" si="0"/>
        <v>-119.99975436090649</v>
      </c>
      <c r="F35">
        <f t="shared" si="1"/>
        <v>-120</v>
      </c>
      <c r="G35">
        <f t="shared" si="2"/>
        <v>6.8000000101164915E-4</v>
      </c>
      <c r="I35">
        <f t="shared" si="3"/>
        <v>6.8000000101164915E-4</v>
      </c>
      <c r="O35">
        <f t="shared" ca="1" si="4"/>
        <v>-3.9695245567570724E-2</v>
      </c>
      <c r="Q35" s="2">
        <f t="shared" si="5"/>
        <v>16165.925999999999</v>
      </c>
    </row>
    <row r="36" spans="1:17">
      <c r="A36" s="10" t="s">
        <v>13</v>
      </c>
      <c r="B36" s="11" t="s">
        <v>28</v>
      </c>
      <c r="C36" s="10">
        <v>31516.62</v>
      </c>
      <c r="D36" s="10"/>
      <c r="E36">
        <f t="shared" si="0"/>
        <v>0</v>
      </c>
      <c r="F36">
        <f t="shared" si="1"/>
        <v>0</v>
      </c>
      <c r="G36">
        <f t="shared" si="2"/>
        <v>0</v>
      </c>
      <c r="H36">
        <f>0</f>
        <v>0</v>
      </c>
      <c r="O36">
        <f t="shared" ca="1" si="4"/>
        <v>-4.2092494394335933E-2</v>
      </c>
      <c r="Q36" s="2">
        <f t="shared" si="5"/>
        <v>16498.12</v>
      </c>
    </row>
    <row r="37" spans="1:17">
      <c r="A37" s="48" t="s">
        <v>63</v>
      </c>
      <c r="B37" s="50" t="s">
        <v>28</v>
      </c>
      <c r="C37" s="49">
        <v>31821.13</v>
      </c>
      <c r="D37" s="49" t="s">
        <v>56</v>
      </c>
      <c r="E37">
        <f t="shared" si="0"/>
        <v>109.99935339121096</v>
      </c>
      <c r="F37">
        <f t="shared" si="1"/>
        <v>110</v>
      </c>
      <c r="G37">
        <f t="shared" si="2"/>
        <v>-1.7899999984365422E-3</v>
      </c>
      <c r="I37">
        <f t="shared" ref="I37:I53" si="6">+G37</f>
        <v>-1.7899999984365422E-3</v>
      </c>
      <c r="O37">
        <f t="shared" ca="1" si="4"/>
        <v>-4.4289972485537371E-2</v>
      </c>
      <c r="Q37" s="2">
        <f t="shared" si="5"/>
        <v>16802.63</v>
      </c>
    </row>
    <row r="38" spans="1:17">
      <c r="A38" s="48" t="s">
        <v>113</v>
      </c>
      <c r="B38" s="50" t="s">
        <v>28</v>
      </c>
      <c r="C38" s="49">
        <v>33246.802000000003</v>
      </c>
      <c r="D38" s="49" t="s">
        <v>56</v>
      </c>
      <c r="E38">
        <f t="shared" si="0"/>
        <v>625.00049669669761</v>
      </c>
      <c r="F38">
        <f t="shared" si="1"/>
        <v>625</v>
      </c>
      <c r="G38">
        <f t="shared" si="2"/>
        <v>1.3750000071013346E-3</v>
      </c>
      <c r="I38">
        <f t="shared" si="6"/>
        <v>1.3750000071013346E-3</v>
      </c>
      <c r="O38">
        <f t="shared" ca="1" si="4"/>
        <v>-5.4578165367071392E-2</v>
      </c>
      <c r="Q38" s="2">
        <f t="shared" si="5"/>
        <v>18228.302000000003</v>
      </c>
    </row>
    <row r="39" spans="1:17">
      <c r="A39" s="48" t="s">
        <v>113</v>
      </c>
      <c r="B39" s="50" t="s">
        <v>28</v>
      </c>
      <c r="C39" s="49">
        <v>33280.019999999997</v>
      </c>
      <c r="D39" s="49" t="s">
        <v>56</v>
      </c>
      <c r="E39">
        <f t="shared" si="0"/>
        <v>636.9999664052408</v>
      </c>
      <c r="F39">
        <f t="shared" si="1"/>
        <v>637</v>
      </c>
      <c r="G39">
        <f t="shared" si="2"/>
        <v>-9.3000002379994839E-5</v>
      </c>
      <c r="I39">
        <f t="shared" si="6"/>
        <v>-9.3000002379994839E-5</v>
      </c>
      <c r="O39">
        <f t="shared" ca="1" si="4"/>
        <v>-5.4817890249747911E-2</v>
      </c>
      <c r="Q39" s="2">
        <f t="shared" si="5"/>
        <v>18261.519999999997</v>
      </c>
    </row>
    <row r="40" spans="1:17">
      <c r="A40" s="48" t="s">
        <v>119</v>
      </c>
      <c r="B40" s="50" t="s">
        <v>28</v>
      </c>
      <c r="C40" s="49">
        <v>33626.042999999998</v>
      </c>
      <c r="D40" s="49" t="s">
        <v>56</v>
      </c>
      <c r="E40">
        <f t="shared" si="0"/>
        <v>761.9952252095062</v>
      </c>
      <c r="F40">
        <f t="shared" si="1"/>
        <v>762</v>
      </c>
      <c r="G40">
        <f t="shared" si="2"/>
        <v>-1.3218000000051688E-2</v>
      </c>
      <c r="I40">
        <f t="shared" si="6"/>
        <v>-1.3218000000051688E-2</v>
      </c>
      <c r="O40">
        <f t="shared" ca="1" si="4"/>
        <v>-5.731502444429501E-2</v>
      </c>
      <c r="Q40" s="2">
        <f t="shared" si="5"/>
        <v>18607.542999999998</v>
      </c>
    </row>
    <row r="41" spans="1:17">
      <c r="A41" s="48" t="s">
        <v>119</v>
      </c>
      <c r="B41" s="50" t="s">
        <v>28</v>
      </c>
      <c r="C41" s="49">
        <v>33653.735000000001</v>
      </c>
      <c r="D41" s="49" t="s">
        <v>56</v>
      </c>
      <c r="E41">
        <f t="shared" si="0"/>
        <v>771.99851605088975</v>
      </c>
      <c r="F41">
        <f t="shared" si="1"/>
        <v>772</v>
      </c>
      <c r="G41">
        <f t="shared" si="2"/>
        <v>-4.1080000009969808E-3</v>
      </c>
      <c r="I41">
        <f t="shared" si="6"/>
        <v>-4.1080000009969808E-3</v>
      </c>
      <c r="O41">
        <f t="shared" ca="1" si="4"/>
        <v>-5.7514795179858774E-2</v>
      </c>
      <c r="Q41" s="2">
        <f t="shared" si="5"/>
        <v>18635.235000000001</v>
      </c>
    </row>
    <row r="42" spans="1:17">
      <c r="A42" s="48" t="s">
        <v>119</v>
      </c>
      <c r="B42" s="50" t="s">
        <v>28</v>
      </c>
      <c r="C42" s="49">
        <v>34395.635999999999</v>
      </c>
      <c r="D42" s="49" t="s">
        <v>56</v>
      </c>
      <c r="E42">
        <f t="shared" si="0"/>
        <v>1039.9983527731388</v>
      </c>
      <c r="F42">
        <f t="shared" si="1"/>
        <v>1040</v>
      </c>
      <c r="G42">
        <f t="shared" si="2"/>
        <v>-4.5600000012200326E-3</v>
      </c>
      <c r="I42">
        <f t="shared" si="6"/>
        <v>-4.5600000012200326E-3</v>
      </c>
      <c r="O42">
        <f t="shared" ca="1" si="4"/>
        <v>-6.286865089296774E-2</v>
      </c>
      <c r="Q42" s="2">
        <f t="shared" si="5"/>
        <v>19377.135999999999</v>
      </c>
    </row>
    <row r="43" spans="1:17">
      <c r="A43" s="48" t="s">
        <v>128</v>
      </c>
      <c r="B43" s="50" t="s">
        <v>28</v>
      </c>
      <c r="C43" s="49">
        <v>35242.739000000001</v>
      </c>
      <c r="D43" s="49" t="s">
        <v>56</v>
      </c>
      <c r="E43">
        <f t="shared" si="0"/>
        <v>1346.0007246353262</v>
      </c>
      <c r="F43">
        <f t="shared" si="1"/>
        <v>1346</v>
      </c>
      <c r="G43">
        <f t="shared" si="2"/>
        <v>2.0060000024386682E-3</v>
      </c>
      <c r="I43">
        <f t="shared" si="6"/>
        <v>2.0060000024386682E-3</v>
      </c>
      <c r="O43">
        <f t="shared" ca="1" si="4"/>
        <v>-6.8981635401219016E-2</v>
      </c>
      <c r="Q43" s="2">
        <f t="shared" si="5"/>
        <v>20224.239000000001</v>
      </c>
    </row>
    <row r="44" spans="1:17">
      <c r="A44" s="48" t="s">
        <v>128</v>
      </c>
      <c r="B44" s="50" t="s">
        <v>28</v>
      </c>
      <c r="C44" s="49">
        <v>35577.697999999997</v>
      </c>
      <c r="D44" s="49" t="s">
        <v>56</v>
      </c>
      <c r="E44">
        <f t="shared" si="0"/>
        <v>1466.999290897734</v>
      </c>
      <c r="F44">
        <f t="shared" si="1"/>
        <v>1467</v>
      </c>
      <c r="G44">
        <f t="shared" si="2"/>
        <v>-1.9630000024335459E-3</v>
      </c>
      <c r="I44">
        <f t="shared" si="6"/>
        <v>-1.9630000024335459E-3</v>
      </c>
      <c r="O44">
        <f t="shared" ca="1" si="4"/>
        <v>-7.1398861301540606E-2</v>
      </c>
      <c r="Q44" s="2">
        <f t="shared" si="5"/>
        <v>20559.197999999997</v>
      </c>
    </row>
    <row r="45" spans="1:17">
      <c r="A45" s="48" t="s">
        <v>128</v>
      </c>
      <c r="B45" s="50" t="s">
        <v>28</v>
      </c>
      <c r="C45" s="49">
        <v>35934.813000000002</v>
      </c>
      <c r="D45" s="49" t="s">
        <v>56</v>
      </c>
      <c r="E45">
        <f t="shared" si="0"/>
        <v>1596.0013567947576</v>
      </c>
      <c r="F45">
        <f t="shared" si="1"/>
        <v>1596</v>
      </c>
      <c r="G45">
        <f t="shared" si="2"/>
        <v>3.7560000055236742E-3</v>
      </c>
      <c r="I45">
        <f t="shared" si="6"/>
        <v>3.7560000055236742E-3</v>
      </c>
      <c r="O45">
        <f t="shared" ca="1" si="4"/>
        <v>-7.3975903790313213E-2</v>
      </c>
      <c r="Q45" s="2">
        <f t="shared" si="5"/>
        <v>20916.313000000002</v>
      </c>
    </row>
    <row r="46" spans="1:17">
      <c r="A46" s="48" t="s">
        <v>128</v>
      </c>
      <c r="B46" s="50" t="s">
        <v>28</v>
      </c>
      <c r="C46" s="49">
        <v>36330.675999999999</v>
      </c>
      <c r="D46" s="49" t="s">
        <v>56</v>
      </c>
      <c r="E46">
        <f t="shared" si="0"/>
        <v>1739.0005162033299</v>
      </c>
      <c r="F46">
        <f t="shared" si="1"/>
        <v>1739</v>
      </c>
      <c r="G46">
        <f t="shared" si="2"/>
        <v>1.4290000035543926E-3</v>
      </c>
      <c r="I46">
        <f t="shared" si="6"/>
        <v>1.4290000035543926E-3</v>
      </c>
      <c r="O46">
        <f t="shared" ca="1" si="4"/>
        <v>-7.683262530887508E-2</v>
      </c>
      <c r="Q46" s="2">
        <f t="shared" si="5"/>
        <v>21312.175999999999</v>
      </c>
    </row>
    <row r="47" spans="1:17">
      <c r="A47" s="48" t="s">
        <v>141</v>
      </c>
      <c r="B47" s="50" t="s">
        <v>28</v>
      </c>
      <c r="C47" s="49">
        <v>44289.366999999998</v>
      </c>
      <c r="D47" s="49" t="s">
        <v>56</v>
      </c>
      <c r="E47">
        <f t="shared" si="0"/>
        <v>4613.949988603068</v>
      </c>
      <c r="F47">
        <f t="shared" si="1"/>
        <v>4614</v>
      </c>
      <c r="G47">
        <f t="shared" si="2"/>
        <v>-0.13844599999720231</v>
      </c>
      <c r="I47">
        <f t="shared" si="6"/>
        <v>-0.13844599999720231</v>
      </c>
      <c r="O47">
        <f t="shared" ca="1" si="4"/>
        <v>-0.1342667117834582</v>
      </c>
      <c r="Q47" s="2">
        <f t="shared" si="5"/>
        <v>29270.866999999998</v>
      </c>
    </row>
    <row r="48" spans="1:17">
      <c r="A48" s="48" t="s">
        <v>145</v>
      </c>
      <c r="B48" s="50" t="s">
        <v>28</v>
      </c>
      <c r="C48" s="49">
        <v>47118.538</v>
      </c>
      <c r="D48" s="49" t="s">
        <v>56</v>
      </c>
      <c r="E48">
        <f t="shared" si="0"/>
        <v>5635.9426346020955</v>
      </c>
      <c r="F48">
        <f t="shared" si="1"/>
        <v>5636</v>
      </c>
      <c r="G48">
        <f t="shared" si="2"/>
        <v>-0.15880399999878136</v>
      </c>
      <c r="I48">
        <f t="shared" si="6"/>
        <v>-0.15880399999878136</v>
      </c>
      <c r="O48">
        <f t="shared" ca="1" si="4"/>
        <v>-0.15468328095807521</v>
      </c>
      <c r="Q48" s="2">
        <f t="shared" si="5"/>
        <v>32100.038</v>
      </c>
    </row>
    <row r="49" spans="1:17">
      <c r="A49" s="48" t="s">
        <v>150</v>
      </c>
      <c r="B49" s="50" t="s">
        <v>28</v>
      </c>
      <c r="C49" s="49">
        <v>47730.334999999999</v>
      </c>
      <c r="D49" s="49" t="s">
        <v>56</v>
      </c>
      <c r="E49">
        <f t="shared" si="0"/>
        <v>5856.944488093548</v>
      </c>
      <c r="F49">
        <f t="shared" si="1"/>
        <v>5857</v>
      </c>
      <c r="G49">
        <f t="shared" si="2"/>
        <v>-0.15367300000070827</v>
      </c>
      <c r="I49">
        <f t="shared" si="6"/>
        <v>-0.15367300000070827</v>
      </c>
      <c r="O49">
        <f t="shared" ca="1" si="4"/>
        <v>-0.15909821421403447</v>
      </c>
      <c r="Q49" s="2">
        <f t="shared" si="5"/>
        <v>32711.834999999999</v>
      </c>
    </row>
    <row r="50" spans="1:17">
      <c r="A50" s="48" t="s">
        <v>153</v>
      </c>
      <c r="B50" s="50" t="s">
        <v>28</v>
      </c>
      <c r="C50" s="49">
        <v>47943.491999999998</v>
      </c>
      <c r="D50" s="49" t="s">
        <v>56</v>
      </c>
      <c r="E50">
        <f t="shared" si="0"/>
        <v>5933.9440354673943</v>
      </c>
      <c r="F50">
        <f t="shared" si="1"/>
        <v>5934</v>
      </c>
      <c r="G50">
        <f t="shared" si="2"/>
        <v>-0.15492600000288803</v>
      </c>
      <c r="I50">
        <f t="shared" si="6"/>
        <v>-0.15492600000288803</v>
      </c>
      <c r="O50">
        <f t="shared" ca="1" si="4"/>
        <v>-0.16063644887787548</v>
      </c>
      <c r="Q50" s="2">
        <f t="shared" si="5"/>
        <v>32924.991999999998</v>
      </c>
    </row>
    <row r="51" spans="1:17">
      <c r="A51" s="48" t="s">
        <v>157</v>
      </c>
      <c r="B51" s="50" t="s">
        <v>28</v>
      </c>
      <c r="C51" s="49">
        <v>47954.567000000003</v>
      </c>
      <c r="D51" s="49" t="s">
        <v>56</v>
      </c>
      <c r="E51">
        <f t="shared" si="0"/>
        <v>5937.94470158282</v>
      </c>
      <c r="F51">
        <f t="shared" si="1"/>
        <v>5938</v>
      </c>
      <c r="G51">
        <f t="shared" si="2"/>
        <v>-0.15308199999708449</v>
      </c>
      <c r="I51">
        <f t="shared" si="6"/>
        <v>-0.15308199999708449</v>
      </c>
      <c r="O51">
        <f t="shared" ca="1" si="4"/>
        <v>-0.160716357172101</v>
      </c>
      <c r="Q51" s="2">
        <f t="shared" si="5"/>
        <v>32936.067000000003</v>
      </c>
    </row>
    <row r="52" spans="1:17">
      <c r="A52" s="48" t="s">
        <v>164</v>
      </c>
      <c r="B52" s="50" t="s">
        <v>28</v>
      </c>
      <c r="C52" s="49">
        <v>47968.39</v>
      </c>
      <c r="D52" s="49" t="s">
        <v>56</v>
      </c>
      <c r="E52">
        <f t="shared" si="0"/>
        <v>5942.938038622412</v>
      </c>
      <c r="F52">
        <f t="shared" si="1"/>
        <v>5943</v>
      </c>
      <c r="G52">
        <f t="shared" si="2"/>
        <v>-0.17152699999860488</v>
      </c>
      <c r="I52">
        <f t="shared" si="6"/>
        <v>-0.17152699999860488</v>
      </c>
      <c r="O52">
        <f t="shared" ca="1" si="4"/>
        <v>-0.16081624253988289</v>
      </c>
      <c r="Q52" s="2">
        <f t="shared" si="5"/>
        <v>32949.89</v>
      </c>
    </row>
    <row r="53" spans="1:17">
      <c r="A53" s="48" t="s">
        <v>168</v>
      </c>
      <c r="B53" s="50" t="s">
        <v>28</v>
      </c>
      <c r="C53" s="49">
        <v>48624.495000000003</v>
      </c>
      <c r="D53" s="49" t="s">
        <v>56</v>
      </c>
      <c r="E53">
        <f t="shared" si="0"/>
        <v>6179.9454464472465</v>
      </c>
      <c r="F53">
        <f t="shared" si="1"/>
        <v>6180</v>
      </c>
      <c r="G53">
        <f t="shared" si="2"/>
        <v>-0.1510199999975157</v>
      </c>
      <c r="I53">
        <f t="shared" si="6"/>
        <v>-0.1510199999975157</v>
      </c>
      <c r="O53">
        <f t="shared" ca="1" si="4"/>
        <v>-0.16555080897274416</v>
      </c>
      <c r="Q53" s="2">
        <f t="shared" si="5"/>
        <v>33605.995000000003</v>
      </c>
    </row>
    <row r="54" spans="1:17">
      <c r="A54" s="12" t="s">
        <v>30</v>
      </c>
      <c r="B54" s="11"/>
      <c r="C54" s="10">
        <v>49006.506999999998</v>
      </c>
      <c r="D54" s="10">
        <v>2E-3</v>
      </c>
      <c r="E54">
        <f t="shared" si="0"/>
        <v>6317.9411542653233</v>
      </c>
      <c r="F54">
        <f t="shared" si="1"/>
        <v>6318</v>
      </c>
      <c r="G54">
        <f t="shared" si="2"/>
        <v>-0.16290200000366895</v>
      </c>
      <c r="K54">
        <f>+G54</f>
        <v>-0.16290200000366895</v>
      </c>
      <c r="O54">
        <f t="shared" ca="1" si="4"/>
        <v>-0.16830764512352417</v>
      </c>
      <c r="Q54" s="2">
        <f t="shared" si="5"/>
        <v>33988.006999999998</v>
      </c>
    </row>
    <row r="55" spans="1:17">
      <c r="A55" s="48" t="s">
        <v>175</v>
      </c>
      <c r="B55" s="50" t="s">
        <v>28</v>
      </c>
      <c r="C55" s="49">
        <v>49784.39</v>
      </c>
      <c r="D55" s="49" t="s">
        <v>56</v>
      </c>
      <c r="E55">
        <f t="shared" si="0"/>
        <v>6598.9389113636616</v>
      </c>
      <c r="F55">
        <f t="shared" si="1"/>
        <v>6599</v>
      </c>
      <c r="G55">
        <f t="shared" si="2"/>
        <v>-0.16911099999560975</v>
      </c>
      <c r="I55">
        <f>+G55</f>
        <v>-0.16911099999560975</v>
      </c>
      <c r="O55">
        <f t="shared" ca="1" si="4"/>
        <v>-0.17392120279286602</v>
      </c>
      <c r="Q55" s="2">
        <f t="shared" si="5"/>
        <v>34765.89</v>
      </c>
    </row>
    <row r="56" spans="1:17">
      <c r="A56" s="48" t="s">
        <v>179</v>
      </c>
      <c r="B56" s="50" t="s">
        <v>28</v>
      </c>
      <c r="C56" s="49">
        <v>50894.457000000002</v>
      </c>
      <c r="D56" s="49" t="s">
        <v>56</v>
      </c>
      <c r="E56">
        <f t="shared" si="0"/>
        <v>6999.9328104832994</v>
      </c>
      <c r="F56">
        <f t="shared" si="1"/>
        <v>7000</v>
      </c>
      <c r="G56">
        <f t="shared" si="2"/>
        <v>-0.18599999999423744</v>
      </c>
      <c r="I56">
        <f>+G56</f>
        <v>-0.18599999999423744</v>
      </c>
      <c r="O56">
        <f t="shared" ca="1" si="4"/>
        <v>-0.1819320092889731</v>
      </c>
      <c r="Q56" s="2">
        <f t="shared" si="5"/>
        <v>35875.957000000002</v>
      </c>
    </row>
    <row r="57" spans="1:17">
      <c r="A57" s="13" t="s">
        <v>31</v>
      </c>
      <c r="B57" s="14" t="s">
        <v>28</v>
      </c>
      <c r="C57" s="12">
        <v>51193.432500000003</v>
      </c>
      <c r="D57" s="12">
        <v>1.4E-2</v>
      </c>
      <c r="E57">
        <f t="shared" si="0"/>
        <v>7107.9329145186803</v>
      </c>
      <c r="F57">
        <f t="shared" si="1"/>
        <v>7108</v>
      </c>
      <c r="G57">
        <f t="shared" si="2"/>
        <v>-0.18571199999860255</v>
      </c>
      <c r="K57">
        <f>+G57</f>
        <v>-0.18571199999860255</v>
      </c>
      <c r="O57">
        <f t="shared" ca="1" si="4"/>
        <v>-0.18408953323306179</v>
      </c>
      <c r="Q57" s="2">
        <f t="shared" si="5"/>
        <v>36174.932500000003</v>
      </c>
    </row>
    <row r="58" spans="1:17">
      <c r="A58" s="48" t="s">
        <v>188</v>
      </c>
      <c r="B58" s="50" t="s">
        <v>28</v>
      </c>
      <c r="C58" s="49">
        <v>51957.46</v>
      </c>
      <c r="D58" s="49" t="s">
        <v>56</v>
      </c>
      <c r="E58">
        <f t="shared" si="0"/>
        <v>7383.9255944736979</v>
      </c>
      <c r="F58">
        <f t="shared" si="1"/>
        <v>7384</v>
      </c>
      <c r="G58">
        <f t="shared" si="2"/>
        <v>-0.20597600000473903</v>
      </c>
      <c r="I58">
        <f>+G58</f>
        <v>-0.20597600000473903</v>
      </c>
      <c r="O58">
        <f t="shared" ca="1" si="4"/>
        <v>-0.18960320553462176</v>
      </c>
      <c r="Q58" s="2">
        <f t="shared" si="5"/>
        <v>36938.959999999999</v>
      </c>
    </row>
    <row r="59" spans="1:17">
      <c r="A59" s="10" t="s">
        <v>32</v>
      </c>
      <c r="B59" s="11" t="s">
        <v>28</v>
      </c>
      <c r="C59" s="10">
        <v>53081.383999999998</v>
      </c>
      <c r="D59" s="15">
        <v>5.0000000000000001E-3</v>
      </c>
      <c r="E59">
        <f t="shared" si="0"/>
        <v>7789.9251125875935</v>
      </c>
      <c r="F59">
        <f t="shared" si="1"/>
        <v>7790</v>
      </c>
      <c r="G59">
        <f t="shared" si="2"/>
        <v>-0.20731000000523636</v>
      </c>
      <c r="K59">
        <f>+G59</f>
        <v>-0.20731000000523636</v>
      </c>
      <c r="O59">
        <f t="shared" ca="1" si="4"/>
        <v>-0.19771389739851072</v>
      </c>
      <c r="Q59" s="2">
        <f t="shared" si="5"/>
        <v>38062.883999999998</v>
      </c>
    </row>
    <row r="60" spans="1:17">
      <c r="A60" s="48" t="s">
        <v>195</v>
      </c>
      <c r="B60" s="50" t="s">
        <v>28</v>
      </c>
      <c r="C60" s="49">
        <v>53377.591</v>
      </c>
      <c r="D60" s="49" t="s">
        <v>56</v>
      </c>
      <c r="E60">
        <f t="shared" si="0"/>
        <v>7896.9251404026099</v>
      </c>
      <c r="F60">
        <f t="shared" si="1"/>
        <v>7897</v>
      </c>
      <c r="G60">
        <f t="shared" si="2"/>
        <v>-0.20723300000099698</v>
      </c>
      <c r="I60">
        <f>+G60</f>
        <v>-0.20723300000099698</v>
      </c>
      <c r="O60">
        <f t="shared" ca="1" si="4"/>
        <v>-0.19985144426904303</v>
      </c>
      <c r="Q60" s="2">
        <f t="shared" si="5"/>
        <v>38359.091</v>
      </c>
    </row>
    <row r="61" spans="1:17">
      <c r="A61" s="13" t="s">
        <v>35</v>
      </c>
      <c r="B61" s="51" t="s">
        <v>28</v>
      </c>
      <c r="C61" s="13">
        <v>55201.886599999998</v>
      </c>
      <c r="D61" s="13">
        <v>2.9999999999999997E-4</v>
      </c>
      <c r="E61">
        <f t="shared" si="0"/>
        <v>8555.9226655887433</v>
      </c>
      <c r="F61">
        <f t="shared" si="1"/>
        <v>8556</v>
      </c>
      <c r="G61">
        <f t="shared" si="2"/>
        <v>-0.21408400000655092</v>
      </c>
      <c r="K61">
        <f>+G61</f>
        <v>-0.21408400000655092</v>
      </c>
      <c r="O61">
        <f t="shared" ca="1" si="4"/>
        <v>-0.2130163357426953</v>
      </c>
      <c r="Q61" s="2">
        <f t="shared" si="5"/>
        <v>40183.386599999998</v>
      </c>
    </row>
    <row r="62" spans="1:17">
      <c r="A62" s="13" t="s">
        <v>45</v>
      </c>
      <c r="B62" s="51" t="s">
        <v>28</v>
      </c>
      <c r="C62" s="13">
        <v>55929.946600000003</v>
      </c>
      <c r="D62" s="13">
        <v>2.9999999999999997E-4</v>
      </c>
      <c r="E62">
        <f>+(C62-C$7)/C$8</f>
        <v>8818.9226630601079</v>
      </c>
      <c r="F62">
        <f>ROUND(2*E62,0)/2</f>
        <v>8819</v>
      </c>
      <c r="G62">
        <f>+C62-(C$7+F62*C$8)</f>
        <v>-0.21409099999436876</v>
      </c>
      <c r="K62">
        <f>+G62</f>
        <v>-0.21409099999436876</v>
      </c>
      <c r="O62">
        <f ca="1">+C$11+C$12*$F62</f>
        <v>-0.21827030608802239</v>
      </c>
      <c r="Q62" s="2">
        <f>+C62-15018.5</f>
        <v>40911.446600000003</v>
      </c>
    </row>
    <row r="63" spans="1:17">
      <c r="A63" s="52" t="s">
        <v>0</v>
      </c>
      <c r="B63" s="53" t="s">
        <v>28</v>
      </c>
      <c r="C63" s="54">
        <v>57131.382599999997</v>
      </c>
      <c r="D63" s="55">
        <v>1.1000000000000001E-3</v>
      </c>
      <c r="E63">
        <f>+(C63-C$7)/C$8</f>
        <v>9252.9221479404769</v>
      </c>
      <c r="F63">
        <f>ROUND(2*E63,0)/2</f>
        <v>9253</v>
      </c>
      <c r="G63">
        <f>+C63-(C$7+F63*C$8)</f>
        <v>-0.2155170000041835</v>
      </c>
      <c r="K63">
        <f>+G63</f>
        <v>-0.2155170000041835</v>
      </c>
      <c r="O63">
        <f ca="1">+C$11+C$12*$F63</f>
        <v>-0.22694035601148987</v>
      </c>
      <c r="Q63" s="2">
        <f>+C63-15018.5</f>
        <v>42112.882599999997</v>
      </c>
    </row>
    <row r="64" spans="1:17">
      <c r="B64" s="21"/>
      <c r="C64" s="16"/>
      <c r="D64" s="16"/>
    </row>
    <row r="65" spans="2:4">
      <c r="B65" s="21"/>
      <c r="C65" s="16"/>
      <c r="D65" s="16"/>
    </row>
    <row r="66" spans="2:4">
      <c r="B66" s="21"/>
      <c r="C66" s="16"/>
      <c r="D66" s="16"/>
    </row>
    <row r="67" spans="2:4">
      <c r="B67" s="21"/>
      <c r="C67" s="16"/>
      <c r="D67" s="16"/>
    </row>
    <row r="68" spans="2:4">
      <c r="B68" s="21"/>
      <c r="C68" s="16"/>
      <c r="D68" s="16"/>
    </row>
    <row r="69" spans="2:4">
      <c r="B69" s="21"/>
      <c r="C69" s="16"/>
      <c r="D69" s="16"/>
    </row>
    <row r="70" spans="2:4">
      <c r="B70" s="21"/>
      <c r="C70" s="16"/>
      <c r="D70" s="16"/>
    </row>
    <row r="71" spans="2:4">
      <c r="B71" s="21"/>
      <c r="C71" s="16"/>
      <c r="D71" s="16"/>
    </row>
    <row r="72" spans="2:4">
      <c r="B72" s="21"/>
      <c r="C72" s="16"/>
      <c r="D72" s="16"/>
    </row>
    <row r="73" spans="2:4">
      <c r="B73" s="21"/>
      <c r="C73" s="16"/>
      <c r="D73" s="16"/>
    </row>
    <row r="74" spans="2:4">
      <c r="B74" s="21"/>
      <c r="C74" s="16"/>
      <c r="D74" s="16"/>
    </row>
    <row r="75" spans="2:4">
      <c r="B75" s="21"/>
      <c r="C75" s="16"/>
      <c r="D75" s="16"/>
    </row>
    <row r="76" spans="2:4">
      <c r="B76" s="21"/>
      <c r="C76" s="16"/>
      <c r="D76" s="16"/>
    </row>
    <row r="77" spans="2:4">
      <c r="B77" s="21"/>
      <c r="C77" s="16"/>
      <c r="D77" s="16"/>
    </row>
    <row r="78" spans="2:4">
      <c r="B78" s="21"/>
      <c r="C78" s="16"/>
      <c r="D78" s="16"/>
    </row>
    <row r="79" spans="2:4">
      <c r="B79" s="21"/>
      <c r="C79" s="16"/>
      <c r="D79" s="16"/>
    </row>
    <row r="80" spans="2:4">
      <c r="B80" s="21"/>
      <c r="C80" s="16"/>
      <c r="D80" s="16"/>
    </row>
    <row r="81" spans="2:4">
      <c r="B81" s="21"/>
      <c r="C81" s="16"/>
      <c r="D81" s="16"/>
    </row>
    <row r="82" spans="2:4">
      <c r="B82" s="21"/>
      <c r="C82" s="16"/>
      <c r="D82" s="16"/>
    </row>
    <row r="83" spans="2:4">
      <c r="B83" s="21"/>
      <c r="C83" s="16"/>
      <c r="D83" s="16"/>
    </row>
    <row r="84" spans="2:4">
      <c r="B84" s="21"/>
      <c r="C84" s="16"/>
      <c r="D84" s="16"/>
    </row>
    <row r="85" spans="2:4">
      <c r="B85" s="21"/>
      <c r="C85" s="16"/>
      <c r="D85" s="16"/>
    </row>
    <row r="86" spans="2:4">
      <c r="B86" s="21"/>
      <c r="C86" s="16"/>
      <c r="D86" s="16"/>
    </row>
    <row r="87" spans="2:4">
      <c r="B87" s="21"/>
      <c r="C87" s="16"/>
      <c r="D87" s="16"/>
    </row>
    <row r="88" spans="2:4">
      <c r="B88" s="21"/>
      <c r="C88" s="16"/>
      <c r="D88" s="16"/>
    </row>
    <row r="89" spans="2:4">
      <c r="B89" s="21"/>
      <c r="C89" s="16"/>
      <c r="D89" s="16"/>
    </row>
    <row r="90" spans="2:4">
      <c r="B90" s="21"/>
      <c r="C90" s="16"/>
      <c r="D90" s="16"/>
    </row>
    <row r="91" spans="2:4">
      <c r="B91" s="21"/>
      <c r="C91" s="16"/>
      <c r="D91" s="16"/>
    </row>
    <row r="92" spans="2:4">
      <c r="B92" s="21"/>
      <c r="C92" s="16"/>
      <c r="D92" s="16"/>
    </row>
    <row r="93" spans="2:4">
      <c r="B93" s="21"/>
      <c r="C93" s="16"/>
      <c r="D93" s="16"/>
    </row>
    <row r="94" spans="2:4">
      <c r="B94" s="21"/>
      <c r="C94" s="16"/>
      <c r="D94" s="16"/>
    </row>
    <row r="95" spans="2:4">
      <c r="B95" s="21"/>
      <c r="C95" s="16"/>
      <c r="D95" s="16"/>
    </row>
    <row r="96" spans="2:4">
      <c r="B96" s="21"/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</sheetData>
  <phoneticPr fontId="8" type="noConversion"/>
  <hyperlinks>
    <hyperlink ref="H143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topLeftCell="A4" workbookViewId="0">
      <selection activeCell="A17" sqref="A17:D52"/>
    </sheetView>
  </sheetViews>
  <sheetFormatPr defaultRowHeight="12.75"/>
  <cols>
    <col min="1" max="1" width="19.7109375" style="16" customWidth="1"/>
    <col min="2" max="2" width="4.42578125" style="18" customWidth="1"/>
    <col min="3" max="3" width="12.7109375" style="1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5" t="s">
        <v>46</v>
      </c>
      <c r="I1" s="36" t="s">
        <v>47</v>
      </c>
      <c r="J1" s="37" t="s">
        <v>48</v>
      </c>
    </row>
    <row r="2" spans="1:16">
      <c r="I2" s="38" t="s">
        <v>49</v>
      </c>
      <c r="J2" s="39" t="s">
        <v>50</v>
      </c>
    </row>
    <row r="3" spans="1:16">
      <c r="A3" s="40" t="s">
        <v>51</v>
      </c>
      <c r="I3" s="38" t="s">
        <v>52</v>
      </c>
      <c r="J3" s="39" t="s">
        <v>53</v>
      </c>
    </row>
    <row r="4" spans="1:16">
      <c r="I4" s="38" t="s">
        <v>54</v>
      </c>
      <c r="J4" s="39" t="s">
        <v>53</v>
      </c>
    </row>
    <row r="5" spans="1:16" ht="13.5" thickBot="1">
      <c r="I5" s="41" t="s">
        <v>55</v>
      </c>
      <c r="J5" s="42" t="s">
        <v>56</v>
      </c>
    </row>
    <row r="10" spans="1:16" ht="13.5" thickBot="1"/>
    <row r="11" spans="1:16" ht="12.75" customHeight="1" thickBot="1">
      <c r="A11" s="16" t="str">
        <f t="shared" ref="A11:A52" si="0">P11</f>
        <v> AJ 53.13 </v>
      </c>
      <c r="B11" s="21" t="str">
        <f t="shared" ref="B11:B52" si="1">IF(H11=INT(H11),"I","II")</f>
        <v>I</v>
      </c>
      <c r="C11" s="16">
        <f t="shared" ref="C11:C52" si="2">1*G11</f>
        <v>31516.62</v>
      </c>
      <c r="D11" s="18" t="str">
        <f t="shared" ref="D11:D52" si="3">VLOOKUP(F11,I$1:J$5,2,FALSE)</f>
        <v>vis</v>
      </c>
      <c r="E11" s="43">
        <f>VLOOKUP(C11,Active!C$21:E$973,3,FALSE)</f>
        <v>0</v>
      </c>
      <c r="F11" s="21" t="s">
        <v>55</v>
      </c>
      <c r="G11" s="18" t="str">
        <f t="shared" ref="G11:G52" si="4">MID(I11,3,LEN(I11)-3)</f>
        <v>31516.620</v>
      </c>
      <c r="H11" s="16">
        <f t="shared" ref="H11:H52" si="5">1*K11</f>
        <v>-8556</v>
      </c>
      <c r="I11" s="44" t="s">
        <v>105</v>
      </c>
      <c r="J11" s="45" t="s">
        <v>106</v>
      </c>
      <c r="K11" s="44">
        <v>-8556</v>
      </c>
      <c r="L11" s="44" t="s">
        <v>107</v>
      </c>
      <c r="M11" s="45" t="s">
        <v>57</v>
      </c>
      <c r="N11" s="45"/>
      <c r="O11" s="46" t="s">
        <v>69</v>
      </c>
      <c r="P11" s="46" t="s">
        <v>63</v>
      </c>
    </row>
    <row r="12" spans="1:16" ht="12.75" customHeight="1" thickBot="1">
      <c r="A12" s="16" t="str">
        <f t="shared" si="0"/>
        <v>IBVS 3877 </v>
      </c>
      <c r="B12" s="21" t="str">
        <f t="shared" si="1"/>
        <v>I</v>
      </c>
      <c r="C12" s="16">
        <f t="shared" si="2"/>
        <v>49006.506999999998</v>
      </c>
      <c r="D12" s="18" t="str">
        <f t="shared" si="3"/>
        <v>vis</v>
      </c>
      <c r="E12" s="43">
        <f>VLOOKUP(C12,Active!C$21:E$973,3,FALSE)</f>
        <v>6317.9411542653233</v>
      </c>
      <c r="F12" s="21" t="s">
        <v>55</v>
      </c>
      <c r="G12" s="18" t="str">
        <f t="shared" si="4"/>
        <v>49006.507</v>
      </c>
      <c r="H12" s="16">
        <f t="shared" si="5"/>
        <v>-2238</v>
      </c>
      <c r="I12" s="44" t="s">
        <v>169</v>
      </c>
      <c r="J12" s="45" t="s">
        <v>170</v>
      </c>
      <c r="K12" s="44">
        <v>-2238</v>
      </c>
      <c r="L12" s="44" t="s">
        <v>148</v>
      </c>
      <c r="M12" s="45" t="s">
        <v>161</v>
      </c>
      <c r="N12" s="45" t="s">
        <v>162</v>
      </c>
      <c r="O12" s="46" t="s">
        <v>149</v>
      </c>
      <c r="P12" s="47" t="s">
        <v>171</v>
      </c>
    </row>
    <row r="13" spans="1:16" ht="12.75" customHeight="1" thickBot="1">
      <c r="A13" s="16" t="str">
        <f t="shared" si="0"/>
        <v>IBVS 5263 </v>
      </c>
      <c r="B13" s="21" t="str">
        <f t="shared" si="1"/>
        <v>I</v>
      </c>
      <c r="C13" s="16">
        <f t="shared" si="2"/>
        <v>51193.432500000003</v>
      </c>
      <c r="D13" s="18" t="str">
        <f t="shared" si="3"/>
        <v>vis</v>
      </c>
      <c r="E13" s="43">
        <f>VLOOKUP(C13,Active!C$21:E$973,3,FALSE)</f>
        <v>7107.9329145186803</v>
      </c>
      <c r="F13" s="21" t="s">
        <v>55</v>
      </c>
      <c r="G13" s="18" t="str">
        <f t="shared" si="4"/>
        <v>51193.4325</v>
      </c>
      <c r="H13" s="16">
        <f t="shared" si="5"/>
        <v>-1448</v>
      </c>
      <c r="I13" s="44" t="s">
        <v>180</v>
      </c>
      <c r="J13" s="45" t="s">
        <v>181</v>
      </c>
      <c r="K13" s="44">
        <v>-1448</v>
      </c>
      <c r="L13" s="44" t="s">
        <v>182</v>
      </c>
      <c r="M13" s="45" t="s">
        <v>161</v>
      </c>
      <c r="N13" s="45" t="s">
        <v>162</v>
      </c>
      <c r="O13" s="46" t="s">
        <v>183</v>
      </c>
      <c r="P13" s="47" t="s">
        <v>184</v>
      </c>
    </row>
    <row r="14" spans="1:16" ht="12.75" customHeight="1" thickBot="1">
      <c r="A14" s="16" t="str">
        <f t="shared" si="0"/>
        <v> BBS 130 </v>
      </c>
      <c r="B14" s="21" t="str">
        <f t="shared" si="1"/>
        <v>I</v>
      </c>
      <c r="C14" s="16">
        <f t="shared" si="2"/>
        <v>53081.383999999998</v>
      </c>
      <c r="D14" s="18" t="str">
        <f t="shared" si="3"/>
        <v>vis</v>
      </c>
      <c r="E14" s="43">
        <f>VLOOKUP(C14,Active!C$21:E$973,3,FALSE)</f>
        <v>7789.9251125875935</v>
      </c>
      <c r="F14" s="21" t="s">
        <v>55</v>
      </c>
      <c r="G14" s="18" t="str">
        <f t="shared" si="4"/>
        <v>53081.384</v>
      </c>
      <c r="H14" s="16">
        <f t="shared" si="5"/>
        <v>-766</v>
      </c>
      <c r="I14" s="44" t="s">
        <v>189</v>
      </c>
      <c r="J14" s="45" t="s">
        <v>190</v>
      </c>
      <c r="K14" s="44">
        <v>-766</v>
      </c>
      <c r="L14" s="44" t="s">
        <v>160</v>
      </c>
      <c r="M14" s="45" t="s">
        <v>61</v>
      </c>
      <c r="N14" s="45"/>
      <c r="O14" s="46" t="s">
        <v>140</v>
      </c>
      <c r="P14" s="46" t="s">
        <v>191</v>
      </c>
    </row>
    <row r="15" spans="1:16" ht="12.75" customHeight="1" thickBot="1">
      <c r="A15" s="16" t="str">
        <f t="shared" si="0"/>
        <v>IBVS 5945 </v>
      </c>
      <c r="B15" s="21" t="str">
        <f t="shared" si="1"/>
        <v>I</v>
      </c>
      <c r="C15" s="16">
        <f t="shared" si="2"/>
        <v>55201.886599999998</v>
      </c>
      <c r="D15" s="18" t="str">
        <f t="shared" si="3"/>
        <v>vis</v>
      </c>
      <c r="E15" s="43">
        <f>VLOOKUP(C15,Active!C$21:E$973,3,FALSE)</f>
        <v>8555.9226655887433</v>
      </c>
      <c r="F15" s="21" t="s">
        <v>55</v>
      </c>
      <c r="G15" s="18" t="str">
        <f t="shared" si="4"/>
        <v>55201.8866</v>
      </c>
      <c r="H15" s="16">
        <f t="shared" si="5"/>
        <v>0</v>
      </c>
      <c r="I15" s="44" t="s">
        <v>196</v>
      </c>
      <c r="J15" s="45" t="s">
        <v>197</v>
      </c>
      <c r="K15" s="44">
        <v>0</v>
      </c>
      <c r="L15" s="44" t="s">
        <v>198</v>
      </c>
      <c r="M15" s="45" t="s">
        <v>199</v>
      </c>
      <c r="N15" s="45" t="s">
        <v>55</v>
      </c>
      <c r="O15" s="46" t="s">
        <v>200</v>
      </c>
      <c r="P15" s="47" t="s">
        <v>201</v>
      </c>
    </row>
    <row r="16" spans="1:16" ht="12.75" customHeight="1" thickBot="1">
      <c r="A16" s="16" t="str">
        <f t="shared" si="0"/>
        <v>IBVS 6011 </v>
      </c>
      <c r="B16" s="21" t="str">
        <f t="shared" si="1"/>
        <v>I</v>
      </c>
      <c r="C16" s="16">
        <f t="shared" si="2"/>
        <v>55929.946600000003</v>
      </c>
      <c r="D16" s="18" t="str">
        <f t="shared" si="3"/>
        <v>vis</v>
      </c>
      <c r="E16" s="43">
        <f>VLOOKUP(C16,Active!C$21:E$973,3,FALSE)</f>
        <v>8818.9226630601079</v>
      </c>
      <c r="F16" s="21" t="s">
        <v>55</v>
      </c>
      <c r="G16" s="18" t="str">
        <f t="shared" si="4"/>
        <v>55929.9466</v>
      </c>
      <c r="H16" s="16">
        <f t="shared" si="5"/>
        <v>263</v>
      </c>
      <c r="I16" s="44" t="s">
        <v>202</v>
      </c>
      <c r="J16" s="45" t="s">
        <v>203</v>
      </c>
      <c r="K16" s="44">
        <v>263</v>
      </c>
      <c r="L16" s="44" t="s">
        <v>204</v>
      </c>
      <c r="M16" s="45" t="s">
        <v>199</v>
      </c>
      <c r="N16" s="45" t="s">
        <v>55</v>
      </c>
      <c r="O16" s="46" t="s">
        <v>200</v>
      </c>
      <c r="P16" s="47" t="s">
        <v>205</v>
      </c>
    </row>
    <row r="17" spans="1:16" ht="12.75" customHeight="1" thickBot="1">
      <c r="A17" s="16" t="str">
        <f t="shared" si="0"/>
        <v> AJ 53.13 </v>
      </c>
      <c r="B17" s="21" t="str">
        <f t="shared" si="1"/>
        <v>I</v>
      </c>
      <c r="C17" s="16">
        <f t="shared" si="2"/>
        <v>29266.028999999999</v>
      </c>
      <c r="D17" s="18" t="str">
        <f t="shared" si="3"/>
        <v>vis</v>
      </c>
      <c r="E17" s="43">
        <f>VLOOKUP(C17,Active!C$21:E$973,3,FALSE)</f>
        <v>-812.98990098215904</v>
      </c>
      <c r="F17" s="21" t="s">
        <v>55</v>
      </c>
      <c r="G17" s="18" t="str">
        <f t="shared" si="4"/>
        <v>29266.029</v>
      </c>
      <c r="H17" s="16">
        <f t="shared" si="5"/>
        <v>-9369</v>
      </c>
      <c r="I17" s="44" t="s">
        <v>58</v>
      </c>
      <c r="J17" s="45" t="s">
        <v>59</v>
      </c>
      <c r="K17" s="44">
        <v>-9369</v>
      </c>
      <c r="L17" s="44" t="s">
        <v>60</v>
      </c>
      <c r="M17" s="45" t="s">
        <v>61</v>
      </c>
      <c r="N17" s="45"/>
      <c r="O17" s="46" t="s">
        <v>62</v>
      </c>
      <c r="P17" s="46" t="s">
        <v>63</v>
      </c>
    </row>
    <row r="18" spans="1:16" ht="12.75" customHeight="1" thickBot="1">
      <c r="A18" s="16" t="str">
        <f t="shared" si="0"/>
        <v> AJ 53.13 </v>
      </c>
      <c r="B18" s="21" t="str">
        <f t="shared" si="1"/>
        <v>I</v>
      </c>
      <c r="C18" s="16">
        <f t="shared" si="2"/>
        <v>30057.727999999999</v>
      </c>
      <c r="D18" s="18" t="str">
        <f t="shared" si="3"/>
        <v>vis</v>
      </c>
      <c r="E18" s="43">
        <f>VLOOKUP(C18,Active!C$21:E$973,3,FALSE)</f>
        <v>-527.00133548195288</v>
      </c>
      <c r="F18" s="21" t="s">
        <v>55</v>
      </c>
      <c r="G18" s="18" t="str">
        <f t="shared" si="4"/>
        <v>30057.728</v>
      </c>
      <c r="H18" s="16">
        <f t="shared" si="5"/>
        <v>-9083</v>
      </c>
      <c r="I18" s="44" t="s">
        <v>64</v>
      </c>
      <c r="J18" s="45" t="s">
        <v>65</v>
      </c>
      <c r="K18" s="44">
        <v>-9083</v>
      </c>
      <c r="L18" s="44" t="s">
        <v>66</v>
      </c>
      <c r="M18" s="45" t="s">
        <v>61</v>
      </c>
      <c r="N18" s="45"/>
      <c r="O18" s="46" t="s">
        <v>62</v>
      </c>
      <c r="P18" s="46" t="s">
        <v>63</v>
      </c>
    </row>
    <row r="19" spans="1:16" ht="12.75" customHeight="1" thickBot="1">
      <c r="A19" s="16" t="str">
        <f t="shared" si="0"/>
        <v> AJ 53.13 </v>
      </c>
      <c r="B19" s="21" t="str">
        <f t="shared" si="1"/>
        <v>I</v>
      </c>
      <c r="C19" s="16">
        <f t="shared" si="2"/>
        <v>30104.814999999999</v>
      </c>
      <c r="D19" s="18" t="str">
        <f t="shared" si="3"/>
        <v>vis</v>
      </c>
      <c r="E19" s="43">
        <f>VLOOKUP(C19,Active!C$21:E$973,3,FALSE)</f>
        <v>-509.99191197161866</v>
      </c>
      <c r="F19" s="21" t="s">
        <v>55</v>
      </c>
      <c r="G19" s="18" t="str">
        <f t="shared" si="4"/>
        <v>30104.815</v>
      </c>
      <c r="H19" s="16">
        <f t="shared" si="5"/>
        <v>-9066</v>
      </c>
      <c r="I19" s="44" t="s">
        <v>67</v>
      </c>
      <c r="J19" s="45" t="s">
        <v>68</v>
      </c>
      <c r="K19" s="44">
        <v>-9066</v>
      </c>
      <c r="L19" s="44" t="s">
        <v>60</v>
      </c>
      <c r="M19" s="45" t="s">
        <v>57</v>
      </c>
      <c r="N19" s="45"/>
      <c r="O19" s="46" t="s">
        <v>69</v>
      </c>
      <c r="P19" s="46" t="s">
        <v>63</v>
      </c>
    </row>
    <row r="20" spans="1:16" ht="12.75" customHeight="1" thickBot="1">
      <c r="A20" s="16" t="str">
        <f t="shared" si="0"/>
        <v> AJ 50.132 </v>
      </c>
      <c r="B20" s="21" t="str">
        <f t="shared" si="1"/>
        <v>I</v>
      </c>
      <c r="C20" s="16">
        <f t="shared" si="2"/>
        <v>30104.823</v>
      </c>
      <c r="D20" s="18" t="str">
        <f t="shared" si="3"/>
        <v>vis</v>
      </c>
      <c r="E20" s="43">
        <f>VLOOKUP(C20,Active!C$21:E$973,3,FALSE)</f>
        <v>-509.98902209993196</v>
      </c>
      <c r="F20" s="21" t="s">
        <v>55</v>
      </c>
      <c r="G20" s="18" t="str">
        <f t="shared" si="4"/>
        <v>30104.823</v>
      </c>
      <c r="H20" s="16">
        <f t="shared" si="5"/>
        <v>-9066</v>
      </c>
      <c r="I20" s="44" t="s">
        <v>70</v>
      </c>
      <c r="J20" s="45" t="s">
        <v>71</v>
      </c>
      <c r="K20" s="44">
        <v>-9066</v>
      </c>
      <c r="L20" s="44" t="s">
        <v>72</v>
      </c>
      <c r="M20" s="45" t="s">
        <v>61</v>
      </c>
      <c r="N20" s="45"/>
      <c r="O20" s="46" t="s">
        <v>69</v>
      </c>
      <c r="P20" s="46" t="s">
        <v>73</v>
      </c>
    </row>
    <row r="21" spans="1:16" ht="12.75" customHeight="1" thickBot="1">
      <c r="A21" s="16" t="str">
        <f t="shared" si="0"/>
        <v> AJ 50.132 </v>
      </c>
      <c r="B21" s="21" t="str">
        <f t="shared" si="1"/>
        <v>I</v>
      </c>
      <c r="C21" s="16">
        <f t="shared" si="2"/>
        <v>30129.721000000001</v>
      </c>
      <c r="D21" s="18" t="str">
        <f t="shared" si="3"/>
        <v>vis</v>
      </c>
      <c r="E21" s="43">
        <f>VLOOKUP(C21,Active!C$21:E$973,3,FALSE)</f>
        <v>-500.99501894491419</v>
      </c>
      <c r="F21" s="21" t="s">
        <v>55</v>
      </c>
      <c r="G21" s="18" t="str">
        <f t="shared" si="4"/>
        <v>30129.721</v>
      </c>
      <c r="H21" s="16">
        <f t="shared" si="5"/>
        <v>-9057</v>
      </c>
      <c r="I21" s="44" t="s">
        <v>74</v>
      </c>
      <c r="J21" s="45" t="s">
        <v>75</v>
      </c>
      <c r="K21" s="44">
        <v>-9057</v>
      </c>
      <c r="L21" s="44" t="s">
        <v>76</v>
      </c>
      <c r="M21" s="45" t="s">
        <v>61</v>
      </c>
      <c r="N21" s="45"/>
      <c r="O21" s="46" t="s">
        <v>69</v>
      </c>
      <c r="P21" s="46" t="s">
        <v>73</v>
      </c>
    </row>
    <row r="22" spans="1:16" ht="12.75" customHeight="1" thickBot="1">
      <c r="A22" s="16" t="str">
        <f t="shared" si="0"/>
        <v> AJ 50.132 </v>
      </c>
      <c r="B22" s="21" t="str">
        <f t="shared" si="1"/>
        <v>I</v>
      </c>
      <c r="C22" s="16">
        <f t="shared" si="2"/>
        <v>30143.572</v>
      </c>
      <c r="D22" s="18" t="str">
        <f t="shared" si="3"/>
        <v>vis</v>
      </c>
      <c r="E22" s="43">
        <f>VLOOKUP(C22,Active!C$21:E$973,3,FALSE)</f>
        <v>-495.99156735441954</v>
      </c>
      <c r="F22" s="21" t="s">
        <v>55</v>
      </c>
      <c r="G22" s="18" t="str">
        <f t="shared" si="4"/>
        <v>30143.572</v>
      </c>
      <c r="H22" s="16">
        <f t="shared" si="5"/>
        <v>-9052</v>
      </c>
      <c r="I22" s="44" t="s">
        <v>77</v>
      </c>
      <c r="J22" s="45" t="s">
        <v>78</v>
      </c>
      <c r="K22" s="44">
        <v>-9052</v>
      </c>
      <c r="L22" s="44" t="s">
        <v>79</v>
      </c>
      <c r="M22" s="45" t="s">
        <v>61</v>
      </c>
      <c r="N22" s="45"/>
      <c r="O22" s="46" t="s">
        <v>69</v>
      </c>
      <c r="P22" s="46" t="s">
        <v>73</v>
      </c>
    </row>
    <row r="23" spans="1:16" ht="12.75" customHeight="1" thickBot="1">
      <c r="A23" s="16" t="str">
        <f t="shared" si="0"/>
        <v> AJ 50.132 </v>
      </c>
      <c r="B23" s="21" t="str">
        <f t="shared" si="1"/>
        <v>I</v>
      </c>
      <c r="C23" s="16">
        <f t="shared" si="2"/>
        <v>30378.864000000001</v>
      </c>
      <c r="D23" s="18" t="str">
        <f t="shared" si="3"/>
        <v>vis</v>
      </c>
      <c r="E23" s="43">
        <f>VLOOKUP(C23,Active!C$21:E$973,3,FALSE)</f>
        <v>-410.99610625913607</v>
      </c>
      <c r="F23" s="21" t="s">
        <v>55</v>
      </c>
      <c r="G23" s="18" t="str">
        <f t="shared" si="4"/>
        <v>30378.864</v>
      </c>
      <c r="H23" s="16">
        <f t="shared" si="5"/>
        <v>-8967</v>
      </c>
      <c r="I23" s="44" t="s">
        <v>80</v>
      </c>
      <c r="J23" s="45" t="s">
        <v>81</v>
      </c>
      <c r="K23" s="44">
        <v>-8967</v>
      </c>
      <c r="L23" s="44" t="s">
        <v>82</v>
      </c>
      <c r="M23" s="45" t="s">
        <v>57</v>
      </c>
      <c r="N23" s="45"/>
      <c r="O23" s="46" t="s">
        <v>69</v>
      </c>
      <c r="P23" s="46" t="s">
        <v>73</v>
      </c>
    </row>
    <row r="24" spans="1:16" ht="12.75" customHeight="1" thickBot="1">
      <c r="A24" s="16" t="str">
        <f t="shared" si="0"/>
        <v> AJ 50.132 </v>
      </c>
      <c r="B24" s="21" t="str">
        <f t="shared" si="1"/>
        <v>I</v>
      </c>
      <c r="C24" s="16">
        <f t="shared" si="2"/>
        <v>30381.646000000001</v>
      </c>
      <c r="D24" s="18" t="str">
        <f t="shared" si="3"/>
        <v>vis</v>
      </c>
      <c r="E24" s="43">
        <f>VLOOKUP(C24,Active!C$21:E$973,3,FALSE)</f>
        <v>-409.99115338030032</v>
      </c>
      <c r="F24" s="21" t="s">
        <v>55</v>
      </c>
      <c r="G24" s="18" t="str">
        <f t="shared" si="4"/>
        <v>30381.646</v>
      </c>
      <c r="H24" s="16">
        <f t="shared" si="5"/>
        <v>-8966</v>
      </c>
      <c r="I24" s="44" t="s">
        <v>83</v>
      </c>
      <c r="J24" s="45" t="s">
        <v>84</v>
      </c>
      <c r="K24" s="44">
        <v>-8966</v>
      </c>
      <c r="L24" s="44" t="s">
        <v>85</v>
      </c>
      <c r="M24" s="45" t="s">
        <v>61</v>
      </c>
      <c r="N24" s="45"/>
      <c r="O24" s="46" t="s">
        <v>69</v>
      </c>
      <c r="P24" s="46" t="s">
        <v>73</v>
      </c>
    </row>
    <row r="25" spans="1:16" ht="12.75" customHeight="1" thickBot="1">
      <c r="A25" s="16" t="str">
        <f t="shared" si="0"/>
        <v> AJ 50.132 </v>
      </c>
      <c r="B25" s="21" t="str">
        <f t="shared" si="1"/>
        <v>I</v>
      </c>
      <c r="C25" s="16">
        <f t="shared" si="2"/>
        <v>30428.7</v>
      </c>
      <c r="D25" s="18" t="str">
        <f t="shared" si="3"/>
        <v>vis</v>
      </c>
      <c r="E25" s="43">
        <f>VLOOKUP(C25,Active!C$21:E$973,3,FALSE)</f>
        <v>-392.99365059067105</v>
      </c>
      <c r="F25" s="21" t="s">
        <v>55</v>
      </c>
      <c r="G25" s="18" t="str">
        <f t="shared" si="4"/>
        <v>30428.700</v>
      </c>
      <c r="H25" s="16">
        <f t="shared" si="5"/>
        <v>-8949</v>
      </c>
      <c r="I25" s="44" t="s">
        <v>86</v>
      </c>
      <c r="J25" s="45" t="s">
        <v>87</v>
      </c>
      <c r="K25" s="44">
        <v>-8949</v>
      </c>
      <c r="L25" s="44" t="s">
        <v>88</v>
      </c>
      <c r="M25" s="45" t="s">
        <v>61</v>
      </c>
      <c r="N25" s="45"/>
      <c r="O25" s="46" t="s">
        <v>69</v>
      </c>
      <c r="P25" s="46" t="s">
        <v>73</v>
      </c>
    </row>
    <row r="26" spans="1:16" ht="12.75" customHeight="1" thickBot="1">
      <c r="A26" s="16" t="str">
        <f t="shared" si="0"/>
        <v> AJ 53.13 </v>
      </c>
      <c r="B26" s="21" t="str">
        <f t="shared" si="1"/>
        <v>I</v>
      </c>
      <c r="C26" s="16">
        <f t="shared" si="2"/>
        <v>30437.004000000001</v>
      </c>
      <c r="D26" s="18" t="str">
        <f t="shared" si="3"/>
        <v>vis</v>
      </c>
      <c r="E26" s="43">
        <f>VLOOKUP(C26,Active!C$21:E$973,3,FALSE)</f>
        <v>-389.993963780515</v>
      </c>
      <c r="F26" s="21" t="s">
        <v>55</v>
      </c>
      <c r="G26" s="18" t="str">
        <f t="shared" si="4"/>
        <v>30437.004</v>
      </c>
      <c r="H26" s="16">
        <f t="shared" si="5"/>
        <v>-8946</v>
      </c>
      <c r="I26" s="44" t="s">
        <v>89</v>
      </c>
      <c r="J26" s="45" t="s">
        <v>90</v>
      </c>
      <c r="K26" s="44">
        <v>-8946</v>
      </c>
      <c r="L26" s="44" t="s">
        <v>88</v>
      </c>
      <c r="M26" s="45" t="s">
        <v>57</v>
      </c>
      <c r="N26" s="45"/>
      <c r="O26" s="46" t="s">
        <v>69</v>
      </c>
      <c r="P26" s="46" t="s">
        <v>63</v>
      </c>
    </row>
    <row r="27" spans="1:16" ht="12.75" customHeight="1" thickBot="1">
      <c r="A27" s="16" t="str">
        <f t="shared" si="0"/>
        <v> AJ 50.132 </v>
      </c>
      <c r="B27" s="21" t="str">
        <f t="shared" si="1"/>
        <v>I</v>
      </c>
      <c r="C27" s="16">
        <f t="shared" si="2"/>
        <v>30439.77</v>
      </c>
      <c r="D27" s="18" t="str">
        <f t="shared" si="3"/>
        <v>vis</v>
      </c>
      <c r="E27" s="43">
        <f>VLOOKUP(C27,Active!C$21:E$973,3,FALSE)</f>
        <v>-388.9947906450513</v>
      </c>
      <c r="F27" s="21" t="s">
        <v>55</v>
      </c>
      <c r="G27" s="18" t="str">
        <f t="shared" si="4"/>
        <v>30439.770</v>
      </c>
      <c r="H27" s="16">
        <f t="shared" si="5"/>
        <v>-8945</v>
      </c>
      <c r="I27" s="44" t="s">
        <v>91</v>
      </c>
      <c r="J27" s="45" t="s">
        <v>92</v>
      </c>
      <c r="K27" s="44">
        <v>-8945</v>
      </c>
      <c r="L27" s="44" t="s">
        <v>93</v>
      </c>
      <c r="M27" s="45" t="s">
        <v>61</v>
      </c>
      <c r="N27" s="45"/>
      <c r="O27" s="46" t="s">
        <v>69</v>
      </c>
      <c r="P27" s="46" t="s">
        <v>73</v>
      </c>
    </row>
    <row r="28" spans="1:16" ht="12.75" customHeight="1" thickBot="1">
      <c r="A28" s="16" t="str">
        <f t="shared" si="0"/>
        <v> AJ 50.132 </v>
      </c>
      <c r="B28" s="21" t="str">
        <f t="shared" si="1"/>
        <v>I</v>
      </c>
      <c r="C28" s="16">
        <f t="shared" si="2"/>
        <v>30464.687999999998</v>
      </c>
      <c r="D28" s="18" t="str">
        <f t="shared" si="3"/>
        <v>vis</v>
      </c>
      <c r="E28" s="43">
        <f>VLOOKUP(C28,Active!C$21:E$973,3,FALSE)</f>
        <v>-379.99356281081947</v>
      </c>
      <c r="F28" s="21" t="s">
        <v>55</v>
      </c>
      <c r="G28" s="18" t="str">
        <f t="shared" si="4"/>
        <v>30464.688</v>
      </c>
      <c r="H28" s="16">
        <f t="shared" si="5"/>
        <v>-8936</v>
      </c>
      <c r="I28" s="44" t="s">
        <v>94</v>
      </c>
      <c r="J28" s="45" t="s">
        <v>95</v>
      </c>
      <c r="K28" s="44">
        <v>-8936</v>
      </c>
      <c r="L28" s="44" t="s">
        <v>96</v>
      </c>
      <c r="M28" s="45" t="s">
        <v>57</v>
      </c>
      <c r="N28" s="45"/>
      <c r="O28" s="46" t="s">
        <v>69</v>
      </c>
      <c r="P28" s="46" t="s">
        <v>73</v>
      </c>
    </row>
    <row r="29" spans="1:16" ht="12.75" customHeight="1" thickBot="1">
      <c r="A29" s="16" t="str">
        <f t="shared" si="0"/>
        <v> AJ 50.132 </v>
      </c>
      <c r="B29" s="21" t="str">
        <f t="shared" si="1"/>
        <v>I</v>
      </c>
      <c r="C29" s="16">
        <f t="shared" si="2"/>
        <v>30475.758000000002</v>
      </c>
      <c r="D29" s="18" t="str">
        <f t="shared" si="3"/>
        <v>vis</v>
      </c>
      <c r="E29" s="43">
        <f>VLOOKUP(C29,Active!C$21:E$973,3,FALSE)</f>
        <v>-375.99470286519841</v>
      </c>
      <c r="F29" s="21" t="s">
        <v>55</v>
      </c>
      <c r="G29" s="18" t="str">
        <f t="shared" si="4"/>
        <v>30475.758</v>
      </c>
      <c r="H29" s="16">
        <f t="shared" si="5"/>
        <v>-8932</v>
      </c>
      <c r="I29" s="44" t="s">
        <v>97</v>
      </c>
      <c r="J29" s="45" t="s">
        <v>98</v>
      </c>
      <c r="K29" s="44">
        <v>-8932</v>
      </c>
      <c r="L29" s="44" t="s">
        <v>99</v>
      </c>
      <c r="M29" s="45" t="s">
        <v>57</v>
      </c>
      <c r="N29" s="45"/>
      <c r="O29" s="46" t="s">
        <v>69</v>
      </c>
      <c r="P29" s="46" t="s">
        <v>73</v>
      </c>
    </row>
    <row r="30" spans="1:16" ht="12.75" customHeight="1" thickBot="1">
      <c r="A30" s="16" t="str">
        <f t="shared" si="0"/>
        <v> AJ 53.13 </v>
      </c>
      <c r="B30" s="21" t="str">
        <f t="shared" si="1"/>
        <v>I</v>
      </c>
      <c r="C30" s="16">
        <f t="shared" si="2"/>
        <v>30769.191999999999</v>
      </c>
      <c r="D30" s="18" t="str">
        <f t="shared" si="3"/>
        <v>vis</v>
      </c>
      <c r="E30" s="43">
        <f>VLOOKUP(C30,Active!C$21:E$973,3,FALSE)</f>
        <v>-269.99637682337351</v>
      </c>
      <c r="F30" s="21" t="s">
        <v>55</v>
      </c>
      <c r="G30" s="18" t="str">
        <f t="shared" si="4"/>
        <v>30769.192</v>
      </c>
      <c r="H30" s="16">
        <f t="shared" si="5"/>
        <v>-8826</v>
      </c>
      <c r="I30" s="44" t="s">
        <v>100</v>
      </c>
      <c r="J30" s="45" t="s">
        <v>101</v>
      </c>
      <c r="K30" s="44">
        <v>-8826</v>
      </c>
      <c r="L30" s="44" t="s">
        <v>76</v>
      </c>
      <c r="M30" s="45" t="s">
        <v>57</v>
      </c>
      <c r="N30" s="45"/>
      <c r="O30" s="46" t="s">
        <v>69</v>
      </c>
      <c r="P30" s="46" t="s">
        <v>63</v>
      </c>
    </row>
    <row r="31" spans="1:16" ht="12.75" customHeight="1" thickBot="1">
      <c r="A31" s="16" t="str">
        <f t="shared" si="0"/>
        <v> AJ 53.13 </v>
      </c>
      <c r="B31" s="21" t="str">
        <f t="shared" si="1"/>
        <v>I</v>
      </c>
      <c r="C31" s="16">
        <f t="shared" si="2"/>
        <v>31184.425999999999</v>
      </c>
      <c r="D31" s="18" t="str">
        <f t="shared" si="3"/>
        <v>vis</v>
      </c>
      <c r="E31" s="43">
        <f>VLOOKUP(C31,Active!C$21:E$973,3,FALSE)</f>
        <v>-119.99975436090649</v>
      </c>
      <c r="F31" s="21" t="s">
        <v>55</v>
      </c>
      <c r="G31" s="18" t="str">
        <f t="shared" si="4"/>
        <v>31184.426</v>
      </c>
      <c r="H31" s="16">
        <f t="shared" si="5"/>
        <v>-8676</v>
      </c>
      <c r="I31" s="44" t="s">
        <v>102</v>
      </c>
      <c r="J31" s="45" t="s">
        <v>103</v>
      </c>
      <c r="K31" s="44">
        <v>-8676</v>
      </c>
      <c r="L31" s="44" t="s">
        <v>104</v>
      </c>
      <c r="M31" s="45" t="s">
        <v>57</v>
      </c>
      <c r="N31" s="45"/>
      <c r="O31" s="46" t="s">
        <v>69</v>
      </c>
      <c r="P31" s="46" t="s">
        <v>63</v>
      </c>
    </row>
    <row r="32" spans="1:16" ht="12.75" customHeight="1" thickBot="1">
      <c r="A32" s="16" t="str">
        <f t="shared" si="0"/>
        <v> AJ 53.13 </v>
      </c>
      <c r="B32" s="21" t="str">
        <f t="shared" si="1"/>
        <v>I</v>
      </c>
      <c r="C32" s="16">
        <f t="shared" si="2"/>
        <v>31821.13</v>
      </c>
      <c r="D32" s="18" t="str">
        <f t="shared" si="3"/>
        <v>vis</v>
      </c>
      <c r="E32" s="43">
        <f>VLOOKUP(C32,Active!C$21:E$973,3,FALSE)</f>
        <v>109.99935339121096</v>
      </c>
      <c r="F32" s="21" t="s">
        <v>55</v>
      </c>
      <c r="G32" s="18" t="str">
        <f t="shared" si="4"/>
        <v>31821.130</v>
      </c>
      <c r="H32" s="16">
        <f t="shared" si="5"/>
        <v>-8446</v>
      </c>
      <c r="I32" s="44" t="s">
        <v>108</v>
      </c>
      <c r="J32" s="45" t="s">
        <v>109</v>
      </c>
      <c r="K32" s="44">
        <v>-8446</v>
      </c>
      <c r="L32" s="44" t="s">
        <v>110</v>
      </c>
      <c r="M32" s="45" t="s">
        <v>57</v>
      </c>
      <c r="N32" s="45"/>
      <c r="O32" s="46" t="s">
        <v>69</v>
      </c>
      <c r="P32" s="46" t="s">
        <v>63</v>
      </c>
    </row>
    <row r="33" spans="1:16" ht="12.75" customHeight="1" thickBot="1">
      <c r="A33" s="16" t="str">
        <f t="shared" si="0"/>
        <v> AJ 55.231 </v>
      </c>
      <c r="B33" s="21" t="str">
        <f t="shared" si="1"/>
        <v>I</v>
      </c>
      <c r="C33" s="16">
        <f t="shared" si="2"/>
        <v>33246.802000000003</v>
      </c>
      <c r="D33" s="18" t="str">
        <f t="shared" si="3"/>
        <v>vis</v>
      </c>
      <c r="E33" s="43">
        <f>VLOOKUP(C33,Active!C$21:E$973,3,FALSE)</f>
        <v>625.00049669669761</v>
      </c>
      <c r="F33" s="21" t="s">
        <v>55</v>
      </c>
      <c r="G33" s="18" t="str">
        <f t="shared" si="4"/>
        <v>33246.802</v>
      </c>
      <c r="H33" s="16">
        <f t="shared" si="5"/>
        <v>-7931</v>
      </c>
      <c r="I33" s="44" t="s">
        <v>111</v>
      </c>
      <c r="J33" s="45" t="s">
        <v>112</v>
      </c>
      <c r="K33" s="44">
        <v>-7931</v>
      </c>
      <c r="L33" s="44" t="s">
        <v>79</v>
      </c>
      <c r="M33" s="45" t="s">
        <v>57</v>
      </c>
      <c r="N33" s="45"/>
      <c r="O33" s="46" t="s">
        <v>69</v>
      </c>
      <c r="P33" s="46" t="s">
        <v>113</v>
      </c>
    </row>
    <row r="34" spans="1:16" ht="12.75" customHeight="1" thickBot="1">
      <c r="A34" s="16" t="str">
        <f t="shared" si="0"/>
        <v> AJ 55.231 </v>
      </c>
      <c r="B34" s="21" t="str">
        <f t="shared" si="1"/>
        <v>I</v>
      </c>
      <c r="C34" s="16">
        <f t="shared" si="2"/>
        <v>33280.019999999997</v>
      </c>
      <c r="D34" s="18" t="str">
        <f t="shared" si="3"/>
        <v>vis</v>
      </c>
      <c r="E34" s="43">
        <f>VLOOKUP(C34,Active!C$21:E$973,3,FALSE)</f>
        <v>636.9999664052408</v>
      </c>
      <c r="F34" s="21" t="s">
        <v>55</v>
      </c>
      <c r="G34" s="18" t="str">
        <f t="shared" si="4"/>
        <v>33280.020</v>
      </c>
      <c r="H34" s="16">
        <f t="shared" si="5"/>
        <v>-7919</v>
      </c>
      <c r="I34" s="44" t="s">
        <v>114</v>
      </c>
      <c r="J34" s="45" t="s">
        <v>115</v>
      </c>
      <c r="K34" s="44">
        <v>-7919</v>
      </c>
      <c r="L34" s="44" t="s">
        <v>60</v>
      </c>
      <c r="M34" s="45" t="s">
        <v>57</v>
      </c>
      <c r="N34" s="45"/>
      <c r="O34" s="46" t="s">
        <v>69</v>
      </c>
      <c r="P34" s="46" t="s">
        <v>113</v>
      </c>
    </row>
    <row r="35" spans="1:16" ht="12.75" customHeight="1" thickBot="1">
      <c r="A35" s="16" t="str">
        <f t="shared" si="0"/>
        <v> AJ 59.455 </v>
      </c>
      <c r="B35" s="21" t="str">
        <f t="shared" si="1"/>
        <v>I</v>
      </c>
      <c r="C35" s="16">
        <f t="shared" si="2"/>
        <v>33626.042999999998</v>
      </c>
      <c r="D35" s="18" t="str">
        <f t="shared" si="3"/>
        <v>vis</v>
      </c>
      <c r="E35" s="43">
        <f>VLOOKUP(C35,Active!C$21:E$973,3,FALSE)</f>
        <v>761.9952252095062</v>
      </c>
      <c r="F35" s="21" t="s">
        <v>55</v>
      </c>
      <c r="G35" s="18" t="str">
        <f t="shared" si="4"/>
        <v>33626.043</v>
      </c>
      <c r="H35" s="16">
        <f t="shared" si="5"/>
        <v>-7794</v>
      </c>
      <c r="I35" s="44" t="s">
        <v>116</v>
      </c>
      <c r="J35" s="45" t="s">
        <v>117</v>
      </c>
      <c r="K35" s="44">
        <v>-7794</v>
      </c>
      <c r="L35" s="44" t="s">
        <v>118</v>
      </c>
      <c r="M35" s="45" t="s">
        <v>57</v>
      </c>
      <c r="N35" s="45"/>
      <c r="O35" s="46" t="s">
        <v>69</v>
      </c>
      <c r="P35" s="46" t="s">
        <v>119</v>
      </c>
    </row>
    <row r="36" spans="1:16" ht="12.75" customHeight="1" thickBot="1">
      <c r="A36" s="16" t="str">
        <f t="shared" si="0"/>
        <v> AJ 59.455 </v>
      </c>
      <c r="B36" s="21" t="str">
        <f t="shared" si="1"/>
        <v>I</v>
      </c>
      <c r="C36" s="16">
        <f t="shared" si="2"/>
        <v>33653.735000000001</v>
      </c>
      <c r="D36" s="18" t="str">
        <f t="shared" si="3"/>
        <v>vis</v>
      </c>
      <c r="E36" s="43">
        <f>VLOOKUP(C36,Active!C$21:E$973,3,FALSE)</f>
        <v>771.99851605088975</v>
      </c>
      <c r="F36" s="21" t="s">
        <v>55</v>
      </c>
      <c r="G36" s="18" t="str">
        <f t="shared" si="4"/>
        <v>33653.735</v>
      </c>
      <c r="H36" s="16">
        <f t="shared" si="5"/>
        <v>-7784</v>
      </c>
      <c r="I36" s="44" t="s">
        <v>120</v>
      </c>
      <c r="J36" s="45" t="s">
        <v>121</v>
      </c>
      <c r="K36" s="44">
        <v>-7784</v>
      </c>
      <c r="L36" s="44" t="s">
        <v>96</v>
      </c>
      <c r="M36" s="45" t="s">
        <v>57</v>
      </c>
      <c r="N36" s="45"/>
      <c r="O36" s="46" t="s">
        <v>69</v>
      </c>
      <c r="P36" s="46" t="s">
        <v>119</v>
      </c>
    </row>
    <row r="37" spans="1:16" ht="12.75" customHeight="1" thickBot="1">
      <c r="A37" s="16" t="str">
        <f t="shared" si="0"/>
        <v> AJ 59.455 </v>
      </c>
      <c r="B37" s="21" t="str">
        <f t="shared" si="1"/>
        <v>I</v>
      </c>
      <c r="C37" s="16">
        <f t="shared" si="2"/>
        <v>34395.635999999999</v>
      </c>
      <c r="D37" s="18" t="str">
        <f t="shared" si="3"/>
        <v>vis</v>
      </c>
      <c r="E37" s="43">
        <f>VLOOKUP(C37,Active!C$21:E$973,3,FALSE)</f>
        <v>1039.9983527731388</v>
      </c>
      <c r="F37" s="21" t="s">
        <v>55</v>
      </c>
      <c r="G37" s="18" t="str">
        <f t="shared" si="4"/>
        <v>34395.636</v>
      </c>
      <c r="H37" s="16">
        <f t="shared" si="5"/>
        <v>-7516</v>
      </c>
      <c r="I37" s="44" t="s">
        <v>122</v>
      </c>
      <c r="J37" s="45" t="s">
        <v>123</v>
      </c>
      <c r="K37" s="44">
        <v>-7516</v>
      </c>
      <c r="L37" s="44" t="s">
        <v>124</v>
      </c>
      <c r="M37" s="45" t="s">
        <v>57</v>
      </c>
      <c r="N37" s="45"/>
      <c r="O37" s="46" t="s">
        <v>69</v>
      </c>
      <c r="P37" s="46" t="s">
        <v>119</v>
      </c>
    </row>
    <row r="38" spans="1:16" ht="12.75" customHeight="1" thickBot="1">
      <c r="A38" s="16" t="str">
        <f t="shared" si="0"/>
        <v> AJ 64.260 </v>
      </c>
      <c r="B38" s="21" t="str">
        <f t="shared" si="1"/>
        <v>I</v>
      </c>
      <c r="C38" s="16">
        <f t="shared" si="2"/>
        <v>35242.739000000001</v>
      </c>
      <c r="D38" s="18" t="str">
        <f t="shared" si="3"/>
        <v>vis</v>
      </c>
      <c r="E38" s="43">
        <f>VLOOKUP(C38,Active!C$21:E$973,3,FALSE)</f>
        <v>1346.0007246353262</v>
      </c>
      <c r="F38" s="21" t="s">
        <v>55</v>
      </c>
      <c r="G38" s="18" t="str">
        <f t="shared" si="4"/>
        <v>35242.739</v>
      </c>
      <c r="H38" s="16">
        <f t="shared" si="5"/>
        <v>-7210</v>
      </c>
      <c r="I38" s="44" t="s">
        <v>125</v>
      </c>
      <c r="J38" s="45" t="s">
        <v>126</v>
      </c>
      <c r="K38" s="44">
        <v>-7210</v>
      </c>
      <c r="L38" s="44" t="s">
        <v>127</v>
      </c>
      <c r="M38" s="45" t="s">
        <v>57</v>
      </c>
      <c r="N38" s="45"/>
      <c r="O38" s="46" t="s">
        <v>69</v>
      </c>
      <c r="P38" s="46" t="s">
        <v>128</v>
      </c>
    </row>
    <row r="39" spans="1:16" ht="12.75" customHeight="1" thickBot="1">
      <c r="A39" s="16" t="str">
        <f t="shared" si="0"/>
        <v> AJ 64.260 </v>
      </c>
      <c r="B39" s="21" t="str">
        <f t="shared" si="1"/>
        <v>I</v>
      </c>
      <c r="C39" s="16">
        <f t="shared" si="2"/>
        <v>35577.697999999997</v>
      </c>
      <c r="D39" s="18" t="str">
        <f t="shared" si="3"/>
        <v>vis</v>
      </c>
      <c r="E39" s="43">
        <f>VLOOKUP(C39,Active!C$21:E$973,3,FALSE)</f>
        <v>1466.999290897734</v>
      </c>
      <c r="F39" s="21" t="s">
        <v>55</v>
      </c>
      <c r="G39" s="18" t="str">
        <f t="shared" si="4"/>
        <v>35577.698</v>
      </c>
      <c r="H39" s="16">
        <f t="shared" si="5"/>
        <v>-7089</v>
      </c>
      <c r="I39" s="44" t="s">
        <v>129</v>
      </c>
      <c r="J39" s="45" t="s">
        <v>130</v>
      </c>
      <c r="K39" s="44">
        <v>-7089</v>
      </c>
      <c r="L39" s="44" t="s">
        <v>131</v>
      </c>
      <c r="M39" s="45" t="s">
        <v>57</v>
      </c>
      <c r="N39" s="45"/>
      <c r="O39" s="46" t="s">
        <v>69</v>
      </c>
      <c r="P39" s="46" t="s">
        <v>128</v>
      </c>
    </row>
    <row r="40" spans="1:16" ht="12.75" customHeight="1" thickBot="1">
      <c r="A40" s="16" t="str">
        <f t="shared" si="0"/>
        <v> AJ 64.260 </v>
      </c>
      <c r="B40" s="21" t="str">
        <f t="shared" si="1"/>
        <v>I</v>
      </c>
      <c r="C40" s="16">
        <f t="shared" si="2"/>
        <v>35934.813000000002</v>
      </c>
      <c r="D40" s="18" t="str">
        <f t="shared" si="3"/>
        <v>vis</v>
      </c>
      <c r="E40" s="43">
        <f>VLOOKUP(C40,Active!C$21:E$973,3,FALSE)</f>
        <v>1596.0013567947576</v>
      </c>
      <c r="F40" s="21" t="s">
        <v>55</v>
      </c>
      <c r="G40" s="18" t="str">
        <f t="shared" si="4"/>
        <v>35934.813</v>
      </c>
      <c r="H40" s="16">
        <f t="shared" si="5"/>
        <v>-6960</v>
      </c>
      <c r="I40" s="44" t="s">
        <v>132</v>
      </c>
      <c r="J40" s="45" t="s">
        <v>133</v>
      </c>
      <c r="K40" s="44">
        <v>-6960</v>
      </c>
      <c r="L40" s="44" t="s">
        <v>134</v>
      </c>
      <c r="M40" s="45" t="s">
        <v>57</v>
      </c>
      <c r="N40" s="45"/>
      <c r="O40" s="46" t="s">
        <v>69</v>
      </c>
      <c r="P40" s="46" t="s">
        <v>128</v>
      </c>
    </row>
    <row r="41" spans="1:16" ht="12.75" customHeight="1" thickBot="1">
      <c r="A41" s="16" t="str">
        <f t="shared" si="0"/>
        <v> AJ 64.260 </v>
      </c>
      <c r="B41" s="21" t="str">
        <f t="shared" si="1"/>
        <v>I</v>
      </c>
      <c r="C41" s="16">
        <f t="shared" si="2"/>
        <v>36330.675999999999</v>
      </c>
      <c r="D41" s="18" t="str">
        <f t="shared" si="3"/>
        <v>vis</v>
      </c>
      <c r="E41" s="43">
        <f>VLOOKUP(C41,Active!C$21:E$973,3,FALSE)</f>
        <v>1739.0005162033299</v>
      </c>
      <c r="F41" s="21" t="s">
        <v>55</v>
      </c>
      <c r="G41" s="18" t="str">
        <f t="shared" si="4"/>
        <v>36330.676</v>
      </c>
      <c r="H41" s="16">
        <f t="shared" si="5"/>
        <v>-6817</v>
      </c>
      <c r="I41" s="44" t="s">
        <v>135</v>
      </c>
      <c r="J41" s="45" t="s">
        <v>136</v>
      </c>
      <c r="K41" s="44">
        <v>-6817</v>
      </c>
      <c r="L41" s="44" t="s">
        <v>134</v>
      </c>
      <c r="M41" s="45" t="s">
        <v>57</v>
      </c>
      <c r="N41" s="45"/>
      <c r="O41" s="46" t="s">
        <v>69</v>
      </c>
      <c r="P41" s="46" t="s">
        <v>128</v>
      </c>
    </row>
    <row r="42" spans="1:16" ht="12.75" customHeight="1" thickBot="1">
      <c r="A42" s="16" t="str">
        <f t="shared" si="0"/>
        <v> BBS 46 </v>
      </c>
      <c r="B42" s="21" t="str">
        <f t="shared" si="1"/>
        <v>I</v>
      </c>
      <c r="C42" s="16">
        <f t="shared" si="2"/>
        <v>44289.366999999998</v>
      </c>
      <c r="D42" s="18" t="str">
        <f t="shared" si="3"/>
        <v>vis</v>
      </c>
      <c r="E42" s="43">
        <f>VLOOKUP(C42,Active!C$21:E$973,3,FALSE)</f>
        <v>4613.949988603068</v>
      </c>
      <c r="F42" s="21" t="s">
        <v>55</v>
      </c>
      <c r="G42" s="18" t="str">
        <f t="shared" si="4"/>
        <v>44289.367</v>
      </c>
      <c r="H42" s="16">
        <f t="shared" si="5"/>
        <v>-3942</v>
      </c>
      <c r="I42" s="44" t="s">
        <v>137</v>
      </c>
      <c r="J42" s="45" t="s">
        <v>138</v>
      </c>
      <c r="K42" s="44">
        <v>-3942</v>
      </c>
      <c r="L42" s="44" t="s">
        <v>139</v>
      </c>
      <c r="M42" s="45" t="s">
        <v>61</v>
      </c>
      <c r="N42" s="45"/>
      <c r="O42" s="46" t="s">
        <v>140</v>
      </c>
      <c r="P42" s="46" t="s">
        <v>141</v>
      </c>
    </row>
    <row r="43" spans="1:16" ht="12.75" customHeight="1" thickBot="1">
      <c r="A43" s="16" t="str">
        <f t="shared" si="0"/>
        <v> BBS 86 </v>
      </c>
      <c r="B43" s="21" t="str">
        <f t="shared" si="1"/>
        <v>I</v>
      </c>
      <c r="C43" s="16">
        <f t="shared" si="2"/>
        <v>47118.538</v>
      </c>
      <c r="D43" s="18" t="str">
        <f t="shared" si="3"/>
        <v>vis</v>
      </c>
      <c r="E43" s="43">
        <f>VLOOKUP(C43,Active!C$21:E$973,3,FALSE)</f>
        <v>5635.9426346020955</v>
      </c>
      <c r="F43" s="21" t="s">
        <v>55</v>
      </c>
      <c r="G43" s="18" t="str">
        <f t="shared" si="4"/>
        <v>47118.538</v>
      </c>
      <c r="H43" s="16">
        <f t="shared" si="5"/>
        <v>-2920</v>
      </c>
      <c r="I43" s="44" t="s">
        <v>142</v>
      </c>
      <c r="J43" s="45" t="s">
        <v>143</v>
      </c>
      <c r="K43" s="44">
        <v>-2920</v>
      </c>
      <c r="L43" s="44" t="s">
        <v>144</v>
      </c>
      <c r="M43" s="45" t="s">
        <v>61</v>
      </c>
      <c r="N43" s="45"/>
      <c r="O43" s="46" t="s">
        <v>140</v>
      </c>
      <c r="P43" s="46" t="s">
        <v>145</v>
      </c>
    </row>
    <row r="44" spans="1:16" ht="12.75" customHeight="1" thickBot="1">
      <c r="A44" s="16" t="str">
        <f t="shared" si="0"/>
        <v> BRNO 30 </v>
      </c>
      <c r="B44" s="21" t="str">
        <f t="shared" si="1"/>
        <v>I</v>
      </c>
      <c r="C44" s="16">
        <f t="shared" si="2"/>
        <v>47730.334999999999</v>
      </c>
      <c r="D44" s="18" t="str">
        <f t="shared" si="3"/>
        <v>vis</v>
      </c>
      <c r="E44" s="43">
        <f>VLOOKUP(C44,Active!C$21:E$973,3,FALSE)</f>
        <v>5856.944488093548</v>
      </c>
      <c r="F44" s="21" t="s">
        <v>55</v>
      </c>
      <c r="G44" s="18" t="str">
        <f t="shared" si="4"/>
        <v>47730.335</v>
      </c>
      <c r="H44" s="16">
        <f t="shared" si="5"/>
        <v>-2699</v>
      </c>
      <c r="I44" s="44" t="s">
        <v>146</v>
      </c>
      <c r="J44" s="45" t="s">
        <v>147</v>
      </c>
      <c r="K44" s="44">
        <v>-2699</v>
      </c>
      <c r="L44" s="44" t="s">
        <v>148</v>
      </c>
      <c r="M44" s="45" t="s">
        <v>61</v>
      </c>
      <c r="N44" s="45"/>
      <c r="O44" s="46" t="s">
        <v>149</v>
      </c>
      <c r="P44" s="46" t="s">
        <v>150</v>
      </c>
    </row>
    <row r="45" spans="1:16" ht="12.75" customHeight="1" thickBot="1">
      <c r="A45" s="16" t="str">
        <f t="shared" si="0"/>
        <v> BRNO 31 </v>
      </c>
      <c r="B45" s="21" t="str">
        <f t="shared" si="1"/>
        <v>I</v>
      </c>
      <c r="C45" s="16">
        <f t="shared" si="2"/>
        <v>47943.491999999998</v>
      </c>
      <c r="D45" s="18" t="str">
        <f t="shared" si="3"/>
        <v>vis</v>
      </c>
      <c r="E45" s="43">
        <f>VLOOKUP(C45,Active!C$21:E$973,3,FALSE)</f>
        <v>5933.9440354673943</v>
      </c>
      <c r="F45" s="21" t="s">
        <v>55</v>
      </c>
      <c r="G45" s="18" t="str">
        <f t="shared" si="4"/>
        <v>47943.492</v>
      </c>
      <c r="H45" s="16">
        <f t="shared" si="5"/>
        <v>-2622</v>
      </c>
      <c r="I45" s="44" t="s">
        <v>151</v>
      </c>
      <c r="J45" s="45" t="s">
        <v>152</v>
      </c>
      <c r="K45" s="44">
        <v>-2622</v>
      </c>
      <c r="L45" s="44" t="s">
        <v>148</v>
      </c>
      <c r="M45" s="45" t="s">
        <v>61</v>
      </c>
      <c r="N45" s="45"/>
      <c r="O45" s="46" t="s">
        <v>149</v>
      </c>
      <c r="P45" s="46" t="s">
        <v>153</v>
      </c>
    </row>
    <row r="46" spans="1:16" ht="12.75" customHeight="1" thickBot="1">
      <c r="A46" s="16" t="str">
        <f t="shared" si="0"/>
        <v> BBS 94 </v>
      </c>
      <c r="B46" s="21" t="str">
        <f t="shared" si="1"/>
        <v>I</v>
      </c>
      <c r="C46" s="16">
        <f t="shared" si="2"/>
        <v>47954.567000000003</v>
      </c>
      <c r="D46" s="18" t="str">
        <f t="shared" si="3"/>
        <v>vis</v>
      </c>
      <c r="E46" s="43">
        <f>VLOOKUP(C46,Active!C$21:E$973,3,FALSE)</f>
        <v>5937.94470158282</v>
      </c>
      <c r="F46" s="21" t="s">
        <v>55</v>
      </c>
      <c r="G46" s="18" t="str">
        <f t="shared" si="4"/>
        <v>47954.567</v>
      </c>
      <c r="H46" s="16">
        <f t="shared" si="5"/>
        <v>-2618</v>
      </c>
      <c r="I46" s="44" t="s">
        <v>154</v>
      </c>
      <c r="J46" s="45" t="s">
        <v>155</v>
      </c>
      <c r="K46" s="44">
        <v>-2618</v>
      </c>
      <c r="L46" s="44" t="s">
        <v>156</v>
      </c>
      <c r="M46" s="45" t="s">
        <v>61</v>
      </c>
      <c r="N46" s="45"/>
      <c r="O46" s="46" t="s">
        <v>140</v>
      </c>
      <c r="P46" s="46" t="s">
        <v>157</v>
      </c>
    </row>
    <row r="47" spans="1:16" ht="12.75" customHeight="1" thickBot="1">
      <c r="A47" s="16" t="str">
        <f t="shared" si="0"/>
        <v> BBS 95 </v>
      </c>
      <c r="B47" s="21" t="str">
        <f t="shared" si="1"/>
        <v>I</v>
      </c>
      <c r="C47" s="16">
        <f t="shared" si="2"/>
        <v>47968.39</v>
      </c>
      <c r="D47" s="18" t="str">
        <f t="shared" si="3"/>
        <v>vis</v>
      </c>
      <c r="E47" s="43">
        <f>VLOOKUP(C47,Active!C$21:E$973,3,FALSE)</f>
        <v>5942.938038622412</v>
      </c>
      <c r="F47" s="21" t="s">
        <v>55</v>
      </c>
      <c r="G47" s="18" t="str">
        <f t="shared" si="4"/>
        <v>47968.390</v>
      </c>
      <c r="H47" s="16">
        <f t="shared" si="5"/>
        <v>-2613</v>
      </c>
      <c r="I47" s="44" t="s">
        <v>158</v>
      </c>
      <c r="J47" s="45" t="s">
        <v>159</v>
      </c>
      <c r="K47" s="44">
        <v>-2613</v>
      </c>
      <c r="L47" s="44" t="s">
        <v>160</v>
      </c>
      <c r="M47" s="45" t="s">
        <v>161</v>
      </c>
      <c r="N47" s="45" t="s">
        <v>162</v>
      </c>
      <c r="O47" s="46" t="s">
        <v>163</v>
      </c>
      <c r="P47" s="46" t="s">
        <v>164</v>
      </c>
    </row>
    <row r="48" spans="1:16" ht="12.75" customHeight="1" thickBot="1">
      <c r="A48" s="16" t="str">
        <f t="shared" si="0"/>
        <v> BBS 100 </v>
      </c>
      <c r="B48" s="21" t="str">
        <f t="shared" si="1"/>
        <v>I</v>
      </c>
      <c r="C48" s="16">
        <f t="shared" si="2"/>
        <v>48624.495000000003</v>
      </c>
      <c r="D48" s="18" t="str">
        <f t="shared" si="3"/>
        <v>vis</v>
      </c>
      <c r="E48" s="43">
        <f>VLOOKUP(C48,Active!C$21:E$973,3,FALSE)</f>
        <v>6179.9454464472465</v>
      </c>
      <c r="F48" s="21" t="s">
        <v>55</v>
      </c>
      <c r="G48" s="18" t="str">
        <f t="shared" si="4"/>
        <v>48624.495</v>
      </c>
      <c r="H48" s="16">
        <f t="shared" si="5"/>
        <v>-2376</v>
      </c>
      <c r="I48" s="44" t="s">
        <v>165</v>
      </c>
      <c r="J48" s="45" t="s">
        <v>166</v>
      </c>
      <c r="K48" s="44">
        <v>-2376</v>
      </c>
      <c r="L48" s="44" t="s">
        <v>167</v>
      </c>
      <c r="M48" s="45" t="s">
        <v>61</v>
      </c>
      <c r="N48" s="45"/>
      <c r="O48" s="46" t="s">
        <v>140</v>
      </c>
      <c r="P48" s="46" t="s">
        <v>168</v>
      </c>
    </row>
    <row r="49" spans="1:16" ht="12.75" customHeight="1" thickBot="1">
      <c r="A49" s="16" t="str">
        <f t="shared" si="0"/>
        <v> BBS 108 </v>
      </c>
      <c r="B49" s="21" t="str">
        <f t="shared" si="1"/>
        <v>I</v>
      </c>
      <c r="C49" s="16">
        <f t="shared" si="2"/>
        <v>49784.39</v>
      </c>
      <c r="D49" s="18" t="str">
        <f t="shared" si="3"/>
        <v>vis</v>
      </c>
      <c r="E49" s="43">
        <f>VLOOKUP(C49,Active!C$21:E$973,3,FALSE)</f>
        <v>6598.9389113636616</v>
      </c>
      <c r="F49" s="21" t="s">
        <v>55</v>
      </c>
      <c r="G49" s="18" t="str">
        <f t="shared" si="4"/>
        <v>49784.390</v>
      </c>
      <c r="H49" s="16">
        <f t="shared" si="5"/>
        <v>-1957</v>
      </c>
      <c r="I49" s="44" t="s">
        <v>172</v>
      </c>
      <c r="J49" s="45" t="s">
        <v>173</v>
      </c>
      <c r="K49" s="44">
        <v>-1957</v>
      </c>
      <c r="L49" s="44" t="s">
        <v>174</v>
      </c>
      <c r="M49" s="45" t="s">
        <v>61</v>
      </c>
      <c r="N49" s="45"/>
      <c r="O49" s="46" t="s">
        <v>140</v>
      </c>
      <c r="P49" s="46" t="s">
        <v>175</v>
      </c>
    </row>
    <row r="50" spans="1:16" ht="12.75" customHeight="1" thickBot="1">
      <c r="A50" s="16" t="str">
        <f t="shared" si="0"/>
        <v> BBS 117 </v>
      </c>
      <c r="B50" s="21" t="str">
        <f t="shared" si="1"/>
        <v>I</v>
      </c>
      <c r="C50" s="16">
        <f t="shared" si="2"/>
        <v>50894.457000000002</v>
      </c>
      <c r="D50" s="18" t="str">
        <f t="shared" si="3"/>
        <v>vis</v>
      </c>
      <c r="E50" s="43">
        <f>VLOOKUP(C50,Active!C$21:E$973,3,FALSE)</f>
        <v>6999.9328104832994</v>
      </c>
      <c r="F50" s="21" t="s">
        <v>55</v>
      </c>
      <c r="G50" s="18" t="str">
        <f t="shared" si="4"/>
        <v>50894.457</v>
      </c>
      <c r="H50" s="16">
        <f t="shared" si="5"/>
        <v>-1556</v>
      </c>
      <c r="I50" s="44" t="s">
        <v>176</v>
      </c>
      <c r="J50" s="45" t="s">
        <v>177</v>
      </c>
      <c r="K50" s="44">
        <v>-1556</v>
      </c>
      <c r="L50" s="44" t="s">
        <v>178</v>
      </c>
      <c r="M50" s="45" t="s">
        <v>61</v>
      </c>
      <c r="N50" s="45"/>
      <c r="O50" s="46" t="s">
        <v>140</v>
      </c>
      <c r="P50" s="46" t="s">
        <v>179</v>
      </c>
    </row>
    <row r="51" spans="1:16" ht="12.75" customHeight="1" thickBot="1">
      <c r="A51" s="16" t="str">
        <f t="shared" si="0"/>
        <v> BBS 124 </v>
      </c>
      <c r="B51" s="21" t="str">
        <f t="shared" si="1"/>
        <v>I</v>
      </c>
      <c r="C51" s="16">
        <f t="shared" si="2"/>
        <v>51957.46</v>
      </c>
      <c r="D51" s="18" t="str">
        <f t="shared" si="3"/>
        <v>vis</v>
      </c>
      <c r="E51" s="43">
        <f>VLOOKUP(C51,Active!C$21:E$973,3,FALSE)</f>
        <v>7383.9255944736979</v>
      </c>
      <c r="F51" s="21" t="s">
        <v>55</v>
      </c>
      <c r="G51" s="18" t="str">
        <f t="shared" si="4"/>
        <v>51957.460</v>
      </c>
      <c r="H51" s="16">
        <f t="shared" si="5"/>
        <v>-1172</v>
      </c>
      <c r="I51" s="44" t="s">
        <v>185</v>
      </c>
      <c r="J51" s="45" t="s">
        <v>186</v>
      </c>
      <c r="K51" s="44">
        <v>-1172</v>
      </c>
      <c r="L51" s="44" t="s">
        <v>187</v>
      </c>
      <c r="M51" s="45" t="s">
        <v>61</v>
      </c>
      <c r="N51" s="45"/>
      <c r="O51" s="46" t="s">
        <v>140</v>
      </c>
      <c r="P51" s="46" t="s">
        <v>188</v>
      </c>
    </row>
    <row r="52" spans="1:16" ht="12.75" customHeight="1" thickBot="1">
      <c r="A52" s="16" t="str">
        <f t="shared" si="0"/>
        <v>OEJV 0003 </v>
      </c>
      <c r="B52" s="21" t="str">
        <f t="shared" si="1"/>
        <v>I</v>
      </c>
      <c r="C52" s="16">
        <f t="shared" si="2"/>
        <v>53377.591</v>
      </c>
      <c r="D52" s="18" t="str">
        <f t="shared" si="3"/>
        <v>vis</v>
      </c>
      <c r="E52" s="43">
        <f>VLOOKUP(C52,Active!C$21:E$973,3,FALSE)</f>
        <v>7896.9251404026099</v>
      </c>
      <c r="F52" s="21" t="s">
        <v>55</v>
      </c>
      <c r="G52" s="18" t="str">
        <f t="shared" si="4"/>
        <v>53377.591</v>
      </c>
      <c r="H52" s="16">
        <f t="shared" si="5"/>
        <v>-659</v>
      </c>
      <c r="I52" s="44" t="s">
        <v>192</v>
      </c>
      <c r="J52" s="45" t="s">
        <v>193</v>
      </c>
      <c r="K52" s="44">
        <v>-659</v>
      </c>
      <c r="L52" s="44" t="s">
        <v>194</v>
      </c>
      <c r="M52" s="45" t="s">
        <v>61</v>
      </c>
      <c r="N52" s="45"/>
      <c r="O52" s="46" t="s">
        <v>140</v>
      </c>
      <c r="P52" s="47" t="s">
        <v>195</v>
      </c>
    </row>
    <row r="53" spans="1:16">
      <c r="B53" s="21"/>
      <c r="F53" s="21"/>
    </row>
    <row r="54" spans="1:16">
      <c r="B54" s="21"/>
      <c r="F54" s="21"/>
    </row>
    <row r="55" spans="1:16">
      <c r="B55" s="21"/>
      <c r="F55" s="21"/>
    </row>
    <row r="56" spans="1:16">
      <c r="B56" s="21"/>
      <c r="F56" s="21"/>
    </row>
    <row r="57" spans="1:16">
      <c r="B57" s="21"/>
      <c r="F57" s="21"/>
    </row>
    <row r="58" spans="1:16">
      <c r="B58" s="21"/>
      <c r="F58" s="21"/>
    </row>
    <row r="59" spans="1:16">
      <c r="B59" s="21"/>
      <c r="F59" s="21"/>
    </row>
    <row r="60" spans="1:16">
      <c r="B60" s="21"/>
      <c r="F60" s="21"/>
    </row>
    <row r="61" spans="1:16">
      <c r="B61" s="21"/>
      <c r="F61" s="21"/>
    </row>
    <row r="62" spans="1:16">
      <c r="B62" s="21"/>
      <c r="F62" s="21"/>
    </row>
    <row r="63" spans="1:16">
      <c r="B63" s="21"/>
      <c r="F63" s="21"/>
    </row>
    <row r="64" spans="1:16">
      <c r="B64" s="21"/>
      <c r="F64" s="21"/>
    </row>
    <row r="65" spans="2:6">
      <c r="B65" s="21"/>
      <c r="F65" s="21"/>
    </row>
    <row r="66" spans="2:6">
      <c r="B66" s="21"/>
      <c r="F66" s="21"/>
    </row>
    <row r="67" spans="2:6">
      <c r="B67" s="21"/>
      <c r="F67" s="21"/>
    </row>
    <row r="68" spans="2:6">
      <c r="B68" s="21"/>
      <c r="F68" s="21"/>
    </row>
    <row r="69" spans="2:6">
      <c r="B69" s="21"/>
      <c r="F69" s="21"/>
    </row>
    <row r="70" spans="2:6">
      <c r="B70" s="21"/>
      <c r="F70" s="21"/>
    </row>
    <row r="71" spans="2:6">
      <c r="B71" s="21"/>
      <c r="F71" s="21"/>
    </row>
    <row r="72" spans="2:6">
      <c r="B72" s="21"/>
      <c r="F72" s="21"/>
    </row>
    <row r="73" spans="2:6">
      <c r="B73" s="21"/>
      <c r="F73" s="21"/>
    </row>
    <row r="74" spans="2:6">
      <c r="B74" s="21"/>
      <c r="F74" s="21"/>
    </row>
    <row r="75" spans="2:6">
      <c r="B75" s="21"/>
      <c r="F75" s="21"/>
    </row>
    <row r="76" spans="2:6">
      <c r="B76" s="21"/>
      <c r="F76" s="21"/>
    </row>
    <row r="77" spans="2:6">
      <c r="B77" s="21"/>
      <c r="F77" s="21"/>
    </row>
    <row r="78" spans="2:6">
      <c r="B78" s="21"/>
      <c r="F78" s="21"/>
    </row>
    <row r="79" spans="2:6">
      <c r="B79" s="21"/>
      <c r="F79" s="21"/>
    </row>
    <row r="80" spans="2:6">
      <c r="B80" s="21"/>
      <c r="F80" s="21"/>
    </row>
    <row r="81" spans="2:6">
      <c r="B81" s="21"/>
      <c r="F81" s="21"/>
    </row>
    <row r="82" spans="2:6">
      <c r="B82" s="21"/>
      <c r="F82" s="21"/>
    </row>
    <row r="83" spans="2:6">
      <c r="B83" s="21"/>
      <c r="F83" s="21"/>
    </row>
    <row r="84" spans="2:6">
      <c r="B84" s="21"/>
      <c r="F84" s="21"/>
    </row>
    <row r="85" spans="2:6">
      <c r="B85" s="21"/>
      <c r="F85" s="21"/>
    </row>
    <row r="86" spans="2:6">
      <c r="B86" s="21"/>
      <c r="F86" s="21"/>
    </row>
    <row r="87" spans="2:6">
      <c r="B87" s="21"/>
      <c r="F87" s="21"/>
    </row>
    <row r="88" spans="2:6">
      <c r="B88" s="21"/>
      <c r="F88" s="21"/>
    </row>
    <row r="89" spans="2:6">
      <c r="B89" s="21"/>
      <c r="F89" s="21"/>
    </row>
    <row r="90" spans="2:6">
      <c r="B90" s="21"/>
      <c r="F90" s="21"/>
    </row>
    <row r="91" spans="2:6">
      <c r="B91" s="21"/>
      <c r="F91" s="21"/>
    </row>
    <row r="92" spans="2:6">
      <c r="B92" s="21"/>
      <c r="F92" s="21"/>
    </row>
    <row r="93" spans="2:6">
      <c r="B93" s="21"/>
      <c r="F93" s="21"/>
    </row>
    <row r="94" spans="2:6">
      <c r="B94" s="21"/>
      <c r="F94" s="21"/>
    </row>
    <row r="95" spans="2:6">
      <c r="B95" s="21"/>
      <c r="F95" s="21"/>
    </row>
    <row r="96" spans="2:6">
      <c r="B96" s="21"/>
      <c r="F96" s="21"/>
    </row>
    <row r="97" spans="2:6">
      <c r="B97" s="21"/>
      <c r="F97" s="21"/>
    </row>
    <row r="98" spans="2:6">
      <c r="B98" s="21"/>
      <c r="F98" s="21"/>
    </row>
    <row r="99" spans="2:6">
      <c r="B99" s="21"/>
      <c r="F99" s="21"/>
    </row>
    <row r="100" spans="2:6">
      <c r="B100" s="21"/>
      <c r="F100" s="21"/>
    </row>
    <row r="101" spans="2:6">
      <c r="B101" s="21"/>
      <c r="F101" s="21"/>
    </row>
    <row r="102" spans="2:6">
      <c r="B102" s="21"/>
      <c r="F102" s="21"/>
    </row>
    <row r="103" spans="2:6">
      <c r="B103" s="21"/>
      <c r="F103" s="21"/>
    </row>
    <row r="104" spans="2:6">
      <c r="B104" s="21"/>
      <c r="F104" s="21"/>
    </row>
    <row r="105" spans="2:6">
      <c r="B105" s="21"/>
      <c r="F105" s="21"/>
    </row>
    <row r="106" spans="2:6">
      <c r="B106" s="21"/>
      <c r="F106" s="21"/>
    </row>
    <row r="107" spans="2:6">
      <c r="B107" s="21"/>
      <c r="F107" s="21"/>
    </row>
    <row r="108" spans="2:6">
      <c r="B108" s="21"/>
      <c r="F108" s="21"/>
    </row>
    <row r="109" spans="2:6">
      <c r="B109" s="21"/>
      <c r="F109" s="21"/>
    </row>
    <row r="110" spans="2:6">
      <c r="B110" s="21"/>
      <c r="F110" s="21"/>
    </row>
    <row r="111" spans="2:6">
      <c r="B111" s="21"/>
      <c r="F111" s="21"/>
    </row>
    <row r="112" spans="2:6">
      <c r="B112" s="21"/>
      <c r="F112" s="21"/>
    </row>
    <row r="113" spans="2:6">
      <c r="B113" s="21"/>
      <c r="F113" s="21"/>
    </row>
    <row r="114" spans="2:6">
      <c r="B114" s="21"/>
      <c r="F114" s="21"/>
    </row>
    <row r="115" spans="2:6">
      <c r="B115" s="21"/>
      <c r="F115" s="21"/>
    </row>
    <row r="116" spans="2:6">
      <c r="B116" s="21"/>
      <c r="F116" s="21"/>
    </row>
    <row r="117" spans="2:6">
      <c r="B117" s="21"/>
      <c r="F117" s="21"/>
    </row>
    <row r="118" spans="2:6">
      <c r="B118" s="21"/>
      <c r="F118" s="21"/>
    </row>
    <row r="119" spans="2:6">
      <c r="B119" s="21"/>
      <c r="F119" s="21"/>
    </row>
    <row r="120" spans="2:6">
      <c r="B120" s="21"/>
      <c r="F120" s="21"/>
    </row>
    <row r="121" spans="2:6">
      <c r="B121" s="21"/>
      <c r="F121" s="21"/>
    </row>
    <row r="122" spans="2:6">
      <c r="B122" s="21"/>
      <c r="F122" s="21"/>
    </row>
    <row r="123" spans="2:6">
      <c r="B123" s="21"/>
      <c r="F123" s="21"/>
    </row>
    <row r="124" spans="2:6">
      <c r="B124" s="21"/>
      <c r="F124" s="21"/>
    </row>
    <row r="125" spans="2:6">
      <c r="B125" s="21"/>
      <c r="F125" s="21"/>
    </row>
    <row r="126" spans="2:6">
      <c r="B126" s="21"/>
      <c r="F126" s="21"/>
    </row>
    <row r="127" spans="2:6">
      <c r="B127" s="21"/>
      <c r="F127" s="21"/>
    </row>
    <row r="128" spans="2:6">
      <c r="B128" s="21"/>
      <c r="F128" s="21"/>
    </row>
    <row r="129" spans="2:6">
      <c r="B129" s="21"/>
      <c r="F129" s="21"/>
    </row>
    <row r="130" spans="2:6">
      <c r="B130" s="21"/>
      <c r="F130" s="21"/>
    </row>
    <row r="131" spans="2:6">
      <c r="B131" s="21"/>
      <c r="F131" s="21"/>
    </row>
    <row r="132" spans="2:6">
      <c r="B132" s="21"/>
      <c r="F132" s="21"/>
    </row>
    <row r="133" spans="2:6">
      <c r="B133" s="21"/>
      <c r="F133" s="21"/>
    </row>
    <row r="134" spans="2:6">
      <c r="B134" s="21"/>
      <c r="F134" s="21"/>
    </row>
    <row r="135" spans="2:6">
      <c r="B135" s="21"/>
      <c r="F135" s="21"/>
    </row>
    <row r="136" spans="2:6">
      <c r="B136" s="21"/>
      <c r="F136" s="21"/>
    </row>
    <row r="137" spans="2:6">
      <c r="B137" s="21"/>
      <c r="F137" s="21"/>
    </row>
    <row r="138" spans="2:6">
      <c r="B138" s="21"/>
      <c r="F138" s="21"/>
    </row>
    <row r="139" spans="2:6">
      <c r="B139" s="21"/>
      <c r="F139" s="21"/>
    </row>
    <row r="140" spans="2:6">
      <c r="B140" s="21"/>
      <c r="F140" s="21"/>
    </row>
    <row r="141" spans="2:6">
      <c r="B141" s="21"/>
      <c r="F141" s="21"/>
    </row>
    <row r="142" spans="2:6">
      <c r="B142" s="21"/>
      <c r="F142" s="21"/>
    </row>
    <row r="143" spans="2:6">
      <c r="B143" s="21"/>
      <c r="F143" s="21"/>
    </row>
    <row r="144" spans="2:6">
      <c r="B144" s="21"/>
      <c r="F144" s="21"/>
    </row>
    <row r="145" spans="2:6">
      <c r="B145" s="21"/>
      <c r="F145" s="21"/>
    </row>
    <row r="146" spans="2:6">
      <c r="B146" s="21"/>
      <c r="F146" s="21"/>
    </row>
    <row r="147" spans="2:6">
      <c r="B147" s="21"/>
      <c r="F147" s="21"/>
    </row>
    <row r="148" spans="2:6">
      <c r="B148" s="21"/>
      <c r="F148" s="21"/>
    </row>
    <row r="149" spans="2:6">
      <c r="B149" s="21"/>
      <c r="F149" s="21"/>
    </row>
    <row r="150" spans="2:6">
      <c r="B150" s="21"/>
      <c r="F150" s="21"/>
    </row>
    <row r="151" spans="2:6">
      <c r="B151" s="21"/>
      <c r="F151" s="21"/>
    </row>
    <row r="152" spans="2:6">
      <c r="B152" s="21"/>
      <c r="F152" s="21"/>
    </row>
    <row r="153" spans="2:6">
      <c r="B153" s="21"/>
      <c r="F153" s="21"/>
    </row>
    <row r="154" spans="2:6">
      <c r="B154" s="21"/>
      <c r="F154" s="21"/>
    </row>
    <row r="155" spans="2:6">
      <c r="B155" s="21"/>
      <c r="F155" s="21"/>
    </row>
    <row r="156" spans="2:6">
      <c r="B156" s="21"/>
      <c r="F156" s="21"/>
    </row>
    <row r="157" spans="2:6">
      <c r="B157" s="21"/>
      <c r="F157" s="21"/>
    </row>
    <row r="158" spans="2:6">
      <c r="B158" s="21"/>
      <c r="F158" s="21"/>
    </row>
    <row r="159" spans="2:6">
      <c r="B159" s="21"/>
      <c r="F159" s="21"/>
    </row>
    <row r="160" spans="2:6">
      <c r="B160" s="21"/>
      <c r="F160" s="21"/>
    </row>
    <row r="161" spans="2:6">
      <c r="B161" s="21"/>
      <c r="F161" s="21"/>
    </row>
    <row r="162" spans="2:6">
      <c r="B162" s="21"/>
      <c r="F162" s="21"/>
    </row>
    <row r="163" spans="2:6">
      <c r="B163" s="21"/>
      <c r="F163" s="21"/>
    </row>
    <row r="164" spans="2:6">
      <c r="B164" s="21"/>
      <c r="F164" s="21"/>
    </row>
    <row r="165" spans="2:6">
      <c r="B165" s="21"/>
      <c r="F165" s="21"/>
    </row>
    <row r="166" spans="2:6">
      <c r="B166" s="21"/>
      <c r="F166" s="21"/>
    </row>
    <row r="167" spans="2:6">
      <c r="B167" s="21"/>
      <c r="F167" s="21"/>
    </row>
    <row r="168" spans="2:6">
      <c r="B168" s="21"/>
      <c r="F168" s="21"/>
    </row>
    <row r="169" spans="2:6">
      <c r="B169" s="21"/>
      <c r="F169" s="21"/>
    </row>
    <row r="170" spans="2:6">
      <c r="B170" s="21"/>
      <c r="F170" s="21"/>
    </row>
    <row r="171" spans="2:6">
      <c r="B171" s="21"/>
      <c r="F171" s="21"/>
    </row>
    <row r="172" spans="2:6">
      <c r="B172" s="21"/>
      <c r="F172" s="21"/>
    </row>
    <row r="173" spans="2:6">
      <c r="B173" s="21"/>
      <c r="F173" s="21"/>
    </row>
    <row r="174" spans="2:6">
      <c r="B174" s="21"/>
      <c r="F174" s="21"/>
    </row>
    <row r="175" spans="2:6">
      <c r="B175" s="21"/>
      <c r="F175" s="21"/>
    </row>
    <row r="176" spans="2:6">
      <c r="B176" s="21"/>
      <c r="F176" s="21"/>
    </row>
    <row r="177" spans="2:6">
      <c r="B177" s="21"/>
      <c r="F177" s="21"/>
    </row>
    <row r="178" spans="2:6">
      <c r="B178" s="21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  <row r="766" spans="2:6">
      <c r="B766" s="21"/>
      <c r="F766" s="21"/>
    </row>
    <row r="767" spans="2:6">
      <c r="B767" s="21"/>
      <c r="F767" s="21"/>
    </row>
    <row r="768" spans="2:6">
      <c r="B768" s="21"/>
      <c r="F768" s="21"/>
    </row>
    <row r="769" spans="2:6">
      <c r="B769" s="21"/>
      <c r="F769" s="21"/>
    </row>
    <row r="770" spans="2:6">
      <c r="B770" s="21"/>
      <c r="F770" s="21"/>
    </row>
    <row r="771" spans="2:6">
      <c r="B771" s="21"/>
      <c r="F771" s="21"/>
    </row>
    <row r="772" spans="2:6">
      <c r="B772" s="21"/>
      <c r="F772" s="21"/>
    </row>
    <row r="773" spans="2:6">
      <c r="B773" s="21"/>
      <c r="F773" s="21"/>
    </row>
    <row r="774" spans="2:6">
      <c r="B774" s="21"/>
      <c r="F774" s="21"/>
    </row>
    <row r="775" spans="2:6">
      <c r="B775" s="21"/>
      <c r="F775" s="21"/>
    </row>
    <row r="776" spans="2:6">
      <c r="B776" s="21"/>
      <c r="F776" s="21"/>
    </row>
    <row r="777" spans="2:6">
      <c r="B777" s="21"/>
      <c r="F777" s="21"/>
    </row>
    <row r="778" spans="2:6">
      <c r="B778" s="21"/>
      <c r="F778" s="21"/>
    </row>
    <row r="779" spans="2:6">
      <c r="B779" s="21"/>
      <c r="F779" s="21"/>
    </row>
    <row r="780" spans="2:6">
      <c r="B780" s="21"/>
      <c r="F780" s="21"/>
    </row>
    <row r="781" spans="2:6">
      <c r="B781" s="21"/>
      <c r="F781" s="21"/>
    </row>
    <row r="782" spans="2:6">
      <c r="B782" s="21"/>
      <c r="F782" s="21"/>
    </row>
    <row r="783" spans="2:6">
      <c r="B783" s="21"/>
      <c r="F783" s="21"/>
    </row>
    <row r="784" spans="2:6">
      <c r="B784" s="21"/>
      <c r="F784" s="21"/>
    </row>
    <row r="785" spans="2:6">
      <c r="B785" s="21"/>
      <c r="F785" s="21"/>
    </row>
    <row r="786" spans="2:6">
      <c r="B786" s="21"/>
      <c r="F786" s="21"/>
    </row>
    <row r="787" spans="2:6">
      <c r="B787" s="21"/>
      <c r="F787" s="21"/>
    </row>
  </sheetData>
  <phoneticPr fontId="8" type="noConversion"/>
  <hyperlinks>
    <hyperlink ref="P12" r:id="rId1" display="http://www.konkoly.hu/cgi-bin/IBVS?3877"/>
    <hyperlink ref="P13" r:id="rId2" display="http://www.konkoly.hu/cgi-bin/IBVS?5263"/>
    <hyperlink ref="P52" r:id="rId3" display="http://var.astro.cz/oejv/issues/oejv0003.pdf"/>
    <hyperlink ref="P15" r:id="rId4" display="http://www.konkoly.hu/cgi-bin/IBVS?5945"/>
    <hyperlink ref="P16" r:id="rId5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2024-01-29T04:36:11Z</dcterms:modified>
</cp:coreProperties>
</file>