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ACF7A9B-8013-4EB6-9579-DE7C4F8288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Q257" i="2" l="1"/>
  <c r="Q258" i="2"/>
  <c r="Q259" i="2"/>
  <c r="Q261" i="2"/>
  <c r="Q262" i="2"/>
  <c r="Q263" i="2"/>
  <c r="Q264" i="2"/>
  <c r="Q253" i="2"/>
  <c r="Q255" i="2"/>
  <c r="Q256" i="2"/>
  <c r="Q254" i="2"/>
  <c r="Q260" i="2"/>
  <c r="Q246" i="2"/>
  <c r="Q250" i="2"/>
  <c r="Q249" i="2"/>
  <c r="Q251" i="2"/>
  <c r="Q252" i="2"/>
  <c r="Q247" i="2"/>
  <c r="Q248" i="2"/>
  <c r="Q244" i="2"/>
  <c r="C7" i="2"/>
  <c r="E257" i="2" s="1"/>
  <c r="F257" i="2" s="1"/>
  <c r="G257" i="2" s="1"/>
  <c r="K257" i="2" s="1"/>
  <c r="E33" i="2"/>
  <c r="E161" i="3" s="1"/>
  <c r="E38" i="2"/>
  <c r="F38" i="2" s="1"/>
  <c r="G38" i="2" s="1"/>
  <c r="I38" i="2" s="1"/>
  <c r="E41" i="2"/>
  <c r="F41" i="2" s="1"/>
  <c r="G41" i="2" s="1"/>
  <c r="I41" i="2" s="1"/>
  <c r="E43" i="2"/>
  <c r="F43" i="2" s="1"/>
  <c r="G43" i="2" s="1"/>
  <c r="I43" i="2" s="1"/>
  <c r="E45" i="2"/>
  <c r="F45" i="2" s="1"/>
  <c r="G45" i="2" s="1"/>
  <c r="I45" i="2" s="1"/>
  <c r="E47" i="2"/>
  <c r="F47" i="2" s="1"/>
  <c r="G47" i="2" s="1"/>
  <c r="I47" i="2" s="1"/>
  <c r="E49" i="2"/>
  <c r="F49" i="2" s="1"/>
  <c r="G49" i="2" s="1"/>
  <c r="I49" i="2" s="1"/>
  <c r="E54" i="2"/>
  <c r="F54" i="2" s="1"/>
  <c r="G54" i="2" s="1"/>
  <c r="I54" i="2" s="1"/>
  <c r="E59" i="2"/>
  <c r="F59" i="2" s="1"/>
  <c r="G59" i="2" s="1"/>
  <c r="I59" i="2" s="1"/>
  <c r="E64" i="2"/>
  <c r="F64" i="2" s="1"/>
  <c r="G64" i="2" s="1"/>
  <c r="I64" i="2" s="1"/>
  <c r="E65" i="2"/>
  <c r="F65" i="2" s="1"/>
  <c r="G65" i="2" s="1"/>
  <c r="I65" i="2" s="1"/>
  <c r="E69" i="2"/>
  <c r="F69" i="2" s="1"/>
  <c r="G69" i="2" s="1"/>
  <c r="I69" i="2" s="1"/>
  <c r="E70" i="2"/>
  <c r="F70" i="2" s="1"/>
  <c r="G70" i="2" s="1"/>
  <c r="I70" i="2" s="1"/>
  <c r="E73" i="2"/>
  <c r="F73" i="2" s="1"/>
  <c r="G73" i="2" s="1"/>
  <c r="I73" i="2" s="1"/>
  <c r="E75" i="2"/>
  <c r="F75" i="2" s="1"/>
  <c r="G75" i="2" s="1"/>
  <c r="I75" i="2" s="1"/>
  <c r="E84" i="2"/>
  <c r="F84" i="2" s="1"/>
  <c r="G84" i="2" s="1"/>
  <c r="I84" i="2" s="1"/>
  <c r="E101" i="2"/>
  <c r="F101" i="2" s="1"/>
  <c r="G101" i="2" s="1"/>
  <c r="I101" i="2" s="1"/>
  <c r="E102" i="2"/>
  <c r="F102" i="2" s="1"/>
  <c r="G102" i="2" s="1"/>
  <c r="I102" i="2" s="1"/>
  <c r="E105" i="2"/>
  <c r="E187" i="3" s="1"/>
  <c r="E110" i="2"/>
  <c r="F110" i="2" s="1"/>
  <c r="G110" i="2" s="1"/>
  <c r="J110" i="2" s="1"/>
  <c r="E158" i="2"/>
  <c r="F158" i="2"/>
  <c r="G158" i="2" s="1"/>
  <c r="J158" i="2" s="1"/>
  <c r="E159" i="2"/>
  <c r="F159" i="2" s="1"/>
  <c r="G159" i="2" s="1"/>
  <c r="J159" i="2" s="1"/>
  <c r="E160" i="2"/>
  <c r="E192" i="3" s="1"/>
  <c r="F160" i="2"/>
  <c r="G160" i="2" s="1"/>
  <c r="J160" i="2" s="1"/>
  <c r="E164" i="2"/>
  <c r="F164" i="2" s="1"/>
  <c r="G164" i="2" s="1"/>
  <c r="J164" i="2" s="1"/>
  <c r="E165" i="2"/>
  <c r="F165" i="2" s="1"/>
  <c r="G165" i="2" s="1"/>
  <c r="J165" i="2" s="1"/>
  <c r="E166" i="2"/>
  <c r="F166" i="2" s="1"/>
  <c r="G166" i="2" s="1"/>
  <c r="J166" i="2" s="1"/>
  <c r="E167" i="2"/>
  <c r="E196" i="3" s="1"/>
  <c r="F167" i="2"/>
  <c r="G167" i="2" s="1"/>
  <c r="J167" i="2" s="1"/>
  <c r="E168" i="2"/>
  <c r="F168" i="2" s="1"/>
  <c r="G168" i="2" s="1"/>
  <c r="J168" i="2" s="1"/>
  <c r="E169" i="2"/>
  <c r="E198" i="3" s="1"/>
  <c r="F169" i="2"/>
  <c r="G169" i="2" s="1"/>
  <c r="J169" i="2" s="1"/>
  <c r="E170" i="2"/>
  <c r="F170" i="2" s="1"/>
  <c r="G170" i="2" s="1"/>
  <c r="J170" i="2" s="1"/>
  <c r="E171" i="2"/>
  <c r="F171" i="2" s="1"/>
  <c r="G171" i="2" s="1"/>
  <c r="I171" i="2" s="1"/>
  <c r="E181" i="2"/>
  <c r="F181" i="2" s="1"/>
  <c r="G181" i="2" s="1"/>
  <c r="I181" i="2" s="1"/>
  <c r="E184" i="2"/>
  <c r="E207" i="3" s="1"/>
  <c r="E185" i="2"/>
  <c r="F185" i="2" s="1"/>
  <c r="G185" i="2" s="1"/>
  <c r="I185" i="2" s="1"/>
  <c r="E190" i="2"/>
  <c r="F190" i="2" s="1"/>
  <c r="G190" i="2" s="1"/>
  <c r="I190" i="2" s="1"/>
  <c r="E191" i="2"/>
  <c r="F191" i="2" s="1"/>
  <c r="G191" i="2" s="1"/>
  <c r="I191" i="2" s="1"/>
  <c r="E200" i="2"/>
  <c r="E214" i="3" s="1"/>
  <c r="E202" i="2"/>
  <c r="F202" i="2" s="1"/>
  <c r="G202" i="2" s="1"/>
  <c r="I202" i="2" s="1"/>
  <c r="E219" i="2"/>
  <c r="F219" i="2"/>
  <c r="G219" i="2" s="1"/>
  <c r="I219" i="2" s="1"/>
  <c r="E221" i="2"/>
  <c r="F221" i="2" s="1"/>
  <c r="G221" i="2" s="1"/>
  <c r="K221" i="2" s="1"/>
  <c r="E231" i="2"/>
  <c r="E219" i="3" s="1"/>
  <c r="E233" i="2"/>
  <c r="F233" i="2" s="1"/>
  <c r="G233" i="2" s="1"/>
  <c r="K233" i="2" s="1"/>
  <c r="E237" i="2"/>
  <c r="F237" i="2" s="1"/>
  <c r="G237" i="2" s="1"/>
  <c r="I237" i="2" s="1"/>
  <c r="E238" i="2"/>
  <c r="F238" i="2" s="1"/>
  <c r="G238" i="2" s="1"/>
  <c r="I238" i="2" s="1"/>
  <c r="D9" i="2"/>
  <c r="C9" i="2"/>
  <c r="E66" i="2"/>
  <c r="F66" i="2" s="1"/>
  <c r="G66" i="2" s="1"/>
  <c r="I66" i="2" s="1"/>
  <c r="E67" i="2"/>
  <c r="F67" i="2" s="1"/>
  <c r="G67" i="2" s="1"/>
  <c r="I67" i="2" s="1"/>
  <c r="E68" i="2"/>
  <c r="F68" i="2" s="1"/>
  <c r="G68" i="2" s="1"/>
  <c r="I68" i="2" s="1"/>
  <c r="E146" i="2"/>
  <c r="F146" i="2"/>
  <c r="G146" i="2" s="1"/>
  <c r="I146" i="2" s="1"/>
  <c r="E149" i="2"/>
  <c r="E101" i="3" s="1"/>
  <c r="E150" i="2"/>
  <c r="F150" i="2" s="1"/>
  <c r="G150" i="2" s="1"/>
  <c r="J150" i="2" s="1"/>
  <c r="E152" i="2"/>
  <c r="F152" i="2" s="1"/>
  <c r="G152" i="2" s="1"/>
  <c r="I152" i="2" s="1"/>
  <c r="E155" i="2"/>
  <c r="F155" i="2" s="1"/>
  <c r="G155" i="2" s="1"/>
  <c r="I155" i="2" s="1"/>
  <c r="E156" i="2"/>
  <c r="E108" i="3" s="1"/>
  <c r="E157" i="2"/>
  <c r="F157" i="2" s="1"/>
  <c r="G157" i="2" s="1"/>
  <c r="I157" i="2" s="1"/>
  <c r="E161" i="2"/>
  <c r="E110" i="3" s="1"/>
  <c r="E77" i="2"/>
  <c r="F77" i="2" s="1"/>
  <c r="G77" i="2" s="1"/>
  <c r="I77" i="2" s="1"/>
  <c r="E71" i="2"/>
  <c r="F71" i="2" s="1"/>
  <c r="G71" i="2" s="1"/>
  <c r="I71" i="2" s="1"/>
  <c r="E78" i="2"/>
  <c r="F78" i="2" s="1"/>
  <c r="G78" i="2" s="1"/>
  <c r="I78" i="2" s="1"/>
  <c r="E79" i="2"/>
  <c r="F79" i="2" s="1"/>
  <c r="G79" i="2" s="1"/>
  <c r="I79" i="2" s="1"/>
  <c r="E81" i="2"/>
  <c r="F81" i="2" s="1"/>
  <c r="G81" i="2" s="1"/>
  <c r="I81" i="2" s="1"/>
  <c r="E82" i="2"/>
  <c r="F82" i="2" s="1"/>
  <c r="G82" i="2" s="1"/>
  <c r="I82" i="2" s="1"/>
  <c r="E83" i="2"/>
  <c r="E47" i="3" s="1"/>
  <c r="E86" i="2"/>
  <c r="F86" i="2"/>
  <c r="G86" i="2" s="1"/>
  <c r="I86" i="2" s="1"/>
  <c r="E87" i="2"/>
  <c r="F87" i="2" s="1"/>
  <c r="G87" i="2" s="1"/>
  <c r="I87" i="2" s="1"/>
  <c r="E88" i="2"/>
  <c r="F88" i="2" s="1"/>
  <c r="G88" i="2" s="1"/>
  <c r="I88" i="2" s="1"/>
  <c r="E89" i="2"/>
  <c r="F89" i="2" s="1"/>
  <c r="G89" i="2" s="1"/>
  <c r="E92" i="2"/>
  <c r="F92" i="2" s="1"/>
  <c r="G92" i="2" s="1"/>
  <c r="I92" i="2" s="1"/>
  <c r="E93" i="2"/>
  <c r="F93" i="2" s="1"/>
  <c r="G93" i="2" s="1"/>
  <c r="E94" i="2"/>
  <c r="F94" i="2" s="1"/>
  <c r="G94" i="2" s="1"/>
  <c r="I94" i="2" s="1"/>
  <c r="E95" i="2"/>
  <c r="F95" i="2" s="1"/>
  <c r="G95" i="2" s="1"/>
  <c r="I95" i="2" s="1"/>
  <c r="E96" i="2"/>
  <c r="F96" i="2" s="1"/>
  <c r="G96" i="2" s="1"/>
  <c r="I96" i="2" s="1"/>
  <c r="E97" i="2"/>
  <c r="F97" i="2"/>
  <c r="G97" i="2" s="1"/>
  <c r="I97" i="2" s="1"/>
  <c r="E98" i="2"/>
  <c r="F98" i="2" s="1"/>
  <c r="G98" i="2" s="1"/>
  <c r="I98" i="2" s="1"/>
  <c r="E99" i="2"/>
  <c r="F99" i="2" s="1"/>
  <c r="G99" i="2" s="1"/>
  <c r="I99" i="2" s="1"/>
  <c r="E100" i="2"/>
  <c r="F100" i="2" s="1"/>
  <c r="G100" i="2" s="1"/>
  <c r="I100" i="2" s="1"/>
  <c r="E103" i="2"/>
  <c r="F103" i="2" s="1"/>
  <c r="G103" i="2" s="1"/>
  <c r="I103" i="2" s="1"/>
  <c r="E104" i="2"/>
  <c r="F104" i="2"/>
  <c r="G104" i="2" s="1"/>
  <c r="I104" i="2" s="1"/>
  <c r="E106" i="2"/>
  <c r="F106" i="2"/>
  <c r="G106" i="2" s="1"/>
  <c r="I106" i="2" s="1"/>
  <c r="E107" i="2"/>
  <c r="F107" i="2" s="1"/>
  <c r="G107" i="2" s="1"/>
  <c r="I107" i="2" s="1"/>
  <c r="E109" i="2"/>
  <c r="F109" i="2"/>
  <c r="G109" i="2" s="1"/>
  <c r="I109" i="2" s="1"/>
  <c r="E111" i="2"/>
  <c r="E113" i="2"/>
  <c r="F113" i="2" s="1"/>
  <c r="G113" i="2" s="1"/>
  <c r="I113" i="2" s="1"/>
  <c r="E116" i="2"/>
  <c r="F116" i="2" s="1"/>
  <c r="G116" i="2" s="1"/>
  <c r="I116" i="2" s="1"/>
  <c r="E117" i="2"/>
  <c r="F117" i="2" s="1"/>
  <c r="G117" i="2" s="1"/>
  <c r="I117" i="2" s="1"/>
  <c r="E129" i="2"/>
  <c r="F129" i="2" s="1"/>
  <c r="G129" i="2" s="1"/>
  <c r="J129" i="2" s="1"/>
  <c r="E127" i="2"/>
  <c r="E131" i="2"/>
  <c r="F131" i="2" s="1"/>
  <c r="G131" i="2" s="1"/>
  <c r="I131" i="2" s="1"/>
  <c r="E132" i="2"/>
  <c r="F132" i="2" s="1"/>
  <c r="G132" i="2" s="1"/>
  <c r="I132" i="2" s="1"/>
  <c r="E134" i="2"/>
  <c r="F134" i="2" s="1"/>
  <c r="G134" i="2" s="1"/>
  <c r="E137" i="2"/>
  <c r="F137" i="2" s="1"/>
  <c r="G137" i="2" s="1"/>
  <c r="I137" i="2" s="1"/>
  <c r="E139" i="2"/>
  <c r="E92" i="3" s="1"/>
  <c r="E140" i="2"/>
  <c r="F140" i="2" s="1"/>
  <c r="G140" i="2" s="1"/>
  <c r="E143" i="2"/>
  <c r="F143" i="2" s="1"/>
  <c r="G143" i="2" s="1"/>
  <c r="I143" i="2" s="1"/>
  <c r="E144" i="2"/>
  <c r="F144" i="2" s="1"/>
  <c r="G144" i="2" s="1"/>
  <c r="E145" i="2"/>
  <c r="F145" i="2"/>
  <c r="G145" i="2" s="1"/>
  <c r="I145" i="2" s="1"/>
  <c r="E114" i="2"/>
  <c r="E69" i="3" s="1"/>
  <c r="E125" i="2"/>
  <c r="F125" i="2" s="1"/>
  <c r="G125" i="2" s="1"/>
  <c r="I125" i="2" s="1"/>
  <c r="E126" i="2"/>
  <c r="F126" i="2" s="1"/>
  <c r="G126" i="2" s="1"/>
  <c r="I126" i="2" s="1"/>
  <c r="E130" i="2"/>
  <c r="E22" i="2"/>
  <c r="F22" i="2" s="1"/>
  <c r="G22" i="2" s="1"/>
  <c r="J22" i="2" s="1"/>
  <c r="E23" i="2"/>
  <c r="F23" i="2" s="1"/>
  <c r="G23" i="2" s="1"/>
  <c r="J23" i="2" s="1"/>
  <c r="E24" i="2"/>
  <c r="F24" i="2" s="1"/>
  <c r="G24" i="2" s="1"/>
  <c r="J24" i="2" s="1"/>
  <c r="E26" i="2"/>
  <c r="F26" i="2" s="1"/>
  <c r="G26" i="2" s="1"/>
  <c r="J26" i="2" s="1"/>
  <c r="E28" i="2"/>
  <c r="F28" i="2" s="1"/>
  <c r="G28" i="2" s="1"/>
  <c r="J28" i="2" s="1"/>
  <c r="E29" i="2"/>
  <c r="F29" i="2" s="1"/>
  <c r="G29" i="2" s="1"/>
  <c r="J29" i="2" s="1"/>
  <c r="E30" i="2"/>
  <c r="F30" i="2"/>
  <c r="G30" i="2"/>
  <c r="J30" i="2" s="1"/>
  <c r="E31" i="2"/>
  <c r="F31" i="2" s="1"/>
  <c r="G31" i="2" s="1"/>
  <c r="J31" i="2" s="1"/>
  <c r="E32" i="2"/>
  <c r="F32" i="2" s="1"/>
  <c r="G32" i="2" s="1"/>
  <c r="E34" i="2"/>
  <c r="F34" i="2" s="1"/>
  <c r="G34" i="2" s="1"/>
  <c r="J34" i="2" s="1"/>
  <c r="E37" i="2"/>
  <c r="F37" i="2"/>
  <c r="G37" i="2" s="1"/>
  <c r="J37" i="2" s="1"/>
  <c r="E40" i="2"/>
  <c r="F40" i="2" s="1"/>
  <c r="G40" i="2" s="1"/>
  <c r="J40" i="2" s="1"/>
  <c r="E44" i="2"/>
  <c r="F44" i="2" s="1"/>
  <c r="G44" i="2" s="1"/>
  <c r="J44" i="2" s="1"/>
  <c r="E46" i="2"/>
  <c r="F46" i="2" s="1"/>
  <c r="G46" i="2" s="1"/>
  <c r="J46" i="2" s="1"/>
  <c r="E48" i="2"/>
  <c r="F48" i="2"/>
  <c r="G48" i="2"/>
  <c r="J48" i="2" s="1"/>
  <c r="E50" i="2"/>
  <c r="F50" i="2" s="1"/>
  <c r="G50" i="2" s="1"/>
  <c r="J50" i="2" s="1"/>
  <c r="E51" i="2"/>
  <c r="F51" i="2" s="1"/>
  <c r="G51" i="2" s="1"/>
  <c r="E52" i="2"/>
  <c r="F52" i="2"/>
  <c r="G52" i="2" s="1"/>
  <c r="J52" i="2" s="1"/>
  <c r="E53" i="2"/>
  <c r="F53" i="2" s="1"/>
  <c r="G53" i="2" s="1"/>
  <c r="J53" i="2" s="1"/>
  <c r="E55" i="2"/>
  <c r="F55" i="2"/>
  <c r="G55" i="2"/>
  <c r="J55" i="2" s="1"/>
  <c r="E56" i="2"/>
  <c r="F56" i="2"/>
  <c r="G56" i="2" s="1"/>
  <c r="E58" i="2"/>
  <c r="F58" i="2" s="1"/>
  <c r="G58" i="2" s="1"/>
  <c r="E61" i="2"/>
  <c r="F61" i="2" s="1"/>
  <c r="G61" i="2" s="1"/>
  <c r="J61" i="2" s="1"/>
  <c r="E62" i="2"/>
  <c r="F62" i="2" s="1"/>
  <c r="G62" i="2" s="1"/>
  <c r="J62" i="2" s="1"/>
  <c r="E63" i="2"/>
  <c r="F63" i="2" s="1"/>
  <c r="G63" i="2" s="1"/>
  <c r="J63" i="2" s="1"/>
  <c r="E72" i="2"/>
  <c r="F72" i="2"/>
  <c r="G72" i="2" s="1"/>
  <c r="J72" i="2" s="1"/>
  <c r="E80" i="2"/>
  <c r="F80" i="2" s="1"/>
  <c r="G80" i="2" s="1"/>
  <c r="J80" i="2" s="1"/>
  <c r="E90" i="2"/>
  <c r="F90" i="2" s="1"/>
  <c r="G90" i="2" s="1"/>
  <c r="K90" i="2" s="1"/>
  <c r="E91" i="2"/>
  <c r="E53" i="3" s="1"/>
  <c r="E118" i="2"/>
  <c r="E122" i="2"/>
  <c r="F122" i="2"/>
  <c r="G122" i="2" s="1"/>
  <c r="J122" i="2" s="1"/>
  <c r="E133" i="2"/>
  <c r="F133" i="2" s="1"/>
  <c r="G133" i="2" s="1"/>
  <c r="J133" i="2" s="1"/>
  <c r="E135" i="2"/>
  <c r="F135" i="2" s="1"/>
  <c r="G135" i="2" s="1"/>
  <c r="J135" i="2" s="1"/>
  <c r="E119" i="2"/>
  <c r="F119" i="2"/>
  <c r="G119" i="2" s="1"/>
  <c r="J119" i="2" s="1"/>
  <c r="E138" i="2"/>
  <c r="E91" i="3" s="1"/>
  <c r="E142" i="2"/>
  <c r="F142" i="2" s="1"/>
  <c r="G142" i="2" s="1"/>
  <c r="J142" i="2" s="1"/>
  <c r="E162" i="2"/>
  <c r="E111" i="3" s="1"/>
  <c r="E163" i="2"/>
  <c r="F163" i="2" s="1"/>
  <c r="G163" i="2" s="1"/>
  <c r="J163" i="2" s="1"/>
  <c r="E178" i="2"/>
  <c r="F178" i="2"/>
  <c r="G178" i="2" s="1"/>
  <c r="J178" i="2" s="1"/>
  <c r="E179" i="2"/>
  <c r="F179" i="2" s="1"/>
  <c r="G179" i="2" s="1"/>
  <c r="J179" i="2" s="1"/>
  <c r="E180" i="2"/>
  <c r="F180" i="2" s="1"/>
  <c r="G180" i="2" s="1"/>
  <c r="J180" i="2" s="1"/>
  <c r="E182" i="2"/>
  <c r="F182" i="2"/>
  <c r="G182" i="2" s="1"/>
  <c r="J182" i="2" s="1"/>
  <c r="E183" i="2"/>
  <c r="F183" i="2" s="1"/>
  <c r="G183" i="2" s="1"/>
  <c r="J183" i="2" s="1"/>
  <c r="E187" i="2"/>
  <c r="F187" i="2" s="1"/>
  <c r="G187" i="2" s="1"/>
  <c r="J187" i="2" s="1"/>
  <c r="E188" i="2"/>
  <c r="F188" i="2"/>
  <c r="G188" i="2" s="1"/>
  <c r="J188" i="2" s="1"/>
  <c r="E189" i="2"/>
  <c r="F189" i="2" s="1"/>
  <c r="G189" i="2" s="1"/>
  <c r="J189" i="2" s="1"/>
  <c r="E193" i="2"/>
  <c r="E194" i="2"/>
  <c r="F194" i="2" s="1"/>
  <c r="G194" i="2" s="1"/>
  <c r="J194" i="2" s="1"/>
  <c r="E195" i="2"/>
  <c r="F195" i="2" s="1"/>
  <c r="G195" i="2" s="1"/>
  <c r="J195" i="2" s="1"/>
  <c r="E196" i="2"/>
  <c r="E124" i="3" s="1"/>
  <c r="E199" i="2"/>
  <c r="F199" i="2" s="1"/>
  <c r="G199" i="2" s="1"/>
  <c r="K199" i="2" s="1"/>
  <c r="E204" i="2"/>
  <c r="E198" i="2"/>
  <c r="F198" i="2" s="1"/>
  <c r="G198" i="2" s="1"/>
  <c r="J198" i="2" s="1"/>
  <c r="E205" i="2"/>
  <c r="E206" i="2"/>
  <c r="F206" i="2" s="1"/>
  <c r="G206" i="2" s="1"/>
  <c r="E210" i="2"/>
  <c r="F210" i="2" s="1"/>
  <c r="G210" i="2" s="1"/>
  <c r="J210" i="2" s="1"/>
  <c r="E211" i="2"/>
  <c r="F211" i="2" s="1"/>
  <c r="G211" i="2" s="1"/>
  <c r="J211" i="2" s="1"/>
  <c r="E213" i="2"/>
  <c r="F213" i="2"/>
  <c r="G213" i="2" s="1"/>
  <c r="J213" i="2" s="1"/>
  <c r="E212" i="2"/>
  <c r="E137" i="3" s="1"/>
  <c r="F212" i="2"/>
  <c r="G212" i="2" s="1"/>
  <c r="K212" i="2" s="1"/>
  <c r="E209" i="2"/>
  <c r="F209" i="2" s="1"/>
  <c r="G209" i="2" s="1"/>
  <c r="K209" i="2" s="1"/>
  <c r="E216" i="2"/>
  <c r="F216" i="2" s="1"/>
  <c r="G216" i="2" s="1"/>
  <c r="K216" i="2" s="1"/>
  <c r="E217" i="2"/>
  <c r="E142" i="3" s="1"/>
  <c r="E218" i="2"/>
  <c r="F218" i="2" s="1"/>
  <c r="G218" i="2" s="1"/>
  <c r="J218" i="2" s="1"/>
  <c r="E201" i="2"/>
  <c r="E127" i="3" s="1"/>
  <c r="E220" i="2"/>
  <c r="E208" i="2"/>
  <c r="F208" i="2"/>
  <c r="G208" i="2" s="1"/>
  <c r="K208" i="2" s="1"/>
  <c r="E222" i="2"/>
  <c r="E144" i="3" s="1"/>
  <c r="E223" i="2"/>
  <c r="F223" i="2" s="1"/>
  <c r="G223" i="2" s="1"/>
  <c r="J223" i="2" s="1"/>
  <c r="E224" i="2"/>
  <c r="F224" i="2" s="1"/>
  <c r="G224" i="2" s="1"/>
  <c r="J224" i="2" s="1"/>
  <c r="E225" i="2"/>
  <c r="F225" i="2" s="1"/>
  <c r="G225" i="2" s="1"/>
  <c r="J225" i="2" s="1"/>
  <c r="E227" i="2"/>
  <c r="E148" i="3" s="1"/>
  <c r="E228" i="2"/>
  <c r="F228" i="2" s="1"/>
  <c r="G228" i="2" s="1"/>
  <c r="J228" i="2" s="1"/>
  <c r="E229" i="2"/>
  <c r="F229" i="2" s="1"/>
  <c r="G229" i="2" s="1"/>
  <c r="K229" i="2" s="1"/>
  <c r="E230" i="2"/>
  <c r="E235" i="2"/>
  <c r="F235" i="2" s="1"/>
  <c r="E232" i="2"/>
  <c r="F232" i="2" s="1"/>
  <c r="G232" i="2" s="1"/>
  <c r="J232" i="2" s="1"/>
  <c r="E234" i="2"/>
  <c r="F234" i="2" s="1"/>
  <c r="G234" i="2" s="1"/>
  <c r="J234" i="2" s="1"/>
  <c r="E236" i="2"/>
  <c r="F236" i="2" s="1"/>
  <c r="G236" i="2" s="1"/>
  <c r="K236" i="2" s="1"/>
  <c r="E239" i="2"/>
  <c r="F239" i="2" s="1"/>
  <c r="G239" i="2" s="1"/>
  <c r="J239" i="2" s="1"/>
  <c r="E240" i="2"/>
  <c r="E241" i="2"/>
  <c r="F241" i="2" s="1"/>
  <c r="G241" i="2" s="1"/>
  <c r="J241" i="2" s="1"/>
  <c r="E242" i="2"/>
  <c r="F242" i="2" s="1"/>
  <c r="G242" i="2" s="1"/>
  <c r="J242" i="2" s="1"/>
  <c r="E214" i="2"/>
  <c r="E186" i="2"/>
  <c r="F186" i="2" s="1"/>
  <c r="G186" i="2" s="1"/>
  <c r="E207" i="2"/>
  <c r="F207" i="2" s="1"/>
  <c r="G207" i="2" s="1"/>
  <c r="K207" i="2" s="1"/>
  <c r="E215" i="2"/>
  <c r="E140" i="3" s="1"/>
  <c r="F215" i="2"/>
  <c r="G215" i="2" s="1"/>
  <c r="K215" i="2" s="1"/>
  <c r="E108" i="2"/>
  <c r="F108" i="2"/>
  <c r="E21" i="2"/>
  <c r="F21" i="2" s="1"/>
  <c r="E192" i="2"/>
  <c r="E203" i="2"/>
  <c r="E128" i="3" s="1"/>
  <c r="E197" i="2"/>
  <c r="F197" i="2" s="1"/>
  <c r="E226" i="2"/>
  <c r="F226" i="2" s="1"/>
  <c r="E123" i="2"/>
  <c r="E124" i="2"/>
  <c r="F124" i="2" s="1"/>
  <c r="G124" i="2" s="1"/>
  <c r="I124" i="2" s="1"/>
  <c r="E128" i="2"/>
  <c r="E136" i="2"/>
  <c r="F136" i="2" s="1"/>
  <c r="G136" i="2" s="1"/>
  <c r="I136" i="2" s="1"/>
  <c r="E141" i="2"/>
  <c r="F141" i="2" s="1"/>
  <c r="G141" i="2" s="1"/>
  <c r="I141" i="2" s="1"/>
  <c r="E147" i="2"/>
  <c r="F147" i="2" s="1"/>
  <c r="G147" i="2" s="1"/>
  <c r="I147" i="2" s="1"/>
  <c r="E148" i="2"/>
  <c r="F148" i="2" s="1"/>
  <c r="G148" i="2" s="1"/>
  <c r="I148" i="2" s="1"/>
  <c r="E151" i="2"/>
  <c r="E103" i="3" s="1"/>
  <c r="F151" i="2"/>
  <c r="G151" i="2" s="1"/>
  <c r="I151" i="2"/>
  <c r="E153" i="2"/>
  <c r="F153" i="2" s="1"/>
  <c r="G153" i="2" s="1"/>
  <c r="I153" i="2" s="1"/>
  <c r="E154" i="2"/>
  <c r="F154" i="2" s="1"/>
  <c r="G154" i="2" s="1"/>
  <c r="I154" i="2" s="1"/>
  <c r="E172" i="2"/>
  <c r="F172" i="2" s="1"/>
  <c r="G172" i="2" s="1"/>
  <c r="I172" i="2" s="1"/>
  <c r="E173" i="2"/>
  <c r="E114" i="3" s="1"/>
  <c r="E174" i="2"/>
  <c r="F174" i="2" s="1"/>
  <c r="G174" i="2" s="1"/>
  <c r="I174" i="2" s="1"/>
  <c r="E175" i="2"/>
  <c r="F175" i="2" s="1"/>
  <c r="G175" i="2" s="1"/>
  <c r="I175" i="2" s="1"/>
  <c r="E176" i="2"/>
  <c r="F176" i="2" s="1"/>
  <c r="G176" i="2" s="1"/>
  <c r="I176" i="2" s="1"/>
  <c r="E177" i="2"/>
  <c r="E118" i="3" s="1"/>
  <c r="E85" i="2"/>
  <c r="F85" i="2" s="1"/>
  <c r="G85" i="2" s="1"/>
  <c r="I85" i="2" s="1"/>
  <c r="E112" i="2"/>
  <c r="E67" i="3" s="1"/>
  <c r="E115" i="2"/>
  <c r="F115" i="2" s="1"/>
  <c r="G115" i="2" s="1"/>
  <c r="I115" i="2" s="1"/>
  <c r="E120" i="2"/>
  <c r="F120" i="2" s="1"/>
  <c r="G120" i="2" s="1"/>
  <c r="I120" i="2" s="1"/>
  <c r="E121" i="2"/>
  <c r="Q238" i="2"/>
  <c r="Q237" i="2"/>
  <c r="Q233" i="2"/>
  <c r="Q231" i="2"/>
  <c r="Q221" i="2"/>
  <c r="Q219" i="2"/>
  <c r="Q202" i="2"/>
  <c r="Q200" i="2"/>
  <c r="Q191" i="2"/>
  <c r="Q190" i="2"/>
  <c r="Q185" i="2"/>
  <c r="Q184" i="2"/>
  <c r="Q181" i="2"/>
  <c r="Q171" i="2"/>
  <c r="Q170" i="2"/>
  <c r="Q169" i="2"/>
  <c r="Q168" i="2"/>
  <c r="Q167" i="2"/>
  <c r="Q166" i="2"/>
  <c r="Q165" i="2"/>
  <c r="Q164" i="2"/>
  <c r="Q160" i="2"/>
  <c r="Q159" i="2"/>
  <c r="Q158" i="2"/>
  <c r="Q110" i="2"/>
  <c r="Q105" i="2"/>
  <c r="Q102" i="2"/>
  <c r="Q101" i="2"/>
  <c r="Q84" i="2"/>
  <c r="Q76" i="2"/>
  <c r="Q75" i="2"/>
  <c r="Q74" i="2"/>
  <c r="Q73" i="2"/>
  <c r="Q70" i="2"/>
  <c r="Q69" i="2"/>
  <c r="Q65" i="2"/>
  <c r="Q64" i="2"/>
  <c r="Q60" i="2"/>
  <c r="Q59" i="2"/>
  <c r="Q57" i="2"/>
  <c r="Q54" i="2"/>
  <c r="Q49" i="2"/>
  <c r="Q47" i="2"/>
  <c r="Q45" i="2"/>
  <c r="Q43" i="2"/>
  <c r="Q42" i="2"/>
  <c r="Q41" i="2"/>
  <c r="Q39" i="2"/>
  <c r="Q38" i="2"/>
  <c r="Q36" i="2"/>
  <c r="Q35" i="2"/>
  <c r="Q33" i="2"/>
  <c r="Q27" i="2"/>
  <c r="Q25" i="2"/>
  <c r="Q245" i="2"/>
  <c r="G223" i="3"/>
  <c r="C223" i="3"/>
  <c r="G158" i="3"/>
  <c r="C158" i="3"/>
  <c r="G157" i="3"/>
  <c r="C157" i="3"/>
  <c r="G156" i="3"/>
  <c r="C156" i="3"/>
  <c r="G155" i="3"/>
  <c r="C155" i="3"/>
  <c r="G154" i="3"/>
  <c r="C154" i="3"/>
  <c r="E154" i="3"/>
  <c r="G222" i="3"/>
  <c r="C222" i="3"/>
  <c r="G221" i="3"/>
  <c r="C221" i="3"/>
  <c r="G153" i="3"/>
  <c r="C153" i="3"/>
  <c r="E153" i="3"/>
  <c r="G152" i="3"/>
  <c r="C152" i="3"/>
  <c r="E152" i="3"/>
  <c r="G220" i="3"/>
  <c r="C220" i="3"/>
  <c r="G219" i="3"/>
  <c r="C219" i="3"/>
  <c r="G151" i="3"/>
  <c r="C151" i="3"/>
  <c r="G150" i="3"/>
  <c r="C150" i="3"/>
  <c r="G149" i="3"/>
  <c r="C149" i="3"/>
  <c r="G148" i="3"/>
  <c r="C148" i="3"/>
  <c r="G218" i="3"/>
  <c r="C218" i="3"/>
  <c r="E218" i="3"/>
  <c r="G147" i="3"/>
  <c r="C147" i="3"/>
  <c r="G146" i="3"/>
  <c r="C146" i="3"/>
  <c r="G145" i="3"/>
  <c r="C145" i="3"/>
  <c r="E145" i="3"/>
  <c r="G144" i="3"/>
  <c r="C144" i="3"/>
  <c r="G217" i="3"/>
  <c r="C217" i="3"/>
  <c r="G143" i="3"/>
  <c r="C143" i="3"/>
  <c r="G216" i="3"/>
  <c r="C216" i="3"/>
  <c r="E216" i="3"/>
  <c r="G142" i="3"/>
  <c r="C142" i="3"/>
  <c r="G141" i="3"/>
  <c r="C141" i="3"/>
  <c r="E141" i="3"/>
  <c r="G140" i="3"/>
  <c r="C140" i="3"/>
  <c r="G139" i="3"/>
  <c r="C139" i="3"/>
  <c r="G138" i="3"/>
  <c r="C138" i="3"/>
  <c r="E138" i="3"/>
  <c r="G137" i="3"/>
  <c r="C137" i="3"/>
  <c r="G136" i="3"/>
  <c r="C136" i="3"/>
  <c r="G135" i="3"/>
  <c r="C135" i="3"/>
  <c r="E135" i="3"/>
  <c r="G134" i="3"/>
  <c r="C134" i="3"/>
  <c r="G133" i="3"/>
  <c r="C133" i="3"/>
  <c r="E133" i="3"/>
  <c r="G132" i="3"/>
  <c r="C132" i="3"/>
  <c r="G131" i="3"/>
  <c r="C131" i="3"/>
  <c r="E131" i="3"/>
  <c r="G130" i="3"/>
  <c r="C130" i="3"/>
  <c r="G129" i="3"/>
  <c r="C129" i="3"/>
  <c r="G128" i="3"/>
  <c r="C128" i="3"/>
  <c r="G215" i="3"/>
  <c r="C215" i="3"/>
  <c r="E215" i="3"/>
  <c r="G127" i="3"/>
  <c r="C127" i="3"/>
  <c r="G214" i="3"/>
  <c r="C214" i="3"/>
  <c r="G126" i="3"/>
  <c r="C126" i="3"/>
  <c r="G125" i="3"/>
  <c r="C125" i="3"/>
  <c r="E125" i="3"/>
  <c r="G124" i="3"/>
  <c r="C124" i="3"/>
  <c r="G123" i="3"/>
  <c r="C123" i="3"/>
  <c r="G122" i="3"/>
  <c r="C122" i="3"/>
  <c r="G121" i="3"/>
  <c r="C121" i="3"/>
  <c r="G120" i="3"/>
  <c r="C120" i="3"/>
  <c r="G213" i="3"/>
  <c r="C213" i="3"/>
  <c r="G212" i="3"/>
  <c r="C212" i="3"/>
  <c r="G119" i="3"/>
  <c r="C119" i="3"/>
  <c r="E119" i="3"/>
  <c r="G211" i="3"/>
  <c r="C211" i="3"/>
  <c r="E211" i="3"/>
  <c r="G210" i="3"/>
  <c r="C210" i="3"/>
  <c r="E210" i="3"/>
  <c r="G209" i="3"/>
  <c r="C209" i="3"/>
  <c r="E209" i="3"/>
  <c r="G208" i="3"/>
  <c r="C208" i="3"/>
  <c r="G207" i="3"/>
  <c r="C207" i="3"/>
  <c r="G206" i="3"/>
  <c r="C206" i="3"/>
  <c r="E206" i="3"/>
  <c r="G205" i="3"/>
  <c r="C205" i="3"/>
  <c r="E205" i="3"/>
  <c r="G204" i="3"/>
  <c r="C204" i="3"/>
  <c r="G203" i="3"/>
  <c r="C203" i="3"/>
  <c r="E203" i="3"/>
  <c r="G202" i="3"/>
  <c r="C202" i="3"/>
  <c r="E202" i="3"/>
  <c r="G201" i="3"/>
  <c r="C201" i="3"/>
  <c r="E201" i="3"/>
  <c r="G118" i="3"/>
  <c r="C118" i="3"/>
  <c r="G117" i="3"/>
  <c r="C117" i="3"/>
  <c r="G116" i="3"/>
  <c r="C116" i="3"/>
  <c r="E116" i="3"/>
  <c r="G115" i="3"/>
  <c r="C115" i="3"/>
  <c r="E115" i="3"/>
  <c r="G114" i="3"/>
  <c r="C114" i="3"/>
  <c r="G113" i="3"/>
  <c r="C113" i="3"/>
  <c r="G200" i="3"/>
  <c r="C200" i="3"/>
  <c r="E200" i="3"/>
  <c r="G199" i="3"/>
  <c r="C199" i="3"/>
  <c r="E199" i="3"/>
  <c r="G198" i="3"/>
  <c r="C198" i="3"/>
  <c r="G197" i="3"/>
  <c r="C197" i="3"/>
  <c r="E197" i="3"/>
  <c r="G196" i="3"/>
  <c r="C196" i="3"/>
  <c r="G195" i="3"/>
  <c r="C195" i="3"/>
  <c r="G194" i="3"/>
  <c r="C194" i="3"/>
  <c r="E194" i="3"/>
  <c r="G193" i="3"/>
  <c r="C193" i="3"/>
  <c r="G112" i="3"/>
  <c r="C112" i="3"/>
  <c r="G111" i="3"/>
  <c r="C111" i="3"/>
  <c r="G110" i="3"/>
  <c r="C110" i="3"/>
  <c r="G192" i="3"/>
  <c r="C192" i="3"/>
  <c r="G191" i="3"/>
  <c r="C191" i="3"/>
  <c r="E191" i="3"/>
  <c r="G190" i="3"/>
  <c r="C190" i="3"/>
  <c r="E190" i="3"/>
  <c r="G109" i="3"/>
  <c r="C109" i="3"/>
  <c r="E109" i="3"/>
  <c r="G108" i="3"/>
  <c r="C108" i="3"/>
  <c r="G107" i="3"/>
  <c r="C107" i="3"/>
  <c r="E107" i="3"/>
  <c r="G106" i="3"/>
  <c r="C106" i="3"/>
  <c r="G105" i="3"/>
  <c r="C105" i="3"/>
  <c r="E105" i="3"/>
  <c r="G104" i="3"/>
  <c r="C104" i="3"/>
  <c r="G103" i="3"/>
  <c r="C103" i="3"/>
  <c r="G102" i="3"/>
  <c r="C102" i="3"/>
  <c r="E102" i="3"/>
  <c r="G101" i="3"/>
  <c r="C101" i="3"/>
  <c r="G100" i="3"/>
  <c r="C100" i="3"/>
  <c r="G99" i="3"/>
  <c r="C99" i="3"/>
  <c r="G98" i="3"/>
  <c r="C98" i="3"/>
  <c r="E98" i="3"/>
  <c r="G97" i="3"/>
  <c r="C97" i="3"/>
  <c r="E97" i="3"/>
  <c r="G96" i="3"/>
  <c r="C96" i="3"/>
  <c r="G95" i="3"/>
  <c r="C95" i="3"/>
  <c r="G189" i="3"/>
  <c r="C189" i="3"/>
  <c r="E189" i="3"/>
  <c r="G94" i="3"/>
  <c r="C94" i="3"/>
  <c r="G93" i="3"/>
  <c r="C93" i="3"/>
  <c r="E93" i="3"/>
  <c r="G92" i="3"/>
  <c r="C92" i="3"/>
  <c r="G91" i="3"/>
  <c r="C91" i="3"/>
  <c r="G90" i="3"/>
  <c r="C90" i="3"/>
  <c r="G89" i="3"/>
  <c r="C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G83" i="3"/>
  <c r="C83" i="3"/>
  <c r="G82" i="3"/>
  <c r="C82" i="3"/>
  <c r="G81" i="3"/>
  <c r="C81" i="3"/>
  <c r="G80" i="3"/>
  <c r="C80" i="3"/>
  <c r="E80" i="3"/>
  <c r="G79" i="3"/>
  <c r="C79" i="3"/>
  <c r="G78" i="3"/>
  <c r="C78" i="3"/>
  <c r="E78" i="3"/>
  <c r="G77" i="3"/>
  <c r="C77" i="3"/>
  <c r="G76" i="3"/>
  <c r="C76" i="3"/>
  <c r="E76" i="3"/>
  <c r="G75" i="3"/>
  <c r="C75" i="3"/>
  <c r="G74" i="3"/>
  <c r="C74" i="3"/>
  <c r="E74" i="3"/>
  <c r="G73" i="3"/>
  <c r="C73" i="3"/>
  <c r="G72" i="3"/>
  <c r="C72" i="3"/>
  <c r="E72" i="3"/>
  <c r="G71" i="3"/>
  <c r="C71" i="3"/>
  <c r="G70" i="3"/>
  <c r="C70" i="3"/>
  <c r="G69" i="3"/>
  <c r="C69" i="3"/>
  <c r="G68" i="3"/>
  <c r="C68" i="3"/>
  <c r="G67" i="3"/>
  <c r="C67" i="3"/>
  <c r="G66" i="3"/>
  <c r="C66" i="3"/>
  <c r="G188" i="3"/>
  <c r="C188" i="3"/>
  <c r="G65" i="3"/>
  <c r="C65" i="3"/>
  <c r="E65" i="3"/>
  <c r="G64" i="3"/>
  <c r="C64" i="3"/>
  <c r="G63" i="3"/>
  <c r="C63" i="3"/>
  <c r="E63" i="3"/>
  <c r="G187" i="3"/>
  <c r="C187" i="3"/>
  <c r="G186" i="3"/>
  <c r="C186" i="3"/>
  <c r="G185" i="3"/>
  <c r="C185" i="3"/>
  <c r="E185" i="3"/>
  <c r="G62" i="3"/>
  <c r="C62" i="3"/>
  <c r="E62" i="3"/>
  <c r="G61" i="3"/>
  <c r="C61" i="3"/>
  <c r="G60" i="3"/>
  <c r="C60" i="3"/>
  <c r="G59" i="3"/>
  <c r="C59" i="3"/>
  <c r="E59" i="3"/>
  <c r="G58" i="3"/>
  <c r="C58" i="3"/>
  <c r="G57" i="3"/>
  <c r="C57" i="3"/>
  <c r="G56" i="3"/>
  <c r="C56" i="3"/>
  <c r="G55" i="3"/>
  <c r="C55" i="3"/>
  <c r="G54" i="3"/>
  <c r="C54" i="3"/>
  <c r="E54" i="3"/>
  <c r="G53" i="3"/>
  <c r="C53" i="3"/>
  <c r="G52" i="3"/>
  <c r="C52" i="3"/>
  <c r="G51" i="3"/>
  <c r="C51" i="3"/>
  <c r="G50" i="3"/>
  <c r="C50" i="3"/>
  <c r="E50" i="3"/>
  <c r="G49" i="3"/>
  <c r="C49" i="3"/>
  <c r="E49" i="3"/>
  <c r="G48" i="3"/>
  <c r="C48" i="3"/>
  <c r="E48" i="3"/>
  <c r="G184" i="3"/>
  <c r="C184" i="3"/>
  <c r="E184" i="3"/>
  <c r="G47" i="3"/>
  <c r="C47" i="3"/>
  <c r="G46" i="3"/>
  <c r="C46" i="3"/>
  <c r="E46" i="3"/>
  <c r="G45" i="3"/>
  <c r="C45" i="3"/>
  <c r="E45" i="3"/>
  <c r="G44" i="3"/>
  <c r="C44" i="3"/>
  <c r="G43" i="3"/>
  <c r="C43" i="3"/>
  <c r="E43" i="3"/>
  <c r="G42" i="3"/>
  <c r="C42" i="3"/>
  <c r="E42" i="3"/>
  <c r="G41" i="3"/>
  <c r="C41" i="3"/>
  <c r="E41" i="3"/>
  <c r="G40" i="3"/>
  <c r="C40" i="3"/>
  <c r="G183" i="3"/>
  <c r="C183" i="3"/>
  <c r="G182" i="3"/>
  <c r="C182" i="3"/>
  <c r="G181" i="3"/>
  <c r="C181" i="3"/>
  <c r="G180" i="3"/>
  <c r="C180" i="3"/>
  <c r="G39" i="3"/>
  <c r="C39" i="3"/>
  <c r="E39" i="3"/>
  <c r="G38" i="3"/>
  <c r="C38" i="3"/>
  <c r="G179" i="3"/>
  <c r="C179" i="3"/>
  <c r="G178" i="3"/>
  <c r="C178" i="3"/>
  <c r="E178" i="3"/>
  <c r="G37" i="3"/>
  <c r="C37" i="3"/>
  <c r="E37" i="3"/>
  <c r="G36" i="3"/>
  <c r="C36" i="3"/>
  <c r="G35" i="3"/>
  <c r="C35" i="3"/>
  <c r="G177" i="3"/>
  <c r="C177" i="3"/>
  <c r="G176" i="3"/>
  <c r="C176" i="3"/>
  <c r="E176" i="3"/>
  <c r="G34" i="3"/>
  <c r="C34" i="3"/>
  <c r="E34" i="3"/>
  <c r="G33" i="3"/>
  <c r="C33" i="3"/>
  <c r="G32" i="3"/>
  <c r="C32" i="3"/>
  <c r="G31" i="3"/>
  <c r="C31" i="3"/>
  <c r="E31" i="3"/>
  <c r="G175" i="3"/>
  <c r="C175" i="3"/>
  <c r="G174" i="3"/>
  <c r="C174" i="3"/>
  <c r="G173" i="3"/>
  <c r="C173" i="3"/>
  <c r="G30" i="3"/>
  <c r="C30" i="3"/>
  <c r="E30" i="3"/>
  <c r="G29" i="3"/>
  <c r="C29" i="3"/>
  <c r="E29" i="3"/>
  <c r="G172" i="3"/>
  <c r="C172" i="3"/>
  <c r="G28" i="3"/>
  <c r="C28" i="3"/>
  <c r="G27" i="3"/>
  <c r="C27" i="3"/>
  <c r="E27" i="3"/>
  <c r="G26" i="3"/>
  <c r="C26" i="3"/>
  <c r="E26" i="3"/>
  <c r="G25" i="3"/>
  <c r="C25" i="3"/>
  <c r="G171" i="3"/>
  <c r="C171" i="3"/>
  <c r="G170" i="3"/>
  <c r="C170" i="3"/>
  <c r="E170" i="3"/>
  <c r="G24" i="3"/>
  <c r="C24" i="3"/>
  <c r="G169" i="3"/>
  <c r="C169" i="3"/>
  <c r="G23" i="3"/>
  <c r="C23" i="3"/>
  <c r="G168" i="3"/>
  <c r="C168" i="3"/>
  <c r="E168" i="3"/>
  <c r="G167" i="3"/>
  <c r="C167" i="3"/>
  <c r="E167" i="3"/>
  <c r="G166" i="3"/>
  <c r="C166" i="3"/>
  <c r="E166" i="3"/>
  <c r="G22" i="3"/>
  <c r="C22" i="3"/>
  <c r="E22" i="3"/>
  <c r="G165" i="3"/>
  <c r="C165" i="3"/>
  <c r="G164" i="3"/>
  <c r="C164" i="3"/>
  <c r="G21" i="3"/>
  <c r="C21" i="3"/>
  <c r="E21" i="3"/>
  <c r="G163" i="3"/>
  <c r="C163" i="3"/>
  <c r="G162" i="3"/>
  <c r="C162" i="3"/>
  <c r="G20" i="3"/>
  <c r="C20" i="3"/>
  <c r="G161" i="3"/>
  <c r="C161" i="3"/>
  <c r="G19" i="3"/>
  <c r="C19" i="3"/>
  <c r="E19" i="3"/>
  <c r="G18" i="3"/>
  <c r="C18" i="3"/>
  <c r="G17" i="3"/>
  <c r="C17" i="3"/>
  <c r="E17" i="3"/>
  <c r="G16" i="3"/>
  <c r="C16" i="3"/>
  <c r="E16" i="3"/>
  <c r="G15" i="3"/>
  <c r="C15" i="3"/>
  <c r="G160" i="3"/>
  <c r="C160" i="3"/>
  <c r="G14" i="3"/>
  <c r="C14" i="3"/>
  <c r="G159" i="3"/>
  <c r="C159" i="3"/>
  <c r="G13" i="3"/>
  <c r="C13" i="3"/>
  <c r="E13" i="3"/>
  <c r="G12" i="3"/>
  <c r="C12" i="3"/>
  <c r="E12" i="3"/>
  <c r="G11" i="3"/>
  <c r="C1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216" i="3"/>
  <c r="H216" i="3"/>
  <c r="B216" i="3"/>
  <c r="D216" i="3"/>
  <c r="A143" i="3"/>
  <c r="H143" i="3"/>
  <c r="B143" i="3"/>
  <c r="D143" i="3"/>
  <c r="A217" i="3"/>
  <c r="H217" i="3"/>
  <c r="B217" i="3"/>
  <c r="D217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218" i="3"/>
  <c r="H218" i="3"/>
  <c r="B218" i="3"/>
  <c r="D218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219" i="3"/>
  <c r="H219" i="3"/>
  <c r="B219" i="3"/>
  <c r="D219" i="3"/>
  <c r="A220" i="3"/>
  <c r="H220" i="3"/>
  <c r="B220" i="3"/>
  <c r="D220" i="3"/>
  <c r="A152" i="3"/>
  <c r="H152" i="3"/>
  <c r="B152" i="3"/>
  <c r="D152" i="3"/>
  <c r="A153" i="3"/>
  <c r="H153" i="3"/>
  <c r="B153" i="3"/>
  <c r="D153" i="3"/>
  <c r="A221" i="3"/>
  <c r="H221" i="3"/>
  <c r="B221" i="3"/>
  <c r="D221" i="3"/>
  <c r="A222" i="3"/>
  <c r="H222" i="3"/>
  <c r="B222" i="3"/>
  <c r="D222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223" i="3"/>
  <c r="H223" i="3"/>
  <c r="B223" i="3"/>
  <c r="D223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215" i="3"/>
  <c r="B215" i="3"/>
  <c r="D215" i="3"/>
  <c r="A215" i="3"/>
  <c r="H127" i="3"/>
  <c r="B127" i="3"/>
  <c r="D127" i="3"/>
  <c r="A127" i="3"/>
  <c r="H214" i="3"/>
  <c r="B214" i="3"/>
  <c r="D214" i="3"/>
  <c r="A214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213" i="3"/>
  <c r="B213" i="3"/>
  <c r="D213" i="3"/>
  <c r="A213" i="3"/>
  <c r="H212" i="3"/>
  <c r="B212" i="3"/>
  <c r="D212" i="3"/>
  <c r="A212" i="3"/>
  <c r="H119" i="3"/>
  <c r="B119" i="3"/>
  <c r="D119" i="3"/>
  <c r="A119" i="3"/>
  <c r="H211" i="3"/>
  <c r="B211" i="3"/>
  <c r="D211" i="3"/>
  <c r="A211" i="3"/>
  <c r="H210" i="3"/>
  <c r="B210" i="3"/>
  <c r="D210" i="3"/>
  <c r="A210" i="3"/>
  <c r="H209" i="3"/>
  <c r="B209" i="3"/>
  <c r="D209" i="3"/>
  <c r="A209" i="3"/>
  <c r="H208" i="3"/>
  <c r="B208" i="3"/>
  <c r="D208" i="3"/>
  <c r="A208" i="3"/>
  <c r="H207" i="3"/>
  <c r="B207" i="3"/>
  <c r="D207" i="3"/>
  <c r="A207" i="3"/>
  <c r="H206" i="3"/>
  <c r="B206" i="3"/>
  <c r="D206" i="3"/>
  <c r="A206" i="3"/>
  <c r="H205" i="3"/>
  <c r="B205" i="3"/>
  <c r="D205" i="3"/>
  <c r="A205" i="3"/>
  <c r="H204" i="3"/>
  <c r="B204" i="3"/>
  <c r="D204" i="3"/>
  <c r="A204" i="3"/>
  <c r="H203" i="3"/>
  <c r="B203" i="3"/>
  <c r="D203" i="3"/>
  <c r="A203" i="3"/>
  <c r="H202" i="3"/>
  <c r="B202" i="3"/>
  <c r="D202" i="3"/>
  <c r="A202" i="3"/>
  <c r="H201" i="3"/>
  <c r="B201" i="3"/>
  <c r="D201" i="3"/>
  <c r="A201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200" i="3"/>
  <c r="B200" i="3"/>
  <c r="D200" i="3"/>
  <c r="A200" i="3"/>
  <c r="H199" i="3"/>
  <c r="B199" i="3"/>
  <c r="D199" i="3"/>
  <c r="A199" i="3"/>
  <c r="H198" i="3"/>
  <c r="B198" i="3"/>
  <c r="D198" i="3"/>
  <c r="A198" i="3"/>
  <c r="H197" i="3"/>
  <c r="B197" i="3"/>
  <c r="D197" i="3"/>
  <c r="A197" i="3"/>
  <c r="H196" i="3"/>
  <c r="B196" i="3"/>
  <c r="D196" i="3"/>
  <c r="A196" i="3"/>
  <c r="H195" i="3"/>
  <c r="B195" i="3"/>
  <c r="D195" i="3"/>
  <c r="A195" i="3"/>
  <c r="H194" i="3"/>
  <c r="B194" i="3"/>
  <c r="D194" i="3"/>
  <c r="A194" i="3"/>
  <c r="H193" i="3"/>
  <c r="B193" i="3"/>
  <c r="D193" i="3"/>
  <c r="A19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92" i="3"/>
  <c r="B192" i="3"/>
  <c r="D192" i="3"/>
  <c r="A192" i="3"/>
  <c r="H191" i="3"/>
  <c r="B191" i="3"/>
  <c r="D191" i="3"/>
  <c r="A191" i="3"/>
  <c r="H190" i="3"/>
  <c r="B190" i="3"/>
  <c r="D190" i="3"/>
  <c r="A19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189" i="3"/>
  <c r="B189" i="3"/>
  <c r="D189" i="3"/>
  <c r="A189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188" i="3"/>
  <c r="B188" i="3"/>
  <c r="D188" i="3"/>
  <c r="A188" i="3"/>
  <c r="H65" i="3"/>
  <c r="B65" i="3"/>
  <c r="D65" i="3"/>
  <c r="A65" i="3"/>
  <c r="H64" i="3"/>
  <c r="B64" i="3"/>
  <c r="D64" i="3"/>
  <c r="A64" i="3"/>
  <c r="H63" i="3"/>
  <c r="B63" i="3"/>
  <c r="D63" i="3"/>
  <c r="A63" i="3"/>
  <c r="H187" i="3"/>
  <c r="B187" i="3"/>
  <c r="D187" i="3"/>
  <c r="A187" i="3"/>
  <c r="H186" i="3"/>
  <c r="B186" i="3"/>
  <c r="D186" i="3"/>
  <c r="A186" i="3"/>
  <c r="H185" i="3"/>
  <c r="B185" i="3"/>
  <c r="D185" i="3"/>
  <c r="A185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F56" i="3"/>
  <c r="D56" i="3"/>
  <c r="B56" i="3"/>
  <c r="A56" i="3"/>
  <c r="H55" i="3"/>
  <c r="B55" i="3"/>
  <c r="F55" i="3"/>
  <c r="D55" i="3"/>
  <c r="A55" i="3"/>
  <c r="H54" i="3"/>
  <c r="F54" i="3"/>
  <c r="D54" i="3"/>
  <c r="B54" i="3"/>
  <c r="A54" i="3"/>
  <c r="H53" i="3"/>
  <c r="B53" i="3"/>
  <c r="F53" i="3"/>
  <c r="D53" i="3"/>
  <c r="A53" i="3"/>
  <c r="H52" i="3"/>
  <c r="F52" i="3"/>
  <c r="D52" i="3"/>
  <c r="B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184" i="3"/>
  <c r="B184" i="3"/>
  <c r="D184" i="3"/>
  <c r="A184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39" i="3"/>
  <c r="B39" i="3"/>
  <c r="D39" i="3"/>
  <c r="A39" i="3"/>
  <c r="H38" i="3"/>
  <c r="B38" i="3"/>
  <c r="D38" i="3"/>
  <c r="A38" i="3"/>
  <c r="H179" i="3"/>
  <c r="B179" i="3"/>
  <c r="D179" i="3"/>
  <c r="A179" i="3"/>
  <c r="H178" i="3"/>
  <c r="B178" i="3"/>
  <c r="D178" i="3"/>
  <c r="A178" i="3"/>
  <c r="H37" i="3"/>
  <c r="B37" i="3"/>
  <c r="D37" i="3"/>
  <c r="A37" i="3"/>
  <c r="H36" i="3"/>
  <c r="B36" i="3"/>
  <c r="D36" i="3"/>
  <c r="A36" i="3"/>
  <c r="H35" i="3"/>
  <c r="B35" i="3"/>
  <c r="D35" i="3"/>
  <c r="A35" i="3"/>
  <c r="H177" i="3"/>
  <c r="B177" i="3"/>
  <c r="D177" i="3"/>
  <c r="A177" i="3"/>
  <c r="H176" i="3"/>
  <c r="B176" i="3"/>
  <c r="D176" i="3"/>
  <c r="A176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30" i="3"/>
  <c r="B30" i="3"/>
  <c r="D30" i="3"/>
  <c r="A30" i="3"/>
  <c r="H29" i="3"/>
  <c r="B29" i="3"/>
  <c r="D29" i="3"/>
  <c r="A29" i="3"/>
  <c r="H172" i="3"/>
  <c r="B172" i="3"/>
  <c r="D172" i="3"/>
  <c r="A172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171" i="3"/>
  <c r="B171" i="3"/>
  <c r="D171" i="3"/>
  <c r="A171" i="3"/>
  <c r="H170" i="3"/>
  <c r="B170" i="3"/>
  <c r="D170" i="3"/>
  <c r="A170" i="3"/>
  <c r="H24" i="3"/>
  <c r="B24" i="3"/>
  <c r="D24" i="3"/>
  <c r="A24" i="3"/>
  <c r="H169" i="3"/>
  <c r="B169" i="3"/>
  <c r="D169" i="3"/>
  <c r="A169" i="3"/>
  <c r="H23" i="3"/>
  <c r="B23" i="3"/>
  <c r="D23" i="3"/>
  <c r="A23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22" i="3"/>
  <c r="B22" i="3"/>
  <c r="D22" i="3"/>
  <c r="A22" i="3"/>
  <c r="H165" i="3"/>
  <c r="B165" i="3"/>
  <c r="D165" i="3"/>
  <c r="A165" i="3"/>
  <c r="H164" i="3"/>
  <c r="B164" i="3"/>
  <c r="D164" i="3"/>
  <c r="A164" i="3"/>
  <c r="H21" i="3"/>
  <c r="B21" i="3"/>
  <c r="D21" i="3"/>
  <c r="A21" i="3"/>
  <c r="H163" i="3"/>
  <c r="B163" i="3"/>
  <c r="D163" i="3"/>
  <c r="A163" i="3"/>
  <c r="H162" i="3"/>
  <c r="B162" i="3"/>
  <c r="D162" i="3"/>
  <c r="A162" i="3"/>
  <c r="H20" i="3"/>
  <c r="B20" i="3"/>
  <c r="D20" i="3"/>
  <c r="A20" i="3"/>
  <c r="H161" i="3"/>
  <c r="B161" i="3"/>
  <c r="D161" i="3"/>
  <c r="A161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60" i="3"/>
  <c r="B160" i="3"/>
  <c r="D160" i="3"/>
  <c r="A160" i="3"/>
  <c r="H14" i="3"/>
  <c r="B14" i="3"/>
  <c r="D14" i="3"/>
  <c r="A14" i="3"/>
  <c r="H159" i="3"/>
  <c r="B159" i="3"/>
  <c r="D159" i="3"/>
  <c r="A159" i="3"/>
  <c r="H13" i="3"/>
  <c r="B13" i="3"/>
  <c r="D13" i="3"/>
  <c r="A13" i="3"/>
  <c r="H12" i="3"/>
  <c r="B12" i="3"/>
  <c r="D12" i="3"/>
  <c r="A12" i="3"/>
  <c r="H11" i="3"/>
  <c r="B11" i="3"/>
  <c r="D11" i="3"/>
  <c r="A11" i="3"/>
  <c r="Q243" i="2"/>
  <c r="Q242" i="2"/>
  <c r="Q241" i="2"/>
  <c r="Q240" i="2"/>
  <c r="Q239" i="2"/>
  <c r="Q63" i="2"/>
  <c r="Q72" i="2"/>
  <c r="Q80" i="2"/>
  <c r="Q90" i="2"/>
  <c r="Q208" i="2"/>
  <c r="Q228" i="2"/>
  <c r="Q235" i="2"/>
  <c r="Q232" i="2"/>
  <c r="Q234" i="2"/>
  <c r="Q236" i="2"/>
  <c r="Q214" i="2"/>
  <c r="Q22" i="2"/>
  <c r="Q23" i="2"/>
  <c r="Q24" i="2"/>
  <c r="Q26" i="2"/>
  <c r="Q28" i="2"/>
  <c r="Q29" i="2"/>
  <c r="Q30" i="2"/>
  <c r="Q31" i="2"/>
  <c r="J32" i="2"/>
  <c r="Q32" i="2"/>
  <c r="Q34" i="2"/>
  <c r="Q37" i="2"/>
  <c r="Q40" i="2"/>
  <c r="Q44" i="2"/>
  <c r="Q46" i="2"/>
  <c r="Q48" i="2"/>
  <c r="Q50" i="2"/>
  <c r="J51" i="2"/>
  <c r="Q51" i="2"/>
  <c r="Q52" i="2"/>
  <c r="Q53" i="2"/>
  <c r="Q55" i="2"/>
  <c r="J56" i="2"/>
  <c r="Q56" i="2"/>
  <c r="J58" i="2"/>
  <c r="Q58" i="2"/>
  <c r="Q61" i="2"/>
  <c r="Q62" i="2"/>
  <c r="Q226" i="2"/>
  <c r="Q229" i="2"/>
  <c r="Q230" i="2"/>
  <c r="F16" i="2"/>
  <c r="F17" i="2" s="1"/>
  <c r="C17" i="2"/>
  <c r="Q222" i="2"/>
  <c r="Q223" i="2"/>
  <c r="Q224" i="2"/>
  <c r="Q225" i="2"/>
  <c r="Q227" i="2"/>
  <c r="K186" i="2"/>
  <c r="Q186" i="2"/>
  <c r="Q207" i="2"/>
  <c r="Q215" i="2"/>
  <c r="Q209" i="2"/>
  <c r="Q216" i="2"/>
  <c r="Q217" i="2"/>
  <c r="Q201" i="2"/>
  <c r="Q218" i="2"/>
  <c r="Q220" i="2"/>
  <c r="J206" i="2"/>
  <c r="Q206" i="2"/>
  <c r="Q210" i="2"/>
  <c r="Q211" i="2"/>
  <c r="Q213" i="2"/>
  <c r="Q212" i="2"/>
  <c r="Q197" i="2"/>
  <c r="Q91" i="2"/>
  <c r="Q203" i="2"/>
  <c r="Q204" i="2"/>
  <c r="Q198" i="2"/>
  <c r="Q205" i="2"/>
  <c r="Q21" i="2"/>
  <c r="Q66" i="2"/>
  <c r="Q67" i="2"/>
  <c r="Q68" i="2"/>
  <c r="Q71" i="2"/>
  <c r="Q77" i="2"/>
  <c r="Q78" i="2"/>
  <c r="Q79" i="2"/>
  <c r="Q81" i="2"/>
  <c r="Q82" i="2"/>
  <c r="Q83" i="2"/>
  <c r="Q85" i="2"/>
  <c r="Q86" i="2"/>
  <c r="Q87" i="2"/>
  <c r="Q88" i="2"/>
  <c r="I89" i="2"/>
  <c r="Q89" i="2"/>
  <c r="Q92" i="2"/>
  <c r="I93" i="2"/>
  <c r="Q93" i="2"/>
  <c r="Q94" i="2"/>
  <c r="Q95" i="2"/>
  <c r="Q96" i="2"/>
  <c r="Q97" i="2"/>
  <c r="Q98" i="2"/>
  <c r="Q99" i="2"/>
  <c r="Q100" i="2"/>
  <c r="Q103" i="2"/>
  <c r="Q104" i="2"/>
  <c r="Q106" i="2"/>
  <c r="Q107" i="2"/>
  <c r="Q108" i="2"/>
  <c r="Q109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I134" i="2"/>
  <c r="Q134" i="2"/>
  <c r="Q135" i="2"/>
  <c r="Q136" i="2"/>
  <c r="Q137" i="2"/>
  <c r="Q138" i="2"/>
  <c r="Q139" i="2"/>
  <c r="I140" i="2"/>
  <c r="Q140" i="2"/>
  <c r="Q141" i="2"/>
  <c r="Q142" i="2"/>
  <c r="Q143" i="2"/>
  <c r="I144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61" i="2"/>
  <c r="Q162" i="2"/>
  <c r="Q163" i="2"/>
  <c r="Q172" i="2"/>
  <c r="Q173" i="2"/>
  <c r="Q174" i="2"/>
  <c r="Q175" i="2"/>
  <c r="Q176" i="2"/>
  <c r="Q177" i="2"/>
  <c r="Q178" i="2"/>
  <c r="Q179" i="2"/>
  <c r="Q180" i="2"/>
  <c r="Q182" i="2"/>
  <c r="Q183" i="2"/>
  <c r="Q187" i="2"/>
  <c r="Q188" i="2"/>
  <c r="Q189" i="2"/>
  <c r="Q192" i="2"/>
  <c r="Q193" i="2"/>
  <c r="Q194" i="2"/>
  <c r="Q195" i="2"/>
  <c r="Q196" i="2"/>
  <c r="Q199" i="2"/>
  <c r="Q121" i="1"/>
  <c r="E38" i="1"/>
  <c r="F38" i="1"/>
  <c r="E55" i="1"/>
  <c r="F55" i="1"/>
  <c r="G55" i="1"/>
  <c r="N55" i="1"/>
  <c r="E91" i="1"/>
  <c r="F91" i="1"/>
  <c r="Q115" i="1"/>
  <c r="Q116" i="1"/>
  <c r="Q117" i="1"/>
  <c r="Q118" i="1"/>
  <c r="Q114" i="1"/>
  <c r="Q113" i="1"/>
  <c r="Q111" i="1"/>
  <c r="Q112" i="1"/>
  <c r="Q110" i="1"/>
  <c r="Q109" i="1"/>
  <c r="Q108" i="1"/>
  <c r="Q119" i="1"/>
  <c r="Q120" i="1"/>
  <c r="Q61" i="1"/>
  <c r="Q62" i="1"/>
  <c r="Q102" i="1"/>
  <c r="Q103" i="1"/>
  <c r="Q104" i="1"/>
  <c r="Q105" i="1"/>
  <c r="Q106" i="1"/>
  <c r="Q107" i="1"/>
  <c r="Q53" i="1"/>
  <c r="Q56" i="1"/>
  <c r="Q64" i="1"/>
  <c r="Q65" i="1"/>
  <c r="Q69" i="1"/>
  <c r="Q77" i="1"/>
  <c r="Q82" i="1"/>
  <c r="Q88" i="1"/>
  <c r="Q89" i="1"/>
  <c r="Q92" i="1"/>
  <c r="Q94" i="1"/>
  <c r="Q95" i="1"/>
  <c r="Q22" i="1"/>
  <c r="Q23" i="1"/>
  <c r="Q24" i="1"/>
  <c r="Q87" i="1"/>
  <c r="Q90" i="1"/>
  <c r="Q91" i="1"/>
  <c r="Q93" i="1"/>
  <c r="Q96" i="1"/>
  <c r="Q97" i="1"/>
  <c r="Q98" i="1"/>
  <c r="Q99" i="1"/>
  <c r="Q26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4" i="1"/>
  <c r="Q57" i="1"/>
  <c r="Q58" i="1"/>
  <c r="Q70" i="1"/>
  <c r="Q68" i="1"/>
  <c r="Q72" i="1"/>
  <c r="Q73" i="1"/>
  <c r="Q75" i="1"/>
  <c r="Q78" i="1"/>
  <c r="Q80" i="1"/>
  <c r="Q81" i="1"/>
  <c r="Q84" i="1"/>
  <c r="Q85" i="1"/>
  <c r="Q86" i="1"/>
  <c r="Q55" i="1"/>
  <c r="Q66" i="1"/>
  <c r="Q67" i="1"/>
  <c r="Q71" i="1"/>
  <c r="Q59" i="1"/>
  <c r="Q63" i="1"/>
  <c r="Q74" i="1"/>
  <c r="Q76" i="1"/>
  <c r="Q60" i="1"/>
  <c r="Q79" i="1"/>
  <c r="Q83" i="1"/>
  <c r="Q100" i="1"/>
  <c r="Q101" i="1"/>
  <c r="C7" i="1"/>
  <c r="E103" i="1"/>
  <c r="F103" i="1"/>
  <c r="C8" i="1"/>
  <c r="C18" i="1"/>
  <c r="Q21" i="1"/>
  <c r="E98" i="1"/>
  <c r="F98" i="1"/>
  <c r="E61" i="1"/>
  <c r="F61" i="1"/>
  <c r="E59" i="1"/>
  <c r="F59" i="1"/>
  <c r="E42" i="1"/>
  <c r="F42" i="1"/>
  <c r="E28" i="1"/>
  <c r="F28" i="1"/>
  <c r="E26" i="1"/>
  <c r="F26" i="1"/>
  <c r="G26" i="1"/>
  <c r="J26" i="1"/>
  <c r="E119" i="1"/>
  <c r="F119" i="1"/>
  <c r="E111" i="1"/>
  <c r="F111" i="1"/>
  <c r="E100" i="1"/>
  <c r="F100" i="1"/>
  <c r="E108" i="1"/>
  <c r="F108" i="1"/>
  <c r="E112" i="1"/>
  <c r="F112" i="1"/>
  <c r="E116" i="1"/>
  <c r="F116" i="1"/>
  <c r="G118" i="1"/>
  <c r="K118" i="1"/>
  <c r="E102" i="1"/>
  <c r="F102" i="1"/>
  <c r="E110" i="1"/>
  <c r="F110" i="1"/>
  <c r="E118" i="1"/>
  <c r="F118" i="1"/>
  <c r="E25" i="1"/>
  <c r="F25" i="1"/>
  <c r="G25" i="1"/>
  <c r="J25" i="1"/>
  <c r="E33" i="1"/>
  <c r="F33" i="1"/>
  <c r="E37" i="1"/>
  <c r="F37" i="1"/>
  <c r="E41" i="1"/>
  <c r="F41" i="1"/>
  <c r="G41" i="1"/>
  <c r="J41" i="1"/>
  <c r="E45" i="1"/>
  <c r="F45" i="1"/>
  <c r="E62" i="1"/>
  <c r="F62" i="1"/>
  <c r="G62" i="1"/>
  <c r="N62" i="1"/>
  <c r="E88" i="1"/>
  <c r="F88" i="1"/>
  <c r="G88" i="1"/>
  <c r="I88" i="1"/>
  <c r="E92" i="1"/>
  <c r="F92" i="1"/>
  <c r="E94" i="1"/>
  <c r="F94" i="1"/>
  <c r="E89" i="1"/>
  <c r="F89" i="1"/>
  <c r="G89" i="1"/>
  <c r="I89" i="1"/>
  <c r="E65" i="1"/>
  <c r="F65" i="1"/>
  <c r="G59" i="1"/>
  <c r="K59" i="1"/>
  <c r="E56" i="1"/>
  <c r="F56" i="1"/>
  <c r="E46" i="1"/>
  <c r="F46" i="1"/>
  <c r="G46" i="1"/>
  <c r="J46" i="1"/>
  <c r="E109" i="1"/>
  <c r="F109" i="1"/>
  <c r="E101" i="1"/>
  <c r="F101" i="1"/>
  <c r="E60" i="1"/>
  <c r="F60" i="1"/>
  <c r="E53" i="1"/>
  <c r="F53" i="1"/>
  <c r="E51" i="1"/>
  <c r="F51" i="1"/>
  <c r="E43" i="1"/>
  <c r="F43" i="1"/>
  <c r="E36" i="1"/>
  <c r="F36" i="1"/>
  <c r="E34" i="1"/>
  <c r="F34" i="1"/>
  <c r="E115" i="1"/>
  <c r="F115" i="1"/>
  <c r="E99" i="1"/>
  <c r="F99" i="1"/>
  <c r="E105" i="1"/>
  <c r="F105" i="1"/>
  <c r="G235" i="2"/>
  <c r="K235" i="2"/>
  <c r="G119" i="1"/>
  <c r="K119" i="1"/>
  <c r="E32" i="1"/>
  <c r="F32" i="1"/>
  <c r="G32" i="1"/>
  <c r="J32" i="1"/>
  <c r="E48" i="1"/>
  <c r="F48" i="1"/>
  <c r="G48" i="1"/>
  <c r="J48" i="1"/>
  <c r="G65" i="1"/>
  <c r="I65" i="1"/>
  <c r="E79" i="1"/>
  <c r="F79" i="1"/>
  <c r="E29" i="1"/>
  <c r="F29" i="1"/>
  <c r="E114" i="1"/>
  <c r="F114" i="1"/>
  <c r="G114" i="1"/>
  <c r="K114" i="1"/>
  <c r="G100" i="1"/>
  <c r="K100" i="1"/>
  <c r="G102" i="1"/>
  <c r="I102" i="1"/>
  <c r="E77" i="1"/>
  <c r="F77" i="1"/>
  <c r="G77" i="1"/>
  <c r="I77" i="1"/>
  <c r="E113" i="1"/>
  <c r="F113" i="1"/>
  <c r="G109" i="1"/>
  <c r="K109" i="1"/>
  <c r="E23" i="1"/>
  <c r="F23" i="1"/>
  <c r="G23" i="1"/>
  <c r="J23" i="1"/>
  <c r="E39" i="1"/>
  <c r="F39" i="1"/>
  <c r="G39" i="1"/>
  <c r="J39" i="1"/>
  <c r="E96" i="1"/>
  <c r="F96" i="1"/>
  <c r="G96" i="1"/>
  <c r="J96" i="1"/>
  <c r="E78" i="1"/>
  <c r="F78" i="1"/>
  <c r="G78" i="1"/>
  <c r="J78" i="1"/>
  <c r="E49" i="1"/>
  <c r="F49" i="1"/>
  <c r="G49" i="1"/>
  <c r="J49" i="1"/>
  <c r="G91" i="1"/>
  <c r="J91" i="1"/>
  <c r="G86" i="1"/>
  <c r="J86" i="1"/>
  <c r="E35" i="1"/>
  <c r="F35" i="1"/>
  <c r="G61" i="1"/>
  <c r="N61" i="1"/>
  <c r="E93" i="1"/>
  <c r="F93" i="1"/>
  <c r="G93" i="1"/>
  <c r="J93" i="1"/>
  <c r="E22" i="1"/>
  <c r="F22" i="1"/>
  <c r="E40" i="1"/>
  <c r="F40" i="1"/>
  <c r="G40" i="1"/>
  <c r="J40" i="1"/>
  <c r="E64" i="1"/>
  <c r="F64" i="1"/>
  <c r="G64" i="1"/>
  <c r="I64" i="1"/>
  <c r="E86" i="1"/>
  <c r="F86" i="1"/>
  <c r="E47" i="1"/>
  <c r="F47" i="1"/>
  <c r="E97" i="1"/>
  <c r="F97" i="1"/>
  <c r="G97" i="1"/>
  <c r="J97" i="1"/>
  <c r="E75" i="1"/>
  <c r="F75" i="1"/>
  <c r="E44" i="1"/>
  <c r="F44" i="1"/>
  <c r="G28" i="1"/>
  <c r="J28" i="1"/>
  <c r="E104" i="1"/>
  <c r="F104" i="1"/>
  <c r="G104" i="1"/>
  <c r="I104" i="1"/>
  <c r="G108" i="1"/>
  <c r="K108" i="1"/>
  <c r="G116" i="1"/>
  <c r="K116" i="1"/>
  <c r="G35" i="1"/>
  <c r="J35" i="1"/>
  <c r="E54" i="1"/>
  <c r="F54" i="1"/>
  <c r="G54" i="1"/>
  <c r="J54" i="1"/>
  <c r="E70" i="1"/>
  <c r="F70" i="1"/>
  <c r="G70" i="1"/>
  <c r="J70" i="1"/>
  <c r="E50" i="1"/>
  <c r="F50" i="1"/>
  <c r="G75" i="1"/>
  <c r="J75" i="1"/>
  <c r="E30" i="1"/>
  <c r="F30" i="1"/>
  <c r="G30" i="1"/>
  <c r="J30" i="1"/>
  <c r="G103" i="1"/>
  <c r="I103" i="1"/>
  <c r="E90" i="1"/>
  <c r="F90" i="1"/>
  <c r="G90" i="1"/>
  <c r="J90" i="1"/>
  <c r="E83" i="1"/>
  <c r="F83" i="1"/>
  <c r="G83" i="1"/>
  <c r="K83" i="1"/>
  <c r="E76" i="1"/>
  <c r="F76" i="1"/>
  <c r="G76" i="1"/>
  <c r="K76" i="1"/>
  <c r="E67" i="1"/>
  <c r="F67" i="1"/>
  <c r="G67" i="1"/>
  <c r="N67" i="1"/>
  <c r="G60" i="1"/>
  <c r="K60" i="1"/>
  <c r="G51" i="1"/>
  <c r="J51" i="1"/>
  <c r="G43" i="1"/>
  <c r="J43" i="1"/>
  <c r="G34" i="1"/>
  <c r="J34" i="1"/>
  <c r="G117" i="1"/>
  <c r="K117" i="1"/>
  <c r="E107" i="1"/>
  <c r="F107" i="1"/>
  <c r="G107" i="1"/>
  <c r="I107" i="1"/>
  <c r="G99" i="1"/>
  <c r="J99" i="1"/>
  <c r="G105" i="1"/>
  <c r="I105" i="1"/>
  <c r="E24" i="1"/>
  <c r="F24" i="1"/>
  <c r="E73" i="1"/>
  <c r="F73" i="1"/>
  <c r="G73" i="1"/>
  <c r="J73" i="1"/>
  <c r="E21" i="1"/>
  <c r="F21" i="1"/>
  <c r="E87" i="1"/>
  <c r="F87" i="1"/>
  <c r="G87" i="1"/>
  <c r="J87" i="1"/>
  <c r="E31" i="1"/>
  <c r="F31" i="1"/>
  <c r="G31" i="1"/>
  <c r="J31" i="1"/>
  <c r="E80" i="1"/>
  <c r="F80" i="1"/>
  <c r="G80" i="1"/>
  <c r="J80" i="1"/>
  <c r="E84" i="1"/>
  <c r="F84" i="1"/>
  <c r="E68" i="1"/>
  <c r="F68" i="1"/>
  <c r="G68" i="1"/>
  <c r="J68" i="1"/>
  <c r="G38" i="1"/>
  <c r="J38" i="1"/>
  <c r="G98" i="1"/>
  <c r="J98" i="1"/>
  <c r="E120" i="1"/>
  <c r="F120" i="1"/>
  <c r="G120" i="1"/>
  <c r="K120" i="1"/>
  <c r="G112" i="1"/>
  <c r="K112" i="1"/>
  <c r="G29" i="1"/>
  <c r="J29" i="1"/>
  <c r="G45" i="1"/>
  <c r="J45" i="1"/>
  <c r="E58" i="1"/>
  <c r="F58" i="1"/>
  <c r="G58" i="1"/>
  <c r="J58" i="1"/>
  <c r="E74" i="1"/>
  <c r="F74" i="1"/>
  <c r="G74" i="1"/>
  <c r="K74" i="1"/>
  <c r="G92" i="1"/>
  <c r="I92" i="1"/>
  <c r="E81" i="1"/>
  <c r="F81" i="1"/>
  <c r="G81" i="1"/>
  <c r="J81" i="1"/>
  <c r="E72" i="1"/>
  <c r="F72" i="1"/>
  <c r="G72" i="1"/>
  <c r="J72" i="1"/>
  <c r="G56" i="1"/>
  <c r="I56" i="1"/>
  <c r="G33" i="1"/>
  <c r="J33" i="1"/>
  <c r="E117" i="1"/>
  <c r="F117" i="1"/>
  <c r="E57" i="1"/>
  <c r="F57" i="1"/>
  <c r="G57" i="1"/>
  <c r="J57" i="1"/>
  <c r="G84" i="1"/>
  <c r="J84" i="1"/>
  <c r="E52" i="1"/>
  <c r="F52" i="1"/>
  <c r="G52" i="1"/>
  <c r="J52" i="1"/>
  <c r="G22" i="1"/>
  <c r="J22" i="1"/>
  <c r="G110" i="1"/>
  <c r="K110" i="1"/>
  <c r="E121" i="1"/>
  <c r="F121" i="1"/>
  <c r="G121" i="1"/>
  <c r="K121" i="1"/>
  <c r="E106" i="1"/>
  <c r="F106" i="1"/>
  <c r="G106" i="1"/>
  <c r="I106" i="1"/>
  <c r="G37" i="1"/>
  <c r="J37" i="1"/>
  <c r="G47" i="1"/>
  <c r="J47" i="1"/>
  <c r="E66" i="1"/>
  <c r="F66" i="1"/>
  <c r="G66" i="1"/>
  <c r="N66" i="1"/>
  <c r="E82" i="1"/>
  <c r="F82" i="1"/>
  <c r="G82" i="1"/>
  <c r="I82" i="1"/>
  <c r="G94" i="1"/>
  <c r="I94" i="1"/>
  <c r="E63" i="1"/>
  <c r="F63" i="1"/>
  <c r="G42" i="1"/>
  <c r="J42" i="1"/>
  <c r="G24" i="1"/>
  <c r="J24" i="1"/>
  <c r="G111" i="1"/>
  <c r="K111" i="1"/>
  <c r="E95" i="1"/>
  <c r="F95" i="1"/>
  <c r="G95" i="1"/>
  <c r="I95" i="1"/>
  <c r="E85" i="1"/>
  <c r="F85" i="1"/>
  <c r="G85" i="1"/>
  <c r="J85" i="1"/>
  <c r="G79" i="1"/>
  <c r="K79" i="1"/>
  <c r="E69" i="1"/>
  <c r="F69" i="1"/>
  <c r="G69" i="1"/>
  <c r="I69" i="1"/>
  <c r="G63" i="1"/>
  <c r="K63" i="1"/>
  <c r="G53" i="1"/>
  <c r="I53" i="1"/>
  <c r="G44" i="1"/>
  <c r="J44" i="1"/>
  <c r="G36" i="1"/>
  <c r="J36" i="1"/>
  <c r="E27" i="1"/>
  <c r="F27" i="1"/>
  <c r="G27" i="1"/>
  <c r="J27" i="1"/>
  <c r="G115" i="1"/>
  <c r="K115" i="1"/>
  <c r="G101" i="1"/>
  <c r="K101" i="1"/>
  <c r="G113" i="1"/>
  <c r="K113" i="1"/>
  <c r="E71" i="1"/>
  <c r="F71" i="1"/>
  <c r="G71" i="1"/>
  <c r="N71" i="1"/>
  <c r="F193" i="2"/>
  <c r="G193" i="2" s="1"/>
  <c r="J193" i="2" s="1"/>
  <c r="E121" i="3"/>
  <c r="E256" i="2"/>
  <c r="F256" i="2" s="1"/>
  <c r="G256" i="2" s="1"/>
  <c r="K256" i="2" s="1"/>
  <c r="E249" i="2"/>
  <c r="F249" i="2" s="1"/>
  <c r="G249" i="2" s="1"/>
  <c r="K249" i="2" s="1"/>
  <c r="E245" i="2"/>
  <c r="F245" i="2" s="1"/>
  <c r="G245" i="2" s="1"/>
  <c r="J245" i="2" s="1"/>
  <c r="E246" i="2"/>
  <c r="F246" i="2" s="1"/>
  <c r="G246" i="2" s="1"/>
  <c r="K246" i="2" s="1"/>
  <c r="E255" i="2"/>
  <c r="F255" i="2" s="1"/>
  <c r="G255" i="2" s="1"/>
  <c r="K255" i="2" s="1"/>
  <c r="E25" i="2"/>
  <c r="F25" i="2" s="1"/>
  <c r="G25" i="2" s="1"/>
  <c r="H25" i="2" s="1"/>
  <c r="E252" i="2"/>
  <c r="F252" i="2"/>
  <c r="G252" i="2" s="1"/>
  <c r="K252" i="2" s="1"/>
  <c r="E260" i="2"/>
  <c r="F260" i="2" s="1"/>
  <c r="G260" i="2" s="1"/>
  <c r="K260" i="2" s="1"/>
  <c r="E248" i="2"/>
  <c r="F248" i="2" s="1"/>
  <c r="G248" i="2" s="1"/>
  <c r="K248" i="2" s="1"/>
  <c r="E250" i="2"/>
  <c r="F250" i="2" s="1"/>
  <c r="G250" i="2" s="1"/>
  <c r="K250" i="2" s="1"/>
  <c r="E244" i="2"/>
  <c r="F244" i="2" s="1"/>
  <c r="G244" i="2" s="1"/>
  <c r="K244" i="2" s="1"/>
  <c r="E251" i="2"/>
  <c r="F251" i="2" s="1"/>
  <c r="G251" i="2" s="1"/>
  <c r="K251" i="2" s="1"/>
  <c r="E254" i="2"/>
  <c r="F254" i="2" s="1"/>
  <c r="G254" i="2" s="1"/>
  <c r="K254" i="2" s="1"/>
  <c r="C11" i="1"/>
  <c r="C12" i="1"/>
  <c r="C16" i="1"/>
  <c r="D18" i="1"/>
  <c r="O108" i="1"/>
  <c r="O69" i="1"/>
  <c r="O97" i="1"/>
  <c r="O38" i="1"/>
  <c r="O57" i="1"/>
  <c r="O71" i="1"/>
  <c r="O111" i="1"/>
  <c r="O77" i="1"/>
  <c r="O98" i="1"/>
  <c r="O39" i="1"/>
  <c r="O58" i="1"/>
  <c r="O59" i="1"/>
  <c r="O120" i="1"/>
  <c r="O82" i="1"/>
  <c r="O99" i="1"/>
  <c r="O40" i="1"/>
  <c r="O70" i="1"/>
  <c r="O63" i="1"/>
  <c r="O119" i="1"/>
  <c r="O88" i="1"/>
  <c r="O26" i="1"/>
  <c r="O41" i="1"/>
  <c r="O68" i="1"/>
  <c r="O74" i="1"/>
  <c r="O117" i="1"/>
  <c r="O94" i="1"/>
  <c r="O32" i="1"/>
  <c r="O52" i="1"/>
  <c r="O79" i="1"/>
  <c r="O107" i="1"/>
  <c r="O96" i="1"/>
  <c r="O45" i="1"/>
  <c r="O85" i="1"/>
  <c r="O112" i="1"/>
  <c r="O61" i="1"/>
  <c r="O22" i="1"/>
  <c r="O34" i="1"/>
  <c r="O72" i="1"/>
  <c r="O100" i="1"/>
  <c r="O56" i="1"/>
  <c r="O27" i="1"/>
  <c r="O47" i="1"/>
  <c r="O55" i="1"/>
  <c r="O121" i="1"/>
  <c r="O106" i="1"/>
  <c r="O93" i="1"/>
  <c r="O44" i="1"/>
  <c r="O84" i="1"/>
  <c r="O110" i="1"/>
  <c r="O95" i="1"/>
  <c r="O33" i="1"/>
  <c r="O54" i="1"/>
  <c r="O83" i="1"/>
  <c r="O116" i="1"/>
  <c r="O25" i="1"/>
  <c r="O46" i="1"/>
  <c r="O86" i="1"/>
  <c r="O23" i="1"/>
  <c r="O53" i="1"/>
  <c r="O62" i="1"/>
  <c r="O89" i="1"/>
  <c r="O50" i="1"/>
  <c r="O105" i="1"/>
  <c r="O37" i="1"/>
  <c r="O60" i="1"/>
  <c r="O75" i="1"/>
  <c r="O101" i="1"/>
  <c r="O80" i="1"/>
  <c r="O49" i="1"/>
  <c r="O24" i="1"/>
  <c r="O65" i="1"/>
  <c r="O43" i="1"/>
  <c r="O90" i="1"/>
  <c r="O21" i="1"/>
  <c r="O92" i="1"/>
  <c r="O113" i="1"/>
  <c r="O28" i="1"/>
  <c r="O66" i="1"/>
  <c r="O87" i="1"/>
  <c r="O51" i="1"/>
  <c r="O114" i="1"/>
  <c r="O42" i="1"/>
  <c r="O103" i="1"/>
  <c r="O109" i="1"/>
  <c r="O30" i="1"/>
  <c r="O76" i="1"/>
  <c r="O91" i="1"/>
  <c r="O73" i="1"/>
  <c r="O115" i="1"/>
  <c r="O118" i="1"/>
  <c r="O64" i="1"/>
  <c r="O67" i="1"/>
  <c r="O102" i="1"/>
  <c r="O36" i="1"/>
  <c r="O29" i="1"/>
  <c r="O78" i="1"/>
  <c r="O104" i="1"/>
  <c r="O31" i="1"/>
  <c r="O81" i="1"/>
  <c r="O48" i="1"/>
  <c r="O35" i="1"/>
  <c r="E172" i="3" l="1"/>
  <c r="E68" i="3"/>
  <c r="E94" i="3"/>
  <c r="E132" i="3"/>
  <c r="E164" i="3"/>
  <c r="E180" i="3"/>
  <c r="E188" i="3"/>
  <c r="E195" i="3"/>
  <c r="E204" i="3"/>
  <c r="E147" i="3"/>
  <c r="E149" i="3"/>
  <c r="F177" i="2"/>
  <c r="G177" i="2" s="1"/>
  <c r="I177" i="2" s="1"/>
  <c r="F203" i="2"/>
  <c r="G203" i="2" s="1"/>
  <c r="J203" i="2" s="1"/>
  <c r="F161" i="2"/>
  <c r="G161" i="2" s="1"/>
  <c r="J161" i="2" s="1"/>
  <c r="F149" i="2"/>
  <c r="G149" i="2" s="1"/>
  <c r="I149" i="2" s="1"/>
  <c r="E263" i="2"/>
  <c r="F263" i="2" s="1"/>
  <c r="G263" i="2" s="1"/>
  <c r="K263" i="2" s="1"/>
  <c r="E169" i="3"/>
  <c r="E58" i="3"/>
  <c r="E61" i="3"/>
  <c r="E213" i="3"/>
  <c r="E222" i="3"/>
  <c r="E76" i="2"/>
  <c r="E183" i="3" s="1"/>
  <c r="E60" i="2"/>
  <c r="E175" i="3" s="1"/>
  <c r="E42" i="2"/>
  <c r="F42" i="2" s="1"/>
  <c r="G42" i="2" s="1"/>
  <c r="I42" i="2" s="1"/>
  <c r="E100" i="3"/>
  <c r="E14" i="3"/>
  <c r="E177" i="3"/>
  <c r="E55" i="3"/>
  <c r="E104" i="3"/>
  <c r="E123" i="3"/>
  <c r="E90" i="3"/>
  <c r="E74" i="2"/>
  <c r="E57" i="2"/>
  <c r="E39" i="2"/>
  <c r="E165" i="3" s="1"/>
  <c r="E38" i="3"/>
  <c r="E106" i="3"/>
  <c r="E40" i="3"/>
  <c r="E95" i="3"/>
  <c r="E117" i="3"/>
  <c r="F217" i="2"/>
  <c r="G217" i="2" s="1"/>
  <c r="K217" i="2" s="1"/>
  <c r="F138" i="2"/>
  <c r="G138" i="2" s="1"/>
  <c r="J138" i="2" s="1"/>
  <c r="F139" i="2"/>
  <c r="G139" i="2" s="1"/>
  <c r="I139" i="2" s="1"/>
  <c r="F231" i="2"/>
  <c r="G231" i="2" s="1"/>
  <c r="K231" i="2" s="1"/>
  <c r="F33" i="2"/>
  <c r="G33" i="2" s="1"/>
  <c r="I33" i="2" s="1"/>
  <c r="E208" i="3"/>
  <c r="E122" i="3"/>
  <c r="E27" i="2"/>
  <c r="E160" i="3" s="1"/>
  <c r="E32" i="3"/>
  <c r="E36" i="3"/>
  <c r="E182" i="3"/>
  <c r="E79" i="3"/>
  <c r="E99" i="3"/>
  <c r="E136" i="3"/>
  <c r="E253" i="2"/>
  <c r="F253" i="2" s="1"/>
  <c r="G253" i="2" s="1"/>
  <c r="K253" i="2" s="1"/>
  <c r="E259" i="2"/>
  <c r="F259" i="2" s="1"/>
  <c r="G259" i="2" s="1"/>
  <c r="K259" i="2" s="1"/>
  <c r="E64" i="3"/>
  <c r="E179" i="3"/>
  <c r="E52" i="3"/>
  <c r="F173" i="2"/>
  <c r="G173" i="2" s="1"/>
  <c r="I173" i="2" s="1"/>
  <c r="E146" i="3"/>
  <c r="E159" i="3"/>
  <c r="E20" i="3"/>
  <c r="E24" i="3"/>
  <c r="E28" i="3"/>
  <c r="E221" i="3"/>
  <c r="F156" i="2"/>
  <c r="G156" i="2" s="1"/>
  <c r="J156" i="2" s="1"/>
  <c r="E264" i="2"/>
  <c r="F264" i="2" s="1"/>
  <c r="G264" i="2" s="1"/>
  <c r="K264" i="2" s="1"/>
  <c r="E157" i="3"/>
  <c r="E35" i="3"/>
  <c r="E186" i="3"/>
  <c r="E174" i="3"/>
  <c r="E56" i="3"/>
  <c r="E113" i="3"/>
  <c r="E220" i="3"/>
  <c r="F227" i="2"/>
  <c r="G227" i="2" s="1"/>
  <c r="K227" i="2" s="1"/>
  <c r="F196" i="2"/>
  <c r="G196" i="2" s="1"/>
  <c r="J196" i="2" s="1"/>
  <c r="F39" i="2"/>
  <c r="G39" i="2" s="1"/>
  <c r="I39" i="2" s="1"/>
  <c r="E89" i="3"/>
  <c r="E96" i="3"/>
  <c r="E193" i="3"/>
  <c r="E126" i="3"/>
  <c r="E217" i="3"/>
  <c r="E223" i="3"/>
  <c r="E51" i="3"/>
  <c r="E23" i="3"/>
  <c r="E33" i="3"/>
  <c r="E44" i="3"/>
  <c r="E57" i="3"/>
  <c r="E84" i="3"/>
  <c r="E247" i="2"/>
  <c r="F247" i="2" s="1"/>
  <c r="G247" i="2" s="1"/>
  <c r="K247" i="2" s="1"/>
  <c r="E262" i="2"/>
  <c r="F262" i="2" s="1"/>
  <c r="G262" i="2" s="1"/>
  <c r="K262" i="2" s="1"/>
  <c r="E258" i="2"/>
  <c r="F258" i="2" s="1"/>
  <c r="G258" i="2" s="1"/>
  <c r="K258" i="2" s="1"/>
  <c r="E11" i="3"/>
  <c r="E134" i="3"/>
  <c r="E156" i="3"/>
  <c r="F83" i="2"/>
  <c r="G83" i="2" s="1"/>
  <c r="I83" i="2" s="1"/>
  <c r="E36" i="2"/>
  <c r="E243" i="2"/>
  <c r="E150" i="3"/>
  <c r="E15" i="3"/>
  <c r="F201" i="2"/>
  <c r="G201" i="2" s="1"/>
  <c r="K201" i="2" s="1"/>
  <c r="F200" i="2"/>
  <c r="G200" i="2" s="1"/>
  <c r="I200" i="2" s="1"/>
  <c r="E35" i="2"/>
  <c r="E261" i="2"/>
  <c r="F261" i="2" s="1"/>
  <c r="G261" i="2" s="1"/>
  <c r="K261" i="2" s="1"/>
  <c r="F205" i="2"/>
  <c r="G205" i="2" s="1"/>
  <c r="J205" i="2" s="1"/>
  <c r="E130" i="3"/>
  <c r="E25" i="3"/>
  <c r="E212" i="3"/>
  <c r="F112" i="2"/>
  <c r="G112" i="2" s="1"/>
  <c r="J112" i="2" s="1"/>
  <c r="F240" i="2"/>
  <c r="G240" i="2" s="1"/>
  <c r="J240" i="2" s="1"/>
  <c r="E155" i="3"/>
  <c r="F222" i="2"/>
  <c r="G222" i="2" s="1"/>
  <c r="J222" i="2" s="1"/>
  <c r="F162" i="2"/>
  <c r="G162" i="2" s="1"/>
  <c r="J162" i="2" s="1"/>
  <c r="E73" i="3"/>
  <c r="F118" i="2"/>
  <c r="G118" i="2" s="1"/>
  <c r="J118" i="2" s="1"/>
  <c r="F127" i="2"/>
  <c r="G127" i="2" s="1"/>
  <c r="I127" i="2" s="1"/>
  <c r="E81" i="3"/>
  <c r="F184" i="2"/>
  <c r="G184" i="2" s="1"/>
  <c r="I184" i="2" s="1"/>
  <c r="F123" i="2"/>
  <c r="G123" i="2" s="1"/>
  <c r="I123" i="2" s="1"/>
  <c r="E77" i="3"/>
  <c r="E18" i="3"/>
  <c r="E70" i="3"/>
  <c r="F91" i="2"/>
  <c r="G91" i="2" s="1"/>
  <c r="K91" i="2" s="1"/>
  <c r="F111" i="2"/>
  <c r="G111" i="2" s="1"/>
  <c r="I111" i="2" s="1"/>
  <c r="E66" i="3"/>
  <c r="F192" i="2"/>
  <c r="G192" i="2" s="1"/>
  <c r="J192" i="2" s="1"/>
  <c r="E120" i="3"/>
  <c r="F130" i="2"/>
  <c r="G130" i="2" s="1"/>
  <c r="I130" i="2" s="1"/>
  <c r="E83" i="3"/>
  <c r="E112" i="3"/>
  <c r="F214" i="2"/>
  <c r="G214" i="2" s="1"/>
  <c r="K214" i="2" s="1"/>
  <c r="E139" i="3"/>
  <c r="E129" i="3"/>
  <c r="F204" i="2"/>
  <c r="G204" i="2" s="1"/>
  <c r="J204" i="2" s="1"/>
  <c r="E60" i="3"/>
  <c r="F121" i="2"/>
  <c r="G121" i="2" s="1"/>
  <c r="I121" i="2" s="1"/>
  <c r="E75" i="3"/>
  <c r="F128" i="2"/>
  <c r="G128" i="2" s="1"/>
  <c r="I128" i="2" s="1"/>
  <c r="E82" i="3"/>
  <c r="F230" i="2"/>
  <c r="G230" i="2" s="1"/>
  <c r="K230" i="2" s="1"/>
  <c r="E151" i="3"/>
  <c r="F76" i="2"/>
  <c r="G76" i="2" s="1"/>
  <c r="J76" i="2" s="1"/>
  <c r="E171" i="3"/>
  <c r="E71" i="3"/>
  <c r="F114" i="2"/>
  <c r="G114" i="2" s="1"/>
  <c r="I114" i="2" s="1"/>
  <c r="F220" i="2"/>
  <c r="G220" i="2" s="1"/>
  <c r="E143" i="3"/>
  <c r="F105" i="2"/>
  <c r="G105" i="2" s="1"/>
  <c r="I105" i="2" s="1"/>
  <c r="F74" i="2" l="1"/>
  <c r="G74" i="2" s="1"/>
  <c r="J74" i="2" s="1"/>
  <c r="E181" i="3"/>
  <c r="F60" i="2"/>
  <c r="G60" i="2" s="1"/>
  <c r="I60" i="2" s="1"/>
  <c r="F57" i="2"/>
  <c r="G57" i="2" s="1"/>
  <c r="I57" i="2" s="1"/>
  <c r="E173" i="3"/>
  <c r="F27" i="2"/>
  <c r="G27" i="2" s="1"/>
  <c r="H27" i="2" s="1"/>
  <c r="E163" i="3"/>
  <c r="F36" i="2"/>
  <c r="G36" i="2" s="1"/>
  <c r="I36" i="2" s="1"/>
  <c r="F35" i="2"/>
  <c r="G35" i="2" s="1"/>
  <c r="I35" i="2" s="1"/>
  <c r="E162" i="3"/>
  <c r="E158" i="3"/>
  <c r="F243" i="2"/>
  <c r="G243" i="2" s="1"/>
  <c r="J220" i="2"/>
  <c r="C11" i="2"/>
  <c r="C12" i="2"/>
  <c r="O90" i="2" l="1"/>
  <c r="O186" i="2"/>
  <c r="O218" i="2"/>
  <c r="O236" i="2"/>
  <c r="O233" i="2"/>
  <c r="O201" i="2"/>
  <c r="O64" i="2"/>
  <c r="O84" i="2"/>
  <c r="O27" i="2"/>
  <c r="O42" i="2"/>
  <c r="O200" i="2"/>
  <c r="O40" i="2"/>
  <c r="O48" i="2"/>
  <c r="O45" i="2"/>
  <c r="O181" i="2"/>
  <c r="O249" i="2"/>
  <c r="O247" i="2"/>
  <c r="O204" i="2"/>
  <c r="O72" i="2"/>
  <c r="O41" i="2"/>
  <c r="O203" i="2"/>
  <c r="O221" i="2"/>
  <c r="O242" i="2"/>
  <c r="O245" i="2"/>
  <c r="O154" i="2"/>
  <c r="O46" i="2"/>
  <c r="O196" i="2"/>
  <c r="O197" i="2"/>
  <c r="O38" i="2"/>
  <c r="O75" i="2"/>
  <c r="O25" i="2"/>
  <c r="O230" i="2"/>
  <c r="O29" i="2"/>
  <c r="O192" i="2"/>
  <c r="O250" i="2"/>
  <c r="O156" i="2"/>
  <c r="O61" i="2"/>
  <c r="O170" i="2"/>
  <c r="O258" i="2"/>
  <c r="O251" i="2"/>
  <c r="O167" i="2"/>
  <c r="O223" i="2"/>
  <c r="O101" i="2"/>
  <c r="O70" i="2"/>
  <c r="O59" i="2"/>
  <c r="O157" i="2"/>
  <c r="O43" i="2"/>
  <c r="O153" i="2"/>
  <c r="O166" i="2"/>
  <c r="O177" i="2"/>
  <c r="O37" i="2"/>
  <c r="O30" i="2"/>
  <c r="O168" i="2"/>
  <c r="O63" i="2"/>
  <c r="O209" i="2"/>
  <c r="O208" i="2"/>
  <c r="O210" i="2"/>
  <c r="O33" i="2"/>
  <c r="O164" i="2"/>
  <c r="O26" i="2"/>
  <c r="O57" i="2"/>
  <c r="O32" i="2"/>
  <c r="O255" i="2"/>
  <c r="O205" i="2"/>
  <c r="O162" i="2"/>
  <c r="O184" i="2"/>
  <c r="O171" i="2"/>
  <c r="O22" i="2"/>
  <c r="O187" i="2"/>
  <c r="O261" i="2"/>
  <c r="O224" i="2"/>
  <c r="O202" i="2"/>
  <c r="O74" i="2"/>
  <c r="O69" i="2"/>
  <c r="O182" i="2"/>
  <c r="O176" i="2"/>
  <c r="O193" i="2"/>
  <c r="O264" i="2"/>
  <c r="O237" i="2"/>
  <c r="O189" i="2"/>
  <c r="O199" i="2"/>
  <c r="O56" i="2"/>
  <c r="O54" i="2"/>
  <c r="O73" i="2"/>
  <c r="O50" i="2"/>
  <c r="O172" i="2"/>
  <c r="O231" i="2"/>
  <c r="O222" i="2"/>
  <c r="O253" i="2"/>
  <c r="O165" i="2"/>
  <c r="O53" i="2"/>
  <c r="O159" i="2"/>
  <c r="O160" i="2"/>
  <c r="O169" i="2"/>
  <c r="O217" i="2"/>
  <c r="O220" i="2"/>
  <c r="O28" i="2"/>
  <c r="O60" i="2"/>
  <c r="O58" i="2"/>
  <c r="O194" i="2"/>
  <c r="O51" i="2"/>
  <c r="O190" i="2"/>
  <c r="O80" i="2"/>
  <c r="O55" i="2"/>
  <c r="O206" i="2"/>
  <c r="O207" i="2"/>
  <c r="O216" i="2"/>
  <c r="O219" i="2"/>
  <c r="O163" i="2"/>
  <c r="O105" i="2"/>
  <c r="O262" i="2"/>
  <c r="O243" i="2"/>
  <c r="O240" i="2"/>
  <c r="O24" i="2"/>
  <c r="O212" i="2"/>
  <c r="O211" i="2"/>
  <c r="O158" i="2"/>
  <c r="O239" i="2"/>
  <c r="O259" i="2"/>
  <c r="O110" i="2"/>
  <c r="O62" i="2"/>
  <c r="O31" i="2"/>
  <c r="O191" i="2"/>
  <c r="O198" i="2"/>
  <c r="O246" i="2"/>
  <c r="O248" i="2"/>
  <c r="O241" i="2"/>
  <c r="O161" i="2"/>
  <c r="O195" i="2"/>
  <c r="O76" i="2"/>
  <c r="O174" i="2"/>
  <c r="C15" i="2"/>
  <c r="C18" i="2" s="1"/>
  <c r="O225" i="2"/>
  <c r="O178" i="2"/>
  <c r="O226" i="2"/>
  <c r="O36" i="2"/>
  <c r="O188" i="2"/>
  <c r="O175" i="2"/>
  <c r="O65" i="2"/>
  <c r="O34" i="2"/>
  <c r="O254" i="2"/>
  <c r="O35" i="2"/>
  <c r="O244" i="2"/>
  <c r="O238" i="2"/>
  <c r="O252" i="2"/>
  <c r="O39" i="2"/>
  <c r="O180" i="2"/>
  <c r="O260" i="2"/>
  <c r="O179" i="2"/>
  <c r="O214" i="2"/>
  <c r="O257" i="2"/>
  <c r="O49" i="2"/>
  <c r="O185" i="2"/>
  <c r="O102" i="2"/>
  <c r="O228" i="2"/>
  <c r="O256" i="2"/>
  <c r="O52" i="2"/>
  <c r="O155" i="2"/>
  <c r="O152" i="2"/>
  <c r="O227" i="2"/>
  <c r="O44" i="2"/>
  <c r="O213" i="2"/>
  <c r="O183" i="2"/>
  <c r="O173" i="2"/>
  <c r="O232" i="2"/>
  <c r="O229" i="2"/>
  <c r="O47" i="2"/>
  <c r="O235" i="2"/>
  <c r="O215" i="2"/>
  <c r="O263" i="2"/>
  <c r="O23" i="2"/>
  <c r="O234" i="2"/>
  <c r="C16" i="2"/>
  <c r="D18" i="2" s="1"/>
  <c r="J243" i="2"/>
  <c r="F18" i="2" l="1"/>
  <c r="F19" i="2" s="1"/>
</calcChain>
</file>

<file path=xl/sharedStrings.xml><?xml version="1.0" encoding="utf-8"?>
<sst xmlns="http://schemas.openxmlformats.org/spreadsheetml/2006/main" count="2685" uniqueCount="950">
  <si>
    <t>VSB-063</t>
  </si>
  <si>
    <t>IBVS 6244</t>
  </si>
  <si>
    <t>IBVS 6196</t>
  </si>
  <si>
    <t>OEJV 0179</t>
  </si>
  <si>
    <t>0.0015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</si>
  <si>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</si>
  <si>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</si>
  <si>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</si>
  <si>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</si>
  <si>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</si>
  <si>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</si>
  <si>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</si>
  <si>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</si>
  <si>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</si>
  <si>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</si>
  <si>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</si>
  <si>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</si>
  <si>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</si>
  <si>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</si>
  <si>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</si>
  <si>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</si>
  <si>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</si>
  <si>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</si>
  <si>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</si>
  <si>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</si>
  <si>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</si>
  <si>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</si>
  <si>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</si>
  <si>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</si>
  <si>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</si>
  <si>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</si>
  <si>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</si>
  <si>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</si>
  <si>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</si>
  <si>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</si>
  <si>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WY Cnc</t>
  </si>
  <si>
    <t>Peter H</t>
  </si>
  <si>
    <t>BBSAG Bull...29</t>
  </si>
  <si>
    <t>B</t>
  </si>
  <si>
    <t>BBSAG Bull...30</t>
  </si>
  <si>
    <t>Diethelm R</t>
  </si>
  <si>
    <t>BBSAG Bull.2</t>
  </si>
  <si>
    <t>BBSAG Bull.19</t>
  </si>
  <si>
    <t>BBSAG Bull.20</t>
  </si>
  <si>
    <t>Locher K</t>
  </si>
  <si>
    <t>BBSAG Bull.21</t>
  </si>
  <si>
    <t>BBSAG Bull.22</t>
  </si>
  <si>
    <t>BBSAG Bull.25</t>
  </si>
  <si>
    <t>Germann R</t>
  </si>
  <si>
    <t>BBSAG Bull.26</t>
  </si>
  <si>
    <t>BBSAG Bull.27</t>
  </si>
  <si>
    <t>BBSAG Bull.28</t>
  </si>
  <si>
    <t>BBSAG Bull.33</t>
  </si>
  <si>
    <t>BBSAG Bull.36</t>
  </si>
  <si>
    <t>BBSAG Bull.43</t>
  </si>
  <si>
    <t>BBSAG Bull.47</t>
  </si>
  <si>
    <t>v</t>
  </si>
  <si>
    <t>BBSAG Bull.52</t>
  </si>
  <si>
    <t>BBSAG Bull.53</t>
  </si>
  <si>
    <t>BBSAG Bull.54</t>
  </si>
  <si>
    <t>phe</t>
  </si>
  <si>
    <t>BAV-M 34</t>
  </si>
  <si>
    <t>K</t>
  </si>
  <si>
    <t>BBSAG Bull.59</t>
  </si>
  <si>
    <t>BRNO 26</t>
  </si>
  <si>
    <t>pg</t>
  </si>
  <si>
    <t>BAV-M 38</t>
  </si>
  <si>
    <t>Wils P</t>
  </si>
  <si>
    <t>BBSAG Bull.65</t>
  </si>
  <si>
    <t>BBSAG Bull.66</t>
  </si>
  <si>
    <t>IBVS 3206</t>
  </si>
  <si>
    <t>IBVS 3354</t>
  </si>
  <si>
    <t>BAAVSS 63,19</t>
  </si>
  <si>
    <t>BAV-M 43</t>
  </si>
  <si>
    <t>BRNO 28</t>
  </si>
  <si>
    <t>Mavrofridis G</t>
  </si>
  <si>
    <t>BBSAG Bull.84</t>
  </si>
  <si>
    <t>BAV-M 46</t>
  </si>
  <si>
    <t>BBSAG Bull.83</t>
  </si>
  <si>
    <t>BRNO 30</t>
  </si>
  <si>
    <t>BBSAG Bull.87</t>
  </si>
  <si>
    <t>BBSAG Bull.88</t>
  </si>
  <si>
    <t>BAV-M 50</t>
  </si>
  <si>
    <t>Kohl M</t>
  </si>
  <si>
    <t>BBSAG Bull.91</t>
  </si>
  <si>
    <t>BBSAG Bull.94</t>
  </si>
  <si>
    <t>BAV-M 56</t>
  </si>
  <si>
    <t>IBVS 3593</t>
  </si>
  <si>
    <t>BBSAG Bull.95</t>
  </si>
  <si>
    <t>Blaettler E</t>
  </si>
  <si>
    <t>BBSAG Bull.97</t>
  </si>
  <si>
    <t>BBSAG Bull.100</t>
  </si>
  <si>
    <t>BAV-M 60</t>
  </si>
  <si>
    <t>BBSAG Bull.101</t>
  </si>
  <si>
    <t>phe  B</t>
  </si>
  <si>
    <t>BAV-M 62</t>
  </si>
  <si>
    <t>BBSAG Bull.103</t>
  </si>
  <si>
    <t>BAV-M 68</t>
  </si>
  <si>
    <t>BAV-M 79</t>
  </si>
  <si>
    <t>BBSAG Bull.108</t>
  </si>
  <si>
    <t>BBSAG Bull.109</t>
  </si>
  <si>
    <t>BBSAG Bull.111</t>
  </si>
  <si>
    <t>phe  V</t>
  </si>
  <si>
    <t>IBVS 4399</t>
  </si>
  <si>
    <t>BAV-M 113</t>
  </si>
  <si>
    <t>BAV</t>
  </si>
  <si>
    <t>BBSAG</t>
  </si>
  <si>
    <t>IBVS 5484</t>
  </si>
  <si>
    <t>IBVS 5300</t>
  </si>
  <si>
    <t>I</t>
  </si>
  <si>
    <t>IBVS 5341</t>
  </si>
  <si>
    <t>II</t>
  </si>
  <si>
    <t>IBVS 5069</t>
  </si>
  <si>
    <t>IBVS 4941</t>
  </si>
  <si>
    <t>IBVS 4751</t>
  </si>
  <si>
    <t>IBVS 5502</t>
  </si>
  <si>
    <t>EA/SD/RS</t>
  </si>
  <si>
    <t>IBVS 5643</t>
  </si>
  <si>
    <t>IBVS 1190</t>
  </si>
  <si>
    <t>IBVS 5588</t>
  </si>
  <si>
    <t>WY Cnc / GSC 1953-0395</t>
  </si>
  <si>
    <t>IBVS 5657</t>
  </si>
  <si>
    <t>IBVS 5677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</si>
  <si>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</si>
  <si>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</si>
  <si>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</si>
  <si>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</si>
  <si>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</si>
  <si>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</si>
  <si>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5741</t>
  </si>
  <si>
    <t>IBVS 5753</t>
  </si>
  <si>
    <t>IBVS 5784</t>
  </si>
  <si>
    <t>IBVS 5754</t>
  </si>
  <si>
    <t>IBVS 5802</t>
  </si>
  <si>
    <t>Start of linear fit &gt;&gt;&gt;&gt;&gt;&gt;&gt;&gt;&gt;&gt;&gt;&gt;&gt;&gt;&gt;&gt;&gt;&gt;&gt;&gt;&gt;</t>
  </si>
  <si>
    <t>IBVS 5887</t>
  </si>
  <si>
    <t>IBVS 5894</t>
  </si>
  <si>
    <t>OEJV 0074</t>
  </si>
  <si>
    <t>vis</t>
  </si>
  <si>
    <t>Add cycle</t>
  </si>
  <si>
    <t>Old Cycle</t>
  </si>
  <si>
    <t>IBVS 5980</t>
  </si>
  <si>
    <t>IBVS 1029</t>
  </si>
  <si>
    <t>PE</t>
  </si>
  <si>
    <t>IBVS 5843</t>
  </si>
  <si>
    <t>IBVS 5918</t>
  </si>
  <si>
    <t>IBVS 5992</t>
  </si>
  <si>
    <t>IBVS 6010</t>
  </si>
  <si>
    <t>IBVS 6011</t>
  </si>
  <si>
    <t>OEJV 0001</t>
  </si>
  <si>
    <t>IBVS 6084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</si>
  <si>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</si>
  <si>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</si>
  <si>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</si>
  <si>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</si>
  <si>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</si>
  <si>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</si>
  <si>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</si>
  <si>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</si>
  <si>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</si>
  <si>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F </t>
  </si>
  <si>
    <t>IBVS 6157</t>
  </si>
  <si>
    <t>2426352.392 </t>
  </si>
  <si>
    <t> 10.01.1931 21:24 </t>
  </si>
  <si>
    <t> -0.083 </t>
  </si>
  <si>
    <t>V </t>
  </si>
  <si>
    <t> R.Kippenhahn </t>
  </si>
  <si>
    <t> AN 282.74 </t>
  </si>
  <si>
    <t>2426396.352 </t>
  </si>
  <si>
    <t> 23.02.1931 20:26 </t>
  </si>
  <si>
    <t> -0.079 </t>
  </si>
  <si>
    <t>2426608.644 </t>
  </si>
  <si>
    <t> 24.09.1931 03:27 </t>
  </si>
  <si>
    <t> -0.105 </t>
  </si>
  <si>
    <t>2427125.321 </t>
  </si>
  <si>
    <t> 21.02.1933 19:42 </t>
  </si>
  <si>
    <t> -0.125 </t>
  </si>
  <si>
    <t>2427898.341 </t>
  </si>
  <si>
    <t> 05.04.1935 20:11 </t>
  </si>
  <si>
    <t> -0.075 </t>
  </si>
  <si>
    <t>2427898.368 </t>
  </si>
  <si>
    <t> 05.04.1935 20:49 </t>
  </si>
  <si>
    <t> -0.048 </t>
  </si>
  <si>
    <t>2428607.463 </t>
  </si>
  <si>
    <t> 14.03.1937 23:06 </t>
  </si>
  <si>
    <t> -0.063 </t>
  </si>
  <si>
    <t>2428622.377 </t>
  </si>
  <si>
    <t> 29.03.1937 21:02 </t>
  </si>
  <si>
    <t> -0.078 </t>
  </si>
  <si>
    <t>2436612.534 </t>
  </si>
  <si>
    <t> 13.02.1959 00:48 </t>
  </si>
  <si>
    <t> -0.050 </t>
  </si>
  <si>
    <t> H.Huth </t>
  </si>
  <si>
    <t> MVS 2.122 </t>
  </si>
  <si>
    <t>2437346.533 </t>
  </si>
  <si>
    <t> 16.02.1961 00:47 </t>
  </si>
  <si>
    <t> -0.041 </t>
  </si>
  <si>
    <t> D.Lichtenknecker </t>
  </si>
  <si>
    <t>BAVM 15 </t>
  </si>
  <si>
    <t>2437352.341 </t>
  </si>
  <si>
    <t> 21.02.1961 20:11 </t>
  </si>
  <si>
    <t> -0.039 </t>
  </si>
  <si>
    <t> W.Quester </t>
  </si>
  <si>
    <t>2437356.484 </t>
  </si>
  <si>
    <t> 25.02.1961 23:36 </t>
  </si>
  <si>
    <t> -0.043 </t>
  </si>
  <si>
    <t> P.B.Lehmann </t>
  </si>
  <si>
    <t>2437356.485 </t>
  </si>
  <si>
    <t> 25.02.1961 23:38 </t>
  </si>
  <si>
    <t> -0.042 </t>
  </si>
  <si>
    <t>2437356.487 </t>
  </si>
  <si>
    <t> 25.02.1961 23:41 </t>
  </si>
  <si>
    <t> -0.040 </t>
  </si>
  <si>
    <t> R.Rudolph </t>
  </si>
  <si>
    <t>2437366.437 </t>
  </si>
  <si>
    <t> 07.03.1961 22:29 </t>
  </si>
  <si>
    <t> R.Gizinski </t>
  </si>
  <si>
    <t>2437366.439 </t>
  </si>
  <si>
    <t> 07.03.1961 22:32 </t>
  </si>
  <si>
    <t>2437366.440 </t>
  </si>
  <si>
    <t> 07.03.1961 22:33 </t>
  </si>
  <si>
    <t>2437376.391 </t>
  </si>
  <si>
    <t> 17.03.1961 21:23 </t>
  </si>
  <si>
    <t>2437376.393 </t>
  </si>
  <si>
    <t> 17.03.1961 21:25 </t>
  </si>
  <si>
    <t>2437376.394 </t>
  </si>
  <si>
    <t> 17.03.1961 21:27 </t>
  </si>
  <si>
    <t> -0.038 </t>
  </si>
  <si>
    <t> J.Masuch </t>
  </si>
  <si>
    <t>2437376.395 </t>
  </si>
  <si>
    <t> 17.03.1961 21:28 </t>
  </si>
  <si>
    <t> -0.037 </t>
  </si>
  <si>
    <t>2437667.504 </t>
  </si>
  <si>
    <t> 03.01.1962 00:05 </t>
  </si>
  <si>
    <t> -0.036 </t>
  </si>
  <si>
    <t> W.Braune </t>
  </si>
  <si>
    <t>2437667.511 </t>
  </si>
  <si>
    <t> 03.01.1962 00:15 </t>
  </si>
  <si>
    <t> -0.029 </t>
  </si>
  <si>
    <t>2437707.310 </t>
  </si>
  <si>
    <t> 11.02.1962 19:26 </t>
  </si>
  <si>
    <t>2437731.361 </t>
  </si>
  <si>
    <t> 07.03.1962 20:39 </t>
  </si>
  <si>
    <t>2437731.364 </t>
  </si>
  <si>
    <t> 07.03.1962 20:44 </t>
  </si>
  <si>
    <t> R.Mende </t>
  </si>
  <si>
    <t>2438091.309 </t>
  </si>
  <si>
    <t> 02.03.1963 19:24 </t>
  </si>
  <si>
    <t>BAVM 18 </t>
  </si>
  <si>
    <t>2438739.8779 </t>
  </si>
  <si>
    <t> 10.12.1964 09:04 </t>
  </si>
  <si>
    <t> -0.0344 </t>
  </si>
  <si>
    <t>E </t>
  </si>
  <si>
    <t>?</t>
  </si>
  <si>
    <t> C.R.Chambliss </t>
  </si>
  <si>
    <t>IBVS 1029 </t>
  </si>
  <si>
    <t>2438788.8111 </t>
  </si>
  <si>
    <t> 28.01.1965 07:27 </t>
  </si>
  <si>
    <t> -0.0339 </t>
  </si>
  <si>
    <t>2438794.6169 </t>
  </si>
  <si>
    <t> 03.02.1965 02:48 </t>
  </si>
  <si>
    <t> -0.0337 </t>
  </si>
  <si>
    <t>2438815.351 </t>
  </si>
  <si>
    <t> 23.02.1965 20:25 </t>
  </si>
  <si>
    <t> -0.034 </t>
  </si>
  <si>
    <t> P.Krausser et al. </t>
  </si>
  <si>
    <t> AN 289.191 </t>
  </si>
  <si>
    <t>2438847.6959 </t>
  </si>
  <si>
    <t> 28.03.1965 04:42 </t>
  </si>
  <si>
    <t> -0.0342 </t>
  </si>
  <si>
    <t>2438854.325 </t>
  </si>
  <si>
    <t> 03.04.1965 19:48 </t>
  </si>
  <si>
    <t> E.Mundry </t>
  </si>
  <si>
    <t>2439223.399 </t>
  </si>
  <si>
    <t> 07.04.1966 21:34 </t>
  </si>
  <si>
    <t> -0.035 </t>
  </si>
  <si>
    <t> U.Akyol </t>
  </si>
  <si>
    <t> AN 291.112 </t>
  </si>
  <si>
    <t>2439223.402 </t>
  </si>
  <si>
    <t> 07.04.1966 21:38 </t>
  </si>
  <si>
    <t> -0.032 </t>
  </si>
  <si>
    <t> E.Pohl </t>
  </si>
  <si>
    <t>2439233.348 </t>
  </si>
  <si>
    <t> 17.04.1966 20:21 </t>
  </si>
  <si>
    <t> M.Seidl </t>
  </si>
  <si>
    <t>BAVM 23 </t>
  </si>
  <si>
    <t>2439238.314 </t>
  </si>
  <si>
    <t> 22.04.1966 19:32 </t>
  </si>
  <si>
    <t>2439490.461 </t>
  </si>
  <si>
    <t> 30.12.1966 23:03 </t>
  </si>
  <si>
    <t> H.Marx </t>
  </si>
  <si>
    <t>2439932.518 </t>
  </si>
  <si>
    <t> 17.03.1968 00:25 </t>
  </si>
  <si>
    <t> -0.025 </t>
  </si>
  <si>
    <t>2440317.345 </t>
  </si>
  <si>
    <t> 05.04.1969 20:16 </t>
  </si>
  <si>
    <t> W.Eckert </t>
  </si>
  <si>
    <t>BAVM 25 </t>
  </si>
  <si>
    <t>2440953.477 </t>
  </si>
  <si>
    <t> 01.01.1971 23:26 </t>
  </si>
  <si>
    <t> -0.018 </t>
  </si>
  <si>
    <t> J.Leonhardt </t>
  </si>
  <si>
    <t>2440988.308 </t>
  </si>
  <si>
    <t> 05.02.1971 19:23 </t>
  </si>
  <si>
    <t> -0.020 </t>
  </si>
  <si>
    <t> H.Peter </t>
  </si>
  <si>
    <t> ORI 124 </t>
  </si>
  <si>
    <t>2441041.384 </t>
  </si>
  <si>
    <t> 30.03.1971 21:12 </t>
  </si>
  <si>
    <t> -0.024 </t>
  </si>
  <si>
    <t>2441055.484 </t>
  </si>
  <si>
    <t> 13.04.1971 23:36 </t>
  </si>
  <si>
    <t> -0.023 </t>
  </si>
  <si>
    <t> ORI 125 </t>
  </si>
  <si>
    <t>2441391.375 </t>
  </si>
  <si>
    <t> 14.03.1972 21:00 </t>
  </si>
  <si>
    <t> -0.026 </t>
  </si>
  <si>
    <t>BAVM 26 </t>
  </si>
  <si>
    <t>2441396.352 </t>
  </si>
  <si>
    <t> 19.03.1972 20:26 </t>
  </si>
  <si>
    <t>2441396.359 </t>
  </si>
  <si>
    <t> 19.03.1972 20:36 </t>
  </si>
  <si>
    <t> R.Diethelm </t>
  </si>
  <si>
    <t> BBS 2 </t>
  </si>
  <si>
    <t>2441765.4225 </t>
  </si>
  <si>
    <t> 23.03.1973 22:08 </t>
  </si>
  <si>
    <t> -0.0235 </t>
  </si>
  <si>
    <t> P.Ahnert </t>
  </si>
  <si>
    <t> MVS 6.63 </t>
  </si>
  <si>
    <t>2441765.425 </t>
  </si>
  <si>
    <t> 23.03.1973 22:12 </t>
  </si>
  <si>
    <t> -0.021 </t>
  </si>
  <si>
    <t>BAVM 28 </t>
  </si>
  <si>
    <t>2442077.2697 </t>
  </si>
  <si>
    <t> 29.01.1974 18:28 </t>
  </si>
  <si>
    <t> -0.0186 </t>
  </si>
  <si>
    <t> M.B.K.Sarma </t>
  </si>
  <si>
    <t> BAC 27.335 </t>
  </si>
  <si>
    <t>2442096.340 </t>
  </si>
  <si>
    <t> 17.02.1974 20:09 </t>
  </si>
  <si>
    <t>2442101.3208 </t>
  </si>
  <si>
    <t> 22.02.1974 19:41 </t>
  </si>
  <si>
    <t> -0.0192 </t>
  </si>
  <si>
    <t>2442402.381 </t>
  </si>
  <si>
    <t> 20.12.1974 21:08 </t>
  </si>
  <si>
    <t> BBS 19 </t>
  </si>
  <si>
    <t>2442416.477 </t>
  </si>
  <si>
    <t> 03.01.1975 23:26 </t>
  </si>
  <si>
    <t> BBS 20 </t>
  </si>
  <si>
    <t> K.Locher </t>
  </si>
  <si>
    <t>2442426.435 </t>
  </si>
  <si>
    <t> 13.01.1975 22:26 </t>
  </si>
  <si>
    <t> -0.017 </t>
  </si>
  <si>
    <t>2442433.8985 </t>
  </si>
  <si>
    <t> 21.01.1975 09:33 </t>
  </si>
  <si>
    <t> -0.0180 </t>
  </si>
  <si>
    <t>2442445.510 </t>
  </si>
  <si>
    <t> 02.02.1975 00:14 </t>
  </si>
  <si>
    <t> BBS 21 </t>
  </si>
  <si>
    <t>2442460.433 </t>
  </si>
  <si>
    <t> 16.02.1975 22:23 </t>
  </si>
  <si>
    <t>2442460.439 </t>
  </si>
  <si>
    <t> 16.02.1975 22:32 </t>
  </si>
  <si>
    <t>2442465.412 </t>
  </si>
  <si>
    <t> 21.02.1975 21:53 </t>
  </si>
  <si>
    <t>2442504.406 </t>
  </si>
  <si>
    <t> 01.04.1975 21:44 </t>
  </si>
  <si>
    <t> -0.007 </t>
  </si>
  <si>
    <t> BBS 22 </t>
  </si>
  <si>
    <t>2442528.448 </t>
  </si>
  <si>
    <t> 25.04.1975 22:45 </t>
  </si>
  <si>
    <t> -0.016 </t>
  </si>
  <si>
    <t>2442775.593 </t>
  </si>
  <si>
    <t> 29.12.1975 02:13 </t>
  </si>
  <si>
    <t> BBS 25 </t>
  </si>
  <si>
    <t>2442835.308 </t>
  </si>
  <si>
    <t> 26.02.1976 19:23 </t>
  </si>
  <si>
    <t> R.Germann </t>
  </si>
  <si>
    <t> BBS 26 </t>
  </si>
  <si>
    <t>2442835.313 </t>
  </si>
  <si>
    <t> 26.02.1976 19:30 </t>
  </si>
  <si>
    <t>2442839.4605 </t>
  </si>
  <si>
    <t> 01.03.1976 23:03 </t>
  </si>
  <si>
    <t> -0.0168 </t>
  </si>
  <si>
    <t> MVS 7.197 </t>
  </si>
  <si>
    <t>2442840.289 </t>
  </si>
  <si>
    <t> 02.03.1976 18:56 </t>
  </si>
  <si>
    <t> BBS 27 </t>
  </si>
  <si>
    <t>2442859.376 </t>
  </si>
  <si>
    <t> 21.03.1976 21:01 </t>
  </si>
  <si>
    <t> -0.006 </t>
  </si>
  <si>
    <t>2442864.336 </t>
  </si>
  <si>
    <t> 26.03.1976 20:03 </t>
  </si>
  <si>
    <t> -0.022 </t>
  </si>
  <si>
    <t>2442869.313 </t>
  </si>
  <si>
    <t> 31.03.1976 19:30 </t>
  </si>
  <si>
    <t>2442869.322 </t>
  </si>
  <si>
    <t> 31.03.1976 19:43 </t>
  </si>
  <si>
    <t> -0.013 </t>
  </si>
  <si>
    <t>2442888.394 </t>
  </si>
  <si>
    <t> 19.04.1976 21:27 </t>
  </si>
  <si>
    <t>2442922.385 </t>
  </si>
  <si>
    <t> 23.05.1976 21:14 </t>
  </si>
  <si>
    <t> BBS 28 </t>
  </si>
  <si>
    <t>2443219.311 </t>
  </si>
  <si>
    <t> 16.03.1977 19:27 </t>
  </si>
  <si>
    <t> BBS 33 </t>
  </si>
  <si>
    <t>2443544.431 </t>
  </si>
  <si>
    <t> 04.02.1978 22:20 </t>
  </si>
  <si>
    <t> -0.009 </t>
  </si>
  <si>
    <t> BBS 36 </t>
  </si>
  <si>
    <t>2443573.456 </t>
  </si>
  <si>
    <t> 05.03.1978 22:56 </t>
  </si>
  <si>
    <t> -0.012 </t>
  </si>
  <si>
    <t>BAVM 31 </t>
  </si>
  <si>
    <t>2443938.374 </t>
  </si>
  <si>
    <t> 05.03.1979 20:58 </t>
  </si>
  <si>
    <t>2444278.418 </t>
  </si>
  <si>
    <t> 08.02.1980 22:01 </t>
  </si>
  <si>
    <t> P.Frank </t>
  </si>
  <si>
    <t>BAVM 34 </t>
  </si>
  <si>
    <t>2444341.451 </t>
  </si>
  <si>
    <t> 11.04.1980 22:49 </t>
  </si>
  <si>
    <t> -0.011 </t>
  </si>
  <si>
    <t> BBS 47 </t>
  </si>
  <si>
    <t>2444633.407 </t>
  </si>
  <si>
    <t> 28.01.1981 21:46 </t>
  </si>
  <si>
    <t> 0.007 </t>
  </si>
  <si>
    <t> BBS 52 </t>
  </si>
  <si>
    <t>2444642.510 </t>
  </si>
  <si>
    <t> 07.02.1981 00:14 </t>
  </si>
  <si>
    <t> BBS 53 </t>
  </si>
  <si>
    <t>2444662.428 </t>
  </si>
  <si>
    <t> 26.02.1981 22:16 </t>
  </si>
  <si>
    <t> 0.000 </t>
  </si>
  <si>
    <t>2444716.335 </t>
  </si>
  <si>
    <t> 21.04.1981 20:02 </t>
  </si>
  <si>
    <t> -0.002 </t>
  </si>
  <si>
    <t> BBS 54 </t>
  </si>
  <si>
    <t>2445022.3601 </t>
  </si>
  <si>
    <t> 21.02.1982 20:38 </t>
  </si>
  <si>
    <t> -0.0133 </t>
  </si>
  <si>
    <t> M.Fernandes </t>
  </si>
  <si>
    <t>2445037.288 </t>
  </si>
  <si>
    <t> 08.03.1982 18:54 </t>
  </si>
  <si>
    <t> -0.014 </t>
  </si>
  <si>
    <t> BBS 59 </t>
  </si>
  <si>
    <t>2445051.399 </t>
  </si>
  <si>
    <t> 22.03.1982 21:34 </t>
  </si>
  <si>
    <t> K.Carbol </t>
  </si>
  <si>
    <t> BRNO 26 </t>
  </si>
  <si>
    <t>2445406.360 </t>
  </si>
  <si>
    <t> 12.03.1983 20:38 </t>
  </si>
  <si>
    <t>BAVM 38 </t>
  </si>
  <si>
    <t> P.Wils </t>
  </si>
  <si>
    <t> BBS 65 </t>
  </si>
  <si>
    <t>2445440.379 </t>
  </si>
  <si>
    <t> 15.04.1983 21:05 </t>
  </si>
  <si>
    <t> 0.004 </t>
  </si>
  <si>
    <t> BBS 66 </t>
  </si>
  <si>
    <t>2446025.9014 </t>
  </si>
  <si>
    <t> 21.11.1984 09:38 </t>
  </si>
  <si>
    <t> -0.0070 </t>
  </si>
  <si>
    <t> D.R.Faulkner </t>
  </si>
  <si>
    <t> PASP 98.691 </t>
  </si>
  <si>
    <t>2446095.581 </t>
  </si>
  <si>
    <t> 30.01.1985 01:56 </t>
  </si>
  <si>
    <t> 0.006 </t>
  </si>
  <si>
    <t> J.E.Isles </t>
  </si>
  <si>
    <t> VSSC 63.23 </t>
  </si>
  <si>
    <t>2446120.440 </t>
  </si>
  <si>
    <t> 23.02.1985 22:33 </t>
  </si>
  <si>
    <t>2446143.6726 </t>
  </si>
  <si>
    <t> 19.03.1985 04:08 </t>
  </si>
  <si>
    <t> -0.0061 </t>
  </si>
  <si>
    <t>2446465.464 </t>
  </si>
  <si>
    <t> 03.02.1986 23:08 </t>
  </si>
  <si>
    <t> M.Möller </t>
  </si>
  <si>
    <t>BAVM 43 </t>
  </si>
  <si>
    <t>2446466.302 </t>
  </si>
  <si>
    <t> 04.02.1986 19:14 </t>
  </si>
  <si>
    <t> -0.001 </t>
  </si>
  <si>
    <t>2446490.353 </t>
  </si>
  <si>
    <t> 28.02.1986 20:28 </t>
  </si>
  <si>
    <t> P.Vilcak </t>
  </si>
  <si>
    <t> BRNO 28 </t>
  </si>
  <si>
    <t>2446490.360 </t>
  </si>
  <si>
    <t> 28.02.1986 20:38 </t>
  </si>
  <si>
    <t> T.Cervinka </t>
  </si>
  <si>
    <t>2446884.309 </t>
  </si>
  <si>
    <t> 29.03.1987 19:24 </t>
  </si>
  <si>
    <t> 0.005 </t>
  </si>
  <si>
    <t> G.Mavrofridis </t>
  </si>
  <si>
    <t> BBS 84 </t>
  </si>
  <si>
    <t>2446903.370 </t>
  </si>
  <si>
    <t> 17.04.1987 20:52 </t>
  </si>
  <si>
    <t> -0.010 </t>
  </si>
  <si>
    <t>BAVM 46 </t>
  </si>
  <si>
    <t>2446913.345 </t>
  </si>
  <si>
    <t> 27.04.1987 20:16 </t>
  </si>
  <si>
    <t> 0.013 </t>
  </si>
  <si>
    <t> D.Hanzl </t>
  </si>
  <si>
    <t> BRNO 30 </t>
  </si>
  <si>
    <t>2446952.316 </t>
  </si>
  <si>
    <t> 05.06.1987 19:35 </t>
  </si>
  <si>
    <t>2447195.320 </t>
  </si>
  <si>
    <t> 03.02.1988 19:40 </t>
  </si>
  <si>
    <t> 0.003 </t>
  </si>
  <si>
    <t> BBS 87 </t>
  </si>
  <si>
    <t>2447202.7774 </t>
  </si>
  <si>
    <t> 11.02.1988 06:39 </t>
  </si>
  <si>
    <t> -0.0039 </t>
  </si>
  <si>
    <t> Mullis &amp; Faulkner </t>
  </si>
  <si>
    <t>IBVS 3206 </t>
  </si>
  <si>
    <t>2447210.253 </t>
  </si>
  <si>
    <t> 18.02.1988 18:04 </t>
  </si>
  <si>
    <t> BBS 88 </t>
  </si>
  <si>
    <t>2447241.7580 </t>
  </si>
  <si>
    <t> 21.03.1988 06:11 </t>
  </si>
  <si>
    <t> -0.0036 </t>
  </si>
  <si>
    <t>2447263.327 </t>
  </si>
  <si>
    <t> 11.04.1988 19:50 </t>
  </si>
  <si>
    <t> 0.002 </t>
  </si>
  <si>
    <t> O.Grögel </t>
  </si>
  <si>
    <t>BAVM 50 </t>
  </si>
  <si>
    <t>2447559.404 </t>
  </si>
  <si>
    <t> 01.02.1989 21:41 </t>
  </si>
  <si>
    <t> -0.005 </t>
  </si>
  <si>
    <t> M.Kohl </t>
  </si>
  <si>
    <t> BBS 91 </t>
  </si>
  <si>
    <t>2447567.6998 </t>
  </si>
  <si>
    <t> 10.02.1989 04:47 </t>
  </si>
  <si>
    <t> -0.0034 </t>
  </si>
  <si>
    <t>2447568.536 </t>
  </si>
  <si>
    <t> 11.02.1989 00:51 </t>
  </si>
  <si>
    <t>2447929.318 </t>
  </si>
  <si>
    <t> 06.02.1990 19:37 </t>
  </si>
  <si>
    <t> 0.010 </t>
  </si>
  <si>
    <t> BBS 94 </t>
  </si>
  <si>
    <t>2447943.409 </t>
  </si>
  <si>
    <t> 20.02.1990 21:48 </t>
  </si>
  <si>
    <t> J.Pietz </t>
  </si>
  <si>
    <t>BAVM 56 </t>
  </si>
  <si>
    <t>2447971.6029 </t>
  </si>
  <si>
    <t> 21.03.1990 02:28 </t>
  </si>
  <si>
    <t> -0.0024 </t>
  </si>
  <si>
    <t> Muller &amp; Faulkner </t>
  </si>
  <si>
    <t>IBVS 3593 </t>
  </si>
  <si>
    <t>2448011.415 </t>
  </si>
  <si>
    <t> 29.04.1990 21:57 </t>
  </si>
  <si>
    <t> BBS 95 </t>
  </si>
  <si>
    <t>2448332.385 </t>
  </si>
  <si>
    <t> 16.03.1991 21:14 </t>
  </si>
  <si>
    <t> E.Blättler </t>
  </si>
  <si>
    <t> BBS 97 </t>
  </si>
  <si>
    <t>2448361.408 </t>
  </si>
  <si>
    <t> 14.04.1991 21:47 </t>
  </si>
  <si>
    <t> -0.000 </t>
  </si>
  <si>
    <t>2448653.347 </t>
  </si>
  <si>
    <t> 31.01.1992 20:19 </t>
  </si>
  <si>
    <t> 0.001 </t>
  </si>
  <si>
    <t> BBS 100 </t>
  </si>
  <si>
    <t>2448682.360 </t>
  </si>
  <si>
    <t> 29.02.1992 20:38 </t>
  </si>
  <si>
    <t> R.Baule </t>
  </si>
  <si>
    <t>BAVM 60 </t>
  </si>
  <si>
    <t>2448686.522 </t>
  </si>
  <si>
    <t> 05.03.1992 00:31 </t>
  </si>
  <si>
    <t> J.Schmidt </t>
  </si>
  <si>
    <t>2448692.322 </t>
  </si>
  <si>
    <t> 10.03.1992 19:43 </t>
  </si>
  <si>
    <t> -0.004 </t>
  </si>
  <si>
    <t> BBS 101 </t>
  </si>
  <si>
    <t>2448721.3516 </t>
  </si>
  <si>
    <t> 08.04.1992 20:26 </t>
  </si>
  <si>
    <t> -0.0022 </t>
  </si>
  <si>
    <t>2448721.359 </t>
  </si>
  <si>
    <t> 08.04.1992 20:36 </t>
  </si>
  <si>
    <t> M.Dahm </t>
  </si>
  <si>
    <t>BAVM 62 </t>
  </si>
  <si>
    <t>2449066.372 </t>
  </si>
  <si>
    <t> 19.03.1993 20:55 </t>
  </si>
  <si>
    <t> BBS 103 </t>
  </si>
  <si>
    <t>2449416.374 </t>
  </si>
  <si>
    <t> 04.03.1994 20:58 </t>
  </si>
  <si>
    <t> D.Girrbach </t>
  </si>
  <si>
    <t>BAVM 68 </t>
  </si>
  <si>
    <t>2449771.346 </t>
  </si>
  <si>
    <t> 22.02.1995 20:18 </t>
  </si>
  <si>
    <t>BAVM 79 </t>
  </si>
  <si>
    <t>2449776.311 </t>
  </si>
  <si>
    <t> 27.02.1995 19:27 </t>
  </si>
  <si>
    <t> BBS 108 </t>
  </si>
  <si>
    <t>2449800.3605 </t>
  </si>
  <si>
    <t> 23.03.1995 20:39 </t>
  </si>
  <si>
    <t> -0.0008 </t>
  </si>
  <si>
    <t>2449810.315 </t>
  </si>
  <si>
    <t> 02.04.1995 19:33 </t>
  </si>
  <si>
    <t> BBS 109 </t>
  </si>
  <si>
    <t>2449829.3863 </t>
  </si>
  <si>
    <t> 21.04.1995 21:16 </t>
  </si>
  <si>
    <t> -0.0029 </t>
  </si>
  <si>
    <t> J.Polak </t>
  </si>
  <si>
    <t> BRNO 32 </t>
  </si>
  <si>
    <t>2449829.3912 </t>
  </si>
  <si>
    <t> 21.04.1995 21:23 </t>
  </si>
  <si>
    <t> 0.0020 </t>
  </si>
  <si>
    <t> M.Vetrovcova </t>
  </si>
  <si>
    <t>2449829.3946 </t>
  </si>
  <si>
    <t> 21.04.1995 21:28 </t>
  </si>
  <si>
    <t> 0.0054 </t>
  </si>
  <si>
    <t> M.Rottenborn </t>
  </si>
  <si>
    <t>2450150.3545 </t>
  </si>
  <si>
    <t> 07.03.1996 20:30 </t>
  </si>
  <si>
    <t> 0.0000 </t>
  </si>
  <si>
    <t> BBS 111 </t>
  </si>
  <si>
    <t>2450184.3586 </t>
  </si>
  <si>
    <t> 10.04.1996 20:36 </t>
  </si>
  <si>
    <t>G</t>
  </si>
  <si>
    <t> B.Albayrak et al. </t>
  </si>
  <si>
    <t>IBVS 4399 </t>
  </si>
  <si>
    <t>2450184.3595 </t>
  </si>
  <si>
    <t> 10.04.1996 20:37 </t>
  </si>
  <si>
    <t> 0.0009 </t>
  </si>
  <si>
    <t>2450481.2654 </t>
  </si>
  <si>
    <t> 01.02.1997 18:22 </t>
  </si>
  <si>
    <t> -0.0068 </t>
  </si>
  <si>
    <t>2450481.2793 </t>
  </si>
  <si>
    <t> 01.02.1997 18:42 </t>
  </si>
  <si>
    <t> 0.0071 </t>
  </si>
  <si>
    <t> J.Kovarik </t>
  </si>
  <si>
    <t>2450481.2814 </t>
  </si>
  <si>
    <t> 01.02.1997 18:45 </t>
  </si>
  <si>
    <t> 0.0092 </t>
  </si>
  <si>
    <t>2450509.4708 </t>
  </si>
  <si>
    <t> 01.03.1997 23:17 </t>
  </si>
  <si>
    <t> L.Brat </t>
  </si>
  <si>
    <t>2450509.4729 </t>
  </si>
  <si>
    <t> 01.03.1997 23:20 </t>
  </si>
  <si>
    <t> 0.0021 </t>
  </si>
  <si>
    <t> P.Sobotka </t>
  </si>
  <si>
    <t>2450510.3069 </t>
  </si>
  <si>
    <t> 02.03.1997 19:21 </t>
  </si>
  <si>
    <t> 0.0068 </t>
  </si>
  <si>
    <t>2450510.3083 </t>
  </si>
  <si>
    <t> 02.03.1997 19:23 </t>
  </si>
  <si>
    <t> 0.0082 </t>
  </si>
  <si>
    <t>2450840.394 </t>
  </si>
  <si>
    <t> 26.01.1998 21:27 </t>
  </si>
  <si>
    <t>BAVM 131 </t>
  </si>
  <si>
    <t>2450840.399 </t>
  </si>
  <si>
    <t> 26.01.1998 21:34 </t>
  </si>
  <si>
    <t> R.Meyer </t>
  </si>
  <si>
    <t>BAVM 113 </t>
  </si>
  <si>
    <t>2450845.365 </t>
  </si>
  <si>
    <t> 31.01.1998 20:45 </t>
  </si>
  <si>
    <t> G.Nawrath </t>
  </si>
  <si>
    <t>2450850.345 </t>
  </si>
  <si>
    <t> 05.02.1998 20:16 </t>
  </si>
  <si>
    <t>2450860.296 </t>
  </si>
  <si>
    <t> 15.02.1998 19:06 </t>
  </si>
  <si>
    <t>2450865.269 </t>
  </si>
  <si>
    <t> 20.02.1998 18:27 </t>
  </si>
  <si>
    <t>2450898.442 </t>
  </si>
  <si>
    <t> 25.03.1998 22:36 </t>
  </si>
  <si>
    <t> M.Schabacher </t>
  </si>
  <si>
    <t>2451150.5730 </t>
  </si>
  <si>
    <t> 03.12.1998 01:45 </t>
  </si>
  <si>
    <t> T.Pribulla et al. </t>
  </si>
  <si>
    <t>IBVS 4751 </t>
  </si>
  <si>
    <t>2451150.5732 </t>
  </si>
  <si>
    <t> 0.0011 </t>
  </si>
  <si>
    <t>2451150.5741 </t>
  </si>
  <si>
    <t> 03.12.1998 01:46 </t>
  </si>
  <si>
    <t>U</t>
  </si>
  <si>
    <t>2451185.406 </t>
  </si>
  <si>
    <t> 06.01.1999 21:44 </t>
  </si>
  <si>
    <t>BAVM 122 </t>
  </si>
  <si>
    <t>2451618.3349 </t>
  </si>
  <si>
    <t> 14.03.2000 20:02 </t>
  </si>
  <si>
    <t> -0.0006 </t>
  </si>
  <si>
    <t> B.Albayrak </t>
  </si>
  <si>
    <t>IBVS 4941 </t>
  </si>
  <si>
    <t>2451632.4342 </t>
  </si>
  <si>
    <t> 28.03.2000 22:25 </t>
  </si>
  <si>
    <t>2451637.401 </t>
  </si>
  <si>
    <t> 02.04.2000 21:37 </t>
  </si>
  <si>
    <t>2451924.373 </t>
  </si>
  <si>
    <t> 14.01.2001 20:57 </t>
  </si>
  <si>
    <t>BAVM 143 </t>
  </si>
  <si>
    <t>2451943.431 </t>
  </si>
  <si>
    <t> 02.02.2001 22:20 </t>
  </si>
  <si>
    <t> D.Motl </t>
  </si>
  <si>
    <t>OEJV 0074 </t>
  </si>
  <si>
    <t>2451958.3755 </t>
  </si>
  <si>
    <t> 17.02.2001 21:00 </t>
  </si>
  <si>
    <t> F.Özkan </t>
  </si>
  <si>
    <t>IBVS 5069 </t>
  </si>
  <si>
    <t>2451958.3763 </t>
  </si>
  <si>
    <t> 17.02.2001 21:01 </t>
  </si>
  <si>
    <t> -0.0000 </t>
  </si>
  <si>
    <t>2452308.3696 </t>
  </si>
  <si>
    <t> 02.02.2002 20:52 </t>
  </si>
  <si>
    <t> 0.0001 </t>
  </si>
  <si>
    <t> Senavci&amp;Aksu </t>
  </si>
  <si>
    <t>IBVS 5300 </t>
  </si>
  <si>
    <t>2452319.1539 </t>
  </si>
  <si>
    <t> 13.02.2002 15:41 </t>
  </si>
  <si>
    <t> 0.0026 </t>
  </si>
  <si>
    <t> Nakajima </t>
  </si>
  <si>
    <t>VSB 40 </t>
  </si>
  <si>
    <t>2452337.401 </t>
  </si>
  <si>
    <t> 03.03.2002 21:37 </t>
  </si>
  <si>
    <t> W.Proksch </t>
  </si>
  <si>
    <t>BAVM 154 </t>
  </si>
  <si>
    <t>2452339.4598 </t>
  </si>
  <si>
    <t> 05.03.2002 23:02 </t>
  </si>
  <si>
    <t> -0.0110 </t>
  </si>
  <si>
    <t>IBVS 5341 </t>
  </si>
  <si>
    <t>2452342.3736 </t>
  </si>
  <si>
    <t> 08.03.2002 20:57 </t>
  </si>
  <si>
    <t>2452352.3260 </t>
  </si>
  <si>
    <t> 18.03.2002 19:49 </t>
  </si>
  <si>
    <t>2452371.4026 </t>
  </si>
  <si>
    <t> 06.04.2002 21:39 </t>
  </si>
  <si>
    <t>o</t>
  </si>
  <si>
    <t> H.Achterberg </t>
  </si>
  <si>
    <t>BAVM 158 </t>
  </si>
  <si>
    <t>2452376.3817 </t>
  </si>
  <si>
    <t> 11.04.2002 21:09 </t>
  </si>
  <si>
    <t> 0.0040 </t>
  </si>
  <si>
    <t>-I</t>
  </si>
  <si>
    <t> G.Maintz </t>
  </si>
  <si>
    <t>2452696.5140 </t>
  </si>
  <si>
    <t> 26.02.2003 00:20 </t>
  </si>
  <si>
    <t>-4374</t>
  </si>
  <si>
    <t> 0.0004 </t>
  </si>
  <si>
    <t>BAVM 172 </t>
  </si>
  <si>
    <t>2452744.6172 </t>
  </si>
  <si>
    <t> 15.04.2003 02:48 </t>
  </si>
  <si>
    <t>-4316</t>
  </si>
  <si>
    <t> 0.0002 </t>
  </si>
  <si>
    <t> S.Dvorak </t>
  </si>
  <si>
    <t>IBVS 5502 </t>
  </si>
  <si>
    <t>2452955.2749 </t>
  </si>
  <si>
    <t> 11.11.2003 18:35 </t>
  </si>
  <si>
    <t>-4062</t>
  </si>
  <si>
    <t> -0.0015 </t>
  </si>
  <si>
    <t>VSB 42 </t>
  </si>
  <si>
    <t>2453046.5072 </t>
  </si>
  <si>
    <t> 11.02.2004 00:10 </t>
  </si>
  <si>
    <t>-3952</t>
  </si>
  <si>
    <t> 0.0003 </t>
  </si>
  <si>
    <t>C </t>
  </si>
  <si>
    <t> M.Lewandowski et al. </t>
  </si>
  <si>
    <t>IBVS 5784 </t>
  </si>
  <si>
    <t>2453081.351 </t>
  </si>
  <si>
    <t> 16.03.2004 20:25 </t>
  </si>
  <si>
    <t>-3910</t>
  </si>
  <si>
    <t> 0.011 </t>
  </si>
  <si>
    <t>BAVM 171 </t>
  </si>
  <si>
    <t>2453083.4377 </t>
  </si>
  <si>
    <t> 18.03.2004 22:30 </t>
  </si>
  <si>
    <t>-3907.5</t>
  </si>
  <si>
    <t> 0.0240 </t>
  </si>
  <si>
    <t> O.Aksu et al. </t>
  </si>
  <si>
    <t>IBVS 5588 </t>
  </si>
  <si>
    <t>2453100.4160 </t>
  </si>
  <si>
    <t> 04.04.2004 21:59 </t>
  </si>
  <si>
    <t>-3887</t>
  </si>
  <si>
    <t>2453110.3665 </t>
  </si>
  <si>
    <t> 14.04.2004 20:47 </t>
  </si>
  <si>
    <t>-3875</t>
  </si>
  <si>
    <t> -0.0017 </t>
  </si>
  <si>
    <t> v.Poschinger </t>
  </si>
  <si>
    <t>2453110.3669 </t>
  </si>
  <si>
    <t> 14.04.2004 20:48 </t>
  </si>
  <si>
    <t> -0.0013 </t>
  </si>
  <si>
    <t> F.Agerer </t>
  </si>
  <si>
    <t>BAVM 173 </t>
  </si>
  <si>
    <t>2453110.36891 </t>
  </si>
  <si>
    <t> 14.04.2004 20:51 </t>
  </si>
  <si>
    <t> 0.00073 </t>
  </si>
  <si>
    <t> R.Ehrenberger </t>
  </si>
  <si>
    <t>2453390.6964 </t>
  </si>
  <si>
    <t> 20.01.2005 04:42 </t>
  </si>
  <si>
    <t>-3537</t>
  </si>
  <si>
    <t> 0.0019 </t>
  </si>
  <si>
    <t> W.Ogloza et al. </t>
  </si>
  <si>
    <t>IBVS 5843 </t>
  </si>
  <si>
    <t>2453410.5986 </t>
  </si>
  <si>
    <t> 09.02.2005 02:21 </t>
  </si>
  <si>
    <t>-3513</t>
  </si>
  <si>
    <t> -0.0007 </t>
  </si>
  <si>
    <t> M.Zejda et al. </t>
  </si>
  <si>
    <t>IBVS 5741 </t>
  </si>
  <si>
    <t>2453445.4313 </t>
  </si>
  <si>
    <t> 15.03.2005 22:21 </t>
  </si>
  <si>
    <t>-3471</t>
  </si>
  <si>
    <t> U.Schmidt </t>
  </si>
  <si>
    <t>2453445.4318 </t>
  </si>
  <si>
    <t> -0.0010 </t>
  </si>
  <si>
    <t>2453458.7019 </t>
  </si>
  <si>
    <t> 29.03.2005 04:50 </t>
  </si>
  <si>
    <t>-3455</t>
  </si>
  <si>
    <t>IBVS 5677 </t>
  </si>
  <si>
    <t>2453460.3628 </t>
  </si>
  <si>
    <t> 30.03.2005 20:42 </t>
  </si>
  <si>
    <t>-3453</t>
  </si>
  <si>
    <t> 0.0014 </t>
  </si>
  <si>
    <t>2453460.371 </t>
  </si>
  <si>
    <t> 30.03.2005 20:54 </t>
  </si>
  <si>
    <t> M.Schubert </t>
  </si>
  <si>
    <t>BAVM 174 </t>
  </si>
  <si>
    <t>2453465.33649 </t>
  </si>
  <si>
    <t> 04.04.2005 20:04 </t>
  </si>
  <si>
    <t>-3447</t>
  </si>
  <si>
    <t> -0.00110 </t>
  </si>
  <si>
    <t>R</t>
  </si>
  <si>
    <t>2453465.3369 </t>
  </si>
  <si>
    <t> 04.04.2005 20:05 </t>
  </si>
  <si>
    <t>2453702.5370 </t>
  </si>
  <si>
    <t> 28.11.2005 00:53 </t>
  </si>
  <si>
    <t>-3161</t>
  </si>
  <si>
    <t> H.V.Senavci et al. </t>
  </si>
  <si>
    <t>IBVS 5754 </t>
  </si>
  <si>
    <t>2454097.3144 </t>
  </si>
  <si>
    <t> 27.12.2006 19:32 </t>
  </si>
  <si>
    <t>-2685</t>
  </si>
  <si>
    <t> K.Nagai et al. </t>
  </si>
  <si>
    <t>VSB 45 </t>
  </si>
  <si>
    <t>2454179.4232 </t>
  </si>
  <si>
    <t> 19.03.2007 22:09 </t>
  </si>
  <si>
    <t>-2586</t>
  </si>
  <si>
    <t> -0.0001 </t>
  </si>
  <si>
    <t> M.Wischnewski </t>
  </si>
  <si>
    <t>BAVM 186 </t>
  </si>
  <si>
    <t>2454223.3794 </t>
  </si>
  <si>
    <t> 02.05.2007 21:06 </t>
  </si>
  <si>
    <t>-2533</t>
  </si>
  <si>
    <t> -0.0004 </t>
  </si>
  <si>
    <t> G.Monninger </t>
  </si>
  <si>
    <t>BAVM 203 </t>
  </si>
  <si>
    <t>2454456.4350 </t>
  </si>
  <si>
    <t> 21.12.2007 22:26 </t>
  </si>
  <si>
    <t>-2252</t>
  </si>
  <si>
    <t> 0.0029 </t>
  </si>
  <si>
    <t>B;V</t>
  </si>
  <si>
    <t> E.Esmer &amp; G.Yazici </t>
  </si>
  <si>
    <t>IBVS 5887 </t>
  </si>
  <si>
    <t>2454505.3680 </t>
  </si>
  <si>
    <t> 08.02.2008 20:49 </t>
  </si>
  <si>
    <t>-2193</t>
  </si>
  <si>
    <t> 0.0032 </t>
  </si>
  <si>
    <t> S.Çaliskan &amp; Z.Avci </t>
  </si>
  <si>
    <t>2454507.4389 </t>
  </si>
  <si>
    <t> 10.02.2008 22:32 </t>
  </si>
  <si>
    <t>-2190.5</t>
  </si>
  <si>
    <t> 0.0007 </t>
  </si>
  <si>
    <t> M.Öztürk &amp; A.Bingöl </t>
  </si>
  <si>
    <t>2454519.4635 </t>
  </si>
  <si>
    <t> 22.02.2008 23:07 </t>
  </si>
  <si>
    <t>-2176</t>
  </si>
  <si>
    <t> G.Aysan &amp; E.Günes </t>
  </si>
  <si>
    <t>2454835.453 </t>
  </si>
  <si>
    <t> 03.01.2009 22:52 </t>
  </si>
  <si>
    <t>-1795</t>
  </si>
  <si>
    <t> A.Paschke </t>
  </si>
  <si>
    <t>OEJV 0116 </t>
  </si>
  <si>
    <t>2454842.9174 </t>
  </si>
  <si>
    <t> 11.01.2009 10:01 </t>
  </si>
  <si>
    <t>-1786</t>
  </si>
  <si>
    <t>IBVS 5894 </t>
  </si>
  <si>
    <t>2454923.3667 </t>
  </si>
  <si>
    <t> 01.04.2009 20:48 </t>
  </si>
  <si>
    <t>-1689</t>
  </si>
  <si>
    <t> 0.0005 </t>
  </si>
  <si>
    <t>BAVM 209 </t>
  </si>
  <si>
    <t>2455219.4511 </t>
  </si>
  <si>
    <t> 22.01.2010 22:49 </t>
  </si>
  <si>
    <t>-1332</t>
  </si>
  <si>
    <t> 0.0006 </t>
  </si>
  <si>
    <t> S.Parimucha et al. </t>
  </si>
  <si>
    <t>IBVS 5980 </t>
  </si>
  <si>
    <t>2455500.6065 </t>
  </si>
  <si>
    <t> 31.10.2010 02:33 </t>
  </si>
  <si>
    <t>-993</t>
  </si>
  <si>
    <t>2455618.3762 </t>
  </si>
  <si>
    <t> 25.02.2011 21:01 </t>
  </si>
  <si>
    <t>-851</t>
  </si>
  <si>
    <t> -0.0002 </t>
  </si>
  <si>
    <t> M.Dietrich </t>
  </si>
  <si>
    <t>BAVM 220 </t>
  </si>
  <si>
    <t>2455628.3288 </t>
  </si>
  <si>
    <t> 07.03.2011 19:53 </t>
  </si>
  <si>
    <t>-839</t>
  </si>
  <si>
    <t>2455660.6748 </t>
  </si>
  <si>
    <t> 09.04.2011 04:11 </t>
  </si>
  <si>
    <t>-800</t>
  </si>
  <si>
    <t>IBVS 5992 </t>
  </si>
  <si>
    <t>2455931.8757 </t>
  </si>
  <si>
    <t> 05.01.2012 09:01 </t>
  </si>
  <si>
    <t>-473</t>
  </si>
  <si>
    <t>IBVS 6011 </t>
  </si>
  <si>
    <t>2456324.1683 </t>
  </si>
  <si>
    <t> 31.01.2013 16:02 </t>
  </si>
  <si>
    <t>0</t>
  </si>
  <si>
    <t> H.Itoh </t>
  </si>
  <si>
    <t>VSB 56 </t>
  </si>
  <si>
    <t>2456324.1686 </t>
  </si>
  <si>
    <t>Rc</t>
  </si>
  <si>
    <t> K.Shiokawa </t>
  </si>
  <si>
    <t>2456371.4447 </t>
  </si>
  <si>
    <t> 19.03.2013 22:40 </t>
  </si>
  <si>
    <t>57</t>
  </si>
  <si>
    <t> 0.0023 </t>
  </si>
  <si>
    <t>BAVM 232 </t>
  </si>
  <si>
    <t>2456706.5078 </t>
  </si>
  <si>
    <t> 18.02.2014 00:11 </t>
  </si>
  <si>
    <t>461</t>
  </si>
  <si>
    <t> 0.0008 </t>
  </si>
  <si>
    <t>BAVM 238 </t>
  </si>
  <si>
    <t>2456712.3120 </t>
  </si>
  <si>
    <t> 23.02.2014 19:29 </t>
  </si>
  <si>
    <t>468</t>
  </si>
  <si>
    <t> -0.0005 </t>
  </si>
  <si>
    <t>2456745.4867 </t>
  </si>
  <si>
    <t> 28.03.2014 23:40 </t>
  </si>
  <si>
    <t>508</t>
  </si>
  <si>
    <t>2456746.3170 </t>
  </si>
  <si>
    <t> 29.03.2014 19:36 </t>
  </si>
  <si>
    <t>509</t>
  </si>
  <si>
    <t>2457080.5528 </t>
  </si>
  <si>
    <t> 27.02.2015 01:16 </t>
  </si>
  <si>
    <t>912</t>
  </si>
  <si>
    <t> 0.0010 </t>
  </si>
  <si>
    <t>BAVM 241 (=IBVS 6157) </t>
  </si>
  <si>
    <t>OEJV 0116</t>
  </si>
  <si>
    <t>BAD?</t>
  </si>
  <si>
    <t>JAVSO..44..164</t>
  </si>
  <si>
    <t>JAVSO..46…79 (2018)</t>
  </si>
  <si>
    <t>JAVSO..46..184</t>
  </si>
  <si>
    <t>JAVSO..47..263</t>
  </si>
  <si>
    <t>JAVSO..48..256</t>
  </si>
  <si>
    <t>VSB 067</t>
  </si>
  <si>
    <t>VSB 069</t>
  </si>
  <si>
    <t>JAVSO, 48, 256</t>
  </si>
  <si>
    <t>JBAV, 60</t>
  </si>
  <si>
    <t>JAVSO, 49, 265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</si>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</sst>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5" fillId="0" borderId="0" xfId="42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6" fillId="0" borderId="0" xfId="43" applyFont="1" applyAlignment="1">
      <alignment vertical="center"/>
    </xf>
    <xf numFmtId="0" fontId="36" fillId="0" borderId="0" xfId="43" applyFont="1" applyAlignment="1">
      <alignment horizontal="center" vertical="center"/>
    </xf>
    <xf numFmtId="0" fontId="36" fillId="0" borderId="0" xfId="43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166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Cnc - O-C Diagr.</a:t>
            </a:r>
          </a:p>
        </c:rich>
      </c:tx>
      <c:layout>
        <c:manualLayout>
          <c:xMode val="edge"/>
          <c:yMode val="edge"/>
          <c:x val="0.3717105263157894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1315789473684"/>
          <c:y val="0.14769252958613219"/>
          <c:w val="0.812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0</c:v>
                </c:pt>
                <c:pt idx="4">
                  <c:v>-4.0907992570282659E-2</c:v>
                </c:pt>
                <c:pt idx="6">
                  <c:v>3.3684014855680289E-2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C0-4014-9F62-688CDAFB8A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  <c:pt idx="69">
                    <c:v>0</c:v>
                  </c:pt>
                  <c:pt idx="80">
                    <c:v>0</c:v>
                  </c:pt>
                  <c:pt idx="81">
                    <c:v>0</c:v>
                  </c:pt>
                  <c:pt idx="84">
                    <c:v>0</c:v>
                  </c:pt>
                  <c:pt idx="89">
                    <c:v>0</c:v>
                  </c:pt>
                  <c:pt idx="125">
                    <c:v>4.0000000000000001E-3</c:v>
                  </c:pt>
                  <c:pt idx="128">
                    <c:v>5.0000000000000001E-3</c:v>
                  </c:pt>
                  <c:pt idx="129">
                    <c:v>6.9999999999999999E-4</c:v>
                  </c:pt>
                  <c:pt idx="131">
                    <c:v>5.0000000000000001E-3</c:v>
                  </c:pt>
                  <c:pt idx="134">
                    <c:v>4.0000000000000001E-3</c:v>
                  </c:pt>
                  <c:pt idx="135">
                    <c:v>1.5E-3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6.9999999999999999E-4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7">
                    <c:v>8.0000000000000007E-5</c:v>
                  </c:pt>
                  <c:pt idx="158">
                    <c:v>3.0000000000000001E-5</c:v>
                  </c:pt>
                  <c:pt idx="159">
                    <c:v>1.8000000000000001E-4</c:v>
                  </c:pt>
                  <c:pt idx="160">
                    <c:v>0</c:v>
                  </c:pt>
                  <c:pt idx="161">
                    <c:v>5.9999999999999995E-4</c:v>
                  </c:pt>
                  <c:pt idx="162">
                    <c:v>4.6000000000000001E-4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3.3E-4</c:v>
                  </c:pt>
                  <c:pt idx="167">
                    <c:v>2.1000000000000001E-4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5.9999999999999995E-4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2.0999999999999999E-3</c:v>
                  </c:pt>
                  <c:pt idx="175">
                    <c:v>1E-3</c:v>
                  </c:pt>
                  <c:pt idx="176">
                    <c:v>2.0000000000000001E-4</c:v>
                  </c:pt>
                  <c:pt idx="177">
                    <c:v>8.0000000000000004E-4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6.9999999999999999E-4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5.0000000000000001E-4</c:v>
                  </c:pt>
                  <c:pt idx="184">
                    <c:v>2.5999999999999999E-3</c:v>
                  </c:pt>
                  <c:pt idx="185">
                    <c:v>2.0000000000000001E-4</c:v>
                  </c:pt>
                  <c:pt idx="186">
                    <c:v>1.4E-3</c:v>
                  </c:pt>
                  <c:pt idx="187">
                    <c:v>1.1000000000000001E-3</c:v>
                  </c:pt>
                  <c:pt idx="188">
                    <c:v>1.6000000000000001E-3</c:v>
                  </c:pt>
                  <c:pt idx="189">
                    <c:v>1.4E-3</c:v>
                  </c:pt>
                  <c:pt idx="191">
                    <c:v>1E-4</c:v>
                  </c:pt>
                  <c:pt idx="192">
                    <c:v>4.0000000000000001E-3</c:v>
                  </c:pt>
                  <c:pt idx="193">
                    <c:v>0</c:v>
                  </c:pt>
                  <c:pt idx="194">
                    <c:v>8.9999999999999998E-4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5.9999999999999995E-4</c:v>
                  </c:pt>
                  <c:pt idx="202">
                    <c:v>2.0000000000000001E-4</c:v>
                  </c:pt>
                  <c:pt idx="203">
                    <c:v>6.9999999999999999E-4</c:v>
                  </c:pt>
                  <c:pt idx="204">
                    <c:v>2.9999999999999997E-4</c:v>
                  </c:pt>
                  <c:pt idx="205">
                    <c:v>3.0000000000000001E-3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3.7000000000000002E-3</c:v>
                  </c:pt>
                  <c:pt idx="212">
                    <c:v>0</c:v>
                  </c:pt>
                  <c:pt idx="213">
                    <c:v>5.0000000000000001E-4</c:v>
                  </c:pt>
                  <c:pt idx="214">
                    <c:v>2.9999999999999997E-4</c:v>
                  </c:pt>
                  <c:pt idx="215">
                    <c:v>5.9999999999999995E-4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1E-3</c:v>
                  </c:pt>
                  <c:pt idx="219">
                    <c:v>8.9999999999999998E-4</c:v>
                  </c:pt>
                  <c:pt idx="220">
                    <c:v>2.5000000000000001E-3</c:v>
                  </c:pt>
                  <c:pt idx="221">
                    <c:v>2.8999999999999998E-3</c:v>
                  </c:pt>
                  <c:pt idx="222">
                    <c:v>2E-3</c:v>
                  </c:pt>
                  <c:pt idx="223">
                    <c:v>0</c:v>
                  </c:pt>
                  <c:pt idx="224">
                    <c:v>1.1999999999999999E-3</c:v>
                  </c:pt>
                  <c:pt idx="225">
                    <c:v>0</c:v>
                  </c:pt>
                  <c:pt idx="226">
                    <c:v>5.0000000000000001E-4</c:v>
                  </c:pt>
                  <c:pt idx="227">
                    <c:v>0</c:v>
                  </c:pt>
                  <c:pt idx="228">
                    <c:v>2.9999999999999997E-4</c:v>
                  </c:pt>
                  <c:pt idx="229">
                    <c:v>4.0000000000000002E-4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1E-4</c:v>
                  </c:pt>
                  <c:pt idx="239">
                    <c:v>0</c:v>
                  </c:pt>
                  <c:pt idx="240">
                    <c:v>1.1999999999999999E-3</c:v>
                  </c:pt>
                  <c:pt idx="241">
                    <c:v>1E-4</c:v>
                  </c:pt>
                  <c:pt idx="242">
                    <c:v>0</c:v>
                  </c:pt>
                  <c:pt idx="243">
                    <c:v>0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  <c:pt idx="69">
                    <c:v>0</c:v>
                  </c:pt>
                  <c:pt idx="80">
                    <c:v>0</c:v>
                  </c:pt>
                  <c:pt idx="81">
                    <c:v>0</c:v>
                  </c:pt>
                  <c:pt idx="84">
                    <c:v>0</c:v>
                  </c:pt>
                  <c:pt idx="89">
                    <c:v>0</c:v>
                  </c:pt>
                  <c:pt idx="125">
                    <c:v>4.0000000000000001E-3</c:v>
                  </c:pt>
                  <c:pt idx="128">
                    <c:v>5.0000000000000001E-3</c:v>
                  </c:pt>
                  <c:pt idx="129">
                    <c:v>6.9999999999999999E-4</c:v>
                  </c:pt>
                  <c:pt idx="131">
                    <c:v>5.0000000000000001E-3</c:v>
                  </c:pt>
                  <c:pt idx="134">
                    <c:v>4.0000000000000001E-3</c:v>
                  </c:pt>
                  <c:pt idx="135">
                    <c:v>1.5E-3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6.9999999999999999E-4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7">
                    <c:v>8.0000000000000007E-5</c:v>
                  </c:pt>
                  <c:pt idx="158">
                    <c:v>3.0000000000000001E-5</c:v>
                  </c:pt>
                  <c:pt idx="159">
                    <c:v>1.8000000000000001E-4</c:v>
                  </c:pt>
                  <c:pt idx="160">
                    <c:v>0</c:v>
                  </c:pt>
                  <c:pt idx="161">
                    <c:v>5.9999999999999995E-4</c:v>
                  </c:pt>
                  <c:pt idx="162">
                    <c:v>4.6000000000000001E-4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3.3E-4</c:v>
                  </c:pt>
                  <c:pt idx="167">
                    <c:v>2.1000000000000001E-4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5.9999999999999995E-4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2.0999999999999999E-3</c:v>
                  </c:pt>
                  <c:pt idx="175">
                    <c:v>1E-3</c:v>
                  </c:pt>
                  <c:pt idx="176">
                    <c:v>2.0000000000000001E-4</c:v>
                  </c:pt>
                  <c:pt idx="177">
                    <c:v>8.0000000000000004E-4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6.9999999999999999E-4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5.0000000000000001E-4</c:v>
                  </c:pt>
                  <c:pt idx="184">
                    <c:v>2.5999999999999999E-3</c:v>
                  </c:pt>
                  <c:pt idx="185">
                    <c:v>2.0000000000000001E-4</c:v>
                  </c:pt>
                  <c:pt idx="186">
                    <c:v>1.4E-3</c:v>
                  </c:pt>
                  <c:pt idx="187">
                    <c:v>1.1000000000000001E-3</c:v>
                  </c:pt>
                  <c:pt idx="188">
                    <c:v>1.6000000000000001E-3</c:v>
                  </c:pt>
                  <c:pt idx="189">
                    <c:v>1.4E-3</c:v>
                  </c:pt>
                  <c:pt idx="191">
                    <c:v>1E-4</c:v>
                  </c:pt>
                  <c:pt idx="192">
                    <c:v>4.0000000000000001E-3</c:v>
                  </c:pt>
                  <c:pt idx="193">
                    <c:v>0</c:v>
                  </c:pt>
                  <c:pt idx="194">
                    <c:v>8.9999999999999998E-4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5.9999999999999995E-4</c:v>
                  </c:pt>
                  <c:pt idx="202">
                    <c:v>2.0000000000000001E-4</c:v>
                  </c:pt>
                  <c:pt idx="203">
                    <c:v>6.9999999999999999E-4</c:v>
                  </c:pt>
                  <c:pt idx="204">
                    <c:v>2.9999999999999997E-4</c:v>
                  </c:pt>
                  <c:pt idx="205">
                    <c:v>3.0000000000000001E-3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3.7000000000000002E-3</c:v>
                  </c:pt>
                  <c:pt idx="212">
                    <c:v>0</c:v>
                  </c:pt>
                  <c:pt idx="213">
                    <c:v>5.0000000000000001E-4</c:v>
                  </c:pt>
                  <c:pt idx="214">
                    <c:v>2.9999999999999997E-4</c:v>
                  </c:pt>
                  <c:pt idx="215">
                    <c:v>5.9999999999999995E-4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1E-3</c:v>
                  </c:pt>
                  <c:pt idx="219">
                    <c:v>8.9999999999999998E-4</c:v>
                  </c:pt>
                  <c:pt idx="220">
                    <c:v>2.5000000000000001E-3</c:v>
                  </c:pt>
                  <c:pt idx="221">
                    <c:v>2.8999999999999998E-3</c:v>
                  </c:pt>
                  <c:pt idx="222">
                    <c:v>2E-3</c:v>
                  </c:pt>
                  <c:pt idx="223">
                    <c:v>0</c:v>
                  </c:pt>
                  <c:pt idx="224">
                    <c:v>1.1999999999999999E-3</c:v>
                  </c:pt>
                  <c:pt idx="225">
                    <c:v>0</c:v>
                  </c:pt>
                  <c:pt idx="226">
                    <c:v>5.0000000000000001E-4</c:v>
                  </c:pt>
                  <c:pt idx="227">
                    <c:v>0</c:v>
                  </c:pt>
                  <c:pt idx="228">
                    <c:v>2.9999999999999997E-4</c:v>
                  </c:pt>
                  <c:pt idx="229">
                    <c:v>4.0000000000000002E-4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1E-4</c:v>
                  </c:pt>
                  <c:pt idx="239">
                    <c:v>0</c:v>
                  </c:pt>
                  <c:pt idx="240">
                    <c:v>1.1999999999999999E-3</c:v>
                  </c:pt>
                  <c:pt idx="241">
                    <c:v>1E-4</c:v>
                  </c:pt>
                  <c:pt idx="242">
                    <c:v>0</c:v>
                  </c:pt>
                  <c:pt idx="2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12">
                  <c:v>1.9490080012474209E-2</c:v>
                </c:pt>
                <c:pt idx="14">
                  <c:v>2.2490080016723368E-2</c:v>
                </c:pt>
                <c:pt idx="15">
                  <c:v>2.0055642344232183E-2</c:v>
                </c:pt>
                <c:pt idx="17">
                  <c:v>2.3055642348481342E-2</c:v>
                </c:pt>
                <c:pt idx="18">
                  <c:v>2.1621204679831862E-2</c:v>
                </c:pt>
                <c:pt idx="20">
                  <c:v>2.4621204676805064E-2</c:v>
                </c:pt>
                <c:pt idx="21">
                  <c:v>2.4621204676805064E-2</c:v>
                </c:pt>
                <c:pt idx="22">
                  <c:v>2.5621204673370812E-2</c:v>
                </c:pt>
                <c:pt idx="24">
                  <c:v>3.2913902745349333E-2</c:v>
                </c:pt>
                <c:pt idx="26">
                  <c:v>2.1459594347106759E-2</c:v>
                </c:pt>
                <c:pt idx="28">
                  <c:v>2.4459594351355918E-2</c:v>
                </c:pt>
                <c:pt idx="33">
                  <c:v>2.5475424517935608E-2</c:v>
                </c:pt>
                <c:pt idx="36">
                  <c:v>2.3663479936658405E-2</c:v>
                </c:pt>
                <c:pt idx="38">
                  <c:v>2.6663479940907564E-2</c:v>
                </c:pt>
                <c:pt idx="39">
                  <c:v>2.0229042260325514E-2</c:v>
                </c:pt>
                <c:pt idx="43">
                  <c:v>3.1244872428942472E-2</c:v>
                </c:pt>
                <c:pt idx="44">
                  <c:v>3.6810397854424082E-2</c:v>
                </c:pt>
                <c:pt idx="45">
                  <c:v>3.4289865994651336E-2</c:v>
                </c:pt>
                <c:pt idx="46">
                  <c:v>3.0639531745691784E-2</c:v>
                </c:pt>
                <c:pt idx="47">
                  <c:v>3.1357411702629179E-2</c:v>
                </c:pt>
                <c:pt idx="48">
                  <c:v>2.769514026294928E-2</c:v>
                </c:pt>
                <c:pt idx="49">
                  <c:v>2.8477921427111141E-2</c:v>
                </c:pt>
                <c:pt idx="50">
                  <c:v>3.547792142489925E-2</c:v>
                </c:pt>
                <c:pt idx="52">
                  <c:v>3.2034191070124507E-2</c:v>
                </c:pt>
                <c:pt idx="54">
                  <c:v>2.858913844829658E-2</c:v>
                </c:pt>
                <c:pt idx="56">
                  <c:v>3.2230180026090238E-2</c:v>
                </c:pt>
                <c:pt idx="57">
                  <c:v>2.8948059982212726E-2</c:v>
                </c:pt>
                <c:pt idx="58">
                  <c:v>3.4513622311351355E-2</c:v>
                </c:pt>
                <c:pt idx="60">
                  <c:v>3.4014283439319115E-2</c:v>
                </c:pt>
                <c:pt idx="61">
                  <c:v>2.8362626930174883E-2</c:v>
                </c:pt>
                <c:pt idx="62">
                  <c:v>3.4362626931397244E-2</c:v>
                </c:pt>
                <c:pt idx="63">
                  <c:v>3.1145408094744198E-2</c:v>
                </c:pt>
                <c:pt idx="64">
                  <c:v>4.4777193877962418E-2</c:v>
                </c:pt>
                <c:pt idx="65">
                  <c:v>3.5060636168054771E-2</c:v>
                </c:pt>
                <c:pt idx="66">
                  <c:v>2.7938767299929168E-2</c:v>
                </c:pt>
                <c:pt idx="67">
                  <c:v>2.8332141264399979E-2</c:v>
                </c:pt>
                <c:pt idx="68">
                  <c:v>3.3332141269056592E-2</c:v>
                </c:pt>
                <c:pt idx="71">
                  <c:v>3.3114922429376747E-2</c:v>
                </c:pt>
                <c:pt idx="72">
                  <c:v>4.4615583552513272E-2</c:v>
                </c:pt>
                <c:pt idx="73">
                  <c:v>2.8398364716849755E-2</c:v>
                </c:pt>
                <c:pt idx="74">
                  <c:v>2.9181145881011616E-2</c:v>
                </c:pt>
                <c:pt idx="75">
                  <c:v>3.8181145879207179E-2</c:v>
                </c:pt>
                <c:pt idx="76">
                  <c:v>3.4681807010201737E-2</c:v>
                </c:pt>
                <c:pt idx="77">
                  <c:v>2.1530811631237157E-2</c:v>
                </c:pt>
                <c:pt idx="78">
                  <c:v>3.323675440333318E-2</c:v>
                </c:pt>
                <c:pt idx="79">
                  <c:v>4.0378457095357589E-2</c:v>
                </c:pt>
                <c:pt idx="80">
                  <c:v>3.7444680543558206E-2</c:v>
                </c:pt>
                <c:pt idx="81">
                  <c:v>3.2848632552486379E-2</c:v>
                </c:pt>
                <c:pt idx="82">
                  <c:v>4.1480418338323943E-2</c:v>
                </c:pt>
                <c:pt idx="83">
                  <c:v>3.9763860622770153E-2</c:v>
                </c:pt>
                <c:pt idx="84">
                  <c:v>3.5338678739208262E-2</c:v>
                </c:pt>
                <c:pt idx="85">
                  <c:v>3.6253906815545633E-2</c:v>
                </c:pt>
                <c:pt idx="86">
                  <c:v>5.4177068413991947E-2</c:v>
                </c:pt>
                <c:pt idx="88">
                  <c:v>3.411216721724486E-2</c:v>
                </c:pt>
                <c:pt idx="90">
                  <c:v>4.5223421147966292E-2</c:v>
                </c:pt>
                <c:pt idx="92">
                  <c:v>3.2212806210736744E-2</c:v>
                </c:pt>
                <c:pt idx="93">
                  <c:v>4.3930686166277155E-2</c:v>
                </c:pt>
                <c:pt idx="94">
                  <c:v>3.4769075849908404E-2</c:v>
                </c:pt>
                <c:pt idx="95">
                  <c:v>3.4769075849908404E-2</c:v>
                </c:pt>
                <c:pt idx="96">
                  <c:v>4.9618080469372217E-2</c:v>
                </c:pt>
                <c:pt idx="99">
                  <c:v>4.9684267018164974E-2</c:v>
                </c:pt>
                <c:pt idx="100">
                  <c:v>2.7598172848229297E-2</c:v>
                </c:pt>
                <c:pt idx="102">
                  <c:v>3.3871000188810285E-2</c:v>
                </c:pt>
                <c:pt idx="103">
                  <c:v>4.2501463722146582E-2</c:v>
                </c:pt>
                <c:pt idx="104">
                  <c:v>4.1784906017710455E-2</c:v>
                </c:pt>
                <c:pt idx="105">
                  <c:v>4.8784906015498564E-2</c:v>
                </c:pt>
                <c:pt idx="106">
                  <c:v>4.7255081466573756E-2</c:v>
                </c:pt>
                <c:pt idx="107">
                  <c:v>3.2755742598965298E-2</c:v>
                </c:pt>
                <c:pt idx="109">
                  <c:v>5.5321304927929305E-2</c:v>
                </c:pt>
                <c:pt idx="110">
                  <c:v>4.5953090702823829E-2</c:v>
                </c:pt>
                <c:pt idx="111">
                  <c:v>4.4678904203465208E-2</c:v>
                </c:pt>
                <c:pt idx="113">
                  <c:v>4.9027247689082287E-2</c:v>
                </c:pt>
                <c:pt idx="115">
                  <c:v>4.3376913432439324E-2</c:v>
                </c:pt>
                <c:pt idx="116">
                  <c:v>3.5452392687147949E-2</c:v>
                </c:pt>
                <c:pt idx="118">
                  <c:v>4.4387491485395003E-2</c:v>
                </c:pt>
                <c:pt idx="119">
                  <c:v>5.0639125853194855E-2</c:v>
                </c:pt>
                <c:pt idx="120">
                  <c:v>4.2357005811936688E-2</c:v>
                </c:pt>
                <c:pt idx="122">
                  <c:v>4.0055015051621012E-2</c:v>
                </c:pt>
                <c:pt idx="123">
                  <c:v>4.4044400114216842E-2</c:v>
                </c:pt>
                <c:pt idx="124">
                  <c:v>3.9110623569285963E-2</c:v>
                </c:pt>
                <c:pt idx="125">
                  <c:v>4.0033785167906899E-2</c:v>
                </c:pt>
                <c:pt idx="126">
                  <c:v>2.5100008628214709E-2</c:v>
                </c:pt>
                <c:pt idx="127">
                  <c:v>4.0252326260088012E-2</c:v>
                </c:pt>
                <c:pt idx="128">
                  <c:v>3.4665570950892288E-2</c:v>
                </c:pt>
                <c:pt idx="130">
                  <c:v>4.3731794401537627E-2</c:v>
                </c:pt>
                <c:pt idx="131">
                  <c:v>3.9004621765343472E-2</c:v>
                </c:pt>
                <c:pt idx="132">
                  <c:v>4.7060230273928028E-2</c:v>
                </c:pt>
                <c:pt idx="133">
                  <c:v>4.8898619948886335E-2</c:v>
                </c:pt>
                <c:pt idx="134">
                  <c:v>3.7681401110603474E-2</c:v>
                </c:pt>
                <c:pt idx="136">
                  <c:v>3.7530405737925321E-2</c:v>
                </c:pt>
                <c:pt idx="150">
                  <c:v>3.9566106621350627E-2</c:v>
                </c:pt>
                <c:pt idx="151">
                  <c:v>4.4566106618731283E-2</c:v>
                </c:pt>
                <c:pt idx="152">
                  <c:v>3.434888777701417E-2</c:v>
                </c:pt>
                <c:pt idx="153">
                  <c:v>3.813166894542519E-2</c:v>
                </c:pt>
                <c:pt idx="154">
                  <c:v>3.669723127677571E-2</c:v>
                </c:pt>
                <c:pt idx="155">
                  <c:v>3.3480012440122664E-2</c:v>
                </c:pt>
                <c:pt idx="156">
                  <c:v>3.1698553531896323E-2</c:v>
                </c:pt>
                <c:pt idx="160">
                  <c:v>3.383893397403881E-2</c:v>
                </c:pt>
                <c:pt idx="163">
                  <c:v>2.2441556342528202E-2</c:v>
                </c:pt>
                <c:pt idx="164">
                  <c:v>3.2581936779024545E-2</c:v>
                </c:pt>
                <c:pt idx="169">
                  <c:v>3.3582575772015844E-2</c:v>
                </c:pt>
                <c:pt idx="170">
                  <c:v>3.455277337343432E-2</c:v>
                </c:pt>
                <c:pt idx="179">
                  <c:v>2.8148101198894437E-2</c:v>
                </c:pt>
                <c:pt idx="181">
                  <c:v>4.0078557351080235E-2</c:v>
                </c:pt>
                <c:pt idx="198">
                  <c:v>2.5796378271479625E-2</c:v>
                </c:pt>
                <c:pt idx="216">
                  <c:v>2.2490949027996976E-2</c:v>
                </c:pt>
                <c:pt idx="217">
                  <c:v>2.2790949027694296E-2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C0-4014-9F62-688CDAFB8A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">
                  <c:v>2.4999999986903276E-3</c:v>
                </c:pt>
                <c:pt idx="2">
                  <c:v>5.9145669438294135E-3</c:v>
                </c:pt>
                <c:pt idx="3">
                  <c:v>-2.0686770069005433E-2</c:v>
                </c:pt>
                <c:pt idx="5">
                  <c:v>6.6840148574556224E-3</c:v>
                </c:pt>
                <c:pt idx="7">
                  <c:v>1.7730330688209506E-2</c:v>
                </c:pt>
                <c:pt idx="8">
                  <c:v>3.0786741772317328E-3</c:v>
                </c:pt>
                <c:pt idx="9">
                  <c:v>1.3964296042104252E-2</c:v>
                </c:pt>
                <c:pt idx="10">
                  <c:v>2.0924517695675604E-2</c:v>
                </c:pt>
                <c:pt idx="11">
                  <c:v>2.3337762380833738E-2</c:v>
                </c:pt>
                <c:pt idx="13">
                  <c:v>2.0490080016315915E-2</c:v>
                </c:pt>
                <c:pt idx="16">
                  <c:v>2.2055642344639637E-2</c:v>
                </c:pt>
                <c:pt idx="19">
                  <c:v>2.3621204672963358E-2</c:v>
                </c:pt>
                <c:pt idx="23">
                  <c:v>2.5913902747561224E-2</c:v>
                </c:pt>
                <c:pt idx="25">
                  <c:v>2.2176152058818843E-2</c:v>
                </c:pt>
                <c:pt idx="27">
                  <c:v>2.2459594350948464E-2</c:v>
                </c:pt>
                <c:pt idx="29">
                  <c:v>2.3080765196937136E-2</c:v>
                </c:pt>
                <c:pt idx="30">
                  <c:v>2.5003243528772146E-2</c:v>
                </c:pt>
                <c:pt idx="31">
                  <c:v>2.5400591643119697E-2</c:v>
                </c:pt>
                <c:pt idx="32">
                  <c:v>2.5613836332922801E-2</c:v>
                </c:pt>
                <c:pt idx="34">
                  <c:v>2.4963502073660493E-2</c:v>
                </c:pt>
                <c:pt idx="35">
                  <c:v>1.9107210289803334E-2</c:v>
                </c:pt>
                <c:pt idx="37">
                  <c:v>2.5663479937065858E-2</c:v>
                </c:pt>
                <c:pt idx="40">
                  <c:v>1.0011823425884359E-2</c:v>
                </c:pt>
                <c:pt idx="41">
                  <c:v>2.8672735723375808E-2</c:v>
                </c:pt>
                <c:pt idx="42">
                  <c:v>3.170979575952515E-2</c:v>
                </c:pt>
                <c:pt idx="51">
                  <c:v>2.9534191067796201E-2</c:v>
                </c:pt>
                <c:pt idx="53">
                  <c:v>3.3788477325288113E-2</c:v>
                </c:pt>
                <c:pt idx="55">
                  <c:v>3.3171919618325774E-2</c:v>
                </c:pt>
                <c:pt idx="59">
                  <c:v>3.3687794064462651E-2</c:v>
                </c:pt>
                <c:pt idx="89">
                  <c:v>4.7243291875929572E-2</c:v>
                </c:pt>
                <c:pt idx="91">
                  <c:v>3.296446271269815E-2</c:v>
                </c:pt>
                <c:pt idx="97">
                  <c:v>3.712533073121449E-2</c:v>
                </c:pt>
                <c:pt idx="98">
                  <c:v>3.742533073091181E-2</c:v>
                </c:pt>
                <c:pt idx="101">
                  <c:v>3.7851151602808386E-2</c:v>
                </c:pt>
                <c:pt idx="108">
                  <c:v>3.7338523761718534E-2</c:v>
                </c:pt>
                <c:pt idx="112">
                  <c:v>3.7753075950604398E-2</c:v>
                </c:pt>
                <c:pt idx="114">
                  <c:v>3.7984861730365083E-2</c:v>
                </c:pt>
                <c:pt idx="117">
                  <c:v>3.7557027957518585E-2</c:v>
                </c:pt>
                <c:pt idx="121">
                  <c:v>3.6892765732773114E-2</c:v>
                </c:pt>
                <c:pt idx="129">
                  <c:v>3.633179440657841E-2</c:v>
                </c:pt>
                <c:pt idx="135">
                  <c:v>3.5464843407680746E-2</c:v>
                </c:pt>
                <c:pt idx="137">
                  <c:v>3.3331066857499536E-2</c:v>
                </c:pt>
                <c:pt idx="138">
                  <c:v>3.8231066857406404E-2</c:v>
                </c:pt>
                <c:pt idx="139">
                  <c:v>4.1631066858826671E-2</c:v>
                </c:pt>
                <c:pt idx="140">
                  <c:v>3.5520451921911445E-2</c:v>
                </c:pt>
                <c:pt idx="141">
                  <c:v>3.5469456539431121E-2</c:v>
                </c:pt>
                <c:pt idx="142">
                  <c:v>3.6369456538523082E-2</c:v>
                </c:pt>
                <c:pt idx="143">
                  <c:v>2.7975399301794823E-2</c:v>
                </c:pt>
                <c:pt idx="144">
                  <c:v>4.1875399307173211E-2</c:v>
                </c:pt>
                <c:pt idx="145">
                  <c:v>4.3975399305054452E-2</c:v>
                </c:pt>
                <c:pt idx="146">
                  <c:v>3.4811159239325207E-2</c:v>
                </c:pt>
                <c:pt idx="147">
                  <c:v>3.6911159237206448E-2</c:v>
                </c:pt>
                <c:pt idx="148">
                  <c:v>4.1541622769727837E-2</c:v>
                </c:pt>
                <c:pt idx="149">
                  <c:v>4.2941622763464693E-2</c:v>
                </c:pt>
                <c:pt idx="157">
                  <c:v>3.4329465830523986E-2</c:v>
                </c:pt>
                <c:pt idx="158">
                  <c:v>3.4599465827341191E-2</c:v>
                </c:pt>
                <c:pt idx="159">
                  <c:v>3.5449465831334237E-2</c:v>
                </c:pt>
                <c:pt idx="161">
                  <c:v>3.1870895210886374E-2</c:v>
                </c:pt>
                <c:pt idx="162">
                  <c:v>3.1838775175856426E-2</c:v>
                </c:pt>
                <c:pt idx="166">
                  <c:v>3.0890941408870276E-2</c:v>
                </c:pt>
                <c:pt idx="167">
                  <c:v>3.1700941406597849E-2</c:v>
                </c:pt>
                <c:pt idx="168">
                  <c:v>3.1086549912288319E-2</c:v>
                </c:pt>
                <c:pt idx="171">
                  <c:v>1.9928932189941406E-2</c:v>
                </c:pt>
                <c:pt idx="172">
                  <c:v>3.0935554532334208E-2</c:v>
                </c:pt>
                <c:pt idx="173">
                  <c:v>3.0901116857421584E-2</c:v>
                </c:pt>
                <c:pt idx="174">
                  <c:v>3.200177798862569E-2</c:v>
                </c:pt>
                <c:pt idx="175">
                  <c:v>3.4884559150668792E-2</c:v>
                </c:pt>
                <c:pt idx="177">
                  <c:v>3.0543480686901603E-2</c:v>
                </c:pt>
                <c:pt idx="182">
                  <c:v>5.3354716168541927E-2</c:v>
                </c:pt>
                <c:pt idx="183">
                  <c:v>2.9579218469734769E-2</c:v>
                </c:pt>
                <c:pt idx="184">
                  <c:v>2.7644780791888479E-2</c:v>
                </c:pt>
                <c:pt idx="185">
                  <c:v>2.8044780796335544E-2</c:v>
                </c:pt>
                <c:pt idx="189">
                  <c:v>2.7152045819093473E-2</c:v>
                </c:pt>
                <c:pt idx="190">
                  <c:v>2.7652045821014326E-2</c:v>
                </c:pt>
                <c:pt idx="192">
                  <c:v>3.0000389320775867E-2</c:v>
                </c:pt>
                <c:pt idx="197">
                  <c:v>2.8295739277382381E-2</c:v>
                </c:pt>
                <c:pt idx="199">
                  <c:v>2.7012267470126972E-2</c:v>
                </c:pt>
                <c:pt idx="201">
                  <c:v>2.9387085582129657E-2</c:v>
                </c:pt>
                <c:pt idx="202">
                  <c:v>2.9584433694253676E-2</c:v>
                </c:pt>
                <c:pt idx="203">
                  <c:v>2.7060592510679271E-2</c:v>
                </c:pt>
                <c:pt idx="204">
                  <c:v>2.5802313655731268E-2</c:v>
                </c:pt>
                <c:pt idx="207">
                  <c:v>2.6038051444629673E-2</c:v>
                </c:pt>
                <c:pt idx="211">
                  <c:v>2.3966487315192353E-2</c:v>
                </c:pt>
                <c:pt idx="213">
                  <c:v>2.4132049635227304E-2</c:v>
                </c:pt>
                <c:pt idx="218">
                  <c:v>2.4827370085404254E-2</c:v>
                </c:pt>
                <c:pt idx="219">
                  <c:v>2.2634635104623158E-2</c:v>
                </c:pt>
                <c:pt idx="220">
                  <c:v>2.1247879798465874E-2</c:v>
                </c:pt>
                <c:pt idx="221">
                  <c:v>2.1166420890949667E-2</c:v>
                </c:pt>
                <c:pt idx="222">
                  <c:v>2.2096884422353469E-2</c:v>
                </c:pt>
                <c:pt idx="224">
                  <c:v>2.1973685907141771E-2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C0-4014-9F62-688CDAFB8A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69">
                  <c:v>3.3484458901511971E-2</c:v>
                </c:pt>
                <c:pt idx="70">
                  <c:v>3.3984458903432824E-2</c:v>
                </c:pt>
                <c:pt idx="165">
                  <c:v>1.5482597911613993E-2</c:v>
                </c:pt>
                <c:pt idx="178">
                  <c:v>3.0310365269542672E-2</c:v>
                </c:pt>
                <c:pt idx="180">
                  <c:v>2.9799089199514128E-2</c:v>
                </c:pt>
                <c:pt idx="186">
                  <c:v>3.0054780792852398E-2</c:v>
                </c:pt>
                <c:pt idx="187">
                  <c:v>3.064145302050747E-2</c:v>
                </c:pt>
                <c:pt idx="188">
                  <c:v>2.7972577678156085E-2</c:v>
                </c:pt>
                <c:pt idx="191">
                  <c:v>2.7839462258270942E-2</c:v>
                </c:pt>
                <c:pt idx="193">
                  <c:v>3.8200389317353256E-2</c:v>
                </c:pt>
                <c:pt idx="194">
                  <c:v>2.7473170484881848E-2</c:v>
                </c:pt>
                <c:pt idx="195">
                  <c:v>2.7883170485438313E-2</c:v>
                </c:pt>
                <c:pt idx="196">
                  <c:v>2.8295739277382381E-2</c:v>
                </c:pt>
                <c:pt idx="200">
                  <c:v>2.6626834420312662E-2</c:v>
                </c:pt>
                <c:pt idx="206">
                  <c:v>2.5583089292922523E-2</c:v>
                </c:pt>
                <c:pt idx="208">
                  <c:v>2.5513530687021557E-2</c:v>
                </c:pt>
                <c:pt idx="209">
                  <c:v>2.4640666437335312E-2</c:v>
                </c:pt>
                <c:pt idx="210">
                  <c:v>2.3866487310442608E-2</c:v>
                </c:pt>
                <c:pt idx="212">
                  <c:v>2.4032049637753516E-2</c:v>
                </c:pt>
                <c:pt idx="214">
                  <c:v>2.4620127202069853E-2</c:v>
                </c:pt>
                <c:pt idx="215">
                  <c:v>2.1681700622139033E-2</c:v>
                </c:pt>
                <c:pt idx="223">
                  <c:v>2.1973685907141771E-2</c:v>
                </c:pt>
                <c:pt idx="225">
                  <c:v>2.0323998032836244E-2</c:v>
                </c:pt>
                <c:pt idx="226">
                  <c:v>2.0255852134141605E-2</c:v>
                </c:pt>
                <c:pt idx="227">
                  <c:v>2.1408762571809348E-2</c:v>
                </c:pt>
                <c:pt idx="228">
                  <c:v>2.1891543736273888E-2</c:v>
                </c:pt>
                <c:pt idx="229">
                  <c:v>2.0885564073978458E-2</c:v>
                </c:pt>
                <c:pt idx="230">
                  <c:v>2.0613375709217507E-2</c:v>
                </c:pt>
                <c:pt idx="231">
                  <c:v>2.0796156873984728E-2</c:v>
                </c:pt>
                <c:pt idx="232">
                  <c:v>1.958686418220168E-2</c:v>
                </c:pt>
                <c:pt idx="233">
                  <c:v>1.8788171677442733E-2</c:v>
                </c:pt>
                <c:pt idx="234">
                  <c:v>1.8641811577253975E-2</c:v>
                </c:pt>
                <c:pt idx="235">
                  <c:v>1.8362982409598771E-2</c:v>
                </c:pt>
                <c:pt idx="236">
                  <c:v>1.8362982409598771E-2</c:v>
                </c:pt>
                <c:pt idx="237">
                  <c:v>1.8562982411822304E-2</c:v>
                </c:pt>
                <c:pt idx="238">
                  <c:v>1.8063643547066022E-2</c:v>
                </c:pt>
                <c:pt idx="239">
                  <c:v>2.1524570598558057E-2</c:v>
                </c:pt>
                <c:pt idx="240">
                  <c:v>1.7770908569218591E-2</c:v>
                </c:pt>
                <c:pt idx="241">
                  <c:v>1.6502694350492675E-2</c:v>
                </c:pt>
                <c:pt idx="242">
                  <c:v>1.6033819236326963E-2</c:v>
                </c:pt>
                <c:pt idx="243">
                  <c:v>1.829474612895865E-2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C0-4014-9F62-688CDAFB8A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C0-4014-9F62-688CDAFB8A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C0-4014-9F62-688CDAFB8A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C0-4014-9F62-688CDAFB8A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">
                  <c:v>7.9444413837963107E-2</c:v>
                </c:pt>
                <c:pt idx="2">
                  <c:v>7.9361871287300129E-2</c:v>
                </c:pt>
                <c:pt idx="3">
                  <c:v>7.8963175193531784E-2</c:v>
                </c:pt>
                <c:pt idx="4">
                  <c:v>7.7992910871587717E-2</c:v>
                </c:pt>
                <c:pt idx="5">
                  <c:v>7.6541407905212328E-2</c:v>
                </c:pt>
                <c:pt idx="6">
                  <c:v>7.6541407905212328E-2</c:v>
                </c:pt>
                <c:pt idx="7">
                  <c:v>7.5209825248290688E-2</c:v>
                </c:pt>
                <c:pt idx="8">
                  <c:v>7.5181791929197606E-2</c:v>
                </c:pt>
                <c:pt idx="9">
                  <c:v>6.0177736587930936E-2</c:v>
                </c:pt>
                <c:pt idx="10">
                  <c:v>5.8799431732520821E-2</c:v>
                </c:pt>
                <c:pt idx="11">
                  <c:v>5.878852988620685E-2</c:v>
                </c:pt>
                <c:pt idx="12">
                  <c:v>5.8780742853125428E-2</c:v>
                </c:pt>
                <c:pt idx="13">
                  <c:v>5.8780742853125428E-2</c:v>
                </c:pt>
                <c:pt idx="14">
                  <c:v>5.8780742853125428E-2</c:v>
                </c:pt>
                <c:pt idx="15">
                  <c:v>5.8762053973730043E-2</c:v>
                </c:pt>
                <c:pt idx="16">
                  <c:v>5.8762053973730043E-2</c:v>
                </c:pt>
                <c:pt idx="17">
                  <c:v>5.8762053973730043E-2</c:v>
                </c:pt>
                <c:pt idx="18">
                  <c:v>5.874336509433465E-2</c:v>
                </c:pt>
                <c:pt idx="19">
                  <c:v>5.874336509433465E-2</c:v>
                </c:pt>
                <c:pt idx="20">
                  <c:v>5.874336509433465E-2</c:v>
                </c:pt>
                <c:pt idx="21">
                  <c:v>5.874336509433465E-2</c:v>
                </c:pt>
                <c:pt idx="22">
                  <c:v>5.874336509433465E-2</c:v>
                </c:pt>
                <c:pt idx="23">
                  <c:v>5.8196715372019453E-2</c:v>
                </c:pt>
                <c:pt idx="24">
                  <c:v>5.8196715372019453E-2</c:v>
                </c:pt>
                <c:pt idx="25">
                  <c:v>5.8121959854437889E-2</c:v>
                </c:pt>
                <c:pt idx="26">
                  <c:v>5.8076795062565689E-2</c:v>
                </c:pt>
                <c:pt idx="27">
                  <c:v>5.8076795062565689E-2</c:v>
                </c:pt>
                <c:pt idx="28">
                  <c:v>5.8076795062565689E-2</c:v>
                </c:pt>
                <c:pt idx="29">
                  <c:v>5.7400880591099039E-2</c:v>
                </c:pt>
                <c:pt idx="30">
                  <c:v>5.6182988617166037E-2</c:v>
                </c:pt>
                <c:pt idx="31">
                  <c:v>5.6091101626805362E-2</c:v>
                </c:pt>
                <c:pt idx="32">
                  <c:v>5.6080199780491391E-2</c:v>
                </c:pt>
                <c:pt idx="33">
                  <c:v>5.6041264615084324E-2</c:v>
                </c:pt>
                <c:pt idx="34">
                  <c:v>5.5980525757049301E-2</c:v>
                </c:pt>
                <c:pt idx="35">
                  <c:v>5.5968066504119035E-2</c:v>
                </c:pt>
                <c:pt idx="36">
                  <c:v>5.5275020559873281E-2</c:v>
                </c:pt>
                <c:pt idx="37">
                  <c:v>5.5275020559873281E-2</c:v>
                </c:pt>
                <c:pt idx="38">
                  <c:v>5.5275020559873281E-2</c:v>
                </c:pt>
                <c:pt idx="39">
                  <c:v>5.5256331680477888E-2</c:v>
                </c:pt>
                <c:pt idx="40">
                  <c:v>5.5246987240780185E-2</c:v>
                </c:pt>
                <c:pt idx="41">
                  <c:v>5.4773535629430277E-2</c:v>
                </c:pt>
                <c:pt idx="42">
                  <c:v>5.3943437902951641E-2</c:v>
                </c:pt>
                <c:pt idx="43">
                  <c:v>5.3220801232996509E-2</c:v>
                </c:pt>
                <c:pt idx="44">
                  <c:v>5.2026270358307751E-2</c:v>
                </c:pt>
                <c:pt idx="48">
                  <c:v>5.1203959664910537E-2</c:v>
                </c:pt>
                <c:pt idx="49">
                  <c:v>5.1194615225212833E-2</c:v>
                </c:pt>
                <c:pt idx="51">
                  <c:v>5.0501569280967079E-2</c:v>
                </c:pt>
                <c:pt idx="52">
                  <c:v>5.0501569280967079E-2</c:v>
                </c:pt>
                <c:pt idx="53">
                  <c:v>4.9915984393244815E-2</c:v>
                </c:pt>
                <c:pt idx="54">
                  <c:v>4.9880164041070318E-2</c:v>
                </c:pt>
                <c:pt idx="55">
                  <c:v>4.9870819601372615E-2</c:v>
                </c:pt>
                <c:pt idx="59">
                  <c:v>4.9246299548243291E-2</c:v>
                </c:pt>
                <c:pt idx="63">
                  <c:v>4.918711809682455E-2</c:v>
                </c:pt>
                <c:pt idx="69">
                  <c:v>4.8484727712881093E-2</c:v>
                </c:pt>
                <c:pt idx="80">
                  <c:v>4.7106422857470985E-2</c:v>
                </c:pt>
                <c:pt idx="81">
                  <c:v>4.6421163946306639E-2</c:v>
                </c:pt>
                <c:pt idx="84">
                  <c:v>4.5782627233630767E-2</c:v>
                </c:pt>
                <c:pt idx="89">
                  <c:v>4.5061547970291917E-2</c:v>
                </c:pt>
                <c:pt idx="131">
                  <c:v>3.6791718837831257E-2</c:v>
                </c:pt>
                <c:pt idx="132">
                  <c:v>3.6134493245759992E-2</c:v>
                </c:pt>
                <c:pt idx="133">
                  <c:v>3.5467923213991039E-2</c:v>
                </c:pt>
                <c:pt idx="134">
                  <c:v>3.5458578774293342E-2</c:v>
                </c:pt>
                <c:pt idx="135">
                  <c:v>3.5413413982421149E-2</c:v>
                </c:pt>
                <c:pt idx="136">
                  <c:v>3.5394725103025756E-2</c:v>
                </c:pt>
                <c:pt idx="137">
                  <c:v>3.5358904750851253E-2</c:v>
                </c:pt>
                <c:pt idx="138">
                  <c:v>3.5358904750851253E-2</c:v>
                </c:pt>
                <c:pt idx="139">
                  <c:v>3.5358904750851253E-2</c:v>
                </c:pt>
                <c:pt idx="140">
                  <c:v>3.4756188390349885E-2</c:v>
                </c:pt>
                <c:pt idx="141">
                  <c:v>3.4692334719082299E-2</c:v>
                </c:pt>
                <c:pt idx="142">
                  <c:v>3.4692334719082299E-2</c:v>
                </c:pt>
                <c:pt idx="143">
                  <c:v>3.4134783150453124E-2</c:v>
                </c:pt>
                <c:pt idx="144">
                  <c:v>3.4134783150453124E-2</c:v>
                </c:pt>
                <c:pt idx="145">
                  <c:v>3.4134783150453124E-2</c:v>
                </c:pt>
                <c:pt idx="146">
                  <c:v>3.4081831325499516E-2</c:v>
                </c:pt>
                <c:pt idx="147">
                  <c:v>3.4081831325499516E-2</c:v>
                </c:pt>
                <c:pt idx="148">
                  <c:v>3.4080273918883235E-2</c:v>
                </c:pt>
                <c:pt idx="149">
                  <c:v>3.4080273918883235E-2</c:v>
                </c:pt>
                <c:pt idx="150">
                  <c:v>3.3460426085602755E-2</c:v>
                </c:pt>
                <c:pt idx="151">
                  <c:v>3.3460426085602755E-2</c:v>
                </c:pt>
                <c:pt idx="152">
                  <c:v>3.3451081645905059E-2</c:v>
                </c:pt>
                <c:pt idx="153">
                  <c:v>3.3441737206207363E-2</c:v>
                </c:pt>
                <c:pt idx="154">
                  <c:v>3.342304832681197E-2</c:v>
                </c:pt>
                <c:pt idx="155">
                  <c:v>3.3413703887114274E-2</c:v>
                </c:pt>
                <c:pt idx="156">
                  <c:v>3.335140762246297E-2</c:v>
                </c:pt>
                <c:pt idx="157">
                  <c:v>3.2877956011113055E-2</c:v>
                </c:pt>
                <c:pt idx="158">
                  <c:v>3.2877956011113055E-2</c:v>
                </c:pt>
                <c:pt idx="159">
                  <c:v>3.2877956011113055E-2</c:v>
                </c:pt>
                <c:pt idx="160">
                  <c:v>3.2812544933229187E-2</c:v>
                </c:pt>
                <c:pt idx="161">
                  <c:v>3.1999578679529662E-2</c:v>
                </c:pt>
                <c:pt idx="162">
                  <c:v>3.1973102767052862E-2</c:v>
                </c:pt>
                <c:pt idx="163">
                  <c:v>3.1963758327355166E-2</c:v>
                </c:pt>
                <c:pt idx="164">
                  <c:v>3.1424895638121383E-2</c:v>
                </c:pt>
                <c:pt idx="165">
                  <c:v>3.138907528594688E-2</c:v>
                </c:pt>
                <c:pt idx="166">
                  <c:v>3.1361041966853791E-2</c:v>
                </c:pt>
                <c:pt idx="167">
                  <c:v>3.1361041966853791E-2</c:v>
                </c:pt>
                <c:pt idx="168">
                  <c:v>3.0703816374782533E-2</c:v>
                </c:pt>
                <c:pt idx="169">
                  <c:v>3.0683570088770859E-2</c:v>
                </c:pt>
                <c:pt idx="170">
                  <c:v>3.0649307143212644E-2</c:v>
                </c:pt>
                <c:pt idx="171">
                  <c:v>3.0645413626671933E-2</c:v>
                </c:pt>
                <c:pt idx="172">
                  <c:v>3.0639962703514947E-2</c:v>
                </c:pt>
                <c:pt idx="173">
                  <c:v>3.0621273824119555E-2</c:v>
                </c:pt>
                <c:pt idx="174">
                  <c:v>3.0585453471945051E-2</c:v>
                </c:pt>
                <c:pt idx="175">
                  <c:v>3.0576109032247355E-2</c:v>
                </c:pt>
                <c:pt idx="176">
                  <c:v>3.0003762100763498E-2</c:v>
                </c:pt>
                <c:pt idx="177">
                  <c:v>2.9974950078362268E-2</c:v>
                </c:pt>
                <c:pt idx="178">
                  <c:v>2.9884620494617882E-2</c:v>
                </c:pt>
                <c:pt idx="179">
                  <c:v>2.9489039214082094E-2</c:v>
                </c:pt>
                <c:pt idx="180">
                  <c:v>2.9317724486291011E-2</c:v>
                </c:pt>
                <c:pt idx="181">
                  <c:v>2.9252313408407137E-2</c:v>
                </c:pt>
                <c:pt idx="182">
                  <c:v>2.9248419891866433E-2</c:v>
                </c:pt>
                <c:pt idx="183">
                  <c:v>2.921649305623264E-2</c:v>
                </c:pt>
                <c:pt idx="184">
                  <c:v>2.9197804176837247E-2</c:v>
                </c:pt>
                <c:pt idx="185">
                  <c:v>2.9197804176837247E-2</c:v>
                </c:pt>
                <c:pt idx="186">
                  <c:v>2.9197804176837247E-2</c:v>
                </c:pt>
                <c:pt idx="187">
                  <c:v>2.8671400740533724E-2</c:v>
                </c:pt>
                <c:pt idx="188">
                  <c:v>2.8634022981742946E-2</c:v>
                </c:pt>
                <c:pt idx="189">
                  <c:v>2.8568611903859072E-2</c:v>
                </c:pt>
                <c:pt idx="190">
                  <c:v>2.8568611903859072E-2</c:v>
                </c:pt>
                <c:pt idx="191">
                  <c:v>2.8543693397998553E-2</c:v>
                </c:pt>
                <c:pt idx="192">
                  <c:v>2.854057858476599E-2</c:v>
                </c:pt>
                <c:pt idx="193">
                  <c:v>2.854057858476599E-2</c:v>
                </c:pt>
                <c:pt idx="194">
                  <c:v>2.8531234145068293E-2</c:v>
                </c:pt>
                <c:pt idx="195">
                  <c:v>2.8531234145068293E-2</c:v>
                </c:pt>
                <c:pt idx="196">
                  <c:v>2.8085815852811467E-2</c:v>
                </c:pt>
                <c:pt idx="197">
                  <c:v>2.8085815852811467E-2</c:v>
                </c:pt>
                <c:pt idx="198">
                  <c:v>2.7344490303460943E-2</c:v>
                </c:pt>
                <c:pt idx="199">
                  <c:v>2.7190307048448964E-2</c:v>
                </c:pt>
                <c:pt idx="200">
                  <c:v>2.7107764497785986E-2</c:v>
                </c:pt>
                <c:pt idx="201">
                  <c:v>2.6670133238610574E-2</c:v>
                </c:pt>
                <c:pt idx="202">
                  <c:v>2.65782462482499E-2</c:v>
                </c:pt>
                <c:pt idx="203">
                  <c:v>2.6574352731709189E-2</c:v>
                </c:pt>
                <c:pt idx="204">
                  <c:v>2.6551770335773092E-2</c:v>
                </c:pt>
                <c:pt idx="205">
                  <c:v>2.6521400906755581E-2</c:v>
                </c:pt>
                <c:pt idx="206">
                  <c:v>2.5944381755422873E-2</c:v>
                </c:pt>
                <c:pt idx="207">
                  <c:v>2.5793313313643464E-2</c:v>
                </c:pt>
                <c:pt idx="208">
                  <c:v>2.523731915163057E-2</c:v>
                </c:pt>
                <c:pt idx="209">
                  <c:v>2.4709358308710766E-2</c:v>
                </c:pt>
                <c:pt idx="210">
                  <c:v>2.4488206569198631E-2</c:v>
                </c:pt>
                <c:pt idx="211">
                  <c:v>2.4488206569198631E-2</c:v>
                </c:pt>
                <c:pt idx="212">
                  <c:v>2.4469517689803245E-2</c:v>
                </c:pt>
                <c:pt idx="213">
                  <c:v>2.4469517689803245E-2</c:v>
                </c:pt>
                <c:pt idx="214">
                  <c:v>2.4408778831768223E-2</c:v>
                </c:pt>
                <c:pt idx="215">
                  <c:v>2.3899506868243804E-2</c:v>
                </c:pt>
                <c:pt idx="216">
                  <c:v>2.3162853538742131E-2</c:v>
                </c:pt>
                <c:pt idx="217">
                  <c:v>2.3162853538742131E-2</c:v>
                </c:pt>
                <c:pt idx="218">
                  <c:v>2.3074081361614027E-2</c:v>
                </c:pt>
                <c:pt idx="219">
                  <c:v>2.2444889088635851E-2</c:v>
                </c:pt>
                <c:pt idx="220">
                  <c:v>2.2433987242321873E-2</c:v>
                </c:pt>
                <c:pt idx="221">
                  <c:v>2.2371690977670569E-2</c:v>
                </c:pt>
                <c:pt idx="222">
                  <c:v>2.2370133571054281E-2</c:v>
                </c:pt>
                <c:pt idx="223">
                  <c:v>2.1742498704692394E-2</c:v>
                </c:pt>
                <c:pt idx="224">
                  <c:v>2.1742498704692394E-2</c:v>
                </c:pt>
                <c:pt idx="225">
                  <c:v>2.1136667530958456E-2</c:v>
                </c:pt>
                <c:pt idx="226">
                  <c:v>2.1130437904493322E-2</c:v>
                </c:pt>
                <c:pt idx="227">
                  <c:v>2.1019862034737262E-2</c:v>
                </c:pt>
                <c:pt idx="228">
                  <c:v>2.1010517595039566E-2</c:v>
                </c:pt>
                <c:pt idx="229">
                  <c:v>2.0392227168375368E-2</c:v>
                </c:pt>
                <c:pt idx="230">
                  <c:v>2.0298782771398412E-2</c:v>
                </c:pt>
                <c:pt idx="231">
                  <c:v>2.0289438331700715E-2</c:v>
                </c:pt>
                <c:pt idx="232">
                  <c:v>1.9615081266850347E-2</c:v>
                </c:pt>
                <c:pt idx="233">
                  <c:v>1.9073103764383995E-2</c:v>
                </c:pt>
                <c:pt idx="234">
                  <c:v>1.8993676026953586E-2</c:v>
                </c:pt>
                <c:pt idx="235">
                  <c:v>1.8317761555486929E-2</c:v>
                </c:pt>
                <c:pt idx="236">
                  <c:v>1.8317761555486929E-2</c:v>
                </c:pt>
                <c:pt idx="237">
                  <c:v>1.8317761555486929E-2</c:v>
                </c:pt>
                <c:pt idx="238">
                  <c:v>1.8281941203312432E-2</c:v>
                </c:pt>
                <c:pt idx="239">
                  <c:v>1.8278826390079869E-2</c:v>
                </c:pt>
                <c:pt idx="240">
                  <c:v>1.7652748930334257E-2</c:v>
                </c:pt>
                <c:pt idx="241">
                  <c:v>1.7579550819368975E-2</c:v>
                </c:pt>
                <c:pt idx="242">
                  <c:v>1.7542173060578189E-2</c:v>
                </c:pt>
                <c:pt idx="243">
                  <c:v>1.7539058247345626E-2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C0-4014-9F62-688CDAFB8A0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87">
                  <c:v>-8.5014659998705611E-2</c:v>
                </c:pt>
                <c:pt idx="176">
                  <c:v>0.20477990542713087</c:v>
                </c:pt>
                <c:pt idx="205">
                  <c:v>-0.15740364755765768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C0-4014-9F62-688CDAFB8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759336"/>
        <c:axId val="1"/>
      </c:scatterChart>
      <c:valAx>
        <c:axId val="478759336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815789473684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8684210526315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759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60526315789475"/>
          <c:y val="0.92000129214617399"/>
          <c:w val="0.7911184210526316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Cnc - O-C Diagr.</a:t>
            </a:r>
          </a:p>
        </c:rich>
      </c:tx>
      <c:layout>
        <c:manualLayout>
          <c:xMode val="edge"/>
          <c:yMode val="edge"/>
          <c:x val="0.3727427175051394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7193621065"/>
          <c:y val="0.14723926380368099"/>
          <c:w val="0.8062410301227520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0</c:v>
                </c:pt>
                <c:pt idx="4">
                  <c:v>-4.0907992570282659E-2</c:v>
                </c:pt>
                <c:pt idx="6">
                  <c:v>3.3684014855680289E-2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4B-41D0-92F7-7227AD66EB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  <c:pt idx="69">
                    <c:v>0</c:v>
                  </c:pt>
                  <c:pt idx="80">
                    <c:v>0</c:v>
                  </c:pt>
                  <c:pt idx="81">
                    <c:v>0</c:v>
                  </c:pt>
                  <c:pt idx="84">
                    <c:v>0</c:v>
                  </c:pt>
                  <c:pt idx="89">
                    <c:v>0</c:v>
                  </c:pt>
                  <c:pt idx="125">
                    <c:v>4.0000000000000001E-3</c:v>
                  </c:pt>
                  <c:pt idx="128">
                    <c:v>5.0000000000000001E-3</c:v>
                  </c:pt>
                  <c:pt idx="129">
                    <c:v>6.9999999999999999E-4</c:v>
                  </c:pt>
                  <c:pt idx="131">
                    <c:v>5.0000000000000001E-3</c:v>
                  </c:pt>
                  <c:pt idx="134">
                    <c:v>4.0000000000000001E-3</c:v>
                  </c:pt>
                  <c:pt idx="135">
                    <c:v>1.5E-3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6.9999999999999999E-4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7">
                    <c:v>8.0000000000000007E-5</c:v>
                  </c:pt>
                  <c:pt idx="158">
                    <c:v>3.0000000000000001E-5</c:v>
                  </c:pt>
                  <c:pt idx="159">
                    <c:v>1.8000000000000001E-4</c:v>
                  </c:pt>
                  <c:pt idx="160">
                    <c:v>0</c:v>
                  </c:pt>
                  <c:pt idx="161">
                    <c:v>5.9999999999999995E-4</c:v>
                  </c:pt>
                  <c:pt idx="162">
                    <c:v>4.6000000000000001E-4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3.3E-4</c:v>
                  </c:pt>
                  <c:pt idx="167">
                    <c:v>2.1000000000000001E-4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5.9999999999999995E-4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2.0999999999999999E-3</c:v>
                  </c:pt>
                  <c:pt idx="175">
                    <c:v>1E-3</c:v>
                  </c:pt>
                  <c:pt idx="176">
                    <c:v>2.0000000000000001E-4</c:v>
                  </c:pt>
                  <c:pt idx="177">
                    <c:v>8.0000000000000004E-4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6.9999999999999999E-4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5.0000000000000001E-4</c:v>
                  </c:pt>
                  <c:pt idx="184">
                    <c:v>2.5999999999999999E-3</c:v>
                  </c:pt>
                  <c:pt idx="185">
                    <c:v>2.0000000000000001E-4</c:v>
                  </c:pt>
                  <c:pt idx="186">
                    <c:v>1.4E-3</c:v>
                  </c:pt>
                  <c:pt idx="187">
                    <c:v>1.1000000000000001E-3</c:v>
                  </c:pt>
                  <c:pt idx="188">
                    <c:v>1.6000000000000001E-3</c:v>
                  </c:pt>
                  <c:pt idx="189">
                    <c:v>1.4E-3</c:v>
                  </c:pt>
                  <c:pt idx="191">
                    <c:v>1E-4</c:v>
                  </c:pt>
                  <c:pt idx="192">
                    <c:v>4.0000000000000001E-3</c:v>
                  </c:pt>
                  <c:pt idx="193">
                    <c:v>0</c:v>
                  </c:pt>
                  <c:pt idx="194">
                    <c:v>8.9999999999999998E-4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5.9999999999999995E-4</c:v>
                  </c:pt>
                  <c:pt idx="202">
                    <c:v>2.0000000000000001E-4</c:v>
                  </c:pt>
                  <c:pt idx="203">
                    <c:v>6.9999999999999999E-4</c:v>
                  </c:pt>
                  <c:pt idx="204">
                    <c:v>2.9999999999999997E-4</c:v>
                  </c:pt>
                  <c:pt idx="205">
                    <c:v>3.0000000000000001E-3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3.7000000000000002E-3</c:v>
                  </c:pt>
                  <c:pt idx="212">
                    <c:v>0</c:v>
                  </c:pt>
                  <c:pt idx="213">
                    <c:v>5.0000000000000001E-4</c:v>
                  </c:pt>
                  <c:pt idx="214">
                    <c:v>2.9999999999999997E-4</c:v>
                  </c:pt>
                  <c:pt idx="215">
                    <c:v>5.9999999999999995E-4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1E-3</c:v>
                  </c:pt>
                  <c:pt idx="219">
                    <c:v>8.9999999999999998E-4</c:v>
                  </c:pt>
                  <c:pt idx="220">
                    <c:v>2.5000000000000001E-3</c:v>
                  </c:pt>
                  <c:pt idx="221">
                    <c:v>2.8999999999999998E-3</c:v>
                  </c:pt>
                  <c:pt idx="222">
                    <c:v>2E-3</c:v>
                  </c:pt>
                  <c:pt idx="223">
                    <c:v>0</c:v>
                  </c:pt>
                  <c:pt idx="224">
                    <c:v>1.1999999999999999E-3</c:v>
                  </c:pt>
                  <c:pt idx="225">
                    <c:v>0</c:v>
                  </c:pt>
                  <c:pt idx="226">
                    <c:v>5.0000000000000001E-4</c:v>
                  </c:pt>
                  <c:pt idx="227">
                    <c:v>0</c:v>
                  </c:pt>
                  <c:pt idx="228">
                    <c:v>2.9999999999999997E-4</c:v>
                  </c:pt>
                  <c:pt idx="229">
                    <c:v>4.0000000000000002E-4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1E-4</c:v>
                  </c:pt>
                  <c:pt idx="239">
                    <c:v>0</c:v>
                  </c:pt>
                  <c:pt idx="240">
                    <c:v>1.1999999999999999E-3</c:v>
                  </c:pt>
                  <c:pt idx="241">
                    <c:v>1E-4</c:v>
                  </c:pt>
                  <c:pt idx="242">
                    <c:v>0</c:v>
                  </c:pt>
                  <c:pt idx="243">
                    <c:v>0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  <c:pt idx="69">
                    <c:v>0</c:v>
                  </c:pt>
                  <c:pt idx="80">
                    <c:v>0</c:v>
                  </c:pt>
                  <c:pt idx="81">
                    <c:v>0</c:v>
                  </c:pt>
                  <c:pt idx="84">
                    <c:v>0</c:v>
                  </c:pt>
                  <c:pt idx="89">
                    <c:v>0</c:v>
                  </c:pt>
                  <c:pt idx="125">
                    <c:v>4.0000000000000001E-3</c:v>
                  </c:pt>
                  <c:pt idx="128">
                    <c:v>5.0000000000000001E-3</c:v>
                  </c:pt>
                  <c:pt idx="129">
                    <c:v>6.9999999999999999E-4</c:v>
                  </c:pt>
                  <c:pt idx="131">
                    <c:v>5.0000000000000001E-3</c:v>
                  </c:pt>
                  <c:pt idx="134">
                    <c:v>4.0000000000000001E-3</c:v>
                  </c:pt>
                  <c:pt idx="135">
                    <c:v>1.5E-3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6.9999999999999999E-4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7">
                    <c:v>8.0000000000000007E-5</c:v>
                  </c:pt>
                  <c:pt idx="158">
                    <c:v>3.0000000000000001E-5</c:v>
                  </c:pt>
                  <c:pt idx="159">
                    <c:v>1.8000000000000001E-4</c:v>
                  </c:pt>
                  <c:pt idx="160">
                    <c:v>0</c:v>
                  </c:pt>
                  <c:pt idx="161">
                    <c:v>5.9999999999999995E-4</c:v>
                  </c:pt>
                  <c:pt idx="162">
                    <c:v>4.6000000000000001E-4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3.3E-4</c:v>
                  </c:pt>
                  <c:pt idx="167">
                    <c:v>2.1000000000000001E-4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5.9999999999999995E-4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2.0999999999999999E-3</c:v>
                  </c:pt>
                  <c:pt idx="175">
                    <c:v>1E-3</c:v>
                  </c:pt>
                  <c:pt idx="176">
                    <c:v>2.0000000000000001E-4</c:v>
                  </c:pt>
                  <c:pt idx="177">
                    <c:v>8.0000000000000004E-4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6.9999999999999999E-4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5.0000000000000001E-4</c:v>
                  </c:pt>
                  <c:pt idx="184">
                    <c:v>2.5999999999999999E-3</c:v>
                  </c:pt>
                  <c:pt idx="185">
                    <c:v>2.0000000000000001E-4</c:v>
                  </c:pt>
                  <c:pt idx="186">
                    <c:v>1.4E-3</c:v>
                  </c:pt>
                  <c:pt idx="187">
                    <c:v>1.1000000000000001E-3</c:v>
                  </c:pt>
                  <c:pt idx="188">
                    <c:v>1.6000000000000001E-3</c:v>
                  </c:pt>
                  <c:pt idx="189">
                    <c:v>1.4E-3</c:v>
                  </c:pt>
                  <c:pt idx="191">
                    <c:v>1E-4</c:v>
                  </c:pt>
                  <c:pt idx="192">
                    <c:v>4.0000000000000001E-3</c:v>
                  </c:pt>
                  <c:pt idx="193">
                    <c:v>0</c:v>
                  </c:pt>
                  <c:pt idx="194">
                    <c:v>8.9999999999999998E-4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5.9999999999999995E-4</c:v>
                  </c:pt>
                  <c:pt idx="202">
                    <c:v>2.0000000000000001E-4</c:v>
                  </c:pt>
                  <c:pt idx="203">
                    <c:v>6.9999999999999999E-4</c:v>
                  </c:pt>
                  <c:pt idx="204">
                    <c:v>2.9999999999999997E-4</c:v>
                  </c:pt>
                  <c:pt idx="205">
                    <c:v>3.0000000000000001E-3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3.7000000000000002E-3</c:v>
                  </c:pt>
                  <c:pt idx="212">
                    <c:v>0</c:v>
                  </c:pt>
                  <c:pt idx="213">
                    <c:v>5.0000000000000001E-4</c:v>
                  </c:pt>
                  <c:pt idx="214">
                    <c:v>2.9999999999999997E-4</c:v>
                  </c:pt>
                  <c:pt idx="215">
                    <c:v>5.9999999999999995E-4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1E-3</c:v>
                  </c:pt>
                  <c:pt idx="219">
                    <c:v>8.9999999999999998E-4</c:v>
                  </c:pt>
                  <c:pt idx="220">
                    <c:v>2.5000000000000001E-3</c:v>
                  </c:pt>
                  <c:pt idx="221">
                    <c:v>2.8999999999999998E-3</c:v>
                  </c:pt>
                  <c:pt idx="222">
                    <c:v>2E-3</c:v>
                  </c:pt>
                  <c:pt idx="223">
                    <c:v>0</c:v>
                  </c:pt>
                  <c:pt idx="224">
                    <c:v>1.1999999999999999E-3</c:v>
                  </c:pt>
                  <c:pt idx="225">
                    <c:v>0</c:v>
                  </c:pt>
                  <c:pt idx="226">
                    <c:v>5.0000000000000001E-4</c:v>
                  </c:pt>
                  <c:pt idx="227">
                    <c:v>0</c:v>
                  </c:pt>
                  <c:pt idx="228">
                    <c:v>2.9999999999999997E-4</c:v>
                  </c:pt>
                  <c:pt idx="229">
                    <c:v>4.0000000000000002E-4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1E-4</c:v>
                  </c:pt>
                  <c:pt idx="239">
                    <c:v>0</c:v>
                  </c:pt>
                  <c:pt idx="240">
                    <c:v>1.1999999999999999E-3</c:v>
                  </c:pt>
                  <c:pt idx="241">
                    <c:v>1E-4</c:v>
                  </c:pt>
                  <c:pt idx="242">
                    <c:v>0</c:v>
                  </c:pt>
                  <c:pt idx="2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12">
                  <c:v>1.9490080012474209E-2</c:v>
                </c:pt>
                <c:pt idx="14">
                  <c:v>2.2490080016723368E-2</c:v>
                </c:pt>
                <c:pt idx="15">
                  <c:v>2.0055642344232183E-2</c:v>
                </c:pt>
                <c:pt idx="17">
                  <c:v>2.3055642348481342E-2</c:v>
                </c:pt>
                <c:pt idx="18">
                  <c:v>2.1621204679831862E-2</c:v>
                </c:pt>
                <c:pt idx="20">
                  <c:v>2.4621204676805064E-2</c:v>
                </c:pt>
                <c:pt idx="21">
                  <c:v>2.4621204676805064E-2</c:v>
                </c:pt>
                <c:pt idx="22">
                  <c:v>2.5621204673370812E-2</c:v>
                </c:pt>
                <c:pt idx="24">
                  <c:v>3.2913902745349333E-2</c:v>
                </c:pt>
                <c:pt idx="26">
                  <c:v>2.1459594347106759E-2</c:v>
                </c:pt>
                <c:pt idx="28">
                  <c:v>2.4459594351355918E-2</c:v>
                </c:pt>
                <c:pt idx="33">
                  <c:v>2.5475424517935608E-2</c:v>
                </c:pt>
                <c:pt idx="36">
                  <c:v>2.3663479936658405E-2</c:v>
                </c:pt>
                <c:pt idx="38">
                  <c:v>2.6663479940907564E-2</c:v>
                </c:pt>
                <c:pt idx="39">
                  <c:v>2.0229042260325514E-2</c:v>
                </c:pt>
                <c:pt idx="43">
                  <c:v>3.1244872428942472E-2</c:v>
                </c:pt>
                <c:pt idx="44">
                  <c:v>3.6810397854424082E-2</c:v>
                </c:pt>
                <c:pt idx="45">
                  <c:v>3.4289865994651336E-2</c:v>
                </c:pt>
                <c:pt idx="46">
                  <c:v>3.0639531745691784E-2</c:v>
                </c:pt>
                <c:pt idx="47">
                  <c:v>3.1357411702629179E-2</c:v>
                </c:pt>
                <c:pt idx="48">
                  <c:v>2.769514026294928E-2</c:v>
                </c:pt>
                <c:pt idx="49">
                  <c:v>2.8477921427111141E-2</c:v>
                </c:pt>
                <c:pt idx="50">
                  <c:v>3.547792142489925E-2</c:v>
                </c:pt>
                <c:pt idx="52">
                  <c:v>3.2034191070124507E-2</c:v>
                </c:pt>
                <c:pt idx="54">
                  <c:v>2.858913844829658E-2</c:v>
                </c:pt>
                <c:pt idx="56">
                  <c:v>3.2230180026090238E-2</c:v>
                </c:pt>
                <c:pt idx="57">
                  <c:v>2.8948059982212726E-2</c:v>
                </c:pt>
                <c:pt idx="58">
                  <c:v>3.4513622311351355E-2</c:v>
                </c:pt>
                <c:pt idx="60">
                  <c:v>3.4014283439319115E-2</c:v>
                </c:pt>
                <c:pt idx="61">
                  <c:v>2.8362626930174883E-2</c:v>
                </c:pt>
                <c:pt idx="62">
                  <c:v>3.4362626931397244E-2</c:v>
                </c:pt>
                <c:pt idx="63">
                  <c:v>3.1145408094744198E-2</c:v>
                </c:pt>
                <c:pt idx="64">
                  <c:v>4.4777193877962418E-2</c:v>
                </c:pt>
                <c:pt idx="65">
                  <c:v>3.5060636168054771E-2</c:v>
                </c:pt>
                <c:pt idx="66">
                  <c:v>2.7938767299929168E-2</c:v>
                </c:pt>
                <c:pt idx="67">
                  <c:v>2.8332141264399979E-2</c:v>
                </c:pt>
                <c:pt idx="68">
                  <c:v>3.3332141269056592E-2</c:v>
                </c:pt>
                <c:pt idx="71">
                  <c:v>3.3114922429376747E-2</c:v>
                </c:pt>
                <c:pt idx="72">
                  <c:v>4.4615583552513272E-2</c:v>
                </c:pt>
                <c:pt idx="73">
                  <c:v>2.8398364716849755E-2</c:v>
                </c:pt>
                <c:pt idx="74">
                  <c:v>2.9181145881011616E-2</c:v>
                </c:pt>
                <c:pt idx="75">
                  <c:v>3.8181145879207179E-2</c:v>
                </c:pt>
                <c:pt idx="76">
                  <c:v>3.4681807010201737E-2</c:v>
                </c:pt>
                <c:pt idx="77">
                  <c:v>2.1530811631237157E-2</c:v>
                </c:pt>
                <c:pt idx="78">
                  <c:v>3.323675440333318E-2</c:v>
                </c:pt>
                <c:pt idx="79">
                  <c:v>4.0378457095357589E-2</c:v>
                </c:pt>
                <c:pt idx="80">
                  <c:v>3.7444680543558206E-2</c:v>
                </c:pt>
                <c:pt idx="81">
                  <c:v>3.2848632552486379E-2</c:v>
                </c:pt>
                <c:pt idx="82">
                  <c:v>4.1480418338323943E-2</c:v>
                </c:pt>
                <c:pt idx="83">
                  <c:v>3.9763860622770153E-2</c:v>
                </c:pt>
                <c:pt idx="84">
                  <c:v>3.5338678739208262E-2</c:v>
                </c:pt>
                <c:pt idx="85">
                  <c:v>3.6253906815545633E-2</c:v>
                </c:pt>
                <c:pt idx="86">
                  <c:v>5.4177068413991947E-2</c:v>
                </c:pt>
                <c:pt idx="88">
                  <c:v>3.411216721724486E-2</c:v>
                </c:pt>
                <c:pt idx="90">
                  <c:v>4.5223421147966292E-2</c:v>
                </c:pt>
                <c:pt idx="92">
                  <c:v>3.2212806210736744E-2</c:v>
                </c:pt>
                <c:pt idx="93">
                  <c:v>4.3930686166277155E-2</c:v>
                </c:pt>
                <c:pt idx="94">
                  <c:v>3.4769075849908404E-2</c:v>
                </c:pt>
                <c:pt idx="95">
                  <c:v>3.4769075849908404E-2</c:v>
                </c:pt>
                <c:pt idx="96">
                  <c:v>4.9618080469372217E-2</c:v>
                </c:pt>
                <c:pt idx="99">
                  <c:v>4.9684267018164974E-2</c:v>
                </c:pt>
                <c:pt idx="100">
                  <c:v>2.7598172848229297E-2</c:v>
                </c:pt>
                <c:pt idx="102">
                  <c:v>3.3871000188810285E-2</c:v>
                </c:pt>
                <c:pt idx="103">
                  <c:v>4.2501463722146582E-2</c:v>
                </c:pt>
                <c:pt idx="104">
                  <c:v>4.1784906017710455E-2</c:v>
                </c:pt>
                <c:pt idx="105">
                  <c:v>4.8784906015498564E-2</c:v>
                </c:pt>
                <c:pt idx="106">
                  <c:v>4.7255081466573756E-2</c:v>
                </c:pt>
                <c:pt idx="107">
                  <c:v>3.2755742598965298E-2</c:v>
                </c:pt>
                <c:pt idx="109">
                  <c:v>5.5321304927929305E-2</c:v>
                </c:pt>
                <c:pt idx="110">
                  <c:v>4.5953090702823829E-2</c:v>
                </c:pt>
                <c:pt idx="111">
                  <c:v>4.4678904203465208E-2</c:v>
                </c:pt>
                <c:pt idx="113">
                  <c:v>4.9027247689082287E-2</c:v>
                </c:pt>
                <c:pt idx="115">
                  <c:v>4.3376913432439324E-2</c:v>
                </c:pt>
                <c:pt idx="116">
                  <c:v>3.5452392687147949E-2</c:v>
                </c:pt>
                <c:pt idx="118">
                  <c:v>4.4387491485395003E-2</c:v>
                </c:pt>
                <c:pt idx="119">
                  <c:v>5.0639125853194855E-2</c:v>
                </c:pt>
                <c:pt idx="120">
                  <c:v>4.2357005811936688E-2</c:v>
                </c:pt>
                <c:pt idx="122">
                  <c:v>4.0055015051621012E-2</c:v>
                </c:pt>
                <c:pt idx="123">
                  <c:v>4.4044400114216842E-2</c:v>
                </c:pt>
                <c:pt idx="124">
                  <c:v>3.9110623569285963E-2</c:v>
                </c:pt>
                <c:pt idx="125">
                  <c:v>4.0033785167906899E-2</c:v>
                </c:pt>
                <c:pt idx="126">
                  <c:v>2.5100008628214709E-2</c:v>
                </c:pt>
                <c:pt idx="127">
                  <c:v>4.0252326260088012E-2</c:v>
                </c:pt>
                <c:pt idx="128">
                  <c:v>3.4665570950892288E-2</c:v>
                </c:pt>
                <c:pt idx="130">
                  <c:v>4.3731794401537627E-2</c:v>
                </c:pt>
                <c:pt idx="131">
                  <c:v>3.9004621765343472E-2</c:v>
                </c:pt>
                <c:pt idx="132">
                  <c:v>4.7060230273928028E-2</c:v>
                </c:pt>
                <c:pt idx="133">
                  <c:v>4.8898619948886335E-2</c:v>
                </c:pt>
                <c:pt idx="134">
                  <c:v>3.7681401110603474E-2</c:v>
                </c:pt>
                <c:pt idx="136">
                  <c:v>3.7530405737925321E-2</c:v>
                </c:pt>
                <c:pt idx="150">
                  <c:v>3.9566106621350627E-2</c:v>
                </c:pt>
                <c:pt idx="151">
                  <c:v>4.4566106618731283E-2</c:v>
                </c:pt>
                <c:pt idx="152">
                  <c:v>3.434888777701417E-2</c:v>
                </c:pt>
                <c:pt idx="153">
                  <c:v>3.813166894542519E-2</c:v>
                </c:pt>
                <c:pt idx="154">
                  <c:v>3.669723127677571E-2</c:v>
                </c:pt>
                <c:pt idx="155">
                  <c:v>3.3480012440122664E-2</c:v>
                </c:pt>
                <c:pt idx="156">
                  <c:v>3.1698553531896323E-2</c:v>
                </c:pt>
                <c:pt idx="160">
                  <c:v>3.383893397403881E-2</c:v>
                </c:pt>
                <c:pt idx="163">
                  <c:v>2.2441556342528202E-2</c:v>
                </c:pt>
                <c:pt idx="164">
                  <c:v>3.2581936779024545E-2</c:v>
                </c:pt>
                <c:pt idx="169">
                  <c:v>3.3582575772015844E-2</c:v>
                </c:pt>
                <c:pt idx="170">
                  <c:v>3.455277337343432E-2</c:v>
                </c:pt>
                <c:pt idx="179">
                  <c:v>2.8148101198894437E-2</c:v>
                </c:pt>
                <c:pt idx="181">
                  <c:v>4.0078557351080235E-2</c:v>
                </c:pt>
                <c:pt idx="198">
                  <c:v>2.5796378271479625E-2</c:v>
                </c:pt>
                <c:pt idx="216">
                  <c:v>2.2490949027996976E-2</c:v>
                </c:pt>
                <c:pt idx="217">
                  <c:v>2.2790949027694296E-2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4B-41D0-92F7-7227AD66EB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">
                  <c:v>2.4999999986903276E-3</c:v>
                </c:pt>
                <c:pt idx="2">
                  <c:v>5.9145669438294135E-3</c:v>
                </c:pt>
                <c:pt idx="3">
                  <c:v>-2.0686770069005433E-2</c:v>
                </c:pt>
                <c:pt idx="5">
                  <c:v>6.6840148574556224E-3</c:v>
                </c:pt>
                <c:pt idx="7">
                  <c:v>1.7730330688209506E-2</c:v>
                </c:pt>
                <c:pt idx="8">
                  <c:v>3.0786741772317328E-3</c:v>
                </c:pt>
                <c:pt idx="9">
                  <c:v>1.3964296042104252E-2</c:v>
                </c:pt>
                <c:pt idx="10">
                  <c:v>2.0924517695675604E-2</c:v>
                </c:pt>
                <c:pt idx="11">
                  <c:v>2.3337762380833738E-2</c:v>
                </c:pt>
                <c:pt idx="13">
                  <c:v>2.0490080016315915E-2</c:v>
                </c:pt>
                <c:pt idx="16">
                  <c:v>2.2055642344639637E-2</c:v>
                </c:pt>
                <c:pt idx="19">
                  <c:v>2.3621204672963358E-2</c:v>
                </c:pt>
                <c:pt idx="23">
                  <c:v>2.5913902747561224E-2</c:v>
                </c:pt>
                <c:pt idx="25">
                  <c:v>2.2176152058818843E-2</c:v>
                </c:pt>
                <c:pt idx="27">
                  <c:v>2.2459594350948464E-2</c:v>
                </c:pt>
                <c:pt idx="29">
                  <c:v>2.3080765196937136E-2</c:v>
                </c:pt>
                <c:pt idx="30">
                  <c:v>2.5003243528772146E-2</c:v>
                </c:pt>
                <c:pt idx="31">
                  <c:v>2.5400591643119697E-2</c:v>
                </c:pt>
                <c:pt idx="32">
                  <c:v>2.5613836332922801E-2</c:v>
                </c:pt>
                <c:pt idx="34">
                  <c:v>2.4963502073660493E-2</c:v>
                </c:pt>
                <c:pt idx="35">
                  <c:v>1.9107210289803334E-2</c:v>
                </c:pt>
                <c:pt idx="37">
                  <c:v>2.5663479937065858E-2</c:v>
                </c:pt>
                <c:pt idx="40">
                  <c:v>1.0011823425884359E-2</c:v>
                </c:pt>
                <c:pt idx="41">
                  <c:v>2.8672735723375808E-2</c:v>
                </c:pt>
                <c:pt idx="42">
                  <c:v>3.170979575952515E-2</c:v>
                </c:pt>
                <c:pt idx="51">
                  <c:v>2.9534191067796201E-2</c:v>
                </c:pt>
                <c:pt idx="53">
                  <c:v>3.3788477325288113E-2</c:v>
                </c:pt>
                <c:pt idx="55">
                  <c:v>3.3171919618325774E-2</c:v>
                </c:pt>
                <c:pt idx="59">
                  <c:v>3.3687794064462651E-2</c:v>
                </c:pt>
                <c:pt idx="89">
                  <c:v>4.7243291875929572E-2</c:v>
                </c:pt>
                <c:pt idx="91">
                  <c:v>3.296446271269815E-2</c:v>
                </c:pt>
                <c:pt idx="97">
                  <c:v>3.712533073121449E-2</c:v>
                </c:pt>
                <c:pt idx="98">
                  <c:v>3.742533073091181E-2</c:v>
                </c:pt>
                <c:pt idx="101">
                  <c:v>3.7851151602808386E-2</c:v>
                </c:pt>
                <c:pt idx="108">
                  <c:v>3.7338523761718534E-2</c:v>
                </c:pt>
                <c:pt idx="112">
                  <c:v>3.7753075950604398E-2</c:v>
                </c:pt>
                <c:pt idx="114">
                  <c:v>3.7984861730365083E-2</c:v>
                </c:pt>
                <c:pt idx="117">
                  <c:v>3.7557027957518585E-2</c:v>
                </c:pt>
                <c:pt idx="121">
                  <c:v>3.6892765732773114E-2</c:v>
                </c:pt>
                <c:pt idx="129">
                  <c:v>3.633179440657841E-2</c:v>
                </c:pt>
                <c:pt idx="135">
                  <c:v>3.5464843407680746E-2</c:v>
                </c:pt>
                <c:pt idx="137">
                  <c:v>3.3331066857499536E-2</c:v>
                </c:pt>
                <c:pt idx="138">
                  <c:v>3.8231066857406404E-2</c:v>
                </c:pt>
                <c:pt idx="139">
                  <c:v>4.1631066858826671E-2</c:v>
                </c:pt>
                <c:pt idx="140">
                  <c:v>3.5520451921911445E-2</c:v>
                </c:pt>
                <c:pt idx="141">
                  <c:v>3.5469456539431121E-2</c:v>
                </c:pt>
                <c:pt idx="142">
                  <c:v>3.6369456538523082E-2</c:v>
                </c:pt>
                <c:pt idx="143">
                  <c:v>2.7975399301794823E-2</c:v>
                </c:pt>
                <c:pt idx="144">
                  <c:v>4.1875399307173211E-2</c:v>
                </c:pt>
                <c:pt idx="145">
                  <c:v>4.3975399305054452E-2</c:v>
                </c:pt>
                <c:pt idx="146">
                  <c:v>3.4811159239325207E-2</c:v>
                </c:pt>
                <c:pt idx="147">
                  <c:v>3.6911159237206448E-2</c:v>
                </c:pt>
                <c:pt idx="148">
                  <c:v>4.1541622769727837E-2</c:v>
                </c:pt>
                <c:pt idx="149">
                  <c:v>4.2941622763464693E-2</c:v>
                </c:pt>
                <c:pt idx="157">
                  <c:v>3.4329465830523986E-2</c:v>
                </c:pt>
                <c:pt idx="158">
                  <c:v>3.4599465827341191E-2</c:v>
                </c:pt>
                <c:pt idx="159">
                  <c:v>3.5449465831334237E-2</c:v>
                </c:pt>
                <c:pt idx="161">
                  <c:v>3.1870895210886374E-2</c:v>
                </c:pt>
                <c:pt idx="162">
                  <c:v>3.1838775175856426E-2</c:v>
                </c:pt>
                <c:pt idx="166">
                  <c:v>3.0890941408870276E-2</c:v>
                </c:pt>
                <c:pt idx="167">
                  <c:v>3.1700941406597849E-2</c:v>
                </c:pt>
                <c:pt idx="168">
                  <c:v>3.1086549912288319E-2</c:v>
                </c:pt>
                <c:pt idx="171">
                  <c:v>1.9928932189941406E-2</c:v>
                </c:pt>
                <c:pt idx="172">
                  <c:v>3.0935554532334208E-2</c:v>
                </c:pt>
                <c:pt idx="173">
                  <c:v>3.0901116857421584E-2</c:v>
                </c:pt>
                <c:pt idx="174">
                  <c:v>3.200177798862569E-2</c:v>
                </c:pt>
                <c:pt idx="175">
                  <c:v>3.4884559150668792E-2</c:v>
                </c:pt>
                <c:pt idx="177">
                  <c:v>3.0543480686901603E-2</c:v>
                </c:pt>
                <c:pt idx="182">
                  <c:v>5.3354716168541927E-2</c:v>
                </c:pt>
                <c:pt idx="183">
                  <c:v>2.9579218469734769E-2</c:v>
                </c:pt>
                <c:pt idx="184">
                  <c:v>2.7644780791888479E-2</c:v>
                </c:pt>
                <c:pt idx="185">
                  <c:v>2.8044780796335544E-2</c:v>
                </c:pt>
                <c:pt idx="189">
                  <c:v>2.7152045819093473E-2</c:v>
                </c:pt>
                <c:pt idx="190">
                  <c:v>2.7652045821014326E-2</c:v>
                </c:pt>
                <c:pt idx="192">
                  <c:v>3.0000389320775867E-2</c:v>
                </c:pt>
                <c:pt idx="197">
                  <c:v>2.8295739277382381E-2</c:v>
                </c:pt>
                <c:pt idx="199">
                  <c:v>2.7012267470126972E-2</c:v>
                </c:pt>
                <c:pt idx="201">
                  <c:v>2.9387085582129657E-2</c:v>
                </c:pt>
                <c:pt idx="202">
                  <c:v>2.9584433694253676E-2</c:v>
                </c:pt>
                <c:pt idx="203">
                  <c:v>2.7060592510679271E-2</c:v>
                </c:pt>
                <c:pt idx="204">
                  <c:v>2.5802313655731268E-2</c:v>
                </c:pt>
                <c:pt idx="207">
                  <c:v>2.6038051444629673E-2</c:v>
                </c:pt>
                <c:pt idx="211">
                  <c:v>2.3966487315192353E-2</c:v>
                </c:pt>
                <c:pt idx="213">
                  <c:v>2.4132049635227304E-2</c:v>
                </c:pt>
                <c:pt idx="218">
                  <c:v>2.4827370085404254E-2</c:v>
                </c:pt>
                <c:pt idx="219">
                  <c:v>2.2634635104623158E-2</c:v>
                </c:pt>
                <c:pt idx="220">
                  <c:v>2.1247879798465874E-2</c:v>
                </c:pt>
                <c:pt idx="221">
                  <c:v>2.1166420890949667E-2</c:v>
                </c:pt>
                <c:pt idx="222">
                  <c:v>2.2096884422353469E-2</c:v>
                </c:pt>
                <c:pt idx="224">
                  <c:v>2.1973685907141771E-2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4B-41D0-92F7-7227AD66EB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69">
                  <c:v>3.3484458901511971E-2</c:v>
                </c:pt>
                <c:pt idx="70">
                  <c:v>3.3984458903432824E-2</c:v>
                </c:pt>
                <c:pt idx="165">
                  <c:v>1.5482597911613993E-2</c:v>
                </c:pt>
                <c:pt idx="178">
                  <c:v>3.0310365269542672E-2</c:v>
                </c:pt>
                <c:pt idx="180">
                  <c:v>2.9799089199514128E-2</c:v>
                </c:pt>
                <c:pt idx="186">
                  <c:v>3.0054780792852398E-2</c:v>
                </c:pt>
                <c:pt idx="187">
                  <c:v>3.064145302050747E-2</c:v>
                </c:pt>
                <c:pt idx="188">
                  <c:v>2.7972577678156085E-2</c:v>
                </c:pt>
                <c:pt idx="191">
                  <c:v>2.7839462258270942E-2</c:v>
                </c:pt>
                <c:pt idx="193">
                  <c:v>3.8200389317353256E-2</c:v>
                </c:pt>
                <c:pt idx="194">
                  <c:v>2.7473170484881848E-2</c:v>
                </c:pt>
                <c:pt idx="195">
                  <c:v>2.7883170485438313E-2</c:v>
                </c:pt>
                <c:pt idx="196">
                  <c:v>2.8295739277382381E-2</c:v>
                </c:pt>
                <c:pt idx="200">
                  <c:v>2.6626834420312662E-2</c:v>
                </c:pt>
                <c:pt idx="206">
                  <c:v>2.5583089292922523E-2</c:v>
                </c:pt>
                <c:pt idx="208">
                  <c:v>2.5513530687021557E-2</c:v>
                </c:pt>
                <c:pt idx="209">
                  <c:v>2.4640666437335312E-2</c:v>
                </c:pt>
                <c:pt idx="210">
                  <c:v>2.3866487310442608E-2</c:v>
                </c:pt>
                <c:pt idx="212">
                  <c:v>2.4032049637753516E-2</c:v>
                </c:pt>
                <c:pt idx="214">
                  <c:v>2.4620127202069853E-2</c:v>
                </c:pt>
                <c:pt idx="215">
                  <c:v>2.1681700622139033E-2</c:v>
                </c:pt>
                <c:pt idx="223">
                  <c:v>2.1973685907141771E-2</c:v>
                </c:pt>
                <c:pt idx="225">
                  <c:v>2.0323998032836244E-2</c:v>
                </c:pt>
                <c:pt idx="226">
                  <c:v>2.0255852134141605E-2</c:v>
                </c:pt>
                <c:pt idx="227">
                  <c:v>2.1408762571809348E-2</c:v>
                </c:pt>
                <c:pt idx="228">
                  <c:v>2.1891543736273888E-2</c:v>
                </c:pt>
                <c:pt idx="229">
                  <c:v>2.0885564073978458E-2</c:v>
                </c:pt>
                <c:pt idx="230">
                  <c:v>2.0613375709217507E-2</c:v>
                </c:pt>
                <c:pt idx="231">
                  <c:v>2.0796156873984728E-2</c:v>
                </c:pt>
                <c:pt idx="232">
                  <c:v>1.958686418220168E-2</c:v>
                </c:pt>
                <c:pt idx="233">
                  <c:v>1.8788171677442733E-2</c:v>
                </c:pt>
                <c:pt idx="234">
                  <c:v>1.8641811577253975E-2</c:v>
                </c:pt>
                <c:pt idx="235">
                  <c:v>1.8362982409598771E-2</c:v>
                </c:pt>
                <c:pt idx="236">
                  <c:v>1.8362982409598771E-2</c:v>
                </c:pt>
                <c:pt idx="237">
                  <c:v>1.8562982411822304E-2</c:v>
                </c:pt>
                <c:pt idx="238">
                  <c:v>1.8063643547066022E-2</c:v>
                </c:pt>
                <c:pt idx="239">
                  <c:v>2.1524570598558057E-2</c:v>
                </c:pt>
                <c:pt idx="240">
                  <c:v>1.7770908569218591E-2</c:v>
                </c:pt>
                <c:pt idx="241">
                  <c:v>1.6502694350492675E-2</c:v>
                </c:pt>
                <c:pt idx="242">
                  <c:v>1.6033819236326963E-2</c:v>
                </c:pt>
                <c:pt idx="243">
                  <c:v>1.829474612895865E-2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4B-41D0-92F7-7227AD66EB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4B-41D0-92F7-7227AD66EB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4B-41D0-92F7-7227AD66EB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4B-41D0-92F7-7227AD66EB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">
                  <c:v>7.9444413837963107E-2</c:v>
                </c:pt>
                <c:pt idx="2">
                  <c:v>7.9361871287300129E-2</c:v>
                </c:pt>
                <c:pt idx="3">
                  <c:v>7.8963175193531784E-2</c:v>
                </c:pt>
                <c:pt idx="4">
                  <c:v>7.7992910871587717E-2</c:v>
                </c:pt>
                <c:pt idx="5">
                  <c:v>7.6541407905212328E-2</c:v>
                </c:pt>
                <c:pt idx="6">
                  <c:v>7.6541407905212328E-2</c:v>
                </c:pt>
                <c:pt idx="7">
                  <c:v>7.5209825248290688E-2</c:v>
                </c:pt>
                <c:pt idx="8">
                  <c:v>7.5181791929197606E-2</c:v>
                </c:pt>
                <c:pt idx="9">
                  <c:v>6.0177736587930936E-2</c:v>
                </c:pt>
                <c:pt idx="10">
                  <c:v>5.8799431732520821E-2</c:v>
                </c:pt>
                <c:pt idx="11">
                  <c:v>5.878852988620685E-2</c:v>
                </c:pt>
                <c:pt idx="12">
                  <c:v>5.8780742853125428E-2</c:v>
                </c:pt>
                <c:pt idx="13">
                  <c:v>5.8780742853125428E-2</c:v>
                </c:pt>
                <c:pt idx="14">
                  <c:v>5.8780742853125428E-2</c:v>
                </c:pt>
                <c:pt idx="15">
                  <c:v>5.8762053973730043E-2</c:v>
                </c:pt>
                <c:pt idx="16">
                  <c:v>5.8762053973730043E-2</c:v>
                </c:pt>
                <c:pt idx="17">
                  <c:v>5.8762053973730043E-2</c:v>
                </c:pt>
                <c:pt idx="18">
                  <c:v>5.874336509433465E-2</c:v>
                </c:pt>
                <c:pt idx="19">
                  <c:v>5.874336509433465E-2</c:v>
                </c:pt>
                <c:pt idx="20">
                  <c:v>5.874336509433465E-2</c:v>
                </c:pt>
                <c:pt idx="21">
                  <c:v>5.874336509433465E-2</c:v>
                </c:pt>
                <c:pt idx="22">
                  <c:v>5.874336509433465E-2</c:v>
                </c:pt>
                <c:pt idx="23">
                  <c:v>5.8196715372019453E-2</c:v>
                </c:pt>
                <c:pt idx="24">
                  <c:v>5.8196715372019453E-2</c:v>
                </c:pt>
                <c:pt idx="25">
                  <c:v>5.8121959854437889E-2</c:v>
                </c:pt>
                <c:pt idx="26">
                  <c:v>5.8076795062565689E-2</c:v>
                </c:pt>
                <c:pt idx="27">
                  <c:v>5.8076795062565689E-2</c:v>
                </c:pt>
                <c:pt idx="28">
                  <c:v>5.8076795062565689E-2</c:v>
                </c:pt>
                <c:pt idx="29">
                  <c:v>5.7400880591099039E-2</c:v>
                </c:pt>
                <c:pt idx="30">
                  <c:v>5.6182988617166037E-2</c:v>
                </c:pt>
                <c:pt idx="31">
                  <c:v>5.6091101626805362E-2</c:v>
                </c:pt>
                <c:pt idx="32">
                  <c:v>5.6080199780491391E-2</c:v>
                </c:pt>
                <c:pt idx="33">
                  <c:v>5.6041264615084324E-2</c:v>
                </c:pt>
                <c:pt idx="34">
                  <c:v>5.5980525757049301E-2</c:v>
                </c:pt>
                <c:pt idx="35">
                  <c:v>5.5968066504119035E-2</c:v>
                </c:pt>
                <c:pt idx="36">
                  <c:v>5.5275020559873281E-2</c:v>
                </c:pt>
                <c:pt idx="37">
                  <c:v>5.5275020559873281E-2</c:v>
                </c:pt>
                <c:pt idx="38">
                  <c:v>5.5275020559873281E-2</c:v>
                </c:pt>
                <c:pt idx="39">
                  <c:v>5.5256331680477888E-2</c:v>
                </c:pt>
                <c:pt idx="40">
                  <c:v>5.5246987240780185E-2</c:v>
                </c:pt>
                <c:pt idx="41">
                  <c:v>5.4773535629430277E-2</c:v>
                </c:pt>
                <c:pt idx="42">
                  <c:v>5.3943437902951641E-2</c:v>
                </c:pt>
                <c:pt idx="43">
                  <c:v>5.3220801232996509E-2</c:v>
                </c:pt>
                <c:pt idx="44">
                  <c:v>5.2026270358307751E-2</c:v>
                </c:pt>
                <c:pt idx="48">
                  <c:v>5.1203959664910537E-2</c:v>
                </c:pt>
                <c:pt idx="49">
                  <c:v>5.1194615225212833E-2</c:v>
                </c:pt>
                <c:pt idx="51">
                  <c:v>5.0501569280967079E-2</c:v>
                </c:pt>
                <c:pt idx="52">
                  <c:v>5.0501569280967079E-2</c:v>
                </c:pt>
                <c:pt idx="53">
                  <c:v>4.9915984393244815E-2</c:v>
                </c:pt>
                <c:pt idx="54">
                  <c:v>4.9880164041070318E-2</c:v>
                </c:pt>
                <c:pt idx="55">
                  <c:v>4.9870819601372615E-2</c:v>
                </c:pt>
                <c:pt idx="59">
                  <c:v>4.9246299548243291E-2</c:v>
                </c:pt>
                <c:pt idx="63">
                  <c:v>4.918711809682455E-2</c:v>
                </c:pt>
                <c:pt idx="69">
                  <c:v>4.8484727712881093E-2</c:v>
                </c:pt>
                <c:pt idx="80">
                  <c:v>4.7106422857470985E-2</c:v>
                </c:pt>
                <c:pt idx="81">
                  <c:v>4.6421163946306639E-2</c:v>
                </c:pt>
                <c:pt idx="84">
                  <c:v>4.5782627233630767E-2</c:v>
                </c:pt>
                <c:pt idx="89">
                  <c:v>4.5061547970291917E-2</c:v>
                </c:pt>
                <c:pt idx="131">
                  <c:v>3.6791718837831257E-2</c:v>
                </c:pt>
                <c:pt idx="132">
                  <c:v>3.6134493245759992E-2</c:v>
                </c:pt>
                <c:pt idx="133">
                  <c:v>3.5467923213991039E-2</c:v>
                </c:pt>
                <c:pt idx="134">
                  <c:v>3.5458578774293342E-2</c:v>
                </c:pt>
                <c:pt idx="135">
                  <c:v>3.5413413982421149E-2</c:v>
                </c:pt>
                <c:pt idx="136">
                  <c:v>3.5394725103025756E-2</c:v>
                </c:pt>
                <c:pt idx="137">
                  <c:v>3.5358904750851253E-2</c:v>
                </c:pt>
                <c:pt idx="138">
                  <c:v>3.5358904750851253E-2</c:v>
                </c:pt>
                <c:pt idx="139">
                  <c:v>3.5358904750851253E-2</c:v>
                </c:pt>
                <c:pt idx="140">
                  <c:v>3.4756188390349885E-2</c:v>
                </c:pt>
                <c:pt idx="141">
                  <c:v>3.4692334719082299E-2</c:v>
                </c:pt>
                <c:pt idx="142">
                  <c:v>3.4692334719082299E-2</c:v>
                </c:pt>
                <c:pt idx="143">
                  <c:v>3.4134783150453124E-2</c:v>
                </c:pt>
                <c:pt idx="144">
                  <c:v>3.4134783150453124E-2</c:v>
                </c:pt>
                <c:pt idx="145">
                  <c:v>3.4134783150453124E-2</c:v>
                </c:pt>
                <c:pt idx="146">
                  <c:v>3.4081831325499516E-2</c:v>
                </c:pt>
                <c:pt idx="147">
                  <c:v>3.4081831325499516E-2</c:v>
                </c:pt>
                <c:pt idx="148">
                  <c:v>3.4080273918883235E-2</c:v>
                </c:pt>
                <c:pt idx="149">
                  <c:v>3.4080273918883235E-2</c:v>
                </c:pt>
                <c:pt idx="150">
                  <c:v>3.3460426085602755E-2</c:v>
                </c:pt>
                <c:pt idx="151">
                  <c:v>3.3460426085602755E-2</c:v>
                </c:pt>
                <c:pt idx="152">
                  <c:v>3.3451081645905059E-2</c:v>
                </c:pt>
                <c:pt idx="153">
                  <c:v>3.3441737206207363E-2</c:v>
                </c:pt>
                <c:pt idx="154">
                  <c:v>3.342304832681197E-2</c:v>
                </c:pt>
                <c:pt idx="155">
                  <c:v>3.3413703887114274E-2</c:v>
                </c:pt>
                <c:pt idx="156">
                  <c:v>3.335140762246297E-2</c:v>
                </c:pt>
                <c:pt idx="157">
                  <c:v>3.2877956011113055E-2</c:v>
                </c:pt>
                <c:pt idx="158">
                  <c:v>3.2877956011113055E-2</c:v>
                </c:pt>
                <c:pt idx="159">
                  <c:v>3.2877956011113055E-2</c:v>
                </c:pt>
                <c:pt idx="160">
                  <c:v>3.2812544933229187E-2</c:v>
                </c:pt>
                <c:pt idx="161">
                  <c:v>3.1999578679529662E-2</c:v>
                </c:pt>
                <c:pt idx="162">
                  <c:v>3.1973102767052862E-2</c:v>
                </c:pt>
                <c:pt idx="163">
                  <c:v>3.1963758327355166E-2</c:v>
                </c:pt>
                <c:pt idx="164">
                  <c:v>3.1424895638121383E-2</c:v>
                </c:pt>
                <c:pt idx="165">
                  <c:v>3.138907528594688E-2</c:v>
                </c:pt>
                <c:pt idx="166">
                  <c:v>3.1361041966853791E-2</c:v>
                </c:pt>
                <c:pt idx="167">
                  <c:v>3.1361041966853791E-2</c:v>
                </c:pt>
                <c:pt idx="168">
                  <c:v>3.0703816374782533E-2</c:v>
                </c:pt>
                <c:pt idx="169">
                  <c:v>3.0683570088770859E-2</c:v>
                </c:pt>
                <c:pt idx="170">
                  <c:v>3.0649307143212644E-2</c:v>
                </c:pt>
                <c:pt idx="171">
                  <c:v>3.0645413626671933E-2</c:v>
                </c:pt>
                <c:pt idx="172">
                  <c:v>3.0639962703514947E-2</c:v>
                </c:pt>
                <c:pt idx="173">
                  <c:v>3.0621273824119555E-2</c:v>
                </c:pt>
                <c:pt idx="174">
                  <c:v>3.0585453471945051E-2</c:v>
                </c:pt>
                <c:pt idx="175">
                  <c:v>3.0576109032247355E-2</c:v>
                </c:pt>
                <c:pt idx="176">
                  <c:v>3.0003762100763498E-2</c:v>
                </c:pt>
                <c:pt idx="177">
                  <c:v>2.9974950078362268E-2</c:v>
                </c:pt>
                <c:pt idx="178">
                  <c:v>2.9884620494617882E-2</c:v>
                </c:pt>
                <c:pt idx="179">
                  <c:v>2.9489039214082094E-2</c:v>
                </c:pt>
                <c:pt idx="180">
                  <c:v>2.9317724486291011E-2</c:v>
                </c:pt>
                <c:pt idx="181">
                  <c:v>2.9252313408407137E-2</c:v>
                </c:pt>
                <c:pt idx="182">
                  <c:v>2.9248419891866433E-2</c:v>
                </c:pt>
                <c:pt idx="183">
                  <c:v>2.921649305623264E-2</c:v>
                </c:pt>
                <c:pt idx="184">
                  <c:v>2.9197804176837247E-2</c:v>
                </c:pt>
                <c:pt idx="185">
                  <c:v>2.9197804176837247E-2</c:v>
                </c:pt>
                <c:pt idx="186">
                  <c:v>2.9197804176837247E-2</c:v>
                </c:pt>
                <c:pt idx="187">
                  <c:v>2.8671400740533724E-2</c:v>
                </c:pt>
                <c:pt idx="188">
                  <c:v>2.8634022981742946E-2</c:v>
                </c:pt>
                <c:pt idx="189">
                  <c:v>2.8568611903859072E-2</c:v>
                </c:pt>
                <c:pt idx="190">
                  <c:v>2.8568611903859072E-2</c:v>
                </c:pt>
                <c:pt idx="191">
                  <c:v>2.8543693397998553E-2</c:v>
                </c:pt>
                <c:pt idx="192">
                  <c:v>2.854057858476599E-2</c:v>
                </c:pt>
                <c:pt idx="193">
                  <c:v>2.854057858476599E-2</c:v>
                </c:pt>
                <c:pt idx="194">
                  <c:v>2.8531234145068293E-2</c:v>
                </c:pt>
                <c:pt idx="195">
                  <c:v>2.8531234145068293E-2</c:v>
                </c:pt>
                <c:pt idx="196">
                  <c:v>2.8085815852811467E-2</c:v>
                </c:pt>
                <c:pt idx="197">
                  <c:v>2.8085815852811467E-2</c:v>
                </c:pt>
                <c:pt idx="198">
                  <c:v>2.7344490303460943E-2</c:v>
                </c:pt>
                <c:pt idx="199">
                  <c:v>2.7190307048448964E-2</c:v>
                </c:pt>
                <c:pt idx="200">
                  <c:v>2.7107764497785986E-2</c:v>
                </c:pt>
                <c:pt idx="201">
                  <c:v>2.6670133238610574E-2</c:v>
                </c:pt>
                <c:pt idx="202">
                  <c:v>2.65782462482499E-2</c:v>
                </c:pt>
                <c:pt idx="203">
                  <c:v>2.6574352731709189E-2</c:v>
                </c:pt>
                <c:pt idx="204">
                  <c:v>2.6551770335773092E-2</c:v>
                </c:pt>
                <c:pt idx="205">
                  <c:v>2.6521400906755581E-2</c:v>
                </c:pt>
                <c:pt idx="206">
                  <c:v>2.5944381755422873E-2</c:v>
                </c:pt>
                <c:pt idx="207">
                  <c:v>2.5793313313643464E-2</c:v>
                </c:pt>
                <c:pt idx="208">
                  <c:v>2.523731915163057E-2</c:v>
                </c:pt>
                <c:pt idx="209">
                  <c:v>2.4709358308710766E-2</c:v>
                </c:pt>
                <c:pt idx="210">
                  <c:v>2.4488206569198631E-2</c:v>
                </c:pt>
                <c:pt idx="211">
                  <c:v>2.4488206569198631E-2</c:v>
                </c:pt>
                <c:pt idx="212">
                  <c:v>2.4469517689803245E-2</c:v>
                </c:pt>
                <c:pt idx="213">
                  <c:v>2.4469517689803245E-2</c:v>
                </c:pt>
                <c:pt idx="214">
                  <c:v>2.4408778831768223E-2</c:v>
                </c:pt>
                <c:pt idx="215">
                  <c:v>2.3899506868243804E-2</c:v>
                </c:pt>
                <c:pt idx="216">
                  <c:v>2.3162853538742131E-2</c:v>
                </c:pt>
                <c:pt idx="217">
                  <c:v>2.3162853538742131E-2</c:v>
                </c:pt>
                <c:pt idx="218">
                  <c:v>2.3074081361614027E-2</c:v>
                </c:pt>
                <c:pt idx="219">
                  <c:v>2.2444889088635851E-2</c:v>
                </c:pt>
                <c:pt idx="220">
                  <c:v>2.2433987242321873E-2</c:v>
                </c:pt>
                <c:pt idx="221">
                  <c:v>2.2371690977670569E-2</c:v>
                </c:pt>
                <c:pt idx="222">
                  <c:v>2.2370133571054281E-2</c:v>
                </c:pt>
                <c:pt idx="223">
                  <c:v>2.1742498704692394E-2</c:v>
                </c:pt>
                <c:pt idx="224">
                  <c:v>2.1742498704692394E-2</c:v>
                </c:pt>
                <c:pt idx="225">
                  <c:v>2.1136667530958456E-2</c:v>
                </c:pt>
                <c:pt idx="226">
                  <c:v>2.1130437904493322E-2</c:v>
                </c:pt>
                <c:pt idx="227">
                  <c:v>2.1019862034737262E-2</c:v>
                </c:pt>
                <c:pt idx="228">
                  <c:v>2.1010517595039566E-2</c:v>
                </c:pt>
                <c:pt idx="229">
                  <c:v>2.0392227168375368E-2</c:v>
                </c:pt>
                <c:pt idx="230">
                  <c:v>2.0298782771398412E-2</c:v>
                </c:pt>
                <c:pt idx="231">
                  <c:v>2.0289438331700715E-2</c:v>
                </c:pt>
                <c:pt idx="232">
                  <c:v>1.9615081266850347E-2</c:v>
                </c:pt>
                <c:pt idx="233">
                  <c:v>1.9073103764383995E-2</c:v>
                </c:pt>
                <c:pt idx="234">
                  <c:v>1.8993676026953586E-2</c:v>
                </c:pt>
                <c:pt idx="235">
                  <c:v>1.8317761555486929E-2</c:v>
                </c:pt>
                <c:pt idx="236">
                  <c:v>1.8317761555486929E-2</c:v>
                </c:pt>
                <c:pt idx="237">
                  <c:v>1.8317761555486929E-2</c:v>
                </c:pt>
                <c:pt idx="238">
                  <c:v>1.8281941203312432E-2</c:v>
                </c:pt>
                <c:pt idx="239">
                  <c:v>1.8278826390079869E-2</c:v>
                </c:pt>
                <c:pt idx="240">
                  <c:v>1.7652748930334257E-2</c:v>
                </c:pt>
                <c:pt idx="241">
                  <c:v>1.7579550819368975E-2</c:v>
                </c:pt>
                <c:pt idx="242">
                  <c:v>1.7542173060578189E-2</c:v>
                </c:pt>
                <c:pt idx="243">
                  <c:v>1.7539058247345626E-2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4B-41D0-92F7-7227AD66EB7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87">
                  <c:v>-8.5014659998705611E-2</c:v>
                </c:pt>
                <c:pt idx="176">
                  <c:v>0.20477990542713087</c:v>
                </c:pt>
                <c:pt idx="205">
                  <c:v>-0.15740364755765768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4B-41D0-92F7-7227AD66E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762288"/>
        <c:axId val="1"/>
      </c:scatterChart>
      <c:valAx>
        <c:axId val="478762288"/>
        <c:scaling>
          <c:orientation val="minMax"/>
          <c:max val="4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857707442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1198686371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762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27767649733438"/>
          <c:y val="0.92024539877300615"/>
          <c:w val="0.7898205827719810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Cnc - O-C Diagr.</a:t>
            </a:r>
          </a:p>
        </c:rich>
      </c:tx>
      <c:layout>
        <c:manualLayout>
          <c:xMode val="edge"/>
          <c:yMode val="edge"/>
          <c:x val="0.338843409036680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81-4487-8EE7-4912D6F69C9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66">
                    <c:v>4.0000000000000001E-3</c:v>
                  </c:pt>
                  <c:pt idx="69">
                    <c:v>5.0000000000000001E-3</c:v>
                  </c:pt>
                  <c:pt idx="70">
                    <c:v>6.9999999999999999E-4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6">
                    <c:v>1.5E-3</c:v>
                  </c:pt>
                  <c:pt idx="77">
                    <c:v>5.0000000000000001E-3</c:v>
                  </c:pt>
                  <c:pt idx="78">
                    <c:v>6.9999999999999999E-4</c:v>
                  </c:pt>
                  <c:pt idx="87">
                    <c:v>8.0000000000000007E-5</c:v>
                  </c:pt>
                  <c:pt idx="88">
                    <c:v>3.0000000000000001E-5</c:v>
                  </c:pt>
                  <c:pt idx="89">
                    <c:v>1.8000000000000001E-4</c:v>
                  </c:pt>
                  <c:pt idx="90">
                    <c:v>5.9999999999999995E-4</c:v>
                  </c:pt>
                  <c:pt idx="91">
                    <c:v>4.6000000000000001E-4</c:v>
                  </c:pt>
                  <c:pt idx="92">
                    <c:v>3.3E-4</c:v>
                  </c:pt>
                  <c:pt idx="93">
                    <c:v>2.1000000000000001E-4</c:v>
                  </c:pt>
                  <c:pt idx="94">
                    <c:v>2.0000000000000001E-4</c:v>
                  </c:pt>
                  <c:pt idx="95">
                    <c:v>5.9999999999999995E-4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2.0999999999999999E-3</c:v>
                  </c:pt>
                  <c:pt idx="99">
                    <c:v>1E-3</c:v>
                  </c:pt>
                  <c:pt idx="100">
                    <c:v>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66">
                    <c:v>4.0000000000000001E-3</c:v>
                  </c:pt>
                  <c:pt idx="69">
                    <c:v>5.0000000000000001E-3</c:v>
                  </c:pt>
                  <c:pt idx="70">
                    <c:v>6.9999999999999999E-4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6">
                    <c:v>1.5E-3</c:v>
                  </c:pt>
                  <c:pt idx="77">
                    <c:v>5.0000000000000001E-3</c:v>
                  </c:pt>
                  <c:pt idx="78">
                    <c:v>6.9999999999999999E-4</c:v>
                  </c:pt>
                  <c:pt idx="87">
                    <c:v>8.0000000000000007E-5</c:v>
                  </c:pt>
                  <c:pt idx="88">
                    <c:v>3.0000000000000001E-5</c:v>
                  </c:pt>
                  <c:pt idx="89">
                    <c:v>1.8000000000000001E-4</c:v>
                  </c:pt>
                  <c:pt idx="90">
                    <c:v>5.9999999999999995E-4</c:v>
                  </c:pt>
                  <c:pt idx="91">
                    <c:v>4.6000000000000001E-4</c:v>
                  </c:pt>
                  <c:pt idx="92">
                    <c:v>3.3E-4</c:v>
                  </c:pt>
                  <c:pt idx="93">
                    <c:v>2.1000000000000001E-4</c:v>
                  </c:pt>
                  <c:pt idx="94">
                    <c:v>2.0000000000000001E-4</c:v>
                  </c:pt>
                  <c:pt idx="95">
                    <c:v>5.9999999999999995E-4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2.0999999999999999E-3</c:v>
                  </c:pt>
                  <c:pt idx="99">
                    <c:v>1E-3</c:v>
                  </c:pt>
                  <c:pt idx="10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32">
                  <c:v>-4.9334200011799112E-3</c:v>
                </c:pt>
                <c:pt idx="35">
                  <c:v>-3.9082799994503148E-3</c:v>
                </c:pt>
                <c:pt idx="43">
                  <c:v>-6.9562200005748309E-3</c:v>
                </c:pt>
                <c:pt idx="44">
                  <c:v>1.6725600071367808E-3</c:v>
                </c:pt>
                <c:pt idx="48">
                  <c:v>-8.9603799933684058E-3</c:v>
                </c:pt>
                <c:pt idx="56">
                  <c:v>9.3013999867253006E-4</c:v>
                </c:pt>
                <c:pt idx="61">
                  <c:v>-1.4702600019518286E-3</c:v>
                </c:pt>
                <c:pt idx="67">
                  <c:v>-2.0227279994287528E-2</c:v>
                </c:pt>
                <c:pt idx="68">
                  <c:v>-5.0833800050895661E-3</c:v>
                </c:pt>
                <c:pt idx="71">
                  <c:v>-1.6746199980843812E-3</c:v>
                </c:pt>
                <c:pt idx="73">
                  <c:v>2.4302000383613631E-4</c:v>
                </c:pt>
                <c:pt idx="74">
                  <c:v>1.3608599983854219E-3</c:v>
                </c:pt>
                <c:pt idx="81">
                  <c:v>-5.1417200011201203E-3</c:v>
                </c:pt>
                <c:pt idx="82">
                  <c:v>-1.5369040003861301E-2</c:v>
                </c:pt>
                <c:pt idx="83">
                  <c:v>-1.1596359996474348E-2</c:v>
                </c:pt>
                <c:pt idx="84">
                  <c:v>-1.3051000001723878E-2</c:v>
                </c:pt>
                <c:pt idx="85">
                  <c:v>-1.6278319999400992E-2</c:v>
                </c:pt>
                <c:pt idx="86">
                  <c:v>-1.8127119998098351E-2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81-4487-8EE7-4912D6F69C9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">
                  <c:v>4.580659995554015E-3</c:v>
                </c:pt>
                <c:pt idx="2">
                  <c:v>8.2257999747525901E-4</c:v>
                </c:pt>
                <c:pt idx="3">
                  <c:v>1.5118399969651364E-3</c:v>
                </c:pt>
                <c:pt idx="4">
                  <c:v>4.9404199962737039E-3</c:v>
                </c:pt>
                <c:pt idx="5">
                  <c:v>-3.4944000071845949E-4</c:v>
                </c:pt>
                <c:pt idx="6">
                  <c:v>-3.6601800020434894E-3</c:v>
                </c:pt>
                <c:pt idx="7">
                  <c:v>1.8851799977710471E-3</c:v>
                </c:pt>
                <c:pt idx="8">
                  <c:v>1.3471199999912642E-3</c:v>
                </c:pt>
                <c:pt idx="9">
                  <c:v>-4.3348399995011277E-3</c:v>
                </c:pt>
                <c:pt idx="10">
                  <c:v>1.6651600017212331E-3</c:v>
                </c:pt>
                <c:pt idx="11">
                  <c:v>1.1990500002866611E-2</c:v>
                </c:pt>
                <c:pt idx="12">
                  <c:v>2.2251199989113957E-3</c:v>
                </c:pt>
                <c:pt idx="13">
                  <c:v>-5.3984400001354516E-3</c:v>
                </c:pt>
                <c:pt idx="14">
                  <c:v>-5.126280004333239E-3</c:v>
                </c:pt>
                <c:pt idx="15">
                  <c:v>-1.2627999967662618E-4</c:v>
                </c:pt>
                <c:pt idx="16">
                  <c:v>-3.5360000765649602E-4</c:v>
                </c:pt>
                <c:pt idx="17">
                  <c:v>1.1108339997008443E-2</c:v>
                </c:pt>
                <c:pt idx="18">
                  <c:v>-5.1189799924031831E-3</c:v>
                </c:pt>
                <c:pt idx="19">
                  <c:v>-4.3462999965413474E-3</c:v>
                </c:pt>
                <c:pt idx="20">
                  <c:v>4.6537000016542152E-3</c:v>
                </c:pt>
                <c:pt idx="21">
                  <c:v>1.115639999625273E-3</c:v>
                </c:pt>
                <c:pt idx="22">
                  <c:v>-1.2104379995435011E-2</c:v>
                </c:pt>
                <c:pt idx="23">
                  <c:v>-1.0011400008806959E-3</c:v>
                </c:pt>
                <c:pt idx="24">
                  <c:v>5.4806199914310127E-3</c:v>
                </c:pt>
                <c:pt idx="25">
                  <c:v>5.7037799997488037E-3</c:v>
                </c:pt>
                <c:pt idx="26">
                  <c:v>3.938399997423403E-3</c:v>
                </c:pt>
                <c:pt idx="27">
                  <c:v>-2.6179999986197799E-4</c:v>
                </c:pt>
                <c:pt idx="28">
                  <c:v>1.706875999661861E-2</c:v>
                </c:pt>
                <c:pt idx="29">
                  <c:v>-8.5014659998705611E-2</c:v>
                </c:pt>
                <c:pt idx="30">
                  <c:v>-3.0146599965519272E-3</c:v>
                </c:pt>
                <c:pt idx="31">
                  <c:v>7.9467599935014732E-3</c:v>
                </c:pt>
                <c:pt idx="33">
                  <c:v>-5.7153800007654354E-3</c:v>
                </c:pt>
                <c:pt idx="36">
                  <c:v>-3.9082799994503148E-3</c:v>
                </c:pt>
                <c:pt idx="37">
                  <c:v>1.0871699996641837E-2</c:v>
                </c:pt>
                <c:pt idx="47">
                  <c:v>5.5776799999875948E-3</c:v>
                </c:pt>
                <c:pt idx="49">
                  <c:v>-4.3876999989151955E-3</c:v>
                </c:pt>
                <c:pt idx="51">
                  <c:v>4.1376399967703037E-3</c:v>
                </c:pt>
                <c:pt idx="52">
                  <c:v>2.3701800018898211E-3</c:v>
                </c:pt>
                <c:pt idx="54">
                  <c:v>6.6882199971587397E-3</c:v>
                </c:pt>
                <c:pt idx="57">
                  <c:v>-7.5953999985358678E-3</c:v>
                </c:pt>
                <c:pt idx="59">
                  <c:v>1.3211800032877363E-3</c:v>
                </c:pt>
                <c:pt idx="60">
                  <c:v>6.8404799967538565E-3</c:v>
                </c:pt>
                <c:pt idx="63">
                  <c:v>-3.9102999944589101E-3</c:v>
                </c:pt>
                <c:pt idx="64">
                  <c:v>-5.724400034523569E-4</c:v>
                </c:pt>
                <c:pt idx="65">
                  <c:v>-5.5651399961789139E-3</c:v>
                </c:pt>
                <c:pt idx="66">
                  <c:v>-5.234579999523703E-3</c:v>
                </c:pt>
                <c:pt idx="69">
                  <c:v>-1.0681920000934042E-2</c:v>
                </c:pt>
                <c:pt idx="70">
                  <c:v>-9.0746199930435978E-3</c:v>
                </c:pt>
                <c:pt idx="72">
                  <c:v>-7.1021399926394224E-3</c:v>
                </c:pt>
                <c:pt idx="75">
                  <c:v>-9.8664599936455488E-3</c:v>
                </c:pt>
                <c:pt idx="76">
                  <c:v>-1.2131839997891802E-2</c:v>
                </c:pt>
                <c:pt idx="77">
                  <c:v>-1.008647999697132E-2</c:v>
                </c:pt>
                <c:pt idx="78">
                  <c:v>-1.2786680003046058E-2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81-4487-8EE7-4912D6F69C9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plus>
            <c:min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38">
                  <c:v>-2.8096199966967106E-3</c:v>
                </c:pt>
                <c:pt idx="39">
                  <c:v>-2.5096199969993904E-3</c:v>
                </c:pt>
                <c:pt idx="42">
                  <c:v>-2.3228600039146841E-3</c:v>
                </c:pt>
                <c:pt idx="53">
                  <c:v>-4.5708000034210272E-3</c:v>
                </c:pt>
                <c:pt idx="55">
                  <c:v>-4.418140000780113E-3</c:v>
                </c:pt>
                <c:pt idx="58">
                  <c:v>-5.5075999989639968E-3</c:v>
                </c:pt>
                <c:pt idx="62">
                  <c:v>-6.9917400032863952E-3</c:v>
                </c:pt>
                <c:pt idx="79">
                  <c:v>-1.2906700001622085E-2</c:v>
                </c:pt>
                <c:pt idx="80">
                  <c:v>-1.2006700002530124E-2</c:v>
                </c:pt>
                <c:pt idx="87">
                  <c:v>-1.6007999998691957E-2</c:v>
                </c:pt>
                <c:pt idx="88">
                  <c:v>-1.5738000001874752E-2</c:v>
                </c:pt>
                <c:pt idx="89">
                  <c:v>-1.4887999997881707E-2</c:v>
                </c:pt>
                <c:pt idx="90">
                  <c:v>-1.9416080001974478E-2</c:v>
                </c:pt>
                <c:pt idx="91">
                  <c:v>-1.9476820001727901E-2</c:v>
                </c:pt>
                <c:pt idx="92">
                  <c:v>-2.1086279994051438E-2</c:v>
                </c:pt>
                <c:pt idx="93">
                  <c:v>-2.0276279996323865E-2</c:v>
                </c:pt>
                <c:pt idx="94">
                  <c:v>-2.1601120002742391E-2</c:v>
                </c:pt>
                <c:pt idx="95">
                  <c:v>-3.282187000149861E-2</c:v>
                </c:pt>
                <c:pt idx="96">
                  <c:v>-2.1821139998792205E-2</c:v>
                </c:pt>
                <c:pt idx="97">
                  <c:v>-2.1875780003028922E-2</c:v>
                </c:pt>
                <c:pt idx="98">
                  <c:v>-2.0813839997572359E-2</c:v>
                </c:pt>
                <c:pt idx="99">
                  <c:v>-1.7941159996553324E-2</c:v>
                </c:pt>
                <c:pt idx="100">
                  <c:v>-2.3262840004463214E-2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81-4487-8EE7-4912D6F69C9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plus>
            <c:min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81-4487-8EE7-4912D6F69C9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plus>
            <c:min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81-4487-8EE7-4912D6F69C9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plus>
            <c:min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34">
                  <c:v>5.9738799973274581E-3</c:v>
                </c:pt>
                <c:pt idx="40">
                  <c:v>9.6078999995370395E-3</c:v>
                </c:pt>
                <c:pt idx="41">
                  <c:v>-1.2528699997346848E-2</c:v>
                </c:pt>
                <c:pt idx="45">
                  <c:v>9.0718000137712806E-4</c:v>
                </c:pt>
                <c:pt idx="46">
                  <c:v>7.9071799991652369E-3</c:v>
                </c:pt>
                <c:pt idx="50">
                  <c:v>1.358497999899555E-2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81-4487-8EE7-4912D6F69C9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3.70461029355574E-2</c:v>
                </c:pt>
                <c:pt idx="1">
                  <c:v>7.3368969348980538E-3</c:v>
                </c:pt>
                <c:pt idx="2">
                  <c:v>7.2291511886498384E-3</c:v>
                </c:pt>
                <c:pt idx="3">
                  <c:v>7.2005312248026587E-3</c:v>
                </c:pt>
                <c:pt idx="4">
                  <c:v>6.5086015106149211E-3</c:v>
                </c:pt>
                <c:pt idx="5">
                  <c:v>4.4664829137542744E-3</c:v>
                </c:pt>
                <c:pt idx="6">
                  <c:v>4.4378629499070982E-3</c:v>
                </c:pt>
                <c:pt idx="7">
                  <c:v>4.41766062248556E-3</c:v>
                </c:pt>
                <c:pt idx="8">
                  <c:v>4.3789394949276042E-3</c:v>
                </c:pt>
                <c:pt idx="9">
                  <c:v>4.3486360037952934E-3</c:v>
                </c:pt>
                <c:pt idx="10">
                  <c:v>4.3486360037952934E-3</c:v>
                </c:pt>
                <c:pt idx="11">
                  <c:v>4.2594090576834956E-3</c:v>
                </c:pt>
                <c:pt idx="12">
                  <c:v>4.2105867664147742E-3</c:v>
                </c:pt>
                <c:pt idx="13">
                  <c:v>3.7088956354465394E-3</c:v>
                </c:pt>
                <c:pt idx="14">
                  <c:v>3.5876816709172962E-3</c:v>
                </c:pt>
                <c:pt idx="15">
                  <c:v>3.5876816709172962E-3</c:v>
                </c:pt>
                <c:pt idx="16">
                  <c:v>3.5775805072065306E-3</c:v>
                </c:pt>
                <c:pt idx="17">
                  <c:v>3.5388593796485748E-3</c:v>
                </c:pt>
                <c:pt idx="18">
                  <c:v>3.5287582159378092E-3</c:v>
                </c:pt>
                <c:pt idx="19">
                  <c:v>3.5186570522270366E-3</c:v>
                </c:pt>
                <c:pt idx="20">
                  <c:v>3.5186570522270366E-3</c:v>
                </c:pt>
                <c:pt idx="21">
                  <c:v>3.4799359246690878E-3</c:v>
                </c:pt>
                <c:pt idx="22">
                  <c:v>3.4109113059788282E-3</c:v>
                </c:pt>
                <c:pt idx="23">
                  <c:v>2.8082085379028884E-3</c:v>
                </c:pt>
                <c:pt idx="24">
                  <c:v>2.1482658421325893E-3</c:v>
                </c:pt>
                <c:pt idx="25">
                  <c:v>1.2694645992956111E-3</c:v>
                </c:pt>
                <c:pt idx="26">
                  <c:v>1.2206423080268897E-3</c:v>
                </c:pt>
                <c:pt idx="27">
                  <c:v>5.303961211242797E-4</c:v>
                </c:pt>
                <c:pt idx="28">
                  <c:v>-6.2205483240887482E-5</c:v>
                </c:pt>
                <c:pt idx="29">
                  <c:v>-8.0724283377298089E-5</c:v>
                </c:pt>
                <c:pt idx="30">
                  <c:v>-8.0724283377298089E-5</c:v>
                </c:pt>
                <c:pt idx="31">
                  <c:v>-2.3055821175371749E-4</c:v>
                </c:pt>
                <c:pt idx="32">
                  <c:v>-8.5177977996606785E-4</c:v>
                </c:pt>
                <c:pt idx="33">
                  <c:v>-8.820832710983717E-4</c:v>
                </c:pt>
                <c:pt idx="34">
                  <c:v>-9.1070323494555488E-4</c:v>
                </c:pt>
                <c:pt idx="35">
                  <c:v>-1.6312529129804756E-3</c:v>
                </c:pt>
                <c:pt idx="36">
                  <c:v>-1.6312529129804756E-3</c:v>
                </c:pt>
                <c:pt idx="37">
                  <c:v>-1.7002775316707353E-3</c:v>
                </c:pt>
                <c:pt idx="38">
                  <c:v>-2.8888477949713248E-3</c:v>
                </c:pt>
                <c:pt idx="39">
                  <c:v>-2.8888477949713248E-3</c:v>
                </c:pt>
                <c:pt idx="40">
                  <c:v>-3.0302640869220993E-3</c:v>
                </c:pt>
                <c:pt idx="41">
                  <c:v>-3.0807699054759483E-3</c:v>
                </c:pt>
                <c:pt idx="42">
                  <c:v>-3.127908669459542E-3</c:v>
                </c:pt>
                <c:pt idx="43">
                  <c:v>-3.7811172560893308E-3</c:v>
                </c:pt>
                <c:pt idx="44">
                  <c:v>-3.7828007833744584E-3</c:v>
                </c:pt>
                <c:pt idx="45">
                  <c:v>-3.8316230746431798E-3</c:v>
                </c:pt>
                <c:pt idx="46">
                  <c:v>-3.8316230746431798E-3</c:v>
                </c:pt>
                <c:pt idx="47">
                  <c:v>-4.6312985350791258E-3</c:v>
                </c:pt>
                <c:pt idx="48">
                  <c:v>-4.6700196626370816E-3</c:v>
                </c:pt>
                <c:pt idx="49">
                  <c:v>-4.6801208263478472E-3</c:v>
                </c:pt>
                <c:pt idx="50">
                  <c:v>-4.6902219900586198E-3</c:v>
                </c:pt>
                <c:pt idx="51">
                  <c:v>-4.769347772459652E-3</c:v>
                </c:pt>
                <c:pt idx="52">
                  <c:v>-5.2626212670022487E-3</c:v>
                </c:pt>
                <c:pt idx="53">
                  <c:v>-5.2777730125683972E-3</c:v>
                </c:pt>
                <c:pt idx="54">
                  <c:v>-5.2929247581345526E-3</c:v>
                </c:pt>
                <c:pt idx="55">
                  <c:v>-5.3568987949694294E-3</c:v>
                </c:pt>
                <c:pt idx="56">
                  <c:v>-5.400670504382768E-3</c:v>
                </c:pt>
                <c:pt idx="57">
                  <c:v>-6.0016897451735732E-3</c:v>
                </c:pt>
                <c:pt idx="58">
                  <c:v>-6.0185250180248562E-3</c:v>
                </c:pt>
                <c:pt idx="59">
                  <c:v>-6.0202085453099838E-3</c:v>
                </c:pt>
                <c:pt idx="60">
                  <c:v>-6.7525429143408047E-3</c:v>
                </c:pt>
                <c:pt idx="61">
                  <c:v>-6.7811628781879879E-3</c:v>
                </c:pt>
                <c:pt idx="62">
                  <c:v>-6.8384028058823473E-3</c:v>
                </c:pt>
                <c:pt idx="63">
                  <c:v>-6.9192121155685071E-3</c:v>
                </c:pt>
                <c:pt idx="64">
                  <c:v>-7.5707371749131613E-3</c:v>
                </c:pt>
                <c:pt idx="65">
                  <c:v>-7.6296606298926553E-3</c:v>
                </c:pt>
                <c:pt idx="66">
                  <c:v>-8.2222622342578225E-3</c:v>
                </c:pt>
                <c:pt idx="67">
                  <c:v>-8.2811856892373095E-3</c:v>
                </c:pt>
                <c:pt idx="68">
                  <c:v>-8.2896033256629545E-3</c:v>
                </c:pt>
                <c:pt idx="69">
                  <c:v>-8.3013880166588547E-3</c:v>
                </c:pt>
                <c:pt idx="70">
                  <c:v>-8.3603114716383417E-3</c:v>
                </c:pt>
                <c:pt idx="71">
                  <c:v>-8.3603114716383417E-3</c:v>
                </c:pt>
                <c:pt idx="72">
                  <c:v>-9.0606588222517243E-3</c:v>
                </c:pt>
                <c:pt idx="73">
                  <c:v>-9.7711073365758724E-3</c:v>
                </c:pt>
                <c:pt idx="74">
                  <c:v>-1.0491657014610786E-2</c:v>
                </c:pt>
                <c:pt idx="75">
                  <c:v>-1.0501758178321559E-2</c:v>
                </c:pt>
                <c:pt idx="76">
                  <c:v>-1.055058046959028E-2</c:v>
                </c:pt>
                <c:pt idx="77">
                  <c:v>-1.0570782797011818E-2</c:v>
                </c:pt>
                <c:pt idx="78">
                  <c:v>-1.1261028983914428E-2</c:v>
                </c:pt>
                <c:pt idx="79">
                  <c:v>-1.1330053602604688E-2</c:v>
                </c:pt>
                <c:pt idx="80">
                  <c:v>-1.1330053602604688E-2</c:v>
                </c:pt>
                <c:pt idx="81">
                  <c:v>-1.2661723685141187E-2</c:v>
                </c:pt>
                <c:pt idx="82">
                  <c:v>-1.2671824848851952E-2</c:v>
                </c:pt>
                <c:pt idx="83">
                  <c:v>-1.2681926012562725E-2</c:v>
                </c:pt>
                <c:pt idx="84">
                  <c:v>-1.2702128339984263E-2</c:v>
                </c:pt>
                <c:pt idx="85">
                  <c:v>-1.2712229503695036E-2</c:v>
                </c:pt>
                <c:pt idx="86">
                  <c:v>-1.2779570595100168E-2</c:v>
                </c:pt>
                <c:pt idx="87">
                  <c:v>-1.3291362889779175E-2</c:v>
                </c:pt>
                <c:pt idx="88">
                  <c:v>-1.3291362889779175E-2</c:v>
                </c:pt>
                <c:pt idx="89">
                  <c:v>-1.3291362889779175E-2</c:v>
                </c:pt>
                <c:pt idx="90">
                  <c:v>-1.424087227859154E-2</c:v>
                </c:pt>
                <c:pt idx="91">
                  <c:v>-1.4269492242438724E-2</c:v>
                </c:pt>
                <c:pt idx="92">
                  <c:v>-1.493111846549415E-2</c:v>
                </c:pt>
                <c:pt idx="93">
                  <c:v>-1.493111846549415E-2</c:v>
                </c:pt>
                <c:pt idx="94">
                  <c:v>-1.5641566979818299E-2</c:v>
                </c:pt>
                <c:pt idx="95">
                  <c:v>-1.5704699253010608E-2</c:v>
                </c:pt>
                <c:pt idx="96">
                  <c:v>-1.5710591598508558E-2</c:v>
                </c:pt>
                <c:pt idx="97">
                  <c:v>-1.5730793925930096E-2</c:v>
                </c:pt>
                <c:pt idx="98">
                  <c:v>-1.5769515053488052E-2</c:v>
                </c:pt>
                <c:pt idx="99">
                  <c:v>-1.5779616217198818E-2</c:v>
                </c:pt>
                <c:pt idx="100">
                  <c:v>-1.6527102331795794E-2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81-4487-8EE7-4912D6F69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753432"/>
        <c:axId val="1"/>
      </c:scatterChart>
      <c:valAx>
        <c:axId val="478753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753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859504132231405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1</xdr:rowOff>
    </xdr:from>
    <xdr:to>
      <xdr:col>17</xdr:col>
      <xdr:colOff>514349</xdr:colOff>
      <xdr:row>18</xdr:row>
      <xdr:rowOff>9526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F6A4948A-95F4-614E-1401-7E05C6115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0</xdr:row>
      <xdr:rowOff>9525</xdr:rowOff>
    </xdr:from>
    <xdr:to>
      <xdr:col>27</xdr:col>
      <xdr:colOff>304800</xdr:colOff>
      <xdr:row>17</xdr:row>
      <xdr:rowOff>152400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88580B33-2B2A-F573-D6E6-C1911E94D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9525</xdr:rowOff>
    </xdr:from>
    <xdr:to>
      <xdr:col>13</xdr:col>
      <xdr:colOff>190500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38AE18E-183C-BE00-C52D-2040A7EA4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23" TargetMode="External"/><Relationship Id="rId117" Type="http://schemas.openxmlformats.org/officeDocument/2006/relationships/hyperlink" Target="http://www.bav-astro.de/sfs/BAVM_link.php?BAVMnr=220" TargetMode="External"/><Relationship Id="rId21" Type="http://schemas.openxmlformats.org/officeDocument/2006/relationships/hyperlink" Target="http://www.konkoly.hu/cgi-bin/IBVS?1029" TargetMode="External"/><Relationship Id="rId42" Type="http://schemas.openxmlformats.org/officeDocument/2006/relationships/hyperlink" Target="http://www.bav-astro.de/sfs/BAVM_link.php?BAVMnr=38" TargetMode="External"/><Relationship Id="rId47" Type="http://schemas.openxmlformats.org/officeDocument/2006/relationships/hyperlink" Target="http://www.konkoly.hu/cgi-bin/IBVS?3206" TargetMode="External"/><Relationship Id="rId63" Type="http://schemas.openxmlformats.org/officeDocument/2006/relationships/hyperlink" Target="http://www.bav-astro.de/sfs/BAVM_link.php?BAVMnr=113" TargetMode="External"/><Relationship Id="rId68" Type="http://schemas.openxmlformats.org/officeDocument/2006/relationships/hyperlink" Target="http://www.konkoly.hu/cgi-bin/IBVS?4751" TargetMode="External"/><Relationship Id="rId84" Type="http://schemas.openxmlformats.org/officeDocument/2006/relationships/hyperlink" Target="http://www.bav-astro.de/sfs/BAVM_link.php?BAVMnr=158" TargetMode="External"/><Relationship Id="rId89" Type="http://schemas.openxmlformats.org/officeDocument/2006/relationships/hyperlink" Target="http://www.bav-astro.de/sfs/BAVM_link.php?BAVMnr=171" TargetMode="External"/><Relationship Id="rId112" Type="http://schemas.openxmlformats.org/officeDocument/2006/relationships/hyperlink" Target="http://var.astro.cz/oejv/issues/oejv0116.pdf" TargetMode="External"/><Relationship Id="rId16" Type="http://schemas.openxmlformats.org/officeDocument/2006/relationships/hyperlink" Target="http://www.bav-astro.de/sfs/BAVM_link.php?BAVMnr=15" TargetMode="External"/><Relationship Id="rId107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15" TargetMode="External"/><Relationship Id="rId32" Type="http://schemas.openxmlformats.org/officeDocument/2006/relationships/hyperlink" Target="http://www.bav-astro.de/sfs/BAVM_link.php?BAVMnr=26" TargetMode="External"/><Relationship Id="rId37" Type="http://schemas.openxmlformats.org/officeDocument/2006/relationships/hyperlink" Target="http://www.bav-astro.de/sfs/BAVM_link.php?BAVMnr=28" TargetMode="External"/><Relationship Id="rId53" Type="http://schemas.openxmlformats.org/officeDocument/2006/relationships/hyperlink" Target="http://www.bav-astro.de/sfs/BAVM_link.php?BAVMnr=60" TargetMode="External"/><Relationship Id="rId58" Type="http://schemas.openxmlformats.org/officeDocument/2006/relationships/hyperlink" Target="http://www.konkoly.hu/cgi-bin/IBVS?4399" TargetMode="External"/><Relationship Id="rId74" Type="http://schemas.openxmlformats.org/officeDocument/2006/relationships/hyperlink" Target="http://var.astro.cz/oejv/issues/oejv0074.pdf" TargetMode="External"/><Relationship Id="rId79" Type="http://schemas.openxmlformats.org/officeDocument/2006/relationships/hyperlink" Target="http://www.bav-astro.de/sfs/BAVM_link.php?BAVMnr=154" TargetMode="External"/><Relationship Id="rId102" Type="http://schemas.openxmlformats.org/officeDocument/2006/relationships/hyperlink" Target="http://var.astro.cz/oejv/issues/oejv0074.pdf" TargetMode="External"/><Relationship Id="rId123" Type="http://schemas.openxmlformats.org/officeDocument/2006/relationships/hyperlink" Target="http://www.bav-astro.de/sfs/BAVM_link.php?BAVMnr=232" TargetMode="External"/><Relationship Id="rId128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15" TargetMode="External"/><Relationship Id="rId90" Type="http://schemas.openxmlformats.org/officeDocument/2006/relationships/hyperlink" Target="http://www.konkoly.hu/cgi-bin/IBVS?5588" TargetMode="External"/><Relationship Id="rId95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bav-astro.de/sfs/BAVM_link.php?BAVMnr=18" TargetMode="External"/><Relationship Id="rId14" Type="http://schemas.openxmlformats.org/officeDocument/2006/relationships/hyperlink" Target="http://www.bav-astro.de/sfs/BAVM_link.php?BAVMnr=15" TargetMode="External"/><Relationship Id="rId22" Type="http://schemas.openxmlformats.org/officeDocument/2006/relationships/hyperlink" Target="http://www.konkoly.hu/cgi-bin/IBVS?1029" TargetMode="External"/><Relationship Id="rId27" Type="http://schemas.openxmlformats.org/officeDocument/2006/relationships/hyperlink" Target="http://www.bav-astro.de/sfs/BAVM_link.php?BAVMnr=23" TargetMode="External"/><Relationship Id="rId30" Type="http://schemas.openxmlformats.org/officeDocument/2006/relationships/hyperlink" Target="http://www.bav-astro.de/sfs/BAVM_link.php?BAVMnr=25" TargetMode="External"/><Relationship Id="rId35" Type="http://schemas.openxmlformats.org/officeDocument/2006/relationships/hyperlink" Target="http://www.bav-astro.de/sfs/BAVM_link.php?BAVMnr=28" TargetMode="External"/><Relationship Id="rId43" Type="http://schemas.openxmlformats.org/officeDocument/2006/relationships/hyperlink" Target="http://www.bav-astro.de/sfs/BAVM_link.php?BAVMnr=43" TargetMode="External"/><Relationship Id="rId48" Type="http://schemas.openxmlformats.org/officeDocument/2006/relationships/hyperlink" Target="http://www.bav-astro.de/sfs/BAVM_link.php?BAVMnr=50" TargetMode="External"/><Relationship Id="rId56" Type="http://schemas.openxmlformats.org/officeDocument/2006/relationships/hyperlink" Target="http://www.bav-astro.de/sfs/BAVM_link.php?BAVMnr=79" TargetMode="External"/><Relationship Id="rId64" Type="http://schemas.openxmlformats.org/officeDocument/2006/relationships/hyperlink" Target="http://www.bav-astro.de/sfs/BAVM_link.php?BAVMnr=113" TargetMode="External"/><Relationship Id="rId69" Type="http://schemas.openxmlformats.org/officeDocument/2006/relationships/hyperlink" Target="http://www.bav-astro.de/sfs/BAVM_link.php?BAVMnr=122" TargetMode="External"/><Relationship Id="rId77" Type="http://schemas.openxmlformats.org/officeDocument/2006/relationships/hyperlink" Target="http://www.konkoly.hu/cgi-bin/IBVS?5300" TargetMode="External"/><Relationship Id="rId100" Type="http://schemas.openxmlformats.org/officeDocument/2006/relationships/hyperlink" Target="http://www.bav-astro.de/sfs/BAVM_link.php?BAVMnr=173" TargetMode="External"/><Relationship Id="rId105" Type="http://schemas.openxmlformats.org/officeDocument/2006/relationships/hyperlink" Target="http://vsolj.cetus-net.org/no45.pdf" TargetMode="External"/><Relationship Id="rId113" Type="http://schemas.openxmlformats.org/officeDocument/2006/relationships/hyperlink" Target="http://www.konkoly.hu/cgi-bin/IBVS?5894" TargetMode="External"/><Relationship Id="rId118" Type="http://schemas.openxmlformats.org/officeDocument/2006/relationships/hyperlink" Target="http://www.bav-astro.de/sfs/BAVM_link.php?BAVMnr=220" TargetMode="External"/><Relationship Id="rId126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15" TargetMode="External"/><Relationship Id="rId51" Type="http://schemas.openxmlformats.org/officeDocument/2006/relationships/hyperlink" Target="http://www.konkoly.hu/cgi-bin/IBVS?3593" TargetMode="External"/><Relationship Id="rId72" Type="http://schemas.openxmlformats.org/officeDocument/2006/relationships/hyperlink" Target="http://www.bav-astro.de/sfs/BAVM_link.php?BAVMnr=131" TargetMode="External"/><Relationship Id="rId80" Type="http://schemas.openxmlformats.org/officeDocument/2006/relationships/hyperlink" Target="http://www.konkoly.hu/cgi-bin/IBVS?5341" TargetMode="External"/><Relationship Id="rId85" Type="http://schemas.openxmlformats.org/officeDocument/2006/relationships/hyperlink" Target="http://www.bav-astro.de/sfs/BAVM_link.php?BAVMnr=172" TargetMode="External"/><Relationship Id="rId93" Type="http://schemas.openxmlformats.org/officeDocument/2006/relationships/hyperlink" Target="http://www.bav-astro.de/sfs/BAVM_link.php?BAVMnr=173" TargetMode="External"/><Relationship Id="rId98" Type="http://schemas.openxmlformats.org/officeDocument/2006/relationships/hyperlink" Target="http://www.bav-astro.de/sfs/BAVM_link.php?BAVMnr=173" TargetMode="External"/><Relationship Id="rId121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bav-astro.de/sfs/BAVM_link.php?BAVMnr=15" TargetMode="External"/><Relationship Id="rId17" Type="http://schemas.openxmlformats.org/officeDocument/2006/relationships/hyperlink" Target="http://www.bav-astro.de/sfs/BAVM_link.php?BAVMnr=15" TargetMode="External"/><Relationship Id="rId25" Type="http://schemas.openxmlformats.org/officeDocument/2006/relationships/hyperlink" Target="http://www.bav-astro.de/sfs/BAVM_link.php?BAVMnr=23" TargetMode="External"/><Relationship Id="rId33" Type="http://schemas.openxmlformats.org/officeDocument/2006/relationships/hyperlink" Target="http://www.bav-astro.de/sfs/BAVM_link.php?BAVMnr=26" TargetMode="External"/><Relationship Id="rId38" Type="http://schemas.openxmlformats.org/officeDocument/2006/relationships/hyperlink" Target="http://www.bav-astro.de/sfs/BAVM_link.php?BAVMnr=31" TargetMode="External"/><Relationship Id="rId46" Type="http://schemas.openxmlformats.org/officeDocument/2006/relationships/hyperlink" Target="http://www.konkoly.hu/cgi-bin/IBVS?3206" TargetMode="External"/><Relationship Id="rId59" Type="http://schemas.openxmlformats.org/officeDocument/2006/relationships/hyperlink" Target="http://www.bav-astro.de/sfs/BAVM_link.php?BAVMnr=131" TargetMode="External"/><Relationship Id="rId67" Type="http://schemas.openxmlformats.org/officeDocument/2006/relationships/hyperlink" Target="http://www.konkoly.hu/cgi-bin/IBVS?4751" TargetMode="External"/><Relationship Id="rId103" Type="http://schemas.openxmlformats.org/officeDocument/2006/relationships/hyperlink" Target="http://www.konkoly.hu/cgi-bin/IBVS?5741" TargetMode="External"/><Relationship Id="rId108" Type="http://schemas.openxmlformats.org/officeDocument/2006/relationships/hyperlink" Target="http://www.konkoly.hu/cgi-bin/IBVS?5887" TargetMode="External"/><Relationship Id="rId116" Type="http://schemas.openxmlformats.org/officeDocument/2006/relationships/hyperlink" Target="http://www.konkoly.hu/cgi-bin/IBVS?5980" TargetMode="External"/><Relationship Id="rId124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konkoly.hu/cgi-bin/IBVS?1029" TargetMode="External"/><Relationship Id="rId41" Type="http://schemas.openxmlformats.org/officeDocument/2006/relationships/hyperlink" Target="http://www.bav-astro.de/sfs/BAVM_link.php?BAVMnr=34" TargetMode="External"/><Relationship Id="rId54" Type="http://schemas.openxmlformats.org/officeDocument/2006/relationships/hyperlink" Target="http://www.bav-astro.de/sfs/BAVM_link.php?BAVMnr=62" TargetMode="External"/><Relationship Id="rId62" Type="http://schemas.openxmlformats.org/officeDocument/2006/relationships/hyperlink" Target="http://www.bav-astro.de/sfs/BAVM_link.php?BAVMnr=113" TargetMode="External"/><Relationship Id="rId70" Type="http://schemas.openxmlformats.org/officeDocument/2006/relationships/hyperlink" Target="http://www.konkoly.hu/cgi-bin/IBVS?4941" TargetMode="External"/><Relationship Id="rId75" Type="http://schemas.openxmlformats.org/officeDocument/2006/relationships/hyperlink" Target="http://www.konkoly.hu/cgi-bin/IBVS?5069" TargetMode="External"/><Relationship Id="rId83" Type="http://schemas.openxmlformats.org/officeDocument/2006/relationships/hyperlink" Target="http://www.bav-astro.de/sfs/BAVM_link.php?BAVMnr=158" TargetMode="External"/><Relationship Id="rId88" Type="http://schemas.openxmlformats.org/officeDocument/2006/relationships/hyperlink" Target="http://www.konkoly.hu/cgi-bin/IBVS?5784" TargetMode="External"/><Relationship Id="rId91" Type="http://schemas.openxmlformats.org/officeDocument/2006/relationships/hyperlink" Target="http://www.konkoly.hu/cgi-bin/IBVS?5588" TargetMode="External"/><Relationship Id="rId96" Type="http://schemas.openxmlformats.org/officeDocument/2006/relationships/hyperlink" Target="http://www.konkoly.hu/cgi-bin/IBVS?5741" TargetMode="External"/><Relationship Id="rId111" Type="http://schemas.openxmlformats.org/officeDocument/2006/relationships/hyperlink" Target="http://www.konkoly.hu/cgi-bin/IBVS?5887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15" TargetMode="External"/><Relationship Id="rId15" Type="http://schemas.openxmlformats.org/officeDocument/2006/relationships/hyperlink" Target="http://www.bav-astro.de/sfs/BAVM_link.php?BAVMnr=15" TargetMode="External"/><Relationship Id="rId23" Type="http://schemas.openxmlformats.org/officeDocument/2006/relationships/hyperlink" Target="http://www.konkoly.hu/cgi-bin/IBVS?1029" TargetMode="External"/><Relationship Id="rId28" Type="http://schemas.openxmlformats.org/officeDocument/2006/relationships/hyperlink" Target="http://www.bav-astro.de/sfs/BAVM_link.php?BAVMnr=23" TargetMode="External"/><Relationship Id="rId36" Type="http://schemas.openxmlformats.org/officeDocument/2006/relationships/hyperlink" Target="http://www.konkoly.hu/cgi-bin/IBVS?1029" TargetMode="External"/><Relationship Id="rId49" Type="http://schemas.openxmlformats.org/officeDocument/2006/relationships/hyperlink" Target="http://www.konkoly.hu/cgi-bin/IBVS?3206" TargetMode="External"/><Relationship Id="rId57" Type="http://schemas.openxmlformats.org/officeDocument/2006/relationships/hyperlink" Target="http://www.konkoly.hu/cgi-bin/IBVS?4399" TargetMode="External"/><Relationship Id="rId106" Type="http://schemas.openxmlformats.org/officeDocument/2006/relationships/hyperlink" Target="http://www.bav-astro.de/sfs/BAVM_link.php?BAVMnr=186" TargetMode="External"/><Relationship Id="rId114" Type="http://schemas.openxmlformats.org/officeDocument/2006/relationships/hyperlink" Target="http://www.bav-astro.de/sfs/BAVM_link.php?BAVMnr=209" TargetMode="External"/><Relationship Id="rId119" Type="http://schemas.openxmlformats.org/officeDocument/2006/relationships/hyperlink" Target="http://www.konkoly.hu/cgi-bin/IBVS?5992" TargetMode="External"/><Relationship Id="rId127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15" TargetMode="External"/><Relationship Id="rId31" Type="http://schemas.openxmlformats.org/officeDocument/2006/relationships/hyperlink" Target="http://www.bav-astro.de/sfs/BAVM_link.php?BAVMnr=25" TargetMode="External"/><Relationship Id="rId44" Type="http://schemas.openxmlformats.org/officeDocument/2006/relationships/hyperlink" Target="http://www.bav-astro.de/sfs/BAVM_link.php?BAVMnr=43" TargetMode="External"/><Relationship Id="rId52" Type="http://schemas.openxmlformats.org/officeDocument/2006/relationships/hyperlink" Target="http://www.bav-astro.de/sfs/BAVM_link.php?BAVMnr=60" TargetMode="External"/><Relationship Id="rId60" Type="http://schemas.openxmlformats.org/officeDocument/2006/relationships/hyperlink" Target="http://www.bav-astro.de/sfs/BAVM_link.php?BAVMnr=113" TargetMode="External"/><Relationship Id="rId65" Type="http://schemas.openxmlformats.org/officeDocument/2006/relationships/hyperlink" Target="http://www.bav-astro.de/sfs/BAVM_link.php?BAVMnr=113" TargetMode="External"/><Relationship Id="rId73" Type="http://schemas.openxmlformats.org/officeDocument/2006/relationships/hyperlink" Target="http://www.bav-astro.de/sfs/BAVM_link.php?BAVMnr=143" TargetMode="External"/><Relationship Id="rId78" Type="http://schemas.openxmlformats.org/officeDocument/2006/relationships/hyperlink" Target="http://vsolj.cetus-net.org/no40.pdf" TargetMode="External"/><Relationship Id="rId81" Type="http://schemas.openxmlformats.org/officeDocument/2006/relationships/hyperlink" Target="http://www.konkoly.hu/cgi-bin/IBVS?5341" TargetMode="External"/><Relationship Id="rId86" Type="http://schemas.openxmlformats.org/officeDocument/2006/relationships/hyperlink" Target="http://www.konkoly.hu/cgi-bin/IBVS?5502" TargetMode="External"/><Relationship Id="rId94" Type="http://schemas.openxmlformats.org/officeDocument/2006/relationships/hyperlink" Target="http://var.astro.cz/oejv/issues/oejv0074.pdf" TargetMode="External"/><Relationship Id="rId99" Type="http://schemas.openxmlformats.org/officeDocument/2006/relationships/hyperlink" Target="http://www.konkoly.hu/cgi-bin/IBVS?5677" TargetMode="External"/><Relationship Id="rId101" Type="http://schemas.openxmlformats.org/officeDocument/2006/relationships/hyperlink" Target="http://www.bav-astro.de/sfs/BAVM_link.php?BAVMnr=174" TargetMode="External"/><Relationship Id="rId122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15" TargetMode="External"/><Relationship Id="rId13" Type="http://schemas.openxmlformats.org/officeDocument/2006/relationships/hyperlink" Target="http://www.bav-astro.de/sfs/BAVM_link.php?BAVMnr=15" TargetMode="External"/><Relationship Id="rId18" Type="http://schemas.openxmlformats.org/officeDocument/2006/relationships/hyperlink" Target="http://www.bav-astro.de/sfs/BAVM_link.php?BAVMnr=15" TargetMode="External"/><Relationship Id="rId39" Type="http://schemas.openxmlformats.org/officeDocument/2006/relationships/hyperlink" Target="http://www.bav-astro.de/sfs/BAVM_link.php?BAVMnr=31" TargetMode="External"/><Relationship Id="rId109" Type="http://schemas.openxmlformats.org/officeDocument/2006/relationships/hyperlink" Target="http://www.konkoly.hu/cgi-bin/IBVS?5887" TargetMode="External"/><Relationship Id="rId34" Type="http://schemas.openxmlformats.org/officeDocument/2006/relationships/hyperlink" Target="http://www.bav-astro.de/sfs/BAVM_link.php?BAVMnr=28" TargetMode="External"/><Relationship Id="rId50" Type="http://schemas.openxmlformats.org/officeDocument/2006/relationships/hyperlink" Target="http://www.bav-astro.de/sfs/BAVM_link.php?BAVMnr=56" TargetMode="External"/><Relationship Id="rId55" Type="http://schemas.openxmlformats.org/officeDocument/2006/relationships/hyperlink" Target="http://www.bav-astro.de/sfs/BAVM_link.php?BAVMnr=68" TargetMode="External"/><Relationship Id="rId76" Type="http://schemas.openxmlformats.org/officeDocument/2006/relationships/hyperlink" Target="http://www.konkoly.hu/cgi-bin/IBVS?5069" TargetMode="External"/><Relationship Id="rId97" Type="http://schemas.openxmlformats.org/officeDocument/2006/relationships/hyperlink" Target="http://www.bav-astro.de/sfs/BAVM_link.php?BAVMnr=173" TargetMode="External"/><Relationship Id="rId104" Type="http://schemas.openxmlformats.org/officeDocument/2006/relationships/hyperlink" Target="http://www.konkoly.hu/cgi-bin/IBVS?5754" TargetMode="External"/><Relationship Id="rId120" Type="http://schemas.openxmlformats.org/officeDocument/2006/relationships/hyperlink" Target="http://www.konkoly.hu/cgi-bin/IBVS?6011" TargetMode="External"/><Relationship Id="rId125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15" TargetMode="External"/><Relationship Id="rId71" Type="http://schemas.openxmlformats.org/officeDocument/2006/relationships/hyperlink" Target="http://www.konkoly.hu/cgi-bin/IBVS?4941" TargetMode="External"/><Relationship Id="rId92" Type="http://schemas.openxmlformats.org/officeDocument/2006/relationships/hyperlink" Target="http://www.bav-astro.de/sfs/BAVM_link.php?BAVMnr=172" TargetMode="External"/><Relationship Id="rId2" Type="http://schemas.openxmlformats.org/officeDocument/2006/relationships/hyperlink" Target="http://www.bav-astro.de/sfs/BAVM_link.php?BAVMnr=15" TargetMode="External"/><Relationship Id="rId29" Type="http://schemas.openxmlformats.org/officeDocument/2006/relationships/hyperlink" Target="http://www.bav-astro.de/sfs/BAVM_link.php?BAVMnr=23" TargetMode="External"/><Relationship Id="rId24" Type="http://schemas.openxmlformats.org/officeDocument/2006/relationships/hyperlink" Target="http://www.bav-astro.de/sfs/BAVM_link.php?BAVMnr=18" TargetMode="External"/><Relationship Id="rId40" Type="http://schemas.openxmlformats.org/officeDocument/2006/relationships/hyperlink" Target="http://www.bav-astro.de/sfs/BAVM_link.php?BAVMnr=34" TargetMode="External"/><Relationship Id="rId45" Type="http://schemas.openxmlformats.org/officeDocument/2006/relationships/hyperlink" Target="http://www.bav-astro.de/sfs/BAVM_link.php?BAVMnr=46" TargetMode="External"/><Relationship Id="rId66" Type="http://schemas.openxmlformats.org/officeDocument/2006/relationships/hyperlink" Target="http://www.konkoly.hu/cgi-bin/IBVS?4751" TargetMode="External"/><Relationship Id="rId87" Type="http://schemas.openxmlformats.org/officeDocument/2006/relationships/hyperlink" Target="http://vsolj.cetus-net.org/no42.pdf" TargetMode="External"/><Relationship Id="rId110" Type="http://schemas.openxmlformats.org/officeDocument/2006/relationships/hyperlink" Target="http://www.konkoly.hu/cgi-bin/IBVS?5887" TargetMode="External"/><Relationship Id="rId115" Type="http://schemas.openxmlformats.org/officeDocument/2006/relationships/hyperlink" Target="http://www.konkoly.hu/cgi-bin/IBVS?5980" TargetMode="External"/><Relationship Id="rId61" Type="http://schemas.openxmlformats.org/officeDocument/2006/relationships/hyperlink" Target="http://www.bav-astro.de/sfs/BAVM_link.php?BAVMnr=113" TargetMode="External"/><Relationship Id="rId82" Type="http://schemas.openxmlformats.org/officeDocument/2006/relationships/hyperlink" Target="http://www.konkoly.hu/cgi-bin/IBVS?53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932"/>
  <sheetViews>
    <sheetView tabSelected="1" workbookViewId="0">
      <pane xSplit="14" ySplit="22" topLeftCell="O246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120</v>
      </c>
    </row>
    <row r="2" spans="1:6" s="43" customFormat="1" ht="12.95" customHeight="1">
      <c r="A2" s="43" t="s">
        <v>31</v>
      </c>
      <c r="B2" s="44" t="s">
        <v>116</v>
      </c>
    </row>
    <row r="3" spans="1:6" s="43" customFormat="1" ht="12.95" customHeight="1"/>
    <row r="4" spans="1:6" s="43" customFormat="1" ht="12.95" customHeight="1" thickTop="1" thickBot="1">
      <c r="A4" s="45" t="s">
        <v>5</v>
      </c>
      <c r="C4" s="46">
        <v>26352.389500000001</v>
      </c>
      <c r="D4" s="47">
        <v>0.82937121999999996</v>
      </c>
    </row>
    <row r="5" spans="1:6" s="43" customFormat="1" ht="12.95" customHeight="1" thickTop="1">
      <c r="A5" s="48" t="s">
        <v>123</v>
      </c>
      <c r="C5" s="49">
        <v>-9.5</v>
      </c>
      <c r="D5" s="43" t="s">
        <v>124</v>
      </c>
    </row>
    <row r="6" spans="1:6" s="43" customFormat="1" ht="12.95" customHeight="1">
      <c r="A6" s="45" t="s">
        <v>6</v>
      </c>
    </row>
    <row r="7" spans="1:6" s="43" customFormat="1" ht="12.95" customHeight="1">
      <c r="A7" s="43" t="s">
        <v>7</v>
      </c>
      <c r="C7" s="43">
        <f>+C4</f>
        <v>26352.389500000001</v>
      </c>
    </row>
    <row r="8" spans="1:6" s="43" customFormat="1" ht="12.95" customHeight="1">
      <c r="A8" s="43" t="s">
        <v>8</v>
      </c>
      <c r="C8" s="43">
        <v>0.82936953647271483</v>
      </c>
    </row>
    <row r="9" spans="1:6" s="43" customFormat="1" ht="12.95" customHeight="1">
      <c r="A9" s="50" t="s">
        <v>134</v>
      </c>
      <c r="B9" s="51">
        <v>219</v>
      </c>
      <c r="C9" s="52" t="str">
        <f>"F"&amp;B9</f>
        <v>F219</v>
      </c>
      <c r="D9" s="53" t="str">
        <f>"G"&amp;B9</f>
        <v>G219</v>
      </c>
    </row>
    <row r="10" spans="1:6" s="43" customFormat="1" ht="12.95" customHeight="1" thickBot="1">
      <c r="C10" s="54" t="s">
        <v>26</v>
      </c>
      <c r="D10" s="54" t="s">
        <v>27</v>
      </c>
    </row>
    <row r="11" spans="1:6" s="43" customFormat="1" ht="12.95" customHeight="1">
      <c r="A11" s="43" t="s">
        <v>21</v>
      </c>
      <c r="C11" s="53">
        <f ca="1">INTERCEPT(INDIRECT($D$9):G979,INDIRECT($C$9):F979)</f>
        <v>7.9444413837963107E-2</v>
      </c>
      <c r="D11" s="55"/>
    </row>
    <row r="12" spans="1:6" s="43" customFormat="1" ht="12.95" customHeight="1">
      <c r="A12" s="43" t="s">
        <v>22</v>
      </c>
      <c r="C12" s="53">
        <f ca="1">SLOPE(INDIRECT($D$9):G979,INDIRECT($C$9):F979)</f>
        <v>-1.5574066162826104E-6</v>
      </c>
      <c r="D12" s="55"/>
    </row>
    <row r="13" spans="1:6" s="43" customFormat="1" ht="12.95" customHeight="1">
      <c r="A13" s="43" t="s">
        <v>25</v>
      </c>
      <c r="C13" s="55" t="s">
        <v>19</v>
      </c>
    </row>
    <row r="14" spans="1:6" s="43" customFormat="1" ht="12.95" customHeight="1"/>
    <row r="15" spans="1:6" s="43" customFormat="1" ht="12.95" customHeight="1">
      <c r="A15" s="56" t="s">
        <v>23</v>
      </c>
      <c r="C15" s="57">
        <f ca="1">(C7+C11)+(C8+C12)*INT(MAX(F21:F3520))</f>
        <v>59319.01674431219</v>
      </c>
      <c r="E15" s="58" t="s">
        <v>139</v>
      </c>
      <c r="F15" s="49">
        <v>1</v>
      </c>
    </row>
    <row r="16" spans="1:6" s="43" customFormat="1" ht="12.95" customHeight="1">
      <c r="A16" s="45" t="s">
        <v>9</v>
      </c>
      <c r="C16" s="59">
        <f ca="1">+C8+C12</f>
        <v>0.82936797906609849</v>
      </c>
      <c r="E16" s="58" t="s">
        <v>125</v>
      </c>
      <c r="F16" s="60">
        <f ca="1">NOW()+15018.5+$C$5/24</f>
        <v>60338.73923692129</v>
      </c>
    </row>
    <row r="17" spans="1:21" s="43" customFormat="1" ht="12.95" customHeight="1" thickBot="1">
      <c r="A17" s="58" t="s">
        <v>127</v>
      </c>
      <c r="C17" s="43">
        <f>COUNT(C21:C2178)</f>
        <v>244</v>
      </c>
      <c r="E17" s="58" t="s">
        <v>140</v>
      </c>
      <c r="F17" s="60">
        <f ca="1">ROUND(2*(F16-$C$7)/$C$8,0)/2+F15</f>
        <v>40979.5</v>
      </c>
    </row>
    <row r="18" spans="1:21" s="43" customFormat="1" ht="12.95" customHeight="1" thickTop="1" thickBot="1">
      <c r="A18" s="45" t="s">
        <v>10</v>
      </c>
      <c r="C18" s="46">
        <f ca="1">+C15</f>
        <v>59319.01674431219</v>
      </c>
      <c r="D18" s="47">
        <f ca="1">+C16</f>
        <v>0.82936797906609849</v>
      </c>
      <c r="E18" s="58" t="s">
        <v>126</v>
      </c>
      <c r="F18" s="53">
        <f ca="1">ROUND(2*(F16-$C$15)/$C$16,0)/2+F15</f>
        <v>1230.5</v>
      </c>
    </row>
    <row r="19" spans="1:21" s="43" customFormat="1" ht="12.95" customHeight="1" thickTop="1">
      <c r="E19" s="58" t="s">
        <v>128</v>
      </c>
      <c r="F19" s="61">
        <f ca="1">+$C$15+$C$16*F18-15018.5-$C$5/24</f>
        <v>45321.449875886363</v>
      </c>
    </row>
    <row r="20" spans="1:21" s="43" customFormat="1" ht="12.95" customHeight="1" thickBot="1">
      <c r="A20" s="54" t="s">
        <v>11</v>
      </c>
      <c r="B20" s="54" t="s">
        <v>12</v>
      </c>
      <c r="C20" s="54" t="s">
        <v>13</v>
      </c>
      <c r="D20" s="54" t="s">
        <v>18</v>
      </c>
      <c r="E20" s="54" t="s">
        <v>14</v>
      </c>
      <c r="F20" s="54" t="s">
        <v>15</v>
      </c>
      <c r="G20" s="54" t="s">
        <v>16</v>
      </c>
      <c r="H20" s="62" t="s">
        <v>65</v>
      </c>
      <c r="I20" s="62" t="s">
        <v>138</v>
      </c>
      <c r="J20" s="62" t="s">
        <v>143</v>
      </c>
      <c r="K20" s="62" t="s">
        <v>154</v>
      </c>
      <c r="L20" s="62" t="s">
        <v>32</v>
      </c>
      <c r="M20" s="62" t="s">
        <v>33</v>
      </c>
      <c r="N20" s="62" t="s">
        <v>34</v>
      </c>
      <c r="O20" s="62" t="s">
        <v>29</v>
      </c>
      <c r="P20" s="63" t="s">
        <v>28</v>
      </c>
      <c r="Q20" s="54" t="s">
        <v>20</v>
      </c>
      <c r="U20" s="64" t="s">
        <v>938</v>
      </c>
    </row>
    <row r="21" spans="1:21" s="43" customFormat="1" ht="12.95" customHeight="1">
      <c r="A21" s="43" t="s">
        <v>17</v>
      </c>
      <c r="B21" s="55"/>
      <c r="C21" s="65">
        <v>26352.389500000001</v>
      </c>
      <c r="D21" s="65" t="s">
        <v>19</v>
      </c>
      <c r="E21" s="43">
        <f t="shared" ref="E21:E84" si="0">+(C21-C$7)/C$8</f>
        <v>0</v>
      </c>
      <c r="F21" s="43">
        <f t="shared" ref="F21:F84" si="1">ROUND(2*E21,0)/2</f>
        <v>0</v>
      </c>
      <c r="H21" s="53">
        <v>0</v>
      </c>
      <c r="Q21" s="66">
        <f t="shared" ref="Q21:Q84" si="2">+C21-15018.5</f>
        <v>11333.889500000001</v>
      </c>
    </row>
    <row r="22" spans="1:21" s="43" customFormat="1" ht="12.95" customHeight="1">
      <c r="A22" s="22" t="s">
        <v>142</v>
      </c>
      <c r="B22" s="23" t="s">
        <v>109</v>
      </c>
      <c r="C22" s="22">
        <v>26352.392</v>
      </c>
      <c r="D22" s="22" t="s">
        <v>65</v>
      </c>
      <c r="E22" s="43">
        <f t="shared" si="0"/>
        <v>3.0143378659924706E-3</v>
      </c>
      <c r="F22" s="43">
        <f t="shared" si="1"/>
        <v>0</v>
      </c>
      <c r="G22" s="43">
        <f t="shared" ref="G22:G53" si="3">+C22-(C$7+F22*C$8)</f>
        <v>2.4999999986903276E-3</v>
      </c>
      <c r="H22" s="67"/>
      <c r="I22" s="55"/>
      <c r="J22" s="43">
        <f>+G22</f>
        <v>2.4999999986903276E-3</v>
      </c>
      <c r="O22" s="43">
        <f t="shared" ref="O22:O65" ca="1" si="4">+C$11+C$12*F22</f>
        <v>7.9444413837963107E-2</v>
      </c>
      <c r="Q22" s="66">
        <f t="shared" si="2"/>
        <v>11333.892</v>
      </c>
    </row>
    <row r="23" spans="1:21" s="43" customFormat="1" ht="12.95" customHeight="1">
      <c r="A23" s="22" t="s">
        <v>142</v>
      </c>
      <c r="B23" s="23" t="s">
        <v>109</v>
      </c>
      <c r="C23" s="22">
        <v>26396.351999999999</v>
      </c>
      <c r="D23" s="22" t="s">
        <v>65</v>
      </c>
      <c r="E23" s="43">
        <f t="shared" si="0"/>
        <v>53.007131401243754</v>
      </c>
      <c r="F23" s="43">
        <f t="shared" si="1"/>
        <v>53</v>
      </c>
      <c r="G23" s="43">
        <f t="shared" si="3"/>
        <v>5.9145669438294135E-3</v>
      </c>
      <c r="H23" s="67"/>
      <c r="I23" s="55"/>
      <c r="J23" s="43">
        <f>+G23</f>
        <v>5.9145669438294135E-3</v>
      </c>
      <c r="O23" s="43">
        <f t="shared" ca="1" si="4"/>
        <v>7.9361871287300129E-2</v>
      </c>
      <c r="Q23" s="66">
        <f t="shared" si="2"/>
        <v>11377.851999999999</v>
      </c>
    </row>
    <row r="24" spans="1:21" s="43" customFormat="1" ht="12.95" customHeight="1">
      <c r="A24" s="22" t="s">
        <v>142</v>
      </c>
      <c r="B24" s="23" t="s">
        <v>109</v>
      </c>
      <c r="C24" s="22">
        <v>26608.644</v>
      </c>
      <c r="D24" s="22" t="s">
        <v>65</v>
      </c>
      <c r="E24" s="43">
        <f t="shared" si="0"/>
        <v>308.97505723424837</v>
      </c>
      <c r="F24" s="43">
        <f t="shared" si="1"/>
        <v>309</v>
      </c>
      <c r="G24" s="43">
        <f t="shared" si="3"/>
        <v>-2.0686770069005433E-2</v>
      </c>
      <c r="H24" s="67"/>
      <c r="I24" s="55"/>
      <c r="J24" s="43">
        <f>+G24</f>
        <v>-2.0686770069005433E-2</v>
      </c>
      <c r="O24" s="43">
        <f t="shared" ca="1" si="4"/>
        <v>7.8963175193531784E-2</v>
      </c>
      <c r="Q24" s="66">
        <f t="shared" si="2"/>
        <v>11590.144</v>
      </c>
    </row>
    <row r="25" spans="1:21" s="43" customFormat="1" ht="12.95" customHeight="1">
      <c r="A25" s="68" t="s">
        <v>167</v>
      </c>
      <c r="B25" s="69" t="s">
        <v>109</v>
      </c>
      <c r="C25" s="70">
        <v>27125.321</v>
      </c>
      <c r="D25" s="70" t="s">
        <v>138</v>
      </c>
      <c r="E25" s="43">
        <f t="shared" si="0"/>
        <v>931.95067579556223</v>
      </c>
      <c r="F25" s="43">
        <f t="shared" si="1"/>
        <v>932</v>
      </c>
      <c r="G25" s="43">
        <f t="shared" si="3"/>
        <v>-4.0907992570282659E-2</v>
      </c>
      <c r="H25" s="43">
        <f>+G25</f>
        <v>-4.0907992570282659E-2</v>
      </c>
      <c r="O25" s="43">
        <f t="shared" ca="1" si="4"/>
        <v>7.7992910871587717E-2</v>
      </c>
      <c r="Q25" s="66">
        <f t="shared" si="2"/>
        <v>12106.821</v>
      </c>
    </row>
    <row r="26" spans="1:21" s="43" customFormat="1" ht="12.95" customHeight="1">
      <c r="A26" s="22" t="s">
        <v>142</v>
      </c>
      <c r="B26" s="23" t="s">
        <v>109</v>
      </c>
      <c r="C26" s="22">
        <v>27898.341</v>
      </c>
      <c r="D26" s="22" t="s">
        <v>65</v>
      </c>
      <c r="E26" s="43">
        <f t="shared" si="0"/>
        <v>1864.0080591516385</v>
      </c>
      <c r="F26" s="43">
        <f t="shared" si="1"/>
        <v>1864</v>
      </c>
      <c r="G26" s="43">
        <f t="shared" si="3"/>
        <v>6.6840148574556224E-3</v>
      </c>
      <c r="H26" s="67"/>
      <c r="I26" s="55"/>
      <c r="J26" s="43">
        <f>+G26</f>
        <v>6.6840148574556224E-3</v>
      </c>
      <c r="O26" s="43">
        <f t="shared" ca="1" si="4"/>
        <v>7.6541407905212328E-2</v>
      </c>
      <c r="Q26" s="66">
        <f t="shared" si="2"/>
        <v>12879.841</v>
      </c>
    </row>
    <row r="27" spans="1:21" s="43" customFormat="1" ht="12.95" customHeight="1">
      <c r="A27" s="68" t="s">
        <v>167</v>
      </c>
      <c r="B27" s="69" t="s">
        <v>109</v>
      </c>
      <c r="C27" s="70">
        <v>27898.367999999999</v>
      </c>
      <c r="D27" s="70" t="s">
        <v>138</v>
      </c>
      <c r="E27" s="43">
        <f t="shared" si="0"/>
        <v>1864.0406140006062</v>
      </c>
      <c r="F27" s="43">
        <f t="shared" si="1"/>
        <v>1864</v>
      </c>
      <c r="G27" s="43">
        <f t="shared" si="3"/>
        <v>3.3684014855680289E-2</v>
      </c>
      <c r="H27" s="43">
        <f>+G27</f>
        <v>3.3684014855680289E-2</v>
      </c>
      <c r="O27" s="43">
        <f t="shared" ca="1" si="4"/>
        <v>7.6541407905212328E-2</v>
      </c>
      <c r="Q27" s="66">
        <f t="shared" si="2"/>
        <v>12879.867999999999</v>
      </c>
    </row>
    <row r="28" spans="1:21" s="43" customFormat="1" ht="12.95" customHeight="1">
      <c r="A28" s="22" t="s">
        <v>142</v>
      </c>
      <c r="B28" s="23" t="s">
        <v>109</v>
      </c>
      <c r="C28" s="22">
        <v>28607.463</v>
      </c>
      <c r="D28" s="22" t="s">
        <v>65</v>
      </c>
      <c r="E28" s="43">
        <f t="shared" si="0"/>
        <v>2719.0213780828776</v>
      </c>
      <c r="F28" s="43">
        <f t="shared" si="1"/>
        <v>2719</v>
      </c>
      <c r="G28" s="43">
        <f t="shared" si="3"/>
        <v>1.7730330688209506E-2</v>
      </c>
      <c r="H28" s="67"/>
      <c r="I28" s="55"/>
      <c r="J28" s="43">
        <f>+G28</f>
        <v>1.7730330688209506E-2</v>
      </c>
      <c r="O28" s="43">
        <f t="shared" ca="1" si="4"/>
        <v>7.5209825248290688E-2</v>
      </c>
      <c r="Q28" s="66">
        <f t="shared" si="2"/>
        <v>13588.963</v>
      </c>
    </row>
    <row r="29" spans="1:21" s="43" customFormat="1" ht="12.95" customHeight="1">
      <c r="A29" s="22" t="s">
        <v>142</v>
      </c>
      <c r="B29" s="23" t="s">
        <v>109</v>
      </c>
      <c r="C29" s="22">
        <v>28622.377</v>
      </c>
      <c r="D29" s="22" t="s">
        <v>65</v>
      </c>
      <c r="E29" s="43">
        <f t="shared" si="0"/>
        <v>2737.0037120656634</v>
      </c>
      <c r="F29" s="43">
        <f t="shared" si="1"/>
        <v>2737</v>
      </c>
      <c r="G29" s="43">
        <f t="shared" si="3"/>
        <v>3.0786741772317328E-3</v>
      </c>
      <c r="H29" s="67"/>
      <c r="I29" s="55"/>
      <c r="J29" s="43">
        <f>+G29</f>
        <v>3.0786741772317328E-3</v>
      </c>
      <c r="O29" s="43">
        <f t="shared" ca="1" si="4"/>
        <v>7.5181791929197606E-2</v>
      </c>
      <c r="Q29" s="66">
        <f t="shared" si="2"/>
        <v>13603.877</v>
      </c>
    </row>
    <row r="30" spans="1:21" s="43" customFormat="1" ht="12.95" customHeight="1">
      <c r="A30" s="22" t="s">
        <v>142</v>
      </c>
      <c r="B30" s="23" t="s">
        <v>109</v>
      </c>
      <c r="C30" s="22">
        <v>36612.534</v>
      </c>
      <c r="D30" s="22" t="s">
        <v>65</v>
      </c>
      <c r="E30" s="43">
        <f t="shared" si="0"/>
        <v>12371.016837242543</v>
      </c>
      <c r="F30" s="43">
        <f t="shared" si="1"/>
        <v>12371</v>
      </c>
      <c r="G30" s="43">
        <f t="shared" si="3"/>
        <v>1.3964296042104252E-2</v>
      </c>
      <c r="H30" s="67"/>
      <c r="I30" s="55"/>
      <c r="J30" s="43">
        <f>+G30</f>
        <v>1.3964296042104252E-2</v>
      </c>
      <c r="O30" s="43">
        <f t="shared" ca="1" si="4"/>
        <v>6.0177736587930936E-2</v>
      </c>
      <c r="Q30" s="66">
        <f t="shared" si="2"/>
        <v>21594.034</v>
      </c>
    </row>
    <row r="31" spans="1:21" s="43" customFormat="1" ht="12.95" customHeight="1">
      <c r="A31" s="22" t="s">
        <v>142</v>
      </c>
      <c r="B31" s="23" t="s">
        <v>109</v>
      </c>
      <c r="C31" s="22">
        <v>37346.533000000003</v>
      </c>
      <c r="D31" s="22" t="s">
        <v>138</v>
      </c>
      <c r="E31" s="43">
        <f t="shared" si="0"/>
        <v>13256.025229426419</v>
      </c>
      <c r="F31" s="43">
        <f t="shared" si="1"/>
        <v>13256</v>
      </c>
      <c r="G31" s="43">
        <f t="shared" si="3"/>
        <v>2.0924517695675604E-2</v>
      </c>
      <c r="H31" s="67"/>
      <c r="I31" s="55"/>
      <c r="J31" s="43">
        <f>+G31</f>
        <v>2.0924517695675604E-2</v>
      </c>
      <c r="O31" s="43">
        <f t="shared" ca="1" si="4"/>
        <v>5.8799431732520821E-2</v>
      </c>
      <c r="Q31" s="66">
        <f t="shared" si="2"/>
        <v>22328.033000000003</v>
      </c>
    </row>
    <row r="32" spans="1:21" s="43" customFormat="1" ht="12.95" customHeight="1">
      <c r="A32" s="22" t="s">
        <v>142</v>
      </c>
      <c r="B32" s="23" t="s">
        <v>109</v>
      </c>
      <c r="C32" s="22">
        <v>37352.341</v>
      </c>
      <c r="D32" s="22" t="s">
        <v>138</v>
      </c>
      <c r="E32" s="43">
        <f t="shared" si="0"/>
        <v>13263.028139160357</v>
      </c>
      <c r="F32" s="43">
        <f t="shared" si="1"/>
        <v>13263</v>
      </c>
      <c r="G32" s="43">
        <f t="shared" si="3"/>
        <v>2.3337762380833738E-2</v>
      </c>
      <c r="H32" s="67"/>
      <c r="I32" s="55"/>
      <c r="J32" s="43">
        <f>+G32</f>
        <v>2.3337762380833738E-2</v>
      </c>
      <c r="O32" s="43">
        <f t="shared" ca="1" si="4"/>
        <v>5.878852988620685E-2</v>
      </c>
      <c r="Q32" s="66">
        <f t="shared" si="2"/>
        <v>22333.841</v>
      </c>
    </row>
    <row r="33" spans="1:17" s="43" customFormat="1" ht="12.95" customHeight="1">
      <c r="A33" s="68" t="s">
        <v>198</v>
      </c>
      <c r="B33" s="69" t="s">
        <v>109</v>
      </c>
      <c r="C33" s="70">
        <v>37356.483999999997</v>
      </c>
      <c r="D33" s="70" t="s">
        <v>138</v>
      </c>
      <c r="E33" s="43">
        <f t="shared" si="0"/>
        <v>13268.023499874493</v>
      </c>
      <c r="F33" s="43">
        <f t="shared" si="1"/>
        <v>13268</v>
      </c>
      <c r="G33" s="43">
        <f t="shared" si="3"/>
        <v>1.9490080012474209E-2</v>
      </c>
      <c r="I33" s="43">
        <f>+G33</f>
        <v>1.9490080012474209E-2</v>
      </c>
      <c r="O33" s="43">
        <f t="shared" ca="1" si="4"/>
        <v>5.8780742853125428E-2</v>
      </c>
      <c r="Q33" s="66">
        <f t="shared" si="2"/>
        <v>22337.983999999997</v>
      </c>
    </row>
    <row r="34" spans="1:17" s="43" customFormat="1" ht="12.95" customHeight="1">
      <c r="A34" s="22" t="s">
        <v>142</v>
      </c>
      <c r="B34" s="23" t="s">
        <v>109</v>
      </c>
      <c r="C34" s="22">
        <v>37356.485000000001</v>
      </c>
      <c r="D34" s="22" t="s">
        <v>138</v>
      </c>
      <c r="E34" s="43">
        <f t="shared" si="0"/>
        <v>13268.024705609645</v>
      </c>
      <c r="F34" s="43">
        <f t="shared" si="1"/>
        <v>13268</v>
      </c>
      <c r="G34" s="43">
        <f t="shared" si="3"/>
        <v>2.0490080016315915E-2</v>
      </c>
      <c r="H34" s="67"/>
      <c r="I34" s="55"/>
      <c r="J34" s="43">
        <f>+G34</f>
        <v>2.0490080016315915E-2</v>
      </c>
      <c r="O34" s="43">
        <f t="shared" ca="1" si="4"/>
        <v>5.8780742853125428E-2</v>
      </c>
      <c r="Q34" s="66">
        <f t="shared" si="2"/>
        <v>22337.985000000001</v>
      </c>
    </row>
    <row r="35" spans="1:17" s="43" customFormat="1" ht="12.95" customHeight="1">
      <c r="A35" s="68" t="s">
        <v>198</v>
      </c>
      <c r="B35" s="69" t="s">
        <v>109</v>
      </c>
      <c r="C35" s="70">
        <v>37356.487000000001</v>
      </c>
      <c r="D35" s="70" t="s">
        <v>138</v>
      </c>
      <c r="E35" s="43">
        <f t="shared" si="0"/>
        <v>13268.027117079939</v>
      </c>
      <c r="F35" s="43">
        <f t="shared" si="1"/>
        <v>13268</v>
      </c>
      <c r="G35" s="43">
        <f t="shared" si="3"/>
        <v>2.2490080016723368E-2</v>
      </c>
      <c r="I35" s="43">
        <f>+G35</f>
        <v>2.2490080016723368E-2</v>
      </c>
      <c r="O35" s="43">
        <f t="shared" ca="1" si="4"/>
        <v>5.8780742853125428E-2</v>
      </c>
      <c r="Q35" s="66">
        <f t="shared" si="2"/>
        <v>22337.987000000001</v>
      </c>
    </row>
    <row r="36" spans="1:17" s="43" customFormat="1" ht="12.95" customHeight="1">
      <c r="A36" s="68" t="s">
        <v>198</v>
      </c>
      <c r="B36" s="69" t="s">
        <v>109</v>
      </c>
      <c r="C36" s="70">
        <v>37366.436999999998</v>
      </c>
      <c r="D36" s="70" t="s">
        <v>138</v>
      </c>
      <c r="E36" s="43">
        <f t="shared" si="0"/>
        <v>13280.024181792871</v>
      </c>
      <c r="F36" s="43">
        <f t="shared" si="1"/>
        <v>13280</v>
      </c>
      <c r="G36" s="43">
        <f t="shared" si="3"/>
        <v>2.0055642344232183E-2</v>
      </c>
      <c r="I36" s="43">
        <f>+G36</f>
        <v>2.0055642344232183E-2</v>
      </c>
      <c r="O36" s="43">
        <f t="shared" ca="1" si="4"/>
        <v>5.8762053973730043E-2</v>
      </c>
      <c r="Q36" s="66">
        <f t="shared" si="2"/>
        <v>22347.936999999998</v>
      </c>
    </row>
    <row r="37" spans="1:17" s="43" customFormat="1" ht="12.95" customHeight="1">
      <c r="A37" s="22" t="s">
        <v>142</v>
      </c>
      <c r="B37" s="23" t="s">
        <v>109</v>
      </c>
      <c r="C37" s="22">
        <v>37366.438999999998</v>
      </c>
      <c r="D37" s="22" t="s">
        <v>138</v>
      </c>
      <c r="E37" s="43">
        <f t="shared" si="0"/>
        <v>13280.026593263165</v>
      </c>
      <c r="F37" s="43">
        <f t="shared" si="1"/>
        <v>13280</v>
      </c>
      <c r="G37" s="43">
        <f t="shared" si="3"/>
        <v>2.2055642344639637E-2</v>
      </c>
      <c r="H37" s="67"/>
      <c r="I37" s="55"/>
      <c r="J37" s="43">
        <f>+G37</f>
        <v>2.2055642344639637E-2</v>
      </c>
      <c r="O37" s="43">
        <f t="shared" ca="1" si="4"/>
        <v>5.8762053973730043E-2</v>
      </c>
      <c r="Q37" s="66">
        <f t="shared" si="2"/>
        <v>22347.938999999998</v>
      </c>
    </row>
    <row r="38" spans="1:17" s="43" customFormat="1" ht="12.95" customHeight="1">
      <c r="A38" s="68" t="s">
        <v>198</v>
      </c>
      <c r="B38" s="69" t="s">
        <v>109</v>
      </c>
      <c r="C38" s="70">
        <v>37366.44</v>
      </c>
      <c r="D38" s="70" t="s">
        <v>138</v>
      </c>
      <c r="E38" s="43">
        <f t="shared" si="0"/>
        <v>13280.027798998317</v>
      </c>
      <c r="F38" s="43">
        <f t="shared" si="1"/>
        <v>13280</v>
      </c>
      <c r="G38" s="43">
        <f t="shared" si="3"/>
        <v>2.3055642348481342E-2</v>
      </c>
      <c r="I38" s="43">
        <f>+G38</f>
        <v>2.3055642348481342E-2</v>
      </c>
      <c r="O38" s="43">
        <f t="shared" ca="1" si="4"/>
        <v>5.8762053973730043E-2</v>
      </c>
      <c r="Q38" s="66">
        <f t="shared" si="2"/>
        <v>22347.940000000002</v>
      </c>
    </row>
    <row r="39" spans="1:17" s="43" customFormat="1" ht="12.95" customHeight="1">
      <c r="A39" s="68" t="s">
        <v>198</v>
      </c>
      <c r="B39" s="69" t="s">
        <v>109</v>
      </c>
      <c r="C39" s="70">
        <v>37376.391000000003</v>
      </c>
      <c r="D39" s="70" t="s">
        <v>138</v>
      </c>
      <c r="E39" s="43">
        <f t="shared" si="0"/>
        <v>13292.0260694464</v>
      </c>
      <c r="F39" s="43">
        <f t="shared" si="1"/>
        <v>13292</v>
      </c>
      <c r="G39" s="43">
        <f t="shared" si="3"/>
        <v>2.1621204679831862E-2</v>
      </c>
      <c r="I39" s="43">
        <f>+G39</f>
        <v>2.1621204679831862E-2</v>
      </c>
      <c r="O39" s="43">
        <f t="shared" ca="1" si="4"/>
        <v>5.874336509433465E-2</v>
      </c>
      <c r="Q39" s="66">
        <f t="shared" si="2"/>
        <v>22357.891000000003</v>
      </c>
    </row>
    <row r="40" spans="1:17" s="43" customFormat="1" ht="12.95" customHeight="1">
      <c r="A40" s="22" t="s">
        <v>142</v>
      </c>
      <c r="B40" s="23" t="s">
        <v>109</v>
      </c>
      <c r="C40" s="22">
        <v>37376.392999999996</v>
      </c>
      <c r="D40" s="22" t="s">
        <v>138</v>
      </c>
      <c r="E40" s="43">
        <f t="shared" si="0"/>
        <v>13292.028480916686</v>
      </c>
      <c r="F40" s="43">
        <f t="shared" si="1"/>
        <v>13292</v>
      </c>
      <c r="G40" s="43">
        <f t="shared" si="3"/>
        <v>2.3621204672963358E-2</v>
      </c>
      <c r="H40" s="67"/>
      <c r="I40" s="55"/>
      <c r="J40" s="43">
        <f>+G40</f>
        <v>2.3621204672963358E-2</v>
      </c>
      <c r="O40" s="43">
        <f t="shared" ca="1" si="4"/>
        <v>5.874336509433465E-2</v>
      </c>
      <c r="Q40" s="66">
        <f t="shared" si="2"/>
        <v>22357.892999999996</v>
      </c>
    </row>
    <row r="41" spans="1:17" s="43" customFormat="1" ht="12.95" customHeight="1">
      <c r="A41" s="68" t="s">
        <v>198</v>
      </c>
      <c r="B41" s="69" t="s">
        <v>109</v>
      </c>
      <c r="C41" s="70">
        <v>37376.394</v>
      </c>
      <c r="D41" s="70" t="s">
        <v>138</v>
      </c>
      <c r="E41" s="43">
        <f t="shared" si="0"/>
        <v>13292.029686651837</v>
      </c>
      <c r="F41" s="43">
        <f t="shared" si="1"/>
        <v>13292</v>
      </c>
      <c r="G41" s="43">
        <f t="shared" si="3"/>
        <v>2.4621204676805064E-2</v>
      </c>
      <c r="I41" s="43">
        <f>+G41</f>
        <v>2.4621204676805064E-2</v>
      </c>
      <c r="O41" s="43">
        <f t="shared" ca="1" si="4"/>
        <v>5.874336509433465E-2</v>
      </c>
      <c r="Q41" s="66">
        <f t="shared" si="2"/>
        <v>22357.894</v>
      </c>
    </row>
    <row r="42" spans="1:17" s="43" customFormat="1" ht="12.95" customHeight="1">
      <c r="A42" s="68" t="s">
        <v>198</v>
      </c>
      <c r="B42" s="69" t="s">
        <v>109</v>
      </c>
      <c r="C42" s="70">
        <v>37376.394</v>
      </c>
      <c r="D42" s="70" t="s">
        <v>138</v>
      </c>
      <c r="E42" s="43">
        <f t="shared" si="0"/>
        <v>13292.029686651837</v>
      </c>
      <c r="F42" s="43">
        <f t="shared" si="1"/>
        <v>13292</v>
      </c>
      <c r="G42" s="43">
        <f t="shared" si="3"/>
        <v>2.4621204676805064E-2</v>
      </c>
      <c r="I42" s="43">
        <f>+G42</f>
        <v>2.4621204676805064E-2</v>
      </c>
      <c r="O42" s="43">
        <f t="shared" ca="1" si="4"/>
        <v>5.874336509433465E-2</v>
      </c>
      <c r="Q42" s="66">
        <f t="shared" si="2"/>
        <v>22357.894</v>
      </c>
    </row>
    <row r="43" spans="1:17" s="43" customFormat="1" ht="12.95" customHeight="1">
      <c r="A43" s="68" t="s">
        <v>198</v>
      </c>
      <c r="B43" s="69" t="s">
        <v>109</v>
      </c>
      <c r="C43" s="70">
        <v>37376.394999999997</v>
      </c>
      <c r="D43" s="70" t="s">
        <v>138</v>
      </c>
      <c r="E43" s="43">
        <f t="shared" si="0"/>
        <v>13292.03089238698</v>
      </c>
      <c r="F43" s="43">
        <f t="shared" si="1"/>
        <v>13292</v>
      </c>
      <c r="G43" s="43">
        <f t="shared" si="3"/>
        <v>2.5621204673370812E-2</v>
      </c>
      <c r="I43" s="43">
        <f>+G43</f>
        <v>2.5621204673370812E-2</v>
      </c>
      <c r="O43" s="43">
        <f t="shared" ca="1" si="4"/>
        <v>5.874336509433465E-2</v>
      </c>
      <c r="Q43" s="66">
        <f t="shared" si="2"/>
        <v>22357.894999999997</v>
      </c>
    </row>
    <row r="44" spans="1:17" s="43" customFormat="1" ht="12.95" customHeight="1">
      <c r="A44" s="22" t="s">
        <v>142</v>
      </c>
      <c r="B44" s="23" t="s">
        <v>109</v>
      </c>
      <c r="C44" s="22">
        <v>37667.504000000001</v>
      </c>
      <c r="D44" s="22" t="s">
        <v>138</v>
      </c>
      <c r="E44" s="43">
        <f t="shared" si="0"/>
        <v>13643.031245303344</v>
      </c>
      <c r="F44" s="43">
        <f t="shared" si="1"/>
        <v>13643</v>
      </c>
      <c r="G44" s="43">
        <f t="shared" si="3"/>
        <v>2.5913902747561224E-2</v>
      </c>
      <c r="H44" s="67"/>
      <c r="I44" s="55"/>
      <c r="J44" s="43">
        <f>+G44</f>
        <v>2.5913902747561224E-2</v>
      </c>
      <c r="O44" s="43">
        <f t="shared" ca="1" si="4"/>
        <v>5.8196715372019453E-2</v>
      </c>
      <c r="Q44" s="66">
        <f t="shared" si="2"/>
        <v>22649.004000000001</v>
      </c>
    </row>
    <row r="45" spans="1:17" s="43" customFormat="1" ht="12.95" customHeight="1">
      <c r="A45" s="68" t="s">
        <v>198</v>
      </c>
      <c r="B45" s="69" t="s">
        <v>109</v>
      </c>
      <c r="C45" s="70">
        <v>37667.510999999999</v>
      </c>
      <c r="D45" s="70" t="s">
        <v>138</v>
      </c>
      <c r="E45" s="43">
        <f t="shared" si="0"/>
        <v>13643.03968544937</v>
      </c>
      <c r="F45" s="43">
        <f t="shared" si="1"/>
        <v>13643</v>
      </c>
      <c r="G45" s="43">
        <f t="shared" si="3"/>
        <v>3.2913902745349333E-2</v>
      </c>
      <c r="I45" s="43">
        <f>+G45</f>
        <v>3.2913902745349333E-2</v>
      </c>
      <c r="O45" s="43">
        <f t="shared" ca="1" si="4"/>
        <v>5.8196715372019453E-2</v>
      </c>
      <c r="Q45" s="66">
        <f t="shared" si="2"/>
        <v>22649.010999999999</v>
      </c>
    </row>
    <row r="46" spans="1:17" s="43" customFormat="1" ht="12.95" customHeight="1">
      <c r="A46" s="22" t="s">
        <v>142</v>
      </c>
      <c r="B46" s="23" t="s">
        <v>109</v>
      </c>
      <c r="C46" s="22">
        <v>37707.31</v>
      </c>
      <c r="D46" s="22" t="s">
        <v>138</v>
      </c>
      <c r="E46" s="43">
        <f t="shared" si="0"/>
        <v>13691.026738565963</v>
      </c>
      <c r="F46" s="43">
        <f t="shared" si="1"/>
        <v>13691</v>
      </c>
      <c r="G46" s="43">
        <f t="shared" si="3"/>
        <v>2.2176152058818843E-2</v>
      </c>
      <c r="H46" s="67"/>
      <c r="I46" s="55"/>
      <c r="J46" s="43">
        <f>+G46</f>
        <v>2.2176152058818843E-2</v>
      </c>
      <c r="O46" s="43">
        <f t="shared" ca="1" si="4"/>
        <v>5.8121959854437889E-2</v>
      </c>
      <c r="Q46" s="66">
        <f t="shared" si="2"/>
        <v>22688.809999999998</v>
      </c>
    </row>
    <row r="47" spans="1:17" s="43" customFormat="1" ht="12.95" customHeight="1">
      <c r="A47" s="68" t="s">
        <v>198</v>
      </c>
      <c r="B47" s="69" t="s">
        <v>109</v>
      </c>
      <c r="C47" s="70">
        <v>37731.360999999997</v>
      </c>
      <c r="D47" s="70" t="s">
        <v>138</v>
      </c>
      <c r="E47" s="43">
        <f t="shared" si="0"/>
        <v>13720.025874587147</v>
      </c>
      <c r="F47" s="43">
        <f t="shared" si="1"/>
        <v>13720</v>
      </c>
      <c r="G47" s="43">
        <f t="shared" si="3"/>
        <v>2.1459594347106759E-2</v>
      </c>
      <c r="I47" s="43">
        <f>+G47</f>
        <v>2.1459594347106759E-2</v>
      </c>
      <c r="O47" s="43">
        <f t="shared" ca="1" si="4"/>
        <v>5.8076795062565689E-2</v>
      </c>
      <c r="Q47" s="66">
        <f t="shared" si="2"/>
        <v>22712.860999999997</v>
      </c>
    </row>
    <row r="48" spans="1:17" s="43" customFormat="1" ht="12.95" customHeight="1">
      <c r="A48" s="22" t="s">
        <v>142</v>
      </c>
      <c r="B48" s="23" t="s">
        <v>109</v>
      </c>
      <c r="C48" s="22">
        <v>37731.362000000001</v>
      </c>
      <c r="D48" s="22" t="s">
        <v>138</v>
      </c>
      <c r="E48" s="43">
        <f t="shared" si="0"/>
        <v>13720.027080322299</v>
      </c>
      <c r="F48" s="43">
        <f t="shared" si="1"/>
        <v>13720</v>
      </c>
      <c r="G48" s="43">
        <f t="shared" si="3"/>
        <v>2.2459594350948464E-2</v>
      </c>
      <c r="H48" s="67"/>
      <c r="I48" s="55"/>
      <c r="J48" s="43">
        <f>+G48</f>
        <v>2.2459594350948464E-2</v>
      </c>
      <c r="O48" s="43">
        <f t="shared" ca="1" si="4"/>
        <v>5.8076795062565689E-2</v>
      </c>
      <c r="Q48" s="66">
        <f t="shared" si="2"/>
        <v>22712.862000000001</v>
      </c>
    </row>
    <row r="49" spans="1:17" s="43" customFormat="1" ht="12.95" customHeight="1">
      <c r="A49" s="68" t="s">
        <v>198</v>
      </c>
      <c r="B49" s="69" t="s">
        <v>109</v>
      </c>
      <c r="C49" s="70">
        <v>37731.364000000001</v>
      </c>
      <c r="D49" s="70" t="s">
        <v>138</v>
      </c>
      <c r="E49" s="43">
        <f t="shared" si="0"/>
        <v>13720.029491792593</v>
      </c>
      <c r="F49" s="43">
        <f t="shared" si="1"/>
        <v>13720</v>
      </c>
      <c r="G49" s="43">
        <f t="shared" si="3"/>
        <v>2.4459594351355918E-2</v>
      </c>
      <c r="I49" s="43">
        <f>+G49</f>
        <v>2.4459594351355918E-2</v>
      </c>
      <c r="O49" s="43">
        <f t="shared" ca="1" si="4"/>
        <v>5.8076795062565689E-2</v>
      </c>
      <c r="Q49" s="66">
        <f t="shared" si="2"/>
        <v>22712.864000000001</v>
      </c>
    </row>
    <row r="50" spans="1:17" s="43" customFormat="1" ht="12.95" customHeight="1">
      <c r="A50" s="22" t="s">
        <v>142</v>
      </c>
      <c r="B50" s="23" t="s">
        <v>109</v>
      </c>
      <c r="C50" s="22">
        <v>38091.309000000001</v>
      </c>
      <c r="D50" s="22" t="s">
        <v>138</v>
      </c>
      <c r="E50" s="43">
        <f t="shared" si="0"/>
        <v>14154.027829289815</v>
      </c>
      <c r="F50" s="43">
        <f t="shared" si="1"/>
        <v>14154</v>
      </c>
      <c r="G50" s="43">
        <f t="shared" si="3"/>
        <v>2.3080765196937136E-2</v>
      </c>
      <c r="H50" s="67"/>
      <c r="I50" s="55"/>
      <c r="J50" s="43">
        <f>+G50</f>
        <v>2.3080765196937136E-2</v>
      </c>
      <c r="O50" s="43">
        <f t="shared" ca="1" si="4"/>
        <v>5.7400880591099039E-2</v>
      </c>
      <c r="Q50" s="66">
        <f t="shared" si="2"/>
        <v>23072.809000000001</v>
      </c>
    </row>
    <row r="51" spans="1:17" s="43" customFormat="1" ht="12.95" customHeight="1">
      <c r="A51" s="22" t="s">
        <v>142</v>
      </c>
      <c r="B51" s="23" t="s">
        <v>109</v>
      </c>
      <c r="C51" s="22">
        <v>38739.877899999999</v>
      </c>
      <c r="D51" s="22" t="s">
        <v>143</v>
      </c>
      <c r="E51" s="43">
        <f t="shared" si="0"/>
        <v>14936.030147289513</v>
      </c>
      <c r="F51" s="43">
        <f t="shared" si="1"/>
        <v>14936</v>
      </c>
      <c r="G51" s="43">
        <f t="shared" si="3"/>
        <v>2.5003243528772146E-2</v>
      </c>
      <c r="H51" s="67"/>
      <c r="I51" s="55"/>
      <c r="J51" s="43">
        <f>+G51</f>
        <v>2.5003243528772146E-2</v>
      </c>
      <c r="O51" s="43">
        <f t="shared" ca="1" si="4"/>
        <v>5.6182988617166037E-2</v>
      </c>
      <c r="Q51" s="66">
        <f t="shared" si="2"/>
        <v>23721.377899999999</v>
      </c>
    </row>
    <row r="52" spans="1:17" s="43" customFormat="1" ht="12.95" customHeight="1">
      <c r="A52" s="22" t="s">
        <v>142</v>
      </c>
      <c r="B52" s="23" t="s">
        <v>109</v>
      </c>
      <c r="C52" s="22">
        <v>38788.811099999999</v>
      </c>
      <c r="D52" s="22" t="s">
        <v>143</v>
      </c>
      <c r="E52" s="43">
        <f t="shared" si="0"/>
        <v>14995.030626386095</v>
      </c>
      <c r="F52" s="43">
        <f t="shared" si="1"/>
        <v>14995</v>
      </c>
      <c r="G52" s="43">
        <f t="shared" si="3"/>
        <v>2.5400591643119697E-2</v>
      </c>
      <c r="H52" s="67"/>
      <c r="I52" s="55"/>
      <c r="J52" s="43">
        <f>+G52</f>
        <v>2.5400591643119697E-2</v>
      </c>
      <c r="O52" s="43">
        <f t="shared" ca="1" si="4"/>
        <v>5.6091101626805362E-2</v>
      </c>
      <c r="Q52" s="66">
        <f t="shared" si="2"/>
        <v>23770.311099999999</v>
      </c>
    </row>
    <row r="53" spans="1:17" s="43" customFormat="1" ht="12.95" customHeight="1">
      <c r="A53" s="22" t="s">
        <v>142</v>
      </c>
      <c r="B53" s="23" t="s">
        <v>109</v>
      </c>
      <c r="C53" s="22">
        <v>38794.616900000001</v>
      </c>
      <c r="D53" s="22" t="s">
        <v>143</v>
      </c>
      <c r="E53" s="43">
        <f t="shared" si="0"/>
        <v>15002.030883502715</v>
      </c>
      <c r="F53" s="43">
        <f t="shared" si="1"/>
        <v>15002</v>
      </c>
      <c r="G53" s="43">
        <f t="shared" si="3"/>
        <v>2.5613836332922801E-2</v>
      </c>
      <c r="H53" s="67"/>
      <c r="I53" s="55"/>
      <c r="J53" s="43">
        <f>+G53</f>
        <v>2.5613836332922801E-2</v>
      </c>
      <c r="O53" s="43">
        <f t="shared" ca="1" si="4"/>
        <v>5.6080199780491391E-2</v>
      </c>
      <c r="Q53" s="66">
        <f t="shared" si="2"/>
        <v>23776.116900000001</v>
      </c>
    </row>
    <row r="54" spans="1:17" s="43" customFormat="1" ht="12.95" customHeight="1">
      <c r="A54" s="68" t="s">
        <v>266</v>
      </c>
      <c r="B54" s="69" t="s">
        <v>109</v>
      </c>
      <c r="C54" s="70">
        <v>38815.351000000002</v>
      </c>
      <c r="D54" s="70" t="s">
        <v>138</v>
      </c>
      <c r="E54" s="43">
        <f t="shared" si="0"/>
        <v>15027.030716614723</v>
      </c>
      <c r="F54" s="43">
        <f t="shared" si="1"/>
        <v>15027</v>
      </c>
      <c r="G54" s="43">
        <f t="shared" ref="G54:G85" si="5">+C54-(C$7+F54*C$8)</f>
        <v>2.5475424517935608E-2</v>
      </c>
      <c r="I54" s="43">
        <f>+G54</f>
        <v>2.5475424517935608E-2</v>
      </c>
      <c r="O54" s="43">
        <f t="shared" ca="1" si="4"/>
        <v>5.6041264615084324E-2</v>
      </c>
      <c r="Q54" s="66">
        <f t="shared" si="2"/>
        <v>23796.851000000002</v>
      </c>
    </row>
    <row r="55" spans="1:17" s="43" customFormat="1" ht="12.95" customHeight="1">
      <c r="A55" s="22" t="s">
        <v>142</v>
      </c>
      <c r="B55" s="23" t="s">
        <v>109</v>
      </c>
      <c r="C55" s="22">
        <v>38847.695899999999</v>
      </c>
      <c r="D55" s="22" t="s">
        <v>143</v>
      </c>
      <c r="E55" s="43">
        <f t="shared" si="0"/>
        <v>15066.030099371847</v>
      </c>
      <c r="F55" s="43">
        <f t="shared" si="1"/>
        <v>15066</v>
      </c>
      <c r="G55" s="43">
        <f t="shared" si="5"/>
        <v>2.4963502073660493E-2</v>
      </c>
      <c r="H55" s="67"/>
      <c r="I55" s="55"/>
      <c r="J55" s="43">
        <f>+G55</f>
        <v>2.4963502073660493E-2</v>
      </c>
      <c r="O55" s="43">
        <f t="shared" ca="1" si="4"/>
        <v>5.5980525757049301E-2</v>
      </c>
      <c r="Q55" s="66">
        <f t="shared" si="2"/>
        <v>23829.195899999999</v>
      </c>
    </row>
    <row r="56" spans="1:17" s="43" customFormat="1" ht="12.95" customHeight="1">
      <c r="A56" s="22" t="s">
        <v>142</v>
      </c>
      <c r="B56" s="23" t="s">
        <v>109</v>
      </c>
      <c r="C56" s="22">
        <v>38854.324999999997</v>
      </c>
      <c r="D56" s="22" t="s">
        <v>138</v>
      </c>
      <c r="E56" s="43">
        <f t="shared" si="0"/>
        <v>15074.023038235011</v>
      </c>
      <c r="F56" s="43">
        <f t="shared" si="1"/>
        <v>15074</v>
      </c>
      <c r="G56" s="43">
        <f t="shared" si="5"/>
        <v>1.9107210289803334E-2</v>
      </c>
      <c r="H56" s="67"/>
      <c r="I56" s="55"/>
      <c r="J56" s="43">
        <f>+G56</f>
        <v>1.9107210289803334E-2</v>
      </c>
      <c r="O56" s="43">
        <f t="shared" ca="1" si="4"/>
        <v>5.5968066504119035E-2</v>
      </c>
      <c r="Q56" s="66">
        <f t="shared" si="2"/>
        <v>23835.824999999997</v>
      </c>
    </row>
    <row r="57" spans="1:17" s="43" customFormat="1" ht="12.95" customHeight="1">
      <c r="A57" s="68" t="s">
        <v>277</v>
      </c>
      <c r="B57" s="69" t="s">
        <v>109</v>
      </c>
      <c r="C57" s="70">
        <v>39223.398999999998</v>
      </c>
      <c r="D57" s="70" t="s">
        <v>138</v>
      </c>
      <c r="E57" s="43">
        <f t="shared" si="0"/>
        <v>15519.028531889458</v>
      </c>
      <c r="F57" s="43">
        <f t="shared" si="1"/>
        <v>15519</v>
      </c>
      <c r="G57" s="43">
        <f t="shared" si="5"/>
        <v>2.3663479936658405E-2</v>
      </c>
      <c r="I57" s="43">
        <f>+G57</f>
        <v>2.3663479936658405E-2</v>
      </c>
      <c r="O57" s="43">
        <f t="shared" ca="1" si="4"/>
        <v>5.5275020559873281E-2</v>
      </c>
      <c r="Q57" s="66">
        <f t="shared" si="2"/>
        <v>24204.898999999998</v>
      </c>
    </row>
    <row r="58" spans="1:17" s="43" customFormat="1" ht="12.95" customHeight="1">
      <c r="A58" s="22" t="s">
        <v>142</v>
      </c>
      <c r="B58" s="23" t="s">
        <v>109</v>
      </c>
      <c r="C58" s="22">
        <v>39223.400999999998</v>
      </c>
      <c r="D58" s="22" t="s">
        <v>138</v>
      </c>
      <c r="E58" s="43">
        <f t="shared" si="0"/>
        <v>15519.030943359754</v>
      </c>
      <c r="F58" s="43">
        <f t="shared" si="1"/>
        <v>15519</v>
      </c>
      <c r="G58" s="43">
        <f t="shared" si="5"/>
        <v>2.5663479937065858E-2</v>
      </c>
      <c r="H58" s="67"/>
      <c r="I58" s="55"/>
      <c r="J58" s="43">
        <f>+G58</f>
        <v>2.5663479937065858E-2</v>
      </c>
      <c r="O58" s="43">
        <f t="shared" ca="1" si="4"/>
        <v>5.5275020559873281E-2</v>
      </c>
      <c r="Q58" s="66">
        <f t="shared" si="2"/>
        <v>24204.900999999998</v>
      </c>
    </row>
    <row r="59" spans="1:17" s="43" customFormat="1" ht="12.95" customHeight="1">
      <c r="A59" s="68" t="s">
        <v>277</v>
      </c>
      <c r="B59" s="69" t="s">
        <v>109</v>
      </c>
      <c r="C59" s="70">
        <v>39223.402000000002</v>
      </c>
      <c r="D59" s="70" t="s">
        <v>138</v>
      </c>
      <c r="E59" s="43">
        <f t="shared" si="0"/>
        <v>15519.032149094905</v>
      </c>
      <c r="F59" s="43">
        <f t="shared" si="1"/>
        <v>15519</v>
      </c>
      <c r="G59" s="43">
        <f t="shared" si="5"/>
        <v>2.6663479940907564E-2</v>
      </c>
      <c r="I59" s="43">
        <f>+G59</f>
        <v>2.6663479940907564E-2</v>
      </c>
      <c r="O59" s="43">
        <f t="shared" ca="1" si="4"/>
        <v>5.5275020559873281E-2</v>
      </c>
      <c r="Q59" s="66">
        <f t="shared" si="2"/>
        <v>24204.902000000002</v>
      </c>
    </row>
    <row r="60" spans="1:17" s="43" customFormat="1" ht="12.95" customHeight="1">
      <c r="A60" s="68" t="s">
        <v>285</v>
      </c>
      <c r="B60" s="69" t="s">
        <v>109</v>
      </c>
      <c r="C60" s="70">
        <v>39233.347999999998</v>
      </c>
      <c r="D60" s="70" t="s">
        <v>138</v>
      </c>
      <c r="E60" s="43">
        <f t="shared" si="0"/>
        <v>15531.024390867247</v>
      </c>
      <c r="F60" s="43">
        <f t="shared" si="1"/>
        <v>15531</v>
      </c>
      <c r="G60" s="43">
        <f t="shared" si="5"/>
        <v>2.0229042260325514E-2</v>
      </c>
      <c r="I60" s="43">
        <f>+G60</f>
        <v>2.0229042260325514E-2</v>
      </c>
      <c r="O60" s="43">
        <f t="shared" ca="1" si="4"/>
        <v>5.5256331680477888E-2</v>
      </c>
      <c r="Q60" s="66">
        <f t="shared" si="2"/>
        <v>24214.847999999998</v>
      </c>
    </row>
    <row r="61" spans="1:17" s="43" customFormat="1" ht="12.95" customHeight="1">
      <c r="A61" s="22" t="s">
        <v>142</v>
      </c>
      <c r="B61" s="23" t="s">
        <v>109</v>
      </c>
      <c r="C61" s="22">
        <v>39238.313999999998</v>
      </c>
      <c r="D61" s="22" t="s">
        <v>138</v>
      </c>
      <c r="E61" s="43">
        <f t="shared" si="0"/>
        <v>15537.012071607392</v>
      </c>
      <c r="F61" s="43">
        <f t="shared" si="1"/>
        <v>15537</v>
      </c>
      <c r="G61" s="43">
        <f t="shared" si="5"/>
        <v>1.0011823425884359E-2</v>
      </c>
      <c r="H61" s="67"/>
      <c r="I61" s="55"/>
      <c r="J61" s="43">
        <f>+G61</f>
        <v>1.0011823425884359E-2</v>
      </c>
      <c r="O61" s="43">
        <f t="shared" ca="1" si="4"/>
        <v>5.5246987240780185E-2</v>
      </c>
      <c r="Q61" s="66">
        <f t="shared" si="2"/>
        <v>24219.813999999998</v>
      </c>
    </row>
    <row r="62" spans="1:17" s="43" customFormat="1" ht="12.95" customHeight="1">
      <c r="A62" s="22" t="s">
        <v>142</v>
      </c>
      <c r="B62" s="23" t="s">
        <v>109</v>
      </c>
      <c r="C62" s="22">
        <v>39490.461000000003</v>
      </c>
      <c r="D62" s="22" t="s">
        <v>138</v>
      </c>
      <c r="E62" s="43">
        <f t="shared" si="0"/>
        <v>15841.034571725226</v>
      </c>
      <c r="F62" s="43">
        <f t="shared" si="1"/>
        <v>15841</v>
      </c>
      <c r="G62" s="43">
        <f t="shared" si="5"/>
        <v>2.8672735723375808E-2</v>
      </c>
      <c r="H62" s="67"/>
      <c r="I62" s="55"/>
      <c r="J62" s="43">
        <f>+G62</f>
        <v>2.8672735723375808E-2</v>
      </c>
      <c r="O62" s="43">
        <f t="shared" ca="1" si="4"/>
        <v>5.4773535629430277E-2</v>
      </c>
      <c r="Q62" s="66">
        <f t="shared" si="2"/>
        <v>24471.961000000003</v>
      </c>
    </row>
    <row r="63" spans="1:17" s="43" customFormat="1" ht="12.95" customHeight="1">
      <c r="A63" s="22" t="s">
        <v>142</v>
      </c>
      <c r="B63" s="23" t="s">
        <v>109</v>
      </c>
      <c r="C63" s="22">
        <v>39932.517999999996</v>
      </c>
      <c r="D63" s="22" t="s">
        <v>138</v>
      </c>
      <c r="E63" s="43">
        <f t="shared" si="0"/>
        <v>16374.038233615256</v>
      </c>
      <c r="F63" s="43">
        <f t="shared" si="1"/>
        <v>16374</v>
      </c>
      <c r="G63" s="43">
        <f t="shared" si="5"/>
        <v>3.170979575952515E-2</v>
      </c>
      <c r="H63" s="67"/>
      <c r="I63" s="55"/>
      <c r="J63" s="43">
        <f>+G63</f>
        <v>3.170979575952515E-2</v>
      </c>
      <c r="O63" s="43">
        <f t="shared" ca="1" si="4"/>
        <v>5.3943437902951641E-2</v>
      </c>
      <c r="Q63" s="66">
        <f t="shared" si="2"/>
        <v>24914.017999999996</v>
      </c>
    </row>
    <row r="64" spans="1:17" s="43" customFormat="1" ht="12.95" customHeight="1">
      <c r="A64" s="68" t="s">
        <v>297</v>
      </c>
      <c r="B64" s="69" t="s">
        <v>109</v>
      </c>
      <c r="C64" s="70">
        <v>40317.345000000001</v>
      </c>
      <c r="D64" s="70" t="s">
        <v>138</v>
      </c>
      <c r="E64" s="43">
        <f t="shared" si="0"/>
        <v>16838.03767304085</v>
      </c>
      <c r="F64" s="43">
        <f t="shared" si="1"/>
        <v>16838</v>
      </c>
      <c r="G64" s="43">
        <f t="shared" si="5"/>
        <v>3.1244872428942472E-2</v>
      </c>
      <c r="I64" s="43">
        <f t="shared" ref="I64:I71" si="6">+G64</f>
        <v>3.1244872428942472E-2</v>
      </c>
      <c r="O64" s="43">
        <f t="shared" ca="1" si="4"/>
        <v>5.3220801232996509E-2</v>
      </c>
      <c r="Q64" s="66">
        <f t="shared" si="2"/>
        <v>25298.845000000001</v>
      </c>
    </row>
    <row r="65" spans="1:32" s="43" customFormat="1" ht="12.95" customHeight="1">
      <c r="A65" s="68" t="s">
        <v>297</v>
      </c>
      <c r="B65" s="69" t="s">
        <v>109</v>
      </c>
      <c r="C65" s="70">
        <v>40953.476999999999</v>
      </c>
      <c r="D65" s="70" t="s">
        <v>138</v>
      </c>
      <c r="E65" s="43">
        <f t="shared" si="0"/>
        <v>17605.044383590466</v>
      </c>
      <c r="F65" s="43">
        <f t="shared" si="1"/>
        <v>17605</v>
      </c>
      <c r="G65" s="43">
        <f t="shared" si="5"/>
        <v>3.6810397854424082E-2</v>
      </c>
      <c r="I65" s="43">
        <f t="shared" si="6"/>
        <v>3.6810397854424082E-2</v>
      </c>
      <c r="O65" s="43">
        <f t="shared" ca="1" si="4"/>
        <v>5.2026270358307751E-2</v>
      </c>
      <c r="Q65" s="66">
        <f t="shared" si="2"/>
        <v>25934.976999999999</v>
      </c>
    </row>
    <row r="66" spans="1:32" s="43" customFormat="1" ht="12.95" customHeight="1">
      <c r="A66" s="24" t="s">
        <v>37</v>
      </c>
      <c r="B66" s="23"/>
      <c r="C66" s="22">
        <v>40988.307999999997</v>
      </c>
      <c r="D66" s="22"/>
      <c r="E66" s="43">
        <f t="shared" si="0"/>
        <v>17647.041344496622</v>
      </c>
      <c r="F66" s="43">
        <f t="shared" si="1"/>
        <v>17647</v>
      </c>
      <c r="G66" s="43">
        <f t="shared" si="5"/>
        <v>3.4289865994651336E-2</v>
      </c>
      <c r="I66" s="43">
        <f t="shared" si="6"/>
        <v>3.4289865994651336E-2</v>
      </c>
      <c r="Q66" s="66">
        <f t="shared" si="2"/>
        <v>25969.807999999997</v>
      </c>
      <c r="AB66" s="43">
        <v>13</v>
      </c>
      <c r="AD66" s="43" t="s">
        <v>36</v>
      </c>
      <c r="AF66" s="43" t="s">
        <v>38</v>
      </c>
    </row>
    <row r="67" spans="1:32" s="43" customFormat="1" ht="12.95" customHeight="1">
      <c r="A67" s="24" t="s">
        <v>37</v>
      </c>
      <c r="B67" s="23"/>
      <c r="C67" s="22">
        <v>41041.383999999998</v>
      </c>
      <c r="D67" s="22"/>
      <c r="E67" s="43">
        <f t="shared" si="0"/>
        <v>17711.036943160314</v>
      </c>
      <c r="F67" s="43">
        <f t="shared" si="1"/>
        <v>17711</v>
      </c>
      <c r="G67" s="43">
        <f t="shared" si="5"/>
        <v>3.0639531745691784E-2</v>
      </c>
      <c r="I67" s="43">
        <f t="shared" si="6"/>
        <v>3.0639531745691784E-2</v>
      </c>
      <c r="Q67" s="66">
        <f t="shared" si="2"/>
        <v>26022.883999999998</v>
      </c>
      <c r="AB67" s="43">
        <v>12</v>
      </c>
      <c r="AD67" s="43" t="s">
        <v>36</v>
      </c>
      <c r="AF67" s="43" t="s">
        <v>38</v>
      </c>
    </row>
    <row r="68" spans="1:32" s="43" customFormat="1" ht="12.95" customHeight="1">
      <c r="A68" s="24" t="s">
        <v>39</v>
      </c>
      <c r="B68" s="23"/>
      <c r="C68" s="22">
        <v>41055.483999999997</v>
      </c>
      <c r="D68" s="22"/>
      <c r="E68" s="43">
        <f t="shared" si="0"/>
        <v>17728.037808733414</v>
      </c>
      <c r="F68" s="43">
        <f t="shared" si="1"/>
        <v>17728</v>
      </c>
      <c r="G68" s="43">
        <f t="shared" si="5"/>
        <v>3.1357411702629179E-2</v>
      </c>
      <c r="I68" s="43">
        <f t="shared" si="6"/>
        <v>3.1357411702629179E-2</v>
      </c>
      <c r="Q68" s="66">
        <f t="shared" si="2"/>
        <v>26036.983999999997</v>
      </c>
      <c r="AB68" s="43">
        <v>11</v>
      </c>
      <c r="AD68" s="43" t="s">
        <v>36</v>
      </c>
      <c r="AF68" s="43" t="s">
        <v>38</v>
      </c>
    </row>
    <row r="69" spans="1:32" s="43" customFormat="1" ht="12.95" customHeight="1">
      <c r="A69" s="68" t="s">
        <v>317</v>
      </c>
      <c r="B69" s="69" t="s">
        <v>109</v>
      </c>
      <c r="C69" s="70">
        <v>41391.375</v>
      </c>
      <c r="D69" s="70" t="s">
        <v>138</v>
      </c>
      <c r="E69" s="43">
        <f t="shared" si="0"/>
        <v>18133.033393004014</v>
      </c>
      <c r="F69" s="43">
        <f t="shared" si="1"/>
        <v>18133</v>
      </c>
      <c r="G69" s="43">
        <f t="shared" si="5"/>
        <v>2.769514026294928E-2</v>
      </c>
      <c r="I69" s="43">
        <f t="shared" si="6"/>
        <v>2.769514026294928E-2</v>
      </c>
      <c r="O69" s="43">
        <f ca="1">+C$11+C$12*F69</f>
        <v>5.1203959664910537E-2</v>
      </c>
      <c r="Q69" s="66">
        <f t="shared" si="2"/>
        <v>26372.875</v>
      </c>
    </row>
    <row r="70" spans="1:32" s="43" customFormat="1" ht="12.95" customHeight="1">
      <c r="A70" s="68" t="s">
        <v>317</v>
      </c>
      <c r="B70" s="69" t="s">
        <v>109</v>
      </c>
      <c r="C70" s="70">
        <v>41396.351999999999</v>
      </c>
      <c r="D70" s="70" t="s">
        <v>138</v>
      </c>
      <c r="E70" s="43">
        <f t="shared" si="0"/>
        <v>18139.034336830773</v>
      </c>
      <c r="F70" s="43">
        <f t="shared" si="1"/>
        <v>18139</v>
      </c>
      <c r="G70" s="43">
        <f t="shared" si="5"/>
        <v>2.8477921427111141E-2</v>
      </c>
      <c r="I70" s="43">
        <f t="shared" si="6"/>
        <v>2.8477921427111141E-2</v>
      </c>
      <c r="O70" s="43">
        <f ca="1">+C$11+C$12*F70</f>
        <v>5.1194615225212833E-2</v>
      </c>
      <c r="Q70" s="66">
        <f t="shared" si="2"/>
        <v>26377.851999999999</v>
      </c>
    </row>
    <row r="71" spans="1:32" s="43" customFormat="1" ht="12.95" customHeight="1">
      <c r="A71" s="24" t="s">
        <v>41</v>
      </c>
      <c r="B71" s="23"/>
      <c r="C71" s="22">
        <v>41396.358999999997</v>
      </c>
      <c r="D71" s="22"/>
      <c r="E71" s="43">
        <f t="shared" si="0"/>
        <v>18139.042776976803</v>
      </c>
      <c r="F71" s="43">
        <f t="shared" si="1"/>
        <v>18139</v>
      </c>
      <c r="G71" s="43">
        <f t="shared" si="5"/>
        <v>3.547792142489925E-2</v>
      </c>
      <c r="I71" s="43">
        <f t="shared" si="6"/>
        <v>3.547792142489925E-2</v>
      </c>
      <c r="Q71" s="66">
        <f t="shared" si="2"/>
        <v>26377.858999999997</v>
      </c>
      <c r="AB71" s="43">
        <v>12</v>
      </c>
      <c r="AD71" s="43" t="s">
        <v>40</v>
      </c>
      <c r="AF71" s="43" t="s">
        <v>38</v>
      </c>
    </row>
    <row r="72" spans="1:32" s="43" customFormat="1" ht="12.95" customHeight="1">
      <c r="A72" s="22" t="s">
        <v>142</v>
      </c>
      <c r="B72" s="23" t="s">
        <v>109</v>
      </c>
      <c r="C72" s="22">
        <v>41765.422500000001</v>
      </c>
      <c r="D72" s="22" t="s">
        <v>65</v>
      </c>
      <c r="E72" s="43">
        <f t="shared" si="0"/>
        <v>18584.035610412207</v>
      </c>
      <c r="F72" s="43">
        <f t="shared" si="1"/>
        <v>18584</v>
      </c>
      <c r="G72" s="43">
        <f t="shared" si="5"/>
        <v>2.9534191067796201E-2</v>
      </c>
      <c r="H72" s="67"/>
      <c r="I72" s="55"/>
      <c r="J72" s="43">
        <f>+G72</f>
        <v>2.9534191067796201E-2</v>
      </c>
      <c r="O72" s="43">
        <f ca="1">+C$11+C$12*F72</f>
        <v>5.0501569280967079E-2</v>
      </c>
      <c r="Q72" s="66">
        <f t="shared" si="2"/>
        <v>26746.922500000001</v>
      </c>
    </row>
    <row r="73" spans="1:32" s="43" customFormat="1" ht="12.95" customHeight="1">
      <c r="A73" s="68" t="s">
        <v>332</v>
      </c>
      <c r="B73" s="69" t="s">
        <v>109</v>
      </c>
      <c r="C73" s="70">
        <v>41765.425000000003</v>
      </c>
      <c r="D73" s="70" t="s">
        <v>138</v>
      </c>
      <c r="E73" s="43">
        <f t="shared" si="0"/>
        <v>18584.038624750079</v>
      </c>
      <c r="F73" s="43">
        <f t="shared" si="1"/>
        <v>18584</v>
      </c>
      <c r="G73" s="43">
        <f t="shared" si="5"/>
        <v>3.2034191070124507E-2</v>
      </c>
      <c r="I73" s="43">
        <f>+G73</f>
        <v>3.2034191070124507E-2</v>
      </c>
      <c r="O73" s="43">
        <f ca="1">+C$11+C$12*F73</f>
        <v>5.0501569280967079E-2</v>
      </c>
      <c r="Q73" s="66">
        <f t="shared" si="2"/>
        <v>26746.925000000003</v>
      </c>
    </row>
    <row r="74" spans="1:32" s="43" customFormat="1" ht="12.95" customHeight="1">
      <c r="A74" s="68" t="s">
        <v>337</v>
      </c>
      <c r="B74" s="69" t="s">
        <v>109</v>
      </c>
      <c r="C74" s="70">
        <v>42077.269699999997</v>
      </c>
      <c r="D74" s="70" t="s">
        <v>138</v>
      </c>
      <c r="E74" s="43">
        <f t="shared" si="0"/>
        <v>18960.040739954671</v>
      </c>
      <c r="F74" s="43">
        <f t="shared" si="1"/>
        <v>18960</v>
      </c>
      <c r="G74" s="43">
        <f t="shared" si="5"/>
        <v>3.3788477325288113E-2</v>
      </c>
      <c r="J74" s="43">
        <f>+G74</f>
        <v>3.3788477325288113E-2</v>
      </c>
      <c r="O74" s="43">
        <f ca="1">+C$11+C$12*F74</f>
        <v>4.9915984393244815E-2</v>
      </c>
      <c r="Q74" s="66">
        <f t="shared" si="2"/>
        <v>27058.769699999997</v>
      </c>
    </row>
    <row r="75" spans="1:32" s="43" customFormat="1" ht="12.95" customHeight="1">
      <c r="A75" s="68" t="s">
        <v>332</v>
      </c>
      <c r="B75" s="69" t="s">
        <v>109</v>
      </c>
      <c r="C75" s="70">
        <v>42096.34</v>
      </c>
      <c r="D75" s="70" t="s">
        <v>138</v>
      </c>
      <c r="E75" s="43">
        <f t="shared" si="0"/>
        <v>18983.034470929051</v>
      </c>
      <c r="F75" s="43">
        <f t="shared" si="1"/>
        <v>18983</v>
      </c>
      <c r="G75" s="43">
        <f t="shared" si="5"/>
        <v>2.858913844829658E-2</v>
      </c>
      <c r="I75" s="43">
        <f>+G75</f>
        <v>2.858913844829658E-2</v>
      </c>
      <c r="O75" s="43">
        <f ca="1">+C$11+C$12*F75</f>
        <v>4.9880164041070318E-2</v>
      </c>
      <c r="Q75" s="66">
        <f t="shared" si="2"/>
        <v>27077.839999999997</v>
      </c>
    </row>
    <row r="76" spans="1:32" s="43" customFormat="1" ht="12.95" customHeight="1">
      <c r="A76" s="68" t="s">
        <v>337</v>
      </c>
      <c r="B76" s="69" t="s">
        <v>109</v>
      </c>
      <c r="C76" s="70">
        <v>42101.320800000001</v>
      </c>
      <c r="D76" s="70" t="s">
        <v>138</v>
      </c>
      <c r="E76" s="43">
        <f t="shared" si="0"/>
        <v>18989.039996549378</v>
      </c>
      <c r="F76" s="43">
        <f t="shared" si="1"/>
        <v>18989</v>
      </c>
      <c r="G76" s="43">
        <f t="shared" si="5"/>
        <v>3.3171919618325774E-2</v>
      </c>
      <c r="J76" s="43">
        <f>+G76</f>
        <v>3.3171919618325774E-2</v>
      </c>
      <c r="O76" s="43">
        <f ca="1">+C$11+C$12*F76</f>
        <v>4.9870819601372615E-2</v>
      </c>
      <c r="Q76" s="66">
        <f t="shared" si="2"/>
        <v>27082.820800000001</v>
      </c>
    </row>
    <row r="77" spans="1:32" s="43" customFormat="1" ht="12.95" customHeight="1">
      <c r="A77" s="24" t="s">
        <v>42</v>
      </c>
      <c r="B77" s="23"/>
      <c r="C77" s="22">
        <v>42402.381000000001</v>
      </c>
      <c r="D77" s="22"/>
      <c r="E77" s="43">
        <f t="shared" si="0"/>
        <v>19352.03886106085</v>
      </c>
      <c r="F77" s="43">
        <f t="shared" si="1"/>
        <v>19352</v>
      </c>
      <c r="G77" s="43">
        <f t="shared" si="5"/>
        <v>3.2230180026090238E-2</v>
      </c>
      <c r="I77" s="43">
        <f>+G77</f>
        <v>3.2230180026090238E-2</v>
      </c>
      <c r="Q77" s="66">
        <f t="shared" si="2"/>
        <v>27383.881000000001</v>
      </c>
      <c r="AB77" s="43">
        <v>7</v>
      </c>
      <c r="AD77" s="43" t="s">
        <v>40</v>
      </c>
      <c r="AF77" s="43" t="s">
        <v>38</v>
      </c>
    </row>
    <row r="78" spans="1:32" s="43" customFormat="1" ht="12.95" customHeight="1">
      <c r="A78" s="24" t="s">
        <v>43</v>
      </c>
      <c r="B78" s="23"/>
      <c r="C78" s="22">
        <v>42416.476999999999</v>
      </c>
      <c r="D78" s="22"/>
      <c r="E78" s="43">
        <f t="shared" si="0"/>
        <v>19369.034903693362</v>
      </c>
      <c r="F78" s="43">
        <f t="shared" si="1"/>
        <v>19369</v>
      </c>
      <c r="G78" s="43">
        <f t="shared" si="5"/>
        <v>2.8948059982212726E-2</v>
      </c>
      <c r="I78" s="43">
        <f>+G78</f>
        <v>2.8948059982212726E-2</v>
      </c>
      <c r="Q78" s="66">
        <f t="shared" si="2"/>
        <v>27397.976999999999</v>
      </c>
      <c r="AB78" s="43">
        <v>6</v>
      </c>
      <c r="AD78" s="43" t="s">
        <v>40</v>
      </c>
      <c r="AF78" s="43" t="s">
        <v>38</v>
      </c>
    </row>
    <row r="79" spans="1:32" s="43" customFormat="1" ht="12.95" customHeight="1">
      <c r="A79" s="24" t="s">
        <v>43</v>
      </c>
      <c r="B79" s="23"/>
      <c r="C79" s="22">
        <v>42426.434999999998</v>
      </c>
      <c r="D79" s="22"/>
      <c r="E79" s="43">
        <f t="shared" si="0"/>
        <v>19381.041614287471</v>
      </c>
      <c r="F79" s="43">
        <f t="shared" si="1"/>
        <v>19381</v>
      </c>
      <c r="G79" s="43">
        <f t="shared" si="5"/>
        <v>3.4513622311351355E-2</v>
      </c>
      <c r="I79" s="43">
        <f>+G79</f>
        <v>3.4513622311351355E-2</v>
      </c>
      <c r="Q79" s="66">
        <f t="shared" si="2"/>
        <v>27407.934999999998</v>
      </c>
      <c r="AB79" s="43">
        <v>11</v>
      </c>
      <c r="AD79" s="43" t="s">
        <v>36</v>
      </c>
      <c r="AF79" s="43" t="s">
        <v>38</v>
      </c>
    </row>
    <row r="80" spans="1:32" s="43" customFormat="1" ht="12.95" customHeight="1">
      <c r="A80" s="22" t="s">
        <v>142</v>
      </c>
      <c r="B80" s="23" t="s">
        <v>109</v>
      </c>
      <c r="C80" s="22">
        <v>42433.898500000003</v>
      </c>
      <c r="D80" s="22" t="s">
        <v>143</v>
      </c>
      <c r="E80" s="43">
        <f t="shared" si="0"/>
        <v>19390.040618557327</v>
      </c>
      <c r="F80" s="43">
        <f t="shared" si="1"/>
        <v>19390</v>
      </c>
      <c r="G80" s="43">
        <f t="shared" si="5"/>
        <v>3.3687794064462651E-2</v>
      </c>
      <c r="H80" s="67"/>
      <c r="I80" s="55"/>
      <c r="J80" s="43">
        <f>+G80</f>
        <v>3.3687794064462651E-2</v>
      </c>
      <c r="O80" s="43">
        <f ca="1">+C$11+C$12*F80</f>
        <v>4.9246299548243291E-2</v>
      </c>
      <c r="Q80" s="66">
        <f t="shared" si="2"/>
        <v>27415.398500000003</v>
      </c>
    </row>
    <row r="81" spans="1:32" s="43" customFormat="1" ht="12.95" customHeight="1">
      <c r="A81" s="24" t="s">
        <v>45</v>
      </c>
      <c r="B81" s="23"/>
      <c r="C81" s="22">
        <v>42445.51</v>
      </c>
      <c r="D81" s="22"/>
      <c r="E81" s="43">
        <f t="shared" si="0"/>
        <v>19404.041012217047</v>
      </c>
      <c r="F81" s="43">
        <f t="shared" si="1"/>
        <v>19404</v>
      </c>
      <c r="G81" s="43">
        <f t="shared" si="5"/>
        <v>3.4014283439319115E-2</v>
      </c>
      <c r="I81" s="43">
        <f t="shared" ref="I81:I89" si="7">+G81</f>
        <v>3.4014283439319115E-2</v>
      </c>
      <c r="Q81" s="66">
        <f t="shared" si="2"/>
        <v>27427.010000000002</v>
      </c>
      <c r="AB81" s="43">
        <v>12</v>
      </c>
      <c r="AD81" s="43" t="s">
        <v>44</v>
      </c>
      <c r="AF81" s="43" t="s">
        <v>38</v>
      </c>
    </row>
    <row r="82" spans="1:32" s="43" customFormat="1" ht="12.95" customHeight="1">
      <c r="A82" s="24" t="s">
        <v>45</v>
      </c>
      <c r="B82" s="23"/>
      <c r="C82" s="22">
        <v>42460.432999999997</v>
      </c>
      <c r="D82" s="22"/>
      <c r="E82" s="43">
        <f t="shared" si="0"/>
        <v>19422.034197816149</v>
      </c>
      <c r="F82" s="43">
        <f t="shared" si="1"/>
        <v>19422</v>
      </c>
      <c r="G82" s="43">
        <f t="shared" si="5"/>
        <v>2.8362626930174883E-2</v>
      </c>
      <c r="I82" s="43">
        <f t="shared" si="7"/>
        <v>2.8362626930174883E-2</v>
      </c>
      <c r="Q82" s="66">
        <f t="shared" si="2"/>
        <v>27441.932999999997</v>
      </c>
      <c r="AB82" s="43">
        <v>6</v>
      </c>
      <c r="AD82" s="43" t="s">
        <v>40</v>
      </c>
      <c r="AF82" s="43" t="s">
        <v>38</v>
      </c>
    </row>
    <row r="83" spans="1:32" s="43" customFormat="1" ht="12.95" customHeight="1">
      <c r="A83" s="24" t="s">
        <v>45</v>
      </c>
      <c r="B83" s="23"/>
      <c r="C83" s="22">
        <v>42460.438999999998</v>
      </c>
      <c r="D83" s="22"/>
      <c r="E83" s="43">
        <f t="shared" si="0"/>
        <v>19422.041432227034</v>
      </c>
      <c r="F83" s="43">
        <f t="shared" si="1"/>
        <v>19422</v>
      </c>
      <c r="G83" s="43">
        <f t="shared" si="5"/>
        <v>3.4362626931397244E-2</v>
      </c>
      <c r="I83" s="43">
        <f t="shared" si="7"/>
        <v>3.4362626931397244E-2</v>
      </c>
      <c r="Q83" s="66">
        <f t="shared" si="2"/>
        <v>27441.938999999998</v>
      </c>
      <c r="AB83" s="43">
        <v>6</v>
      </c>
      <c r="AD83" s="43" t="s">
        <v>44</v>
      </c>
      <c r="AF83" s="43" t="s">
        <v>38</v>
      </c>
    </row>
    <row r="84" spans="1:32" s="43" customFormat="1" ht="12.95" customHeight="1">
      <c r="A84" s="68" t="s">
        <v>332</v>
      </c>
      <c r="B84" s="69" t="s">
        <v>109</v>
      </c>
      <c r="C84" s="70">
        <v>42465.411999999997</v>
      </c>
      <c r="D84" s="70" t="s">
        <v>138</v>
      </c>
      <c r="E84" s="43">
        <f t="shared" si="0"/>
        <v>19428.037553113205</v>
      </c>
      <c r="F84" s="43">
        <f t="shared" si="1"/>
        <v>19428</v>
      </c>
      <c r="G84" s="43">
        <f t="shared" si="5"/>
        <v>3.1145408094744198E-2</v>
      </c>
      <c r="I84" s="43">
        <f t="shared" si="7"/>
        <v>3.1145408094744198E-2</v>
      </c>
      <c r="O84" s="43">
        <f ca="1">+C$11+C$12*F84</f>
        <v>4.918711809682455E-2</v>
      </c>
      <c r="Q84" s="66">
        <f t="shared" si="2"/>
        <v>27446.911999999997</v>
      </c>
    </row>
    <row r="85" spans="1:32" s="43" customFormat="1" ht="12.95" customHeight="1">
      <c r="A85" s="24" t="s">
        <v>45</v>
      </c>
      <c r="B85" s="23"/>
      <c r="C85" s="22">
        <v>42504.406000000003</v>
      </c>
      <c r="D85" s="22"/>
      <c r="E85" s="43">
        <f t="shared" ref="E85:E148" si="8">+(C85-C$7)/C$8</f>
        <v>19475.053989436448</v>
      </c>
      <c r="F85" s="43">
        <f t="shared" ref="F85:F148" si="9">ROUND(2*E85,0)/2</f>
        <v>19475</v>
      </c>
      <c r="G85" s="43">
        <f t="shared" si="5"/>
        <v>4.4777193877962418E-2</v>
      </c>
      <c r="I85" s="43">
        <f t="shared" si="7"/>
        <v>4.4777193877962418E-2</v>
      </c>
      <c r="Q85" s="66">
        <f t="shared" ref="Q85:Q148" si="10">+C85-15018.5</f>
        <v>27485.906000000003</v>
      </c>
      <c r="AB85" s="43">
        <v>6</v>
      </c>
      <c r="AD85" s="43" t="s">
        <v>44</v>
      </c>
      <c r="AF85" s="43" t="s">
        <v>38</v>
      </c>
    </row>
    <row r="86" spans="1:32" s="43" customFormat="1" ht="12.95" customHeight="1">
      <c r="A86" s="24" t="s">
        <v>46</v>
      </c>
      <c r="B86" s="23"/>
      <c r="C86" s="22">
        <v>42528.447999999997</v>
      </c>
      <c r="D86" s="22"/>
      <c r="E86" s="43">
        <f t="shared" si="8"/>
        <v>19504.042273841304</v>
      </c>
      <c r="F86" s="43">
        <f t="shared" si="9"/>
        <v>19504</v>
      </c>
      <c r="G86" s="43">
        <f t="shared" ref="G86:G117" si="11">+C86-(C$7+F86*C$8)</f>
        <v>3.5060636168054771E-2</v>
      </c>
      <c r="I86" s="43">
        <f t="shared" si="7"/>
        <v>3.5060636168054771E-2</v>
      </c>
      <c r="Q86" s="66">
        <f t="shared" si="10"/>
        <v>27509.947999999997</v>
      </c>
      <c r="AB86" s="43">
        <v>6</v>
      </c>
      <c r="AD86" s="43" t="s">
        <v>40</v>
      </c>
      <c r="AF86" s="43" t="s">
        <v>38</v>
      </c>
    </row>
    <row r="87" spans="1:32" s="43" customFormat="1" ht="12.95" customHeight="1">
      <c r="A87" s="24" t="s">
        <v>47</v>
      </c>
      <c r="B87" s="23"/>
      <c r="C87" s="22">
        <v>42775.593000000001</v>
      </c>
      <c r="D87" s="22"/>
      <c r="E87" s="43">
        <f t="shared" si="8"/>
        <v>19802.033686753701</v>
      </c>
      <c r="F87" s="43">
        <f t="shared" si="9"/>
        <v>19802</v>
      </c>
      <c r="G87" s="43">
        <f t="shared" si="11"/>
        <v>2.7938767299929168E-2</v>
      </c>
      <c r="I87" s="43">
        <f t="shared" si="7"/>
        <v>2.7938767299929168E-2</v>
      </c>
      <c r="Q87" s="66">
        <f t="shared" si="10"/>
        <v>27757.093000000001</v>
      </c>
      <c r="AB87" s="43">
        <v>8</v>
      </c>
      <c r="AD87" s="43" t="s">
        <v>40</v>
      </c>
      <c r="AF87" s="43" t="s">
        <v>38</v>
      </c>
    </row>
    <row r="88" spans="1:32" s="43" customFormat="1" ht="12.95" customHeight="1">
      <c r="A88" s="24" t="s">
        <v>49</v>
      </c>
      <c r="B88" s="23"/>
      <c r="C88" s="22">
        <v>42835.307999999997</v>
      </c>
      <c r="D88" s="22"/>
      <c r="E88" s="43">
        <f t="shared" si="8"/>
        <v>19874.034161058509</v>
      </c>
      <c r="F88" s="43">
        <f t="shared" si="9"/>
        <v>19874</v>
      </c>
      <c r="G88" s="43">
        <f t="shared" si="11"/>
        <v>2.8332141264399979E-2</v>
      </c>
      <c r="I88" s="43">
        <f t="shared" si="7"/>
        <v>2.8332141264399979E-2</v>
      </c>
      <c r="Q88" s="66">
        <f t="shared" si="10"/>
        <v>27816.807999999997</v>
      </c>
      <c r="AB88" s="43">
        <v>7</v>
      </c>
      <c r="AD88" s="43" t="s">
        <v>48</v>
      </c>
      <c r="AF88" s="43" t="s">
        <v>38</v>
      </c>
    </row>
    <row r="89" spans="1:32" s="43" customFormat="1" ht="12.95" customHeight="1">
      <c r="A89" s="24" t="s">
        <v>49</v>
      </c>
      <c r="B89" s="23"/>
      <c r="C89" s="22">
        <v>42835.313000000002</v>
      </c>
      <c r="D89" s="22"/>
      <c r="E89" s="43">
        <f t="shared" si="8"/>
        <v>19874.040189734249</v>
      </c>
      <c r="F89" s="43">
        <f t="shared" si="9"/>
        <v>19874</v>
      </c>
      <c r="G89" s="43">
        <f t="shared" si="11"/>
        <v>3.3332141269056592E-2</v>
      </c>
      <c r="I89" s="43">
        <f t="shared" si="7"/>
        <v>3.3332141269056592E-2</v>
      </c>
      <c r="Q89" s="66">
        <f t="shared" si="10"/>
        <v>27816.813000000002</v>
      </c>
      <c r="AB89" s="43">
        <v>11</v>
      </c>
      <c r="AD89" s="43" t="s">
        <v>36</v>
      </c>
      <c r="AF89" s="43" t="s">
        <v>38</v>
      </c>
    </row>
    <row r="90" spans="1:32" s="43" customFormat="1" ht="12.95" customHeight="1">
      <c r="A90" s="22" t="s">
        <v>118</v>
      </c>
      <c r="B90" s="23" t="s">
        <v>19</v>
      </c>
      <c r="C90" s="22">
        <v>42839.46</v>
      </c>
      <c r="D90" s="22" t="s">
        <v>65</v>
      </c>
      <c r="E90" s="43">
        <f t="shared" si="8"/>
        <v>19879.040373388976</v>
      </c>
      <c r="F90" s="43">
        <f t="shared" si="9"/>
        <v>19879</v>
      </c>
      <c r="G90" s="43">
        <f t="shared" si="11"/>
        <v>3.3484458901511971E-2</v>
      </c>
      <c r="H90" s="67"/>
      <c r="I90" s="55"/>
      <c r="J90" s="55"/>
      <c r="K90" s="43">
        <f>+G90</f>
        <v>3.3484458901511971E-2</v>
      </c>
      <c r="O90" s="43">
        <f ca="1">+C$11+C$12*F90</f>
        <v>4.8484727712881093E-2</v>
      </c>
      <c r="Q90" s="66">
        <f t="shared" si="10"/>
        <v>27820.959999999999</v>
      </c>
    </row>
    <row r="91" spans="1:32" s="43" customFormat="1" ht="12.95" customHeight="1">
      <c r="A91" s="22" t="s">
        <v>118</v>
      </c>
      <c r="B91" s="23"/>
      <c r="C91" s="22">
        <v>42839.460500000001</v>
      </c>
      <c r="D91" s="22"/>
      <c r="E91" s="43">
        <f t="shared" si="8"/>
        <v>19879.04097625655</v>
      </c>
      <c r="F91" s="43">
        <f t="shared" si="9"/>
        <v>19879</v>
      </c>
      <c r="G91" s="43">
        <f t="shared" si="11"/>
        <v>3.3984458903432824E-2</v>
      </c>
      <c r="H91" s="67"/>
      <c r="I91" s="55"/>
      <c r="J91" s="55"/>
      <c r="K91" s="43">
        <f>+G91</f>
        <v>3.3984458903432824E-2</v>
      </c>
      <c r="Q91" s="66">
        <f t="shared" si="10"/>
        <v>27820.960500000001</v>
      </c>
    </row>
    <row r="92" spans="1:32" s="43" customFormat="1" ht="12.95" customHeight="1">
      <c r="A92" s="24" t="s">
        <v>50</v>
      </c>
      <c r="B92" s="23"/>
      <c r="C92" s="22">
        <v>42840.288999999997</v>
      </c>
      <c r="D92" s="22"/>
      <c r="E92" s="43">
        <f t="shared" si="8"/>
        <v>19880.039927825859</v>
      </c>
      <c r="F92" s="43">
        <f t="shared" si="9"/>
        <v>19880</v>
      </c>
      <c r="G92" s="43">
        <f t="shared" si="11"/>
        <v>3.3114922429376747E-2</v>
      </c>
      <c r="I92" s="43">
        <f t="shared" ref="I92:I107" si="12">+G92</f>
        <v>3.3114922429376747E-2</v>
      </c>
      <c r="Q92" s="66">
        <f t="shared" si="10"/>
        <v>27821.788999999997</v>
      </c>
      <c r="AB92" s="43">
        <v>6</v>
      </c>
      <c r="AD92" s="43" t="s">
        <v>48</v>
      </c>
      <c r="AF92" s="43" t="s">
        <v>38</v>
      </c>
    </row>
    <row r="93" spans="1:32" s="43" customFormat="1" ht="12.95" customHeight="1">
      <c r="A93" s="24" t="s">
        <v>50</v>
      </c>
      <c r="B93" s="23"/>
      <c r="C93" s="22">
        <v>42859.375999999997</v>
      </c>
      <c r="D93" s="22"/>
      <c r="E93" s="43">
        <f t="shared" si="8"/>
        <v>19903.053794577194</v>
      </c>
      <c r="F93" s="43">
        <f t="shared" si="9"/>
        <v>19903</v>
      </c>
      <c r="G93" s="43">
        <f t="shared" si="11"/>
        <v>4.4615583552513272E-2</v>
      </c>
      <c r="I93" s="43">
        <f t="shared" si="12"/>
        <v>4.4615583552513272E-2</v>
      </c>
      <c r="Q93" s="66">
        <f t="shared" si="10"/>
        <v>27840.875999999997</v>
      </c>
      <c r="AB93" s="43">
        <v>11</v>
      </c>
      <c r="AD93" s="43" t="s">
        <v>36</v>
      </c>
      <c r="AF93" s="43" t="s">
        <v>38</v>
      </c>
    </row>
    <row r="94" spans="1:32" s="43" customFormat="1" ht="12.95" customHeight="1">
      <c r="A94" s="24" t="s">
        <v>50</v>
      </c>
      <c r="B94" s="23"/>
      <c r="C94" s="22">
        <v>42864.336000000003</v>
      </c>
      <c r="D94" s="22"/>
      <c r="E94" s="43">
        <f t="shared" si="8"/>
        <v>19909.034240906465</v>
      </c>
      <c r="F94" s="43">
        <f t="shared" si="9"/>
        <v>19909</v>
      </c>
      <c r="G94" s="43">
        <f t="shared" si="11"/>
        <v>2.8398364716849755E-2</v>
      </c>
      <c r="I94" s="43">
        <f t="shared" si="12"/>
        <v>2.8398364716849755E-2</v>
      </c>
      <c r="Q94" s="66">
        <f t="shared" si="10"/>
        <v>27845.836000000003</v>
      </c>
      <c r="AB94" s="43">
        <v>8</v>
      </c>
      <c r="AD94" s="43" t="s">
        <v>48</v>
      </c>
      <c r="AF94" s="43" t="s">
        <v>38</v>
      </c>
    </row>
    <row r="95" spans="1:32" s="43" customFormat="1" ht="12.95" customHeight="1">
      <c r="A95" s="24" t="s">
        <v>50</v>
      </c>
      <c r="B95" s="23"/>
      <c r="C95" s="22">
        <v>42869.313000000002</v>
      </c>
      <c r="D95" s="22"/>
      <c r="E95" s="43">
        <f t="shared" si="8"/>
        <v>19915.035184733224</v>
      </c>
      <c r="F95" s="43">
        <f t="shared" si="9"/>
        <v>19915</v>
      </c>
      <c r="G95" s="43">
        <f t="shared" si="11"/>
        <v>2.9181145881011616E-2</v>
      </c>
      <c r="I95" s="43">
        <f t="shared" si="12"/>
        <v>2.9181145881011616E-2</v>
      </c>
      <c r="Q95" s="66">
        <f t="shared" si="10"/>
        <v>27850.813000000002</v>
      </c>
      <c r="AB95" s="43">
        <v>7</v>
      </c>
      <c r="AD95" s="43" t="s">
        <v>40</v>
      </c>
      <c r="AF95" s="43" t="s">
        <v>38</v>
      </c>
    </row>
    <row r="96" spans="1:32" s="43" customFormat="1" ht="12.95" customHeight="1">
      <c r="A96" s="24" t="s">
        <v>50</v>
      </c>
      <c r="B96" s="23"/>
      <c r="C96" s="22">
        <v>42869.322</v>
      </c>
      <c r="D96" s="22"/>
      <c r="E96" s="43">
        <f t="shared" si="8"/>
        <v>19915.046036349544</v>
      </c>
      <c r="F96" s="43">
        <f t="shared" si="9"/>
        <v>19915</v>
      </c>
      <c r="G96" s="43">
        <f t="shared" si="11"/>
        <v>3.8181145879207179E-2</v>
      </c>
      <c r="I96" s="43">
        <f t="shared" si="12"/>
        <v>3.8181145879207179E-2</v>
      </c>
      <c r="Q96" s="66">
        <f t="shared" si="10"/>
        <v>27850.822</v>
      </c>
      <c r="AB96" s="43">
        <v>7</v>
      </c>
      <c r="AD96" s="43" t="s">
        <v>48</v>
      </c>
      <c r="AF96" s="43" t="s">
        <v>38</v>
      </c>
    </row>
    <row r="97" spans="1:32" s="43" customFormat="1" ht="12.95" customHeight="1">
      <c r="A97" s="24" t="s">
        <v>50</v>
      </c>
      <c r="B97" s="23"/>
      <c r="C97" s="22">
        <v>42888.394</v>
      </c>
      <c r="D97" s="22"/>
      <c r="E97" s="43">
        <f t="shared" si="8"/>
        <v>19938.041817073674</v>
      </c>
      <c r="F97" s="43">
        <f t="shared" si="9"/>
        <v>19938</v>
      </c>
      <c r="G97" s="43">
        <f t="shared" si="11"/>
        <v>3.4681807010201737E-2</v>
      </c>
      <c r="I97" s="43">
        <f t="shared" si="12"/>
        <v>3.4681807010201737E-2</v>
      </c>
      <c r="Q97" s="66">
        <f t="shared" si="10"/>
        <v>27869.894</v>
      </c>
      <c r="AB97" s="43">
        <v>10</v>
      </c>
      <c r="AD97" s="43" t="s">
        <v>36</v>
      </c>
      <c r="AF97" s="43" t="s">
        <v>38</v>
      </c>
    </row>
    <row r="98" spans="1:32" s="43" customFormat="1" ht="12.95" customHeight="1">
      <c r="A98" s="24" t="s">
        <v>51</v>
      </c>
      <c r="B98" s="23"/>
      <c r="C98" s="22">
        <v>42922.385000000002</v>
      </c>
      <c r="D98" s="22"/>
      <c r="E98" s="43">
        <f t="shared" si="8"/>
        <v>19979.025960456329</v>
      </c>
      <c r="F98" s="43">
        <f t="shared" si="9"/>
        <v>19979</v>
      </c>
      <c r="G98" s="43">
        <f t="shared" si="11"/>
        <v>2.1530811631237157E-2</v>
      </c>
      <c r="I98" s="43">
        <f t="shared" si="12"/>
        <v>2.1530811631237157E-2</v>
      </c>
      <c r="Q98" s="66">
        <f t="shared" si="10"/>
        <v>27903.885000000002</v>
      </c>
      <c r="AB98" s="43">
        <v>8</v>
      </c>
      <c r="AD98" s="43" t="s">
        <v>36</v>
      </c>
      <c r="AF98" s="43" t="s">
        <v>38</v>
      </c>
    </row>
    <row r="99" spans="1:32" s="43" customFormat="1" ht="12.95" customHeight="1">
      <c r="A99" s="24" t="s">
        <v>52</v>
      </c>
      <c r="B99" s="23"/>
      <c r="C99" s="22">
        <v>43219.311000000002</v>
      </c>
      <c r="D99" s="22"/>
      <c r="E99" s="43">
        <f t="shared" si="8"/>
        <v>20337.040074722951</v>
      </c>
      <c r="F99" s="43">
        <f t="shared" si="9"/>
        <v>20337</v>
      </c>
      <c r="G99" s="43">
        <f t="shared" si="11"/>
        <v>3.323675440333318E-2</v>
      </c>
      <c r="I99" s="43">
        <f t="shared" si="12"/>
        <v>3.323675440333318E-2</v>
      </c>
      <c r="Q99" s="66">
        <f t="shared" si="10"/>
        <v>28200.811000000002</v>
      </c>
      <c r="AB99" s="43">
        <v>7</v>
      </c>
      <c r="AD99" s="43" t="s">
        <v>48</v>
      </c>
      <c r="AF99" s="43" t="s">
        <v>38</v>
      </c>
    </row>
    <row r="100" spans="1:32" s="43" customFormat="1" ht="12.95" customHeight="1">
      <c r="A100" s="24" t="s">
        <v>53</v>
      </c>
      <c r="B100" s="23"/>
      <c r="C100" s="22">
        <v>43544.430999999997</v>
      </c>
      <c r="D100" s="22"/>
      <c r="E100" s="43">
        <f t="shared" si="8"/>
        <v>20729.048685724898</v>
      </c>
      <c r="F100" s="43">
        <f t="shared" si="9"/>
        <v>20729</v>
      </c>
      <c r="G100" s="43">
        <f t="shared" si="11"/>
        <v>4.0378457095357589E-2</v>
      </c>
      <c r="I100" s="43">
        <f t="shared" si="12"/>
        <v>4.0378457095357589E-2</v>
      </c>
      <c r="Q100" s="66">
        <f t="shared" si="10"/>
        <v>28525.930999999997</v>
      </c>
      <c r="AB100" s="43">
        <v>6</v>
      </c>
      <c r="AD100" s="43" t="s">
        <v>36</v>
      </c>
      <c r="AF100" s="43" t="s">
        <v>38</v>
      </c>
    </row>
    <row r="101" spans="1:32" s="43" customFormat="1" ht="12.95" customHeight="1">
      <c r="A101" s="68" t="s">
        <v>414</v>
      </c>
      <c r="B101" s="69" t="s">
        <v>109</v>
      </c>
      <c r="C101" s="70">
        <v>43573.455999999998</v>
      </c>
      <c r="D101" s="70" t="s">
        <v>138</v>
      </c>
      <c r="E101" s="43">
        <f t="shared" si="8"/>
        <v>20764.045148367404</v>
      </c>
      <c r="F101" s="43">
        <f t="shared" si="9"/>
        <v>20764</v>
      </c>
      <c r="G101" s="43">
        <f t="shared" si="11"/>
        <v>3.7444680543558206E-2</v>
      </c>
      <c r="I101" s="43">
        <f t="shared" si="12"/>
        <v>3.7444680543558206E-2</v>
      </c>
      <c r="O101" s="43">
        <f ca="1">+C$11+C$12*F101</f>
        <v>4.7106422857470985E-2</v>
      </c>
      <c r="Q101" s="66">
        <f t="shared" si="10"/>
        <v>28554.955999999998</v>
      </c>
    </row>
    <row r="102" spans="1:32" s="43" customFormat="1" ht="12.95" customHeight="1">
      <c r="A102" s="68" t="s">
        <v>414</v>
      </c>
      <c r="B102" s="69" t="s">
        <v>109</v>
      </c>
      <c r="C102" s="70">
        <v>43938.374000000003</v>
      </c>
      <c r="D102" s="70" t="s">
        <v>138</v>
      </c>
      <c r="E102" s="43">
        <f t="shared" si="8"/>
        <v>21204.039606750805</v>
      </c>
      <c r="F102" s="43">
        <f t="shared" si="9"/>
        <v>21204</v>
      </c>
      <c r="G102" s="43">
        <f t="shared" si="11"/>
        <v>3.2848632552486379E-2</v>
      </c>
      <c r="I102" s="43">
        <f t="shared" si="12"/>
        <v>3.2848632552486379E-2</v>
      </c>
      <c r="O102" s="43">
        <f ca="1">+C$11+C$12*F102</f>
        <v>4.6421163946306639E-2</v>
      </c>
      <c r="Q102" s="66">
        <f t="shared" si="10"/>
        <v>28919.874000000003</v>
      </c>
    </row>
    <row r="103" spans="1:32" s="43" customFormat="1" ht="12.95" customHeight="1">
      <c r="A103" s="24" t="s">
        <v>54</v>
      </c>
      <c r="B103" s="23"/>
      <c r="C103" s="22">
        <v>43977.362999999998</v>
      </c>
      <c r="D103" s="22"/>
      <c r="E103" s="43">
        <f t="shared" si="8"/>
        <v>21251.050014398297</v>
      </c>
      <c r="F103" s="43">
        <f t="shared" si="9"/>
        <v>21251</v>
      </c>
      <c r="G103" s="43">
        <f t="shared" si="11"/>
        <v>4.1480418338323943E-2</v>
      </c>
      <c r="I103" s="43">
        <f t="shared" si="12"/>
        <v>4.1480418338323943E-2</v>
      </c>
      <c r="Q103" s="66">
        <f t="shared" si="10"/>
        <v>28958.862999999998</v>
      </c>
      <c r="AB103" s="43">
        <v>7</v>
      </c>
      <c r="AD103" s="43" t="s">
        <v>48</v>
      </c>
      <c r="AF103" s="43" t="s">
        <v>38</v>
      </c>
    </row>
    <row r="104" spans="1:32" s="43" customFormat="1" ht="12.95" customHeight="1">
      <c r="A104" s="24" t="s">
        <v>54</v>
      </c>
      <c r="B104" s="23"/>
      <c r="C104" s="22">
        <v>44001.413</v>
      </c>
      <c r="D104" s="22"/>
      <c r="E104" s="43">
        <f t="shared" si="8"/>
        <v>21280.047944684342</v>
      </c>
      <c r="F104" s="43">
        <f t="shared" si="9"/>
        <v>21280</v>
      </c>
      <c r="G104" s="43">
        <f t="shared" si="11"/>
        <v>3.9763860622770153E-2</v>
      </c>
      <c r="I104" s="43">
        <f t="shared" si="12"/>
        <v>3.9763860622770153E-2</v>
      </c>
      <c r="Q104" s="66">
        <f t="shared" si="10"/>
        <v>28982.913</v>
      </c>
      <c r="AB104" s="43">
        <v>8</v>
      </c>
      <c r="AD104" s="43" t="s">
        <v>36</v>
      </c>
      <c r="AF104" s="43" t="s">
        <v>38</v>
      </c>
    </row>
    <row r="105" spans="1:32" s="43" customFormat="1" ht="12.95" customHeight="1">
      <c r="A105" s="68" t="s">
        <v>420</v>
      </c>
      <c r="B105" s="69" t="s">
        <v>109</v>
      </c>
      <c r="C105" s="70">
        <v>44278.417999999998</v>
      </c>
      <c r="D105" s="70" t="s">
        <v>138</v>
      </c>
      <c r="E105" s="43">
        <f t="shared" si="8"/>
        <v>21614.042609087006</v>
      </c>
      <c r="F105" s="43">
        <f t="shared" si="9"/>
        <v>21614</v>
      </c>
      <c r="G105" s="43">
        <f t="shared" si="11"/>
        <v>3.5338678739208262E-2</v>
      </c>
      <c r="I105" s="43">
        <f t="shared" si="12"/>
        <v>3.5338678739208262E-2</v>
      </c>
      <c r="O105" s="43">
        <f ca="1">+C$11+C$12*F105</f>
        <v>4.5782627233630767E-2</v>
      </c>
      <c r="Q105" s="66">
        <f t="shared" si="10"/>
        <v>29259.917999999998</v>
      </c>
    </row>
    <row r="106" spans="1:32" s="43" customFormat="1" ht="12.95" customHeight="1">
      <c r="A106" s="24" t="s">
        <v>55</v>
      </c>
      <c r="B106" s="23"/>
      <c r="C106" s="22">
        <v>44341.451000000001</v>
      </c>
      <c r="D106" s="22"/>
      <c r="E106" s="43">
        <f t="shared" si="8"/>
        <v>21690.043712609666</v>
      </c>
      <c r="F106" s="43">
        <f t="shared" si="9"/>
        <v>21690</v>
      </c>
      <c r="G106" s="43">
        <f t="shared" si="11"/>
        <v>3.6253906815545633E-2</v>
      </c>
      <c r="I106" s="43">
        <f t="shared" si="12"/>
        <v>3.6253906815545633E-2</v>
      </c>
      <c r="Q106" s="66">
        <f t="shared" si="10"/>
        <v>29322.951000000001</v>
      </c>
      <c r="AB106" s="43">
        <v>10</v>
      </c>
      <c r="AD106" s="43" t="s">
        <v>36</v>
      </c>
      <c r="AF106" s="43" t="s">
        <v>38</v>
      </c>
    </row>
    <row r="107" spans="1:32" s="43" customFormat="1" ht="12.95" customHeight="1">
      <c r="A107" s="24" t="s">
        <v>57</v>
      </c>
      <c r="B107" s="23"/>
      <c r="C107" s="22">
        <v>44633.406999999999</v>
      </c>
      <c r="D107" s="22"/>
      <c r="E107" s="43">
        <f t="shared" si="8"/>
        <v>22042.065323195555</v>
      </c>
      <c r="F107" s="43">
        <f t="shared" si="9"/>
        <v>22042</v>
      </c>
      <c r="G107" s="43">
        <f t="shared" si="11"/>
        <v>5.4177068413991947E-2</v>
      </c>
      <c r="I107" s="43">
        <f t="shared" si="12"/>
        <v>5.4177068413991947E-2</v>
      </c>
      <c r="Q107" s="66">
        <f t="shared" si="10"/>
        <v>29614.906999999999</v>
      </c>
      <c r="AA107" s="43" t="s">
        <v>56</v>
      </c>
      <c r="AB107" s="43">
        <v>9</v>
      </c>
      <c r="AD107" s="43" t="s">
        <v>36</v>
      </c>
      <c r="AF107" s="43" t="s">
        <v>38</v>
      </c>
    </row>
    <row r="108" spans="1:32" s="43" customFormat="1" ht="12.95" customHeight="1">
      <c r="A108" s="24" t="s">
        <v>58</v>
      </c>
      <c r="B108" s="23"/>
      <c r="C108" s="22">
        <v>44642.428</v>
      </c>
      <c r="D108" s="22"/>
      <c r="E108" s="43">
        <f t="shared" si="8"/>
        <v>22052.942259956901</v>
      </c>
      <c r="F108" s="43">
        <f t="shared" si="9"/>
        <v>22053</v>
      </c>
      <c r="Q108" s="66">
        <f t="shared" si="10"/>
        <v>29623.928</v>
      </c>
      <c r="U108" s="53">
        <v>-8.5014659998705611E-2</v>
      </c>
      <c r="AA108" s="43" t="s">
        <v>56</v>
      </c>
      <c r="AB108" s="43">
        <v>7</v>
      </c>
      <c r="AD108" s="43" t="s">
        <v>36</v>
      </c>
      <c r="AF108" s="43" t="s">
        <v>38</v>
      </c>
    </row>
    <row r="109" spans="1:32" s="43" customFormat="1" ht="12.95" customHeight="1">
      <c r="A109" s="24" t="s">
        <v>58</v>
      </c>
      <c r="B109" s="23"/>
      <c r="C109" s="22">
        <v>44642.51</v>
      </c>
      <c r="D109" s="22"/>
      <c r="E109" s="43">
        <f t="shared" si="8"/>
        <v>22053.041130238958</v>
      </c>
      <c r="F109" s="43">
        <f t="shared" si="9"/>
        <v>22053</v>
      </c>
      <c r="G109" s="43">
        <f t="shared" ref="G109:G140" si="13">+C109-(C$7+F109*C$8)</f>
        <v>3.411216721724486E-2</v>
      </c>
      <c r="I109" s="43">
        <f>+G109</f>
        <v>3.411216721724486E-2</v>
      </c>
      <c r="Q109" s="66">
        <f t="shared" si="10"/>
        <v>29624.010000000002</v>
      </c>
      <c r="AA109" s="43" t="s">
        <v>56</v>
      </c>
      <c r="AB109" s="43">
        <v>8</v>
      </c>
      <c r="AD109" s="43" t="s">
        <v>36</v>
      </c>
      <c r="AF109" s="43" t="s">
        <v>38</v>
      </c>
    </row>
    <row r="110" spans="1:32" s="43" customFormat="1" ht="12.95" customHeight="1">
      <c r="A110" s="68" t="s">
        <v>431</v>
      </c>
      <c r="B110" s="69" t="s">
        <v>109</v>
      </c>
      <c r="C110" s="70">
        <v>44662.428</v>
      </c>
      <c r="D110" s="70" t="s">
        <v>138</v>
      </c>
      <c r="E110" s="43">
        <f t="shared" si="8"/>
        <v>22077.056962897474</v>
      </c>
      <c r="F110" s="43">
        <f t="shared" si="9"/>
        <v>22077</v>
      </c>
      <c r="G110" s="43">
        <f t="shared" si="13"/>
        <v>4.7243291875929572E-2</v>
      </c>
      <c r="J110" s="43">
        <f>+G110</f>
        <v>4.7243291875929572E-2</v>
      </c>
      <c r="O110" s="43">
        <f ca="1">+C$11+C$12*F110</f>
        <v>4.5061547970291917E-2</v>
      </c>
      <c r="Q110" s="66">
        <f t="shared" si="10"/>
        <v>29643.928</v>
      </c>
    </row>
    <row r="111" spans="1:32" s="43" customFormat="1" ht="12.95" customHeight="1">
      <c r="A111" s="24" t="s">
        <v>59</v>
      </c>
      <c r="B111" s="23"/>
      <c r="C111" s="22">
        <v>44716.334999999999</v>
      </c>
      <c r="D111" s="22"/>
      <c r="E111" s="43">
        <f t="shared" si="8"/>
        <v>22142.054527468346</v>
      </c>
      <c r="F111" s="43">
        <f t="shared" si="9"/>
        <v>22142</v>
      </c>
      <c r="G111" s="43">
        <f t="shared" si="13"/>
        <v>4.5223421147966292E-2</v>
      </c>
      <c r="I111" s="43">
        <f>+G111</f>
        <v>4.5223421147966292E-2</v>
      </c>
      <c r="Q111" s="66">
        <f t="shared" si="10"/>
        <v>29697.834999999999</v>
      </c>
      <c r="AA111" s="43" t="s">
        <v>56</v>
      </c>
      <c r="AB111" s="43">
        <v>7</v>
      </c>
      <c r="AD111" s="43" t="s">
        <v>48</v>
      </c>
      <c r="AF111" s="43" t="s">
        <v>38</v>
      </c>
    </row>
    <row r="112" spans="1:32" s="43" customFormat="1" ht="12.95" customHeight="1">
      <c r="A112" s="24" t="s">
        <v>61</v>
      </c>
      <c r="B112" s="23"/>
      <c r="C112" s="22">
        <v>45022.360099999998</v>
      </c>
      <c r="D112" s="22"/>
      <c r="E112" s="43">
        <f t="shared" si="8"/>
        <v>22511.039746411298</v>
      </c>
      <c r="F112" s="43">
        <f t="shared" si="9"/>
        <v>22511</v>
      </c>
      <c r="G112" s="43">
        <f t="shared" si="13"/>
        <v>3.296446271269815E-2</v>
      </c>
      <c r="J112" s="43">
        <f>+G112</f>
        <v>3.296446271269815E-2</v>
      </c>
      <c r="Q112" s="66">
        <f t="shared" si="10"/>
        <v>30003.860099999998</v>
      </c>
      <c r="AA112" s="43" t="s">
        <v>60</v>
      </c>
      <c r="AF112" s="43" t="s">
        <v>62</v>
      </c>
    </row>
    <row r="113" spans="1:32" s="43" customFormat="1" ht="12.95" customHeight="1">
      <c r="A113" s="24" t="s">
        <v>63</v>
      </c>
      <c r="B113" s="23"/>
      <c r="C113" s="22">
        <v>45037.288</v>
      </c>
      <c r="D113" s="22"/>
      <c r="E113" s="43">
        <f t="shared" si="8"/>
        <v>22529.038840112629</v>
      </c>
      <c r="F113" s="43">
        <f t="shared" si="9"/>
        <v>22529</v>
      </c>
      <c r="G113" s="43">
        <f t="shared" si="13"/>
        <v>3.2212806210736744E-2</v>
      </c>
      <c r="I113" s="43">
        <f>+G113</f>
        <v>3.2212806210736744E-2</v>
      </c>
      <c r="Q113" s="66">
        <f t="shared" si="10"/>
        <v>30018.788</v>
      </c>
      <c r="AA113" s="43" t="s">
        <v>56</v>
      </c>
      <c r="AB113" s="43">
        <v>8</v>
      </c>
      <c r="AD113" s="43" t="s">
        <v>48</v>
      </c>
      <c r="AF113" s="43" t="s">
        <v>38</v>
      </c>
    </row>
    <row r="114" spans="1:32" s="43" customFormat="1" ht="12.95" customHeight="1">
      <c r="A114" s="24" t="s">
        <v>64</v>
      </c>
      <c r="B114" s="23"/>
      <c r="C114" s="22">
        <v>45051.398999999998</v>
      </c>
      <c r="D114" s="22"/>
      <c r="E114" s="43">
        <f t="shared" si="8"/>
        <v>22546.052968772347</v>
      </c>
      <c r="F114" s="43">
        <f t="shared" si="9"/>
        <v>22546</v>
      </c>
      <c r="G114" s="43">
        <f t="shared" si="13"/>
        <v>4.3930686166277155E-2</v>
      </c>
      <c r="I114" s="43">
        <f>+G114</f>
        <v>4.3930686166277155E-2</v>
      </c>
      <c r="Q114" s="66">
        <f t="shared" si="10"/>
        <v>30032.898999999998</v>
      </c>
      <c r="AA114" s="43" t="s">
        <v>56</v>
      </c>
      <c r="AF114" s="43" t="s">
        <v>62</v>
      </c>
    </row>
    <row r="115" spans="1:32" s="43" customFormat="1" ht="12.95" customHeight="1">
      <c r="A115" s="24" t="s">
        <v>66</v>
      </c>
      <c r="B115" s="23"/>
      <c r="C115" s="22">
        <v>45406.36</v>
      </c>
      <c r="D115" s="22"/>
      <c r="E115" s="43">
        <f t="shared" si="8"/>
        <v>22974.041922296779</v>
      </c>
      <c r="F115" s="43">
        <f t="shared" si="9"/>
        <v>22974</v>
      </c>
      <c r="G115" s="43">
        <f t="shared" si="13"/>
        <v>3.4769075849908404E-2</v>
      </c>
      <c r="I115" s="43">
        <f>+G115</f>
        <v>3.4769075849908404E-2</v>
      </c>
      <c r="Q115" s="66">
        <f t="shared" si="10"/>
        <v>30387.86</v>
      </c>
      <c r="AA115" s="43" t="s">
        <v>65</v>
      </c>
      <c r="AF115" s="43" t="s">
        <v>62</v>
      </c>
    </row>
    <row r="116" spans="1:32" s="43" customFormat="1" ht="12.95" customHeight="1">
      <c r="A116" s="24" t="s">
        <v>68</v>
      </c>
      <c r="B116" s="23"/>
      <c r="C116" s="22">
        <v>45406.36</v>
      </c>
      <c r="D116" s="22"/>
      <c r="E116" s="43">
        <f t="shared" si="8"/>
        <v>22974.041922296779</v>
      </c>
      <c r="F116" s="43">
        <f t="shared" si="9"/>
        <v>22974</v>
      </c>
      <c r="G116" s="43">
        <f t="shared" si="13"/>
        <v>3.4769075849908404E-2</v>
      </c>
      <c r="I116" s="43">
        <f>+G116</f>
        <v>3.4769075849908404E-2</v>
      </c>
      <c r="Q116" s="66">
        <f t="shared" si="10"/>
        <v>30387.86</v>
      </c>
      <c r="AA116" s="43" t="s">
        <v>56</v>
      </c>
      <c r="AB116" s="43">
        <v>12</v>
      </c>
      <c r="AD116" s="43" t="s">
        <v>67</v>
      </c>
      <c r="AF116" s="43" t="s">
        <v>38</v>
      </c>
    </row>
    <row r="117" spans="1:32" s="43" customFormat="1" ht="12.95" customHeight="1">
      <c r="A117" s="24" t="s">
        <v>69</v>
      </c>
      <c r="B117" s="23"/>
      <c r="C117" s="22">
        <v>45440.379000000001</v>
      </c>
      <c r="D117" s="22"/>
      <c r="E117" s="43">
        <f t="shared" si="8"/>
        <v>23015.059826263547</v>
      </c>
      <c r="F117" s="43">
        <f t="shared" si="9"/>
        <v>23015</v>
      </c>
      <c r="G117" s="43">
        <f t="shared" si="13"/>
        <v>4.9618080469372217E-2</v>
      </c>
      <c r="I117" s="43">
        <f>+G117</f>
        <v>4.9618080469372217E-2</v>
      </c>
      <c r="Q117" s="66">
        <f t="shared" si="10"/>
        <v>30421.879000000001</v>
      </c>
      <c r="AA117" s="43" t="s">
        <v>56</v>
      </c>
      <c r="AB117" s="43">
        <v>8</v>
      </c>
      <c r="AD117" s="43" t="s">
        <v>67</v>
      </c>
      <c r="AF117" s="43" t="s">
        <v>38</v>
      </c>
    </row>
    <row r="118" spans="1:32" s="43" customFormat="1" ht="12.95" customHeight="1">
      <c r="A118" s="24" t="s">
        <v>70</v>
      </c>
      <c r="B118" s="23"/>
      <c r="C118" s="22">
        <v>46025.901400000002</v>
      </c>
      <c r="D118" s="22"/>
      <c r="E118" s="43">
        <f t="shared" si="8"/>
        <v>23721.044763316109</v>
      </c>
      <c r="F118" s="43">
        <f t="shared" si="9"/>
        <v>23721</v>
      </c>
      <c r="G118" s="43">
        <f t="shared" si="13"/>
        <v>3.712533073121449E-2</v>
      </c>
      <c r="J118" s="43">
        <f>+G118</f>
        <v>3.712533073121449E-2</v>
      </c>
      <c r="Q118" s="66">
        <f t="shared" si="10"/>
        <v>31007.401400000002</v>
      </c>
      <c r="AA118" s="43" t="s">
        <v>60</v>
      </c>
      <c r="AF118" s="43" t="s">
        <v>62</v>
      </c>
    </row>
    <row r="119" spans="1:32" s="43" customFormat="1" ht="12.95" customHeight="1">
      <c r="A119" s="24" t="s">
        <v>71</v>
      </c>
      <c r="B119" s="23"/>
      <c r="C119" s="22">
        <v>46025.901700000002</v>
      </c>
      <c r="D119" s="22"/>
      <c r="E119" s="43">
        <f t="shared" si="8"/>
        <v>23721.045125036653</v>
      </c>
      <c r="F119" s="43">
        <f t="shared" si="9"/>
        <v>23721</v>
      </c>
      <c r="G119" s="43">
        <f t="shared" si="13"/>
        <v>3.742533073091181E-2</v>
      </c>
      <c r="J119" s="43">
        <f>+G119</f>
        <v>3.742533073091181E-2</v>
      </c>
      <c r="Q119" s="66">
        <f t="shared" si="10"/>
        <v>31007.401700000002</v>
      </c>
      <c r="AA119" s="43" t="s">
        <v>60</v>
      </c>
      <c r="AF119" s="43" t="s">
        <v>62</v>
      </c>
    </row>
    <row r="120" spans="1:32" s="43" customFormat="1" ht="12.95" customHeight="1">
      <c r="A120" s="24" t="s">
        <v>72</v>
      </c>
      <c r="B120" s="23"/>
      <c r="C120" s="22">
        <v>46095.580999999998</v>
      </c>
      <c r="D120" s="22"/>
      <c r="E120" s="43">
        <f t="shared" si="8"/>
        <v>23805.059906067003</v>
      </c>
      <c r="F120" s="43">
        <f t="shared" si="9"/>
        <v>23805</v>
      </c>
      <c r="G120" s="43">
        <f t="shared" si="13"/>
        <v>4.9684267018164974E-2</v>
      </c>
      <c r="I120" s="43">
        <f>+G120</f>
        <v>4.9684267018164974E-2</v>
      </c>
      <c r="Q120" s="66">
        <f t="shared" si="10"/>
        <v>31077.080999999998</v>
      </c>
      <c r="AA120" s="43" t="s">
        <v>56</v>
      </c>
      <c r="AF120" s="43" t="s">
        <v>62</v>
      </c>
    </row>
    <row r="121" spans="1:32" s="43" customFormat="1" ht="12.95" customHeight="1">
      <c r="A121" s="24" t="s">
        <v>72</v>
      </c>
      <c r="B121" s="23"/>
      <c r="C121" s="22">
        <v>46120.44</v>
      </c>
      <c r="D121" s="22"/>
      <c r="E121" s="43">
        <f t="shared" si="8"/>
        <v>23835.03327608699</v>
      </c>
      <c r="F121" s="43">
        <f t="shared" si="9"/>
        <v>23835</v>
      </c>
      <c r="G121" s="43">
        <f t="shared" si="13"/>
        <v>2.7598172848229297E-2</v>
      </c>
      <c r="I121" s="43">
        <f>+G121</f>
        <v>2.7598172848229297E-2</v>
      </c>
      <c r="Q121" s="66">
        <f t="shared" si="10"/>
        <v>31101.940000000002</v>
      </c>
      <c r="AA121" s="43" t="s">
        <v>56</v>
      </c>
      <c r="AF121" s="43" t="s">
        <v>62</v>
      </c>
    </row>
    <row r="122" spans="1:32" s="43" customFormat="1" ht="12.95" customHeight="1">
      <c r="A122" s="24" t="s">
        <v>70</v>
      </c>
      <c r="B122" s="23"/>
      <c r="C122" s="22">
        <v>46143.672599999998</v>
      </c>
      <c r="D122" s="22"/>
      <c r="E122" s="43">
        <f t="shared" si="8"/>
        <v>23863.045638463842</v>
      </c>
      <c r="F122" s="43">
        <f t="shared" si="9"/>
        <v>23863</v>
      </c>
      <c r="G122" s="43">
        <f t="shared" si="13"/>
        <v>3.7851151602808386E-2</v>
      </c>
      <c r="J122" s="43">
        <f>+G122</f>
        <v>3.7851151602808386E-2</v>
      </c>
      <c r="Q122" s="66">
        <f t="shared" si="10"/>
        <v>31125.172599999998</v>
      </c>
      <c r="AA122" s="43" t="s">
        <v>60</v>
      </c>
      <c r="AF122" s="43" t="s">
        <v>62</v>
      </c>
    </row>
    <row r="123" spans="1:32" s="43" customFormat="1" ht="12.95" customHeight="1">
      <c r="A123" s="24" t="s">
        <v>73</v>
      </c>
      <c r="B123" s="23"/>
      <c r="C123" s="22">
        <v>46465.464</v>
      </c>
      <c r="D123" s="22"/>
      <c r="E123" s="43">
        <f t="shared" si="8"/>
        <v>24251.040839455396</v>
      </c>
      <c r="F123" s="43">
        <f t="shared" si="9"/>
        <v>24251</v>
      </c>
      <c r="G123" s="43">
        <f t="shared" si="13"/>
        <v>3.3871000188810285E-2</v>
      </c>
      <c r="I123" s="43">
        <f t="shared" ref="I123:I128" si="14">+G123</f>
        <v>3.3871000188810285E-2</v>
      </c>
      <c r="Q123" s="66">
        <f t="shared" si="10"/>
        <v>31446.964</v>
      </c>
      <c r="AA123" s="43" t="s">
        <v>56</v>
      </c>
      <c r="AF123" s="43" t="s">
        <v>62</v>
      </c>
    </row>
    <row r="124" spans="1:32" s="43" customFormat="1" ht="12.95" customHeight="1">
      <c r="A124" s="24" t="s">
        <v>73</v>
      </c>
      <c r="B124" s="23"/>
      <c r="C124" s="22">
        <v>46466.302000000003</v>
      </c>
      <c r="D124" s="22"/>
      <c r="E124" s="43">
        <f t="shared" si="8"/>
        <v>24252.05124550861</v>
      </c>
      <c r="F124" s="43">
        <f t="shared" si="9"/>
        <v>24252</v>
      </c>
      <c r="G124" s="43">
        <f t="shared" si="13"/>
        <v>4.2501463722146582E-2</v>
      </c>
      <c r="I124" s="43">
        <f t="shared" si="14"/>
        <v>4.2501463722146582E-2</v>
      </c>
      <c r="Q124" s="66">
        <f t="shared" si="10"/>
        <v>31447.802000000003</v>
      </c>
      <c r="AA124" s="43" t="s">
        <v>56</v>
      </c>
      <c r="AF124" s="43" t="s">
        <v>62</v>
      </c>
    </row>
    <row r="125" spans="1:32" s="43" customFormat="1" ht="12.95" customHeight="1">
      <c r="A125" s="24" t="s">
        <v>74</v>
      </c>
      <c r="B125" s="23"/>
      <c r="C125" s="22">
        <v>46490.353000000003</v>
      </c>
      <c r="D125" s="22"/>
      <c r="E125" s="43">
        <f t="shared" si="8"/>
        <v>24281.050381529796</v>
      </c>
      <c r="F125" s="43">
        <f t="shared" si="9"/>
        <v>24281</v>
      </c>
      <c r="G125" s="43">
        <f t="shared" si="13"/>
        <v>4.1784906017710455E-2</v>
      </c>
      <c r="I125" s="43">
        <f t="shared" si="14"/>
        <v>4.1784906017710455E-2</v>
      </c>
      <c r="Q125" s="66">
        <f t="shared" si="10"/>
        <v>31471.853000000003</v>
      </c>
      <c r="AA125" s="43" t="s">
        <v>56</v>
      </c>
      <c r="AF125" s="43" t="s">
        <v>62</v>
      </c>
    </row>
    <row r="126" spans="1:32" s="43" customFormat="1" ht="12.95" customHeight="1">
      <c r="A126" s="24" t="s">
        <v>74</v>
      </c>
      <c r="B126" s="23"/>
      <c r="C126" s="22">
        <v>46490.36</v>
      </c>
      <c r="D126" s="22"/>
      <c r="E126" s="43">
        <f t="shared" si="8"/>
        <v>24281.058821675822</v>
      </c>
      <c r="F126" s="43">
        <f t="shared" si="9"/>
        <v>24281</v>
      </c>
      <c r="G126" s="43">
        <f t="shared" si="13"/>
        <v>4.8784906015498564E-2</v>
      </c>
      <c r="I126" s="43">
        <f t="shared" si="14"/>
        <v>4.8784906015498564E-2</v>
      </c>
      <c r="Q126" s="66">
        <f t="shared" si="10"/>
        <v>31471.86</v>
      </c>
      <c r="AA126" s="43" t="s">
        <v>56</v>
      </c>
      <c r="AF126" s="43" t="s">
        <v>62</v>
      </c>
    </row>
    <row r="127" spans="1:32" s="43" customFormat="1" ht="12.95" customHeight="1">
      <c r="A127" s="24" t="s">
        <v>76</v>
      </c>
      <c r="B127" s="23"/>
      <c r="C127" s="22">
        <v>46884.309000000001</v>
      </c>
      <c r="D127" s="22"/>
      <c r="E127" s="43">
        <f t="shared" si="8"/>
        <v>24756.056977112607</v>
      </c>
      <c r="F127" s="43">
        <f t="shared" si="9"/>
        <v>24756</v>
      </c>
      <c r="G127" s="43">
        <f t="shared" si="13"/>
        <v>4.7255081466573756E-2</v>
      </c>
      <c r="I127" s="43">
        <f t="shared" si="14"/>
        <v>4.7255081466573756E-2</v>
      </c>
      <c r="Q127" s="66">
        <f t="shared" si="10"/>
        <v>31865.809000000001</v>
      </c>
      <c r="AA127" s="43" t="s">
        <v>56</v>
      </c>
      <c r="AB127" s="43">
        <v>10</v>
      </c>
      <c r="AD127" s="43" t="s">
        <v>75</v>
      </c>
      <c r="AF127" s="43" t="s">
        <v>38</v>
      </c>
    </row>
    <row r="128" spans="1:32" s="43" customFormat="1" ht="12.95" customHeight="1">
      <c r="A128" s="24" t="s">
        <v>77</v>
      </c>
      <c r="B128" s="23"/>
      <c r="C128" s="22">
        <v>46903.37</v>
      </c>
      <c r="D128" s="22"/>
      <c r="E128" s="43">
        <f t="shared" si="8"/>
        <v>24779.039494750119</v>
      </c>
      <c r="F128" s="43">
        <f t="shared" si="9"/>
        <v>24779</v>
      </c>
      <c r="G128" s="43">
        <f t="shared" si="13"/>
        <v>3.2755742598965298E-2</v>
      </c>
      <c r="I128" s="43">
        <f t="shared" si="14"/>
        <v>3.2755742598965298E-2</v>
      </c>
      <c r="Q128" s="66">
        <f t="shared" si="10"/>
        <v>31884.870000000003</v>
      </c>
      <c r="AA128" s="43" t="s">
        <v>56</v>
      </c>
      <c r="AF128" s="43" t="s">
        <v>62</v>
      </c>
    </row>
    <row r="129" spans="1:32" s="43" customFormat="1" ht="12.95" customHeight="1">
      <c r="A129" s="24" t="s">
        <v>78</v>
      </c>
      <c r="B129" s="23"/>
      <c r="C129" s="22">
        <v>46908.3508</v>
      </c>
      <c r="D129" s="22"/>
      <c r="E129" s="43">
        <f t="shared" si="8"/>
        <v>24785.045020370439</v>
      </c>
      <c r="F129" s="43">
        <f t="shared" si="9"/>
        <v>24785</v>
      </c>
      <c r="G129" s="43">
        <f t="shared" si="13"/>
        <v>3.7338523761718534E-2</v>
      </c>
      <c r="J129" s="43">
        <f>+G129</f>
        <v>3.7338523761718534E-2</v>
      </c>
      <c r="Q129" s="66">
        <f t="shared" si="10"/>
        <v>31889.8508</v>
      </c>
      <c r="AA129" s="43" t="s">
        <v>60</v>
      </c>
      <c r="AB129" s="43">
        <v>4</v>
      </c>
      <c r="AD129" s="43" t="s">
        <v>40</v>
      </c>
      <c r="AF129" s="43" t="s">
        <v>38</v>
      </c>
    </row>
    <row r="130" spans="1:32" s="43" customFormat="1" ht="12.95" customHeight="1">
      <c r="A130" s="24" t="s">
        <v>79</v>
      </c>
      <c r="B130" s="23"/>
      <c r="C130" s="22">
        <v>46913.345000000001</v>
      </c>
      <c r="D130" s="22"/>
      <c r="E130" s="43">
        <f t="shared" si="8"/>
        <v>24791.06670284173</v>
      </c>
      <c r="F130" s="43">
        <f t="shared" si="9"/>
        <v>24791</v>
      </c>
      <c r="G130" s="43">
        <f t="shared" si="13"/>
        <v>5.5321304927929305E-2</v>
      </c>
      <c r="I130" s="43">
        <f>+G130</f>
        <v>5.5321304927929305E-2</v>
      </c>
      <c r="Q130" s="66">
        <f t="shared" si="10"/>
        <v>31894.845000000001</v>
      </c>
      <c r="AA130" s="43" t="s">
        <v>56</v>
      </c>
      <c r="AF130" s="43" t="s">
        <v>62</v>
      </c>
    </row>
    <row r="131" spans="1:32" s="43" customFormat="1" ht="12.95" customHeight="1">
      <c r="A131" s="24" t="s">
        <v>76</v>
      </c>
      <c r="B131" s="23"/>
      <c r="C131" s="22">
        <v>46952.315999999999</v>
      </c>
      <c r="D131" s="22"/>
      <c r="E131" s="43">
        <f t="shared" si="8"/>
        <v>24838.055407256579</v>
      </c>
      <c r="F131" s="43">
        <f t="shared" si="9"/>
        <v>24838</v>
      </c>
      <c r="G131" s="43">
        <f t="shared" si="13"/>
        <v>4.5953090702823829E-2</v>
      </c>
      <c r="I131" s="43">
        <f>+G131</f>
        <v>4.5953090702823829E-2</v>
      </c>
      <c r="Q131" s="66">
        <f t="shared" si="10"/>
        <v>31933.815999999999</v>
      </c>
      <c r="AA131" s="43" t="s">
        <v>56</v>
      </c>
      <c r="AB131" s="43">
        <v>5</v>
      </c>
      <c r="AD131" s="43" t="s">
        <v>75</v>
      </c>
      <c r="AF131" s="43" t="s">
        <v>38</v>
      </c>
    </row>
    <row r="132" spans="1:32" s="43" customFormat="1" ht="12.95" customHeight="1">
      <c r="A132" s="24" t="s">
        <v>80</v>
      </c>
      <c r="B132" s="23"/>
      <c r="C132" s="22">
        <v>47195.32</v>
      </c>
      <c r="D132" s="22"/>
      <c r="E132" s="43">
        <f t="shared" si="8"/>
        <v>25131.053870925127</v>
      </c>
      <c r="F132" s="43">
        <f t="shared" si="9"/>
        <v>25131</v>
      </c>
      <c r="G132" s="43">
        <f t="shared" si="13"/>
        <v>4.4678904203465208E-2</v>
      </c>
      <c r="I132" s="43">
        <f>+G132</f>
        <v>4.4678904203465208E-2</v>
      </c>
      <c r="Q132" s="66">
        <f t="shared" si="10"/>
        <v>32176.82</v>
      </c>
      <c r="AA132" s="43" t="s">
        <v>56</v>
      </c>
      <c r="AB132" s="43">
        <v>9</v>
      </c>
      <c r="AD132" s="43" t="s">
        <v>36</v>
      </c>
      <c r="AF132" s="43" t="s">
        <v>38</v>
      </c>
    </row>
    <row r="133" spans="1:32" s="43" customFormat="1" ht="12.95" customHeight="1">
      <c r="A133" s="24" t="s">
        <v>70</v>
      </c>
      <c r="B133" s="23"/>
      <c r="C133" s="22">
        <v>47202.777399999999</v>
      </c>
      <c r="D133" s="22"/>
      <c r="E133" s="43">
        <f t="shared" si="8"/>
        <v>25140.045520210577</v>
      </c>
      <c r="F133" s="43">
        <f t="shared" si="9"/>
        <v>25140</v>
      </c>
      <c r="G133" s="43">
        <f t="shared" si="13"/>
        <v>3.7753075950604398E-2</v>
      </c>
      <c r="J133" s="43">
        <f>+G133</f>
        <v>3.7753075950604398E-2</v>
      </c>
      <c r="Q133" s="66">
        <f t="shared" si="10"/>
        <v>32184.277399999999</v>
      </c>
      <c r="AA133" s="43" t="s">
        <v>60</v>
      </c>
      <c r="AF133" s="43" t="s">
        <v>62</v>
      </c>
    </row>
    <row r="134" spans="1:32" s="43" customFormat="1" ht="12.95" customHeight="1">
      <c r="A134" s="24" t="s">
        <v>81</v>
      </c>
      <c r="B134" s="23"/>
      <c r="C134" s="22">
        <v>47210.252999999997</v>
      </c>
      <c r="D134" s="22"/>
      <c r="E134" s="43">
        <f t="shared" si="8"/>
        <v>25149.059113875701</v>
      </c>
      <c r="F134" s="43">
        <f t="shared" si="9"/>
        <v>25149</v>
      </c>
      <c r="G134" s="43">
        <f t="shared" si="13"/>
        <v>4.9027247689082287E-2</v>
      </c>
      <c r="I134" s="43">
        <f>+G134</f>
        <v>4.9027247689082287E-2</v>
      </c>
      <c r="Q134" s="66">
        <f t="shared" si="10"/>
        <v>32191.752999999997</v>
      </c>
      <c r="AA134" s="43" t="s">
        <v>56</v>
      </c>
      <c r="AB134" s="43">
        <v>6</v>
      </c>
      <c r="AD134" s="43" t="s">
        <v>75</v>
      </c>
      <c r="AF134" s="43" t="s">
        <v>38</v>
      </c>
    </row>
    <row r="135" spans="1:32" s="43" customFormat="1" ht="12.95" customHeight="1">
      <c r="A135" s="24" t="s">
        <v>70</v>
      </c>
      <c r="B135" s="23"/>
      <c r="C135" s="22">
        <v>47241.758000000002</v>
      </c>
      <c r="D135" s="22"/>
      <c r="E135" s="43">
        <f t="shared" si="8"/>
        <v>25187.045799682845</v>
      </c>
      <c r="F135" s="43">
        <f t="shared" si="9"/>
        <v>25187</v>
      </c>
      <c r="G135" s="43">
        <f t="shared" si="13"/>
        <v>3.7984861730365083E-2</v>
      </c>
      <c r="J135" s="43">
        <f>+G135</f>
        <v>3.7984861730365083E-2</v>
      </c>
      <c r="Q135" s="66">
        <f t="shared" si="10"/>
        <v>32223.258000000002</v>
      </c>
      <c r="AA135" s="43" t="s">
        <v>60</v>
      </c>
      <c r="AF135" s="43" t="s">
        <v>62</v>
      </c>
    </row>
    <row r="136" spans="1:32" s="43" customFormat="1" ht="12.95" customHeight="1">
      <c r="A136" s="24" t="s">
        <v>82</v>
      </c>
      <c r="B136" s="23"/>
      <c r="C136" s="22">
        <v>47263.326999999997</v>
      </c>
      <c r="D136" s="22"/>
      <c r="E136" s="43">
        <f t="shared" si="8"/>
        <v>25213.052301069099</v>
      </c>
      <c r="F136" s="43">
        <f t="shared" si="9"/>
        <v>25213</v>
      </c>
      <c r="G136" s="43">
        <f t="shared" si="13"/>
        <v>4.3376913432439324E-2</v>
      </c>
      <c r="I136" s="43">
        <f>+G136</f>
        <v>4.3376913432439324E-2</v>
      </c>
      <c r="Q136" s="66">
        <f t="shared" si="10"/>
        <v>32244.826999999997</v>
      </c>
      <c r="AA136" s="43" t="s">
        <v>56</v>
      </c>
      <c r="AF136" s="43" t="s">
        <v>62</v>
      </c>
    </row>
    <row r="137" spans="1:32" s="43" customFormat="1" ht="12.95" customHeight="1">
      <c r="A137" s="24" t="s">
        <v>84</v>
      </c>
      <c r="B137" s="23"/>
      <c r="C137" s="22">
        <v>47559.404000000002</v>
      </c>
      <c r="D137" s="22"/>
      <c r="E137" s="43">
        <f t="shared" si="8"/>
        <v>25570.042746195904</v>
      </c>
      <c r="F137" s="43">
        <f t="shared" si="9"/>
        <v>25570</v>
      </c>
      <c r="G137" s="43">
        <f t="shared" si="13"/>
        <v>3.5452392687147949E-2</v>
      </c>
      <c r="I137" s="43">
        <f>+G137</f>
        <v>3.5452392687147949E-2</v>
      </c>
      <c r="Q137" s="66">
        <f t="shared" si="10"/>
        <v>32540.904000000002</v>
      </c>
      <c r="AA137" s="43" t="s">
        <v>56</v>
      </c>
      <c r="AB137" s="43">
        <v>8</v>
      </c>
      <c r="AD137" s="43" t="s">
        <v>83</v>
      </c>
      <c r="AF137" s="43" t="s">
        <v>38</v>
      </c>
    </row>
    <row r="138" spans="1:32" s="43" customFormat="1" ht="12.95" customHeight="1">
      <c r="A138" s="24" t="s">
        <v>71</v>
      </c>
      <c r="B138" s="23"/>
      <c r="C138" s="22">
        <v>47567.699800000002</v>
      </c>
      <c r="D138" s="22"/>
      <c r="E138" s="43">
        <f t="shared" si="8"/>
        <v>25580.045283828626</v>
      </c>
      <c r="F138" s="43">
        <f t="shared" si="9"/>
        <v>25580</v>
      </c>
      <c r="G138" s="43">
        <f t="shared" si="13"/>
        <v>3.7557027957518585E-2</v>
      </c>
      <c r="J138" s="43">
        <f>+G138</f>
        <v>3.7557027957518585E-2</v>
      </c>
      <c r="Q138" s="66">
        <f t="shared" si="10"/>
        <v>32549.199800000002</v>
      </c>
      <c r="AA138" s="43" t="s">
        <v>60</v>
      </c>
      <c r="AF138" s="43" t="s">
        <v>62</v>
      </c>
    </row>
    <row r="139" spans="1:32" s="43" customFormat="1" ht="12.95" customHeight="1">
      <c r="A139" s="24" t="s">
        <v>84</v>
      </c>
      <c r="B139" s="23"/>
      <c r="C139" s="22">
        <v>47568.536</v>
      </c>
      <c r="D139" s="22"/>
      <c r="E139" s="43">
        <f t="shared" si="8"/>
        <v>25581.053519558565</v>
      </c>
      <c r="F139" s="43">
        <f t="shared" si="9"/>
        <v>25581</v>
      </c>
      <c r="G139" s="43">
        <f t="shared" si="13"/>
        <v>4.4387491485395003E-2</v>
      </c>
      <c r="I139" s="43">
        <f>+G139</f>
        <v>4.4387491485395003E-2</v>
      </c>
      <c r="Q139" s="66">
        <f t="shared" si="10"/>
        <v>32550.036</v>
      </c>
      <c r="AA139" s="43" t="s">
        <v>56</v>
      </c>
      <c r="AB139" s="43">
        <v>6</v>
      </c>
      <c r="AD139" s="43" t="s">
        <v>36</v>
      </c>
      <c r="AF139" s="43" t="s">
        <v>38</v>
      </c>
    </row>
    <row r="140" spans="1:32" s="43" customFormat="1" ht="12.95" customHeight="1">
      <c r="A140" s="24" t="s">
        <v>85</v>
      </c>
      <c r="B140" s="23"/>
      <c r="C140" s="22">
        <v>47929.317999999999</v>
      </c>
      <c r="D140" s="22"/>
      <c r="E140" s="43">
        <f t="shared" si="8"/>
        <v>26016.061057373852</v>
      </c>
      <c r="F140" s="43">
        <f t="shared" si="9"/>
        <v>26016</v>
      </c>
      <c r="G140" s="43">
        <f t="shared" si="13"/>
        <v>5.0639125853194855E-2</v>
      </c>
      <c r="I140" s="43">
        <f>+G140</f>
        <v>5.0639125853194855E-2</v>
      </c>
      <c r="Q140" s="66">
        <f t="shared" si="10"/>
        <v>32910.817999999999</v>
      </c>
      <c r="AA140" s="43" t="s">
        <v>56</v>
      </c>
      <c r="AB140" s="43">
        <v>10</v>
      </c>
      <c r="AD140" s="43" t="s">
        <v>36</v>
      </c>
      <c r="AF140" s="43" t="s">
        <v>38</v>
      </c>
    </row>
    <row r="141" spans="1:32" s="43" customFormat="1" ht="12.95" customHeight="1">
      <c r="A141" s="24" t="s">
        <v>86</v>
      </c>
      <c r="B141" s="23"/>
      <c r="C141" s="22">
        <v>47943.409</v>
      </c>
      <c r="D141" s="22"/>
      <c r="E141" s="43">
        <f t="shared" si="8"/>
        <v>26033.051071330632</v>
      </c>
      <c r="F141" s="43">
        <f t="shared" si="9"/>
        <v>26033</v>
      </c>
      <c r="G141" s="43">
        <f t="shared" ref="G141:G172" si="15">+C141-(C$7+F141*C$8)</f>
        <v>4.2357005811936688E-2</v>
      </c>
      <c r="I141" s="43">
        <f>+G141</f>
        <v>4.2357005811936688E-2</v>
      </c>
      <c r="Q141" s="66">
        <f t="shared" si="10"/>
        <v>32924.909</v>
      </c>
      <c r="AA141" s="43" t="s">
        <v>56</v>
      </c>
      <c r="AF141" s="43" t="s">
        <v>62</v>
      </c>
    </row>
    <row r="142" spans="1:32" s="43" customFormat="1" ht="12.95" customHeight="1">
      <c r="A142" s="24" t="s">
        <v>87</v>
      </c>
      <c r="B142" s="23"/>
      <c r="C142" s="22">
        <v>47971.602099999996</v>
      </c>
      <c r="D142" s="22"/>
      <c r="E142" s="43">
        <f t="shared" si="8"/>
        <v>26067.044482904323</v>
      </c>
      <c r="F142" s="43">
        <f t="shared" si="9"/>
        <v>26067</v>
      </c>
      <c r="G142" s="43">
        <f t="shared" si="15"/>
        <v>3.6892765732773114E-2</v>
      </c>
      <c r="J142" s="43">
        <f>+G142</f>
        <v>3.6892765732773114E-2</v>
      </c>
      <c r="Q142" s="66">
        <f t="shared" si="10"/>
        <v>32953.102099999996</v>
      </c>
      <c r="AA142" s="43" t="s">
        <v>60</v>
      </c>
      <c r="AF142" s="43" t="s">
        <v>62</v>
      </c>
    </row>
    <row r="143" spans="1:32" s="43" customFormat="1" ht="12.95" customHeight="1">
      <c r="A143" s="24" t="s">
        <v>88</v>
      </c>
      <c r="B143" s="23"/>
      <c r="C143" s="22">
        <v>48011.415000000001</v>
      </c>
      <c r="D143" s="22"/>
      <c r="E143" s="43">
        <f t="shared" si="8"/>
        <v>26115.048295739463</v>
      </c>
      <c r="F143" s="43">
        <f t="shared" si="9"/>
        <v>26115</v>
      </c>
      <c r="G143" s="43">
        <f t="shared" si="15"/>
        <v>4.0055015051621012E-2</v>
      </c>
      <c r="I143" s="43">
        <f t="shared" ref="I143:I149" si="16">+G143</f>
        <v>4.0055015051621012E-2</v>
      </c>
      <c r="Q143" s="66">
        <f t="shared" si="10"/>
        <v>32992.915000000001</v>
      </c>
      <c r="AA143" s="43" t="s">
        <v>56</v>
      </c>
      <c r="AB143" s="43">
        <v>7</v>
      </c>
      <c r="AD143" s="43" t="s">
        <v>36</v>
      </c>
      <c r="AF143" s="43" t="s">
        <v>38</v>
      </c>
    </row>
    <row r="144" spans="1:32" s="43" customFormat="1" ht="12.95" customHeight="1">
      <c r="A144" s="24" t="s">
        <v>90</v>
      </c>
      <c r="B144" s="23"/>
      <c r="C144" s="22">
        <v>48332.385000000002</v>
      </c>
      <c r="D144" s="22"/>
      <c r="E144" s="43">
        <f t="shared" si="8"/>
        <v>26502.053105881245</v>
      </c>
      <c r="F144" s="43">
        <f t="shared" si="9"/>
        <v>26502</v>
      </c>
      <c r="G144" s="43">
        <f t="shared" si="15"/>
        <v>4.4044400114216842E-2</v>
      </c>
      <c r="I144" s="43">
        <f t="shared" si="16"/>
        <v>4.4044400114216842E-2</v>
      </c>
      <c r="Q144" s="66">
        <f t="shared" si="10"/>
        <v>33313.885000000002</v>
      </c>
      <c r="AA144" s="43" t="s">
        <v>56</v>
      </c>
      <c r="AB144" s="43">
        <v>9</v>
      </c>
      <c r="AD144" s="43" t="s">
        <v>89</v>
      </c>
      <c r="AF144" s="43" t="s">
        <v>38</v>
      </c>
    </row>
    <row r="145" spans="1:32" s="43" customFormat="1" ht="12.95" customHeight="1">
      <c r="A145" s="24" t="s">
        <v>90</v>
      </c>
      <c r="B145" s="23"/>
      <c r="C145" s="22">
        <v>48361.408000000003</v>
      </c>
      <c r="D145" s="22"/>
      <c r="E145" s="43">
        <f t="shared" si="8"/>
        <v>26537.047157053457</v>
      </c>
      <c r="F145" s="43">
        <f t="shared" si="9"/>
        <v>26537</v>
      </c>
      <c r="G145" s="43">
        <f t="shared" si="15"/>
        <v>3.9110623569285963E-2</v>
      </c>
      <c r="I145" s="43">
        <f t="shared" si="16"/>
        <v>3.9110623569285963E-2</v>
      </c>
      <c r="Q145" s="66">
        <f t="shared" si="10"/>
        <v>33342.908000000003</v>
      </c>
      <c r="AA145" s="43" t="s">
        <v>56</v>
      </c>
      <c r="AB145" s="43">
        <v>6</v>
      </c>
      <c r="AD145" s="43" t="s">
        <v>36</v>
      </c>
      <c r="AF145" s="43" t="s">
        <v>38</v>
      </c>
    </row>
    <row r="146" spans="1:32" s="43" customFormat="1" ht="12.95" customHeight="1">
      <c r="A146" s="24" t="s">
        <v>91</v>
      </c>
      <c r="B146" s="23"/>
      <c r="C146" s="22">
        <v>48653.347000000002</v>
      </c>
      <c r="D146" s="22">
        <v>4.0000000000000001E-3</v>
      </c>
      <c r="E146" s="43">
        <f t="shared" si="8"/>
        <v>26889.048270141851</v>
      </c>
      <c r="F146" s="43">
        <f t="shared" si="9"/>
        <v>26889</v>
      </c>
      <c r="G146" s="43">
        <f t="shared" si="15"/>
        <v>4.0033785167906899E-2</v>
      </c>
      <c r="I146" s="43">
        <f t="shared" si="16"/>
        <v>4.0033785167906899E-2</v>
      </c>
      <c r="Q146" s="66">
        <f t="shared" si="10"/>
        <v>33634.847000000002</v>
      </c>
      <c r="AA146" s="43" t="s">
        <v>56</v>
      </c>
      <c r="AB146" s="43">
        <v>11</v>
      </c>
      <c r="AD146" s="43" t="s">
        <v>36</v>
      </c>
      <c r="AF146" s="43" t="s">
        <v>38</v>
      </c>
    </row>
    <row r="147" spans="1:32" s="43" customFormat="1" ht="12.95" customHeight="1">
      <c r="A147" s="24" t="s">
        <v>92</v>
      </c>
      <c r="B147" s="23"/>
      <c r="C147" s="22">
        <v>48682.36</v>
      </c>
      <c r="D147" s="22"/>
      <c r="E147" s="43">
        <f t="shared" si="8"/>
        <v>26924.030263962592</v>
      </c>
      <c r="F147" s="43">
        <f t="shared" si="9"/>
        <v>26924</v>
      </c>
      <c r="G147" s="43">
        <f t="shared" si="15"/>
        <v>2.5100008628214709E-2</v>
      </c>
      <c r="I147" s="43">
        <f t="shared" si="16"/>
        <v>2.5100008628214709E-2</v>
      </c>
      <c r="Q147" s="66">
        <f t="shared" si="10"/>
        <v>33663.86</v>
      </c>
      <c r="AA147" s="43" t="s">
        <v>56</v>
      </c>
      <c r="AF147" s="43" t="s">
        <v>62</v>
      </c>
    </row>
    <row r="148" spans="1:32" s="43" customFormat="1" ht="12.95" customHeight="1">
      <c r="A148" s="24" t="s">
        <v>92</v>
      </c>
      <c r="B148" s="23"/>
      <c r="C148" s="22">
        <v>48686.521999999997</v>
      </c>
      <c r="D148" s="22"/>
      <c r="E148" s="43">
        <f t="shared" si="8"/>
        <v>26929.04853364452</v>
      </c>
      <c r="F148" s="43">
        <f t="shared" si="9"/>
        <v>26929</v>
      </c>
      <c r="G148" s="43">
        <f t="shared" si="15"/>
        <v>4.0252326260088012E-2</v>
      </c>
      <c r="I148" s="43">
        <f t="shared" si="16"/>
        <v>4.0252326260088012E-2</v>
      </c>
      <c r="Q148" s="66">
        <f t="shared" si="10"/>
        <v>33668.021999999997</v>
      </c>
      <c r="AA148" s="43" t="s">
        <v>56</v>
      </c>
      <c r="AF148" s="43" t="s">
        <v>62</v>
      </c>
    </row>
    <row r="149" spans="1:32" s="43" customFormat="1" ht="12.95" customHeight="1">
      <c r="A149" s="24" t="s">
        <v>93</v>
      </c>
      <c r="B149" s="23"/>
      <c r="C149" s="22">
        <v>48692.322</v>
      </c>
      <c r="D149" s="22">
        <v>5.0000000000000001E-3</v>
      </c>
      <c r="E149" s="43">
        <f t="shared" ref="E149:E212" si="17">+(C149-C$7)/C$8</f>
        <v>26936.041797497288</v>
      </c>
      <c r="F149" s="43">
        <f t="shared" ref="F149:F212" si="18">ROUND(2*E149,0)/2</f>
        <v>26936</v>
      </c>
      <c r="G149" s="43">
        <f t="shared" si="15"/>
        <v>3.4665570950892288E-2</v>
      </c>
      <c r="I149" s="43">
        <f t="shared" si="16"/>
        <v>3.4665570950892288E-2</v>
      </c>
      <c r="Q149" s="66">
        <f t="shared" ref="Q149:Q212" si="19">+C149-15018.5</f>
        <v>33673.822</v>
      </c>
      <c r="AA149" s="43" t="s">
        <v>56</v>
      </c>
      <c r="AB149" s="43">
        <v>10</v>
      </c>
      <c r="AD149" s="43" t="s">
        <v>36</v>
      </c>
      <c r="AF149" s="43" t="s">
        <v>38</v>
      </c>
    </row>
    <row r="150" spans="1:32" s="43" customFormat="1" ht="12.95" customHeight="1">
      <c r="A150" s="24" t="s">
        <v>93</v>
      </c>
      <c r="B150" s="23"/>
      <c r="C150" s="22">
        <v>48721.351600000002</v>
      </c>
      <c r="D150" s="22">
        <v>6.9999999999999999E-4</v>
      </c>
      <c r="E150" s="43">
        <f t="shared" si="17"/>
        <v>26971.043806521473</v>
      </c>
      <c r="F150" s="43">
        <f t="shared" si="18"/>
        <v>26971</v>
      </c>
      <c r="G150" s="43">
        <f t="shared" si="15"/>
        <v>3.633179440657841E-2</v>
      </c>
      <c r="J150" s="43">
        <f>+G150</f>
        <v>3.633179440657841E-2</v>
      </c>
      <c r="Q150" s="66">
        <f t="shared" si="19"/>
        <v>33702.851600000002</v>
      </c>
      <c r="AA150" s="43" t="s">
        <v>94</v>
      </c>
      <c r="AB150" s="43">
        <v>18</v>
      </c>
      <c r="AD150" s="43" t="s">
        <v>40</v>
      </c>
      <c r="AF150" s="43" t="s">
        <v>38</v>
      </c>
    </row>
    <row r="151" spans="1:32" s="43" customFormat="1" ht="12.95" customHeight="1">
      <c r="A151" s="24" t="s">
        <v>95</v>
      </c>
      <c r="B151" s="23"/>
      <c r="C151" s="22">
        <v>48721.358999999997</v>
      </c>
      <c r="D151" s="22"/>
      <c r="E151" s="43">
        <f t="shared" si="17"/>
        <v>26971.052728961557</v>
      </c>
      <c r="F151" s="43">
        <f t="shared" si="18"/>
        <v>26971</v>
      </c>
      <c r="G151" s="43">
        <f t="shared" si="15"/>
        <v>4.3731794401537627E-2</v>
      </c>
      <c r="I151" s="43">
        <f>+G151</f>
        <v>4.3731794401537627E-2</v>
      </c>
      <c r="Q151" s="66">
        <f t="shared" si="19"/>
        <v>33702.858999999997</v>
      </c>
      <c r="AA151" s="43" t="s">
        <v>56</v>
      </c>
      <c r="AF151" s="43" t="s">
        <v>62</v>
      </c>
    </row>
    <row r="152" spans="1:32" s="43" customFormat="1" ht="12.95" customHeight="1">
      <c r="A152" s="24" t="s">
        <v>96</v>
      </c>
      <c r="B152" s="23"/>
      <c r="C152" s="22">
        <v>49066.372000000003</v>
      </c>
      <c r="D152" s="22">
        <v>5.0000000000000001E-3</v>
      </c>
      <c r="E152" s="43">
        <f t="shared" si="17"/>
        <v>27387.047029243353</v>
      </c>
      <c r="F152" s="43">
        <f t="shared" si="18"/>
        <v>27387</v>
      </c>
      <c r="G152" s="43">
        <f t="shared" si="15"/>
        <v>3.9004621765343472E-2</v>
      </c>
      <c r="I152" s="43">
        <f>+G152</f>
        <v>3.9004621765343472E-2</v>
      </c>
      <c r="O152" s="43">
        <f t="shared" ref="O152:O183" ca="1" si="20">+C$11+C$12*F152</f>
        <v>3.6791718837831257E-2</v>
      </c>
      <c r="Q152" s="66">
        <f t="shared" si="19"/>
        <v>34047.872000000003</v>
      </c>
      <c r="AA152" s="43" t="s">
        <v>56</v>
      </c>
      <c r="AB152" s="43">
        <v>10</v>
      </c>
      <c r="AD152" s="43" t="s">
        <v>36</v>
      </c>
      <c r="AF152" s="43" t="s">
        <v>38</v>
      </c>
    </row>
    <row r="153" spans="1:32" s="43" customFormat="1" ht="12.95" customHeight="1">
      <c r="A153" s="24" t="s">
        <v>97</v>
      </c>
      <c r="B153" s="23"/>
      <c r="C153" s="22">
        <v>49416.374000000003</v>
      </c>
      <c r="D153" s="22"/>
      <c r="E153" s="43">
        <f t="shared" si="17"/>
        <v>27809.056742173671</v>
      </c>
      <c r="F153" s="43">
        <f t="shared" si="18"/>
        <v>27809</v>
      </c>
      <c r="G153" s="43">
        <f t="shared" si="15"/>
        <v>4.7060230273928028E-2</v>
      </c>
      <c r="I153" s="43">
        <f>+G153</f>
        <v>4.7060230273928028E-2</v>
      </c>
      <c r="O153" s="43">
        <f t="shared" ca="1" si="20"/>
        <v>3.6134493245759992E-2</v>
      </c>
      <c r="Q153" s="66">
        <f t="shared" si="19"/>
        <v>34397.874000000003</v>
      </c>
      <c r="AA153" s="43" t="s">
        <v>56</v>
      </c>
      <c r="AF153" s="43" t="s">
        <v>62</v>
      </c>
    </row>
    <row r="154" spans="1:32" s="43" customFormat="1" ht="12.95" customHeight="1">
      <c r="A154" s="24" t="s">
        <v>98</v>
      </c>
      <c r="B154" s="23"/>
      <c r="C154" s="22">
        <v>49771.345999999998</v>
      </c>
      <c r="D154" s="22"/>
      <c r="E154" s="43">
        <f t="shared" si="17"/>
        <v>28237.058958784713</v>
      </c>
      <c r="F154" s="43">
        <f t="shared" si="18"/>
        <v>28237</v>
      </c>
      <c r="G154" s="43">
        <f t="shared" si="15"/>
        <v>4.8898619948886335E-2</v>
      </c>
      <c r="I154" s="43">
        <f>+G154</f>
        <v>4.8898619948886335E-2</v>
      </c>
      <c r="O154" s="43">
        <f t="shared" ca="1" si="20"/>
        <v>3.5467923213991039E-2</v>
      </c>
      <c r="Q154" s="66">
        <f t="shared" si="19"/>
        <v>34752.845999999998</v>
      </c>
      <c r="AA154" s="43" t="s">
        <v>56</v>
      </c>
      <c r="AF154" s="43" t="s">
        <v>62</v>
      </c>
    </row>
    <row r="155" spans="1:32" s="43" customFormat="1" ht="12.95" customHeight="1">
      <c r="A155" s="24" t="s">
        <v>99</v>
      </c>
      <c r="B155" s="23"/>
      <c r="C155" s="22">
        <v>49776.311000000002</v>
      </c>
      <c r="D155" s="22">
        <v>4.0000000000000001E-3</v>
      </c>
      <c r="E155" s="43">
        <f t="shared" si="17"/>
        <v>28243.045433789714</v>
      </c>
      <c r="F155" s="43">
        <f t="shared" si="18"/>
        <v>28243</v>
      </c>
      <c r="G155" s="43">
        <f t="shared" si="15"/>
        <v>3.7681401110603474E-2</v>
      </c>
      <c r="I155" s="43">
        <f>+G155</f>
        <v>3.7681401110603474E-2</v>
      </c>
      <c r="O155" s="43">
        <f t="shared" ca="1" si="20"/>
        <v>3.5458578774293342E-2</v>
      </c>
      <c r="Q155" s="66">
        <f t="shared" si="19"/>
        <v>34757.811000000002</v>
      </c>
      <c r="AA155" s="43" t="s">
        <v>56</v>
      </c>
      <c r="AB155" s="43">
        <v>8</v>
      </c>
      <c r="AD155" s="43" t="s">
        <v>36</v>
      </c>
      <c r="AF155" s="43" t="s">
        <v>38</v>
      </c>
    </row>
    <row r="156" spans="1:32" s="43" customFormat="1" ht="12.95" customHeight="1">
      <c r="A156" s="24" t="s">
        <v>99</v>
      </c>
      <c r="B156" s="23"/>
      <c r="C156" s="22">
        <v>49800.360500000003</v>
      </c>
      <c r="D156" s="22">
        <v>1.5E-3</v>
      </c>
      <c r="E156" s="43">
        <f t="shared" si="17"/>
        <v>28272.04276120818</v>
      </c>
      <c r="F156" s="43">
        <f t="shared" si="18"/>
        <v>28272</v>
      </c>
      <c r="G156" s="43">
        <f t="shared" si="15"/>
        <v>3.5464843407680746E-2</v>
      </c>
      <c r="J156" s="43">
        <f>+G156</f>
        <v>3.5464843407680746E-2</v>
      </c>
      <c r="O156" s="43">
        <f t="shared" ca="1" si="20"/>
        <v>3.5413413982421149E-2</v>
      </c>
      <c r="Q156" s="66">
        <f t="shared" si="19"/>
        <v>34781.860500000003</v>
      </c>
      <c r="AA156" s="43" t="s">
        <v>94</v>
      </c>
      <c r="AB156" s="43">
        <v>14</v>
      </c>
      <c r="AD156" s="43" t="s">
        <v>40</v>
      </c>
      <c r="AF156" s="43" t="s">
        <v>38</v>
      </c>
    </row>
    <row r="157" spans="1:32" s="43" customFormat="1" ht="12.95" customHeight="1">
      <c r="A157" s="24" t="s">
        <v>100</v>
      </c>
      <c r="B157" s="23"/>
      <c r="C157" s="22">
        <v>49810.315000000002</v>
      </c>
      <c r="D157" s="22">
        <v>5.0000000000000001E-3</v>
      </c>
      <c r="E157" s="43">
        <f t="shared" si="17"/>
        <v>28284.045251729276</v>
      </c>
      <c r="F157" s="43">
        <f t="shared" si="18"/>
        <v>28284</v>
      </c>
      <c r="G157" s="43">
        <f t="shared" si="15"/>
        <v>3.7530405737925321E-2</v>
      </c>
      <c r="I157" s="43">
        <f>+G157</f>
        <v>3.7530405737925321E-2</v>
      </c>
      <c r="O157" s="43">
        <f t="shared" ca="1" si="20"/>
        <v>3.5394725103025756E-2</v>
      </c>
      <c r="Q157" s="66">
        <f t="shared" si="19"/>
        <v>34791.815000000002</v>
      </c>
      <c r="AA157" s="43" t="s">
        <v>56</v>
      </c>
      <c r="AB157" s="43">
        <v>7</v>
      </c>
      <c r="AD157" s="43" t="s">
        <v>36</v>
      </c>
      <c r="AF157" s="43" t="s">
        <v>38</v>
      </c>
    </row>
    <row r="158" spans="1:32" s="43" customFormat="1" ht="12.95" customHeight="1">
      <c r="A158" s="68" t="s">
        <v>603</v>
      </c>
      <c r="B158" s="69" t="s">
        <v>109</v>
      </c>
      <c r="C158" s="70">
        <v>49829.386299999998</v>
      </c>
      <c r="D158" s="70" t="s">
        <v>138</v>
      </c>
      <c r="E158" s="43">
        <f t="shared" si="17"/>
        <v>28307.040188438797</v>
      </c>
      <c r="F158" s="43">
        <f t="shared" si="18"/>
        <v>28307</v>
      </c>
      <c r="G158" s="43">
        <f t="shared" si="15"/>
        <v>3.3331066857499536E-2</v>
      </c>
      <c r="J158" s="43">
        <f t="shared" ref="J158:J170" si="21">+G158</f>
        <v>3.3331066857499536E-2</v>
      </c>
      <c r="O158" s="43">
        <f t="shared" ca="1" si="20"/>
        <v>3.5358904750851253E-2</v>
      </c>
      <c r="Q158" s="66">
        <f t="shared" si="19"/>
        <v>34810.886299999998</v>
      </c>
    </row>
    <row r="159" spans="1:32" s="43" customFormat="1" ht="12.95" customHeight="1">
      <c r="A159" s="68" t="s">
        <v>603</v>
      </c>
      <c r="B159" s="69" t="s">
        <v>109</v>
      </c>
      <c r="C159" s="70">
        <v>49829.391199999998</v>
      </c>
      <c r="D159" s="70" t="s">
        <v>138</v>
      </c>
      <c r="E159" s="43">
        <f t="shared" si="17"/>
        <v>28307.04609654102</v>
      </c>
      <c r="F159" s="43">
        <f t="shared" si="18"/>
        <v>28307</v>
      </c>
      <c r="G159" s="43">
        <f t="shared" si="15"/>
        <v>3.8231066857406404E-2</v>
      </c>
      <c r="J159" s="43">
        <f t="shared" si="21"/>
        <v>3.8231066857406404E-2</v>
      </c>
      <c r="O159" s="43">
        <f t="shared" ca="1" si="20"/>
        <v>3.5358904750851253E-2</v>
      </c>
      <c r="Q159" s="66">
        <f t="shared" si="19"/>
        <v>34810.891199999998</v>
      </c>
    </row>
    <row r="160" spans="1:32" s="43" customFormat="1" ht="12.95" customHeight="1">
      <c r="A160" s="68" t="s">
        <v>603</v>
      </c>
      <c r="B160" s="69" t="s">
        <v>109</v>
      </c>
      <c r="C160" s="70">
        <v>49829.3946</v>
      </c>
      <c r="D160" s="70" t="s">
        <v>138</v>
      </c>
      <c r="E160" s="43">
        <f t="shared" si="17"/>
        <v>28307.05019604052</v>
      </c>
      <c r="F160" s="43">
        <f t="shared" si="18"/>
        <v>28307</v>
      </c>
      <c r="G160" s="43">
        <f t="shared" si="15"/>
        <v>4.1631066858826671E-2</v>
      </c>
      <c r="J160" s="43">
        <f t="shared" si="21"/>
        <v>4.1631066858826671E-2</v>
      </c>
      <c r="O160" s="43">
        <f t="shared" ca="1" si="20"/>
        <v>3.5358904750851253E-2</v>
      </c>
      <c r="Q160" s="66">
        <f t="shared" si="19"/>
        <v>34810.8946</v>
      </c>
    </row>
    <row r="161" spans="1:32" s="43" customFormat="1" ht="12.95" customHeight="1">
      <c r="A161" s="24" t="s">
        <v>101</v>
      </c>
      <c r="B161" s="23"/>
      <c r="C161" s="22">
        <v>50150.354500000001</v>
      </c>
      <c r="D161" s="22">
        <v>6.9999999999999999E-4</v>
      </c>
      <c r="E161" s="43">
        <f t="shared" si="17"/>
        <v>28694.042828257319</v>
      </c>
      <c r="F161" s="43">
        <f t="shared" si="18"/>
        <v>28694</v>
      </c>
      <c r="G161" s="43">
        <f t="shared" si="15"/>
        <v>3.5520451921911445E-2</v>
      </c>
      <c r="J161" s="43">
        <f t="shared" si="21"/>
        <v>3.5520451921911445E-2</v>
      </c>
      <c r="O161" s="43">
        <f t="shared" ca="1" si="20"/>
        <v>3.4756188390349885E-2</v>
      </c>
      <c r="Q161" s="66">
        <f t="shared" si="19"/>
        <v>35131.854500000001</v>
      </c>
      <c r="AA161" s="43" t="s">
        <v>60</v>
      </c>
      <c r="AB161" s="43">
        <v>20</v>
      </c>
      <c r="AD161" s="43" t="s">
        <v>89</v>
      </c>
      <c r="AF161" s="43" t="s">
        <v>38</v>
      </c>
    </row>
    <row r="162" spans="1:32" s="43" customFormat="1" ht="12.95" customHeight="1">
      <c r="A162" s="24" t="s">
        <v>103</v>
      </c>
      <c r="B162" s="23"/>
      <c r="C162" s="22">
        <v>50184.3586</v>
      </c>
      <c r="D162" s="22"/>
      <c r="E162" s="43">
        <f t="shared" si="17"/>
        <v>28735.042766770395</v>
      </c>
      <c r="F162" s="43">
        <f t="shared" si="18"/>
        <v>28735</v>
      </c>
      <c r="G162" s="43">
        <f t="shared" si="15"/>
        <v>3.5469456539431121E-2</v>
      </c>
      <c r="J162" s="43">
        <f t="shared" si="21"/>
        <v>3.5469456539431121E-2</v>
      </c>
      <c r="O162" s="43">
        <f t="shared" ca="1" si="20"/>
        <v>3.4692334719082299E-2</v>
      </c>
      <c r="Q162" s="66">
        <f t="shared" si="19"/>
        <v>35165.8586</v>
      </c>
      <c r="AA162" s="43" t="s">
        <v>102</v>
      </c>
      <c r="AF162" s="43" t="s">
        <v>62</v>
      </c>
    </row>
    <row r="163" spans="1:32" s="43" customFormat="1" ht="12.95" customHeight="1">
      <c r="A163" s="24" t="s">
        <v>103</v>
      </c>
      <c r="B163" s="23"/>
      <c r="C163" s="22">
        <v>50184.359499999999</v>
      </c>
      <c r="D163" s="22"/>
      <c r="E163" s="43">
        <f t="shared" si="17"/>
        <v>28735.043851932023</v>
      </c>
      <c r="F163" s="43">
        <f t="shared" si="18"/>
        <v>28735</v>
      </c>
      <c r="G163" s="43">
        <f t="shared" si="15"/>
        <v>3.6369456538523082E-2</v>
      </c>
      <c r="J163" s="43">
        <f t="shared" si="21"/>
        <v>3.6369456538523082E-2</v>
      </c>
      <c r="O163" s="43">
        <f t="shared" ca="1" si="20"/>
        <v>3.4692334719082299E-2</v>
      </c>
      <c r="Q163" s="66">
        <f t="shared" si="19"/>
        <v>35165.859499999999</v>
      </c>
      <c r="AA163" s="43" t="s">
        <v>94</v>
      </c>
      <c r="AF163" s="43" t="s">
        <v>62</v>
      </c>
    </row>
    <row r="164" spans="1:32" s="43" customFormat="1" ht="12.95" customHeight="1">
      <c r="A164" s="68" t="s">
        <v>603</v>
      </c>
      <c r="B164" s="69" t="s">
        <v>109</v>
      </c>
      <c r="C164" s="70">
        <v>50481.265399999997</v>
      </c>
      <c r="D164" s="70" t="s">
        <v>138</v>
      </c>
      <c r="E164" s="43">
        <f t="shared" si="17"/>
        <v>29093.03373092219</v>
      </c>
      <c r="F164" s="43">
        <f t="shared" si="18"/>
        <v>29093</v>
      </c>
      <c r="G164" s="43">
        <f t="shared" si="15"/>
        <v>2.7975399301794823E-2</v>
      </c>
      <c r="J164" s="43">
        <f t="shared" si="21"/>
        <v>2.7975399301794823E-2</v>
      </c>
      <c r="O164" s="43">
        <f t="shared" ca="1" si="20"/>
        <v>3.4134783150453124E-2</v>
      </c>
      <c r="Q164" s="66">
        <f t="shared" si="19"/>
        <v>35462.765399999997</v>
      </c>
    </row>
    <row r="165" spans="1:32" s="43" customFormat="1" ht="12.95" customHeight="1">
      <c r="A165" s="68" t="s">
        <v>603</v>
      </c>
      <c r="B165" s="69" t="s">
        <v>109</v>
      </c>
      <c r="C165" s="70">
        <v>50481.279300000002</v>
      </c>
      <c r="D165" s="70" t="s">
        <v>138</v>
      </c>
      <c r="E165" s="43">
        <f t="shared" si="17"/>
        <v>29093.05049064074</v>
      </c>
      <c r="F165" s="43">
        <f t="shared" si="18"/>
        <v>29093</v>
      </c>
      <c r="G165" s="43">
        <f t="shared" si="15"/>
        <v>4.1875399307173211E-2</v>
      </c>
      <c r="J165" s="43">
        <f t="shared" si="21"/>
        <v>4.1875399307173211E-2</v>
      </c>
      <c r="O165" s="43">
        <f t="shared" ca="1" si="20"/>
        <v>3.4134783150453124E-2</v>
      </c>
      <c r="Q165" s="66">
        <f t="shared" si="19"/>
        <v>35462.779300000002</v>
      </c>
    </row>
    <row r="166" spans="1:32" s="43" customFormat="1" ht="12.95" customHeight="1">
      <c r="A166" s="68" t="s">
        <v>603</v>
      </c>
      <c r="B166" s="69" t="s">
        <v>109</v>
      </c>
      <c r="C166" s="70">
        <v>50481.2814</v>
      </c>
      <c r="D166" s="70" t="s">
        <v>138</v>
      </c>
      <c r="E166" s="43">
        <f t="shared" si="17"/>
        <v>29093.053022684548</v>
      </c>
      <c r="F166" s="43">
        <f t="shared" si="18"/>
        <v>29093</v>
      </c>
      <c r="G166" s="43">
        <f t="shared" si="15"/>
        <v>4.3975399305054452E-2</v>
      </c>
      <c r="J166" s="43">
        <f t="shared" si="21"/>
        <v>4.3975399305054452E-2</v>
      </c>
      <c r="O166" s="43">
        <f t="shared" ca="1" si="20"/>
        <v>3.4134783150453124E-2</v>
      </c>
      <c r="Q166" s="66">
        <f t="shared" si="19"/>
        <v>35462.7814</v>
      </c>
    </row>
    <row r="167" spans="1:32" s="43" customFormat="1" ht="12.95" customHeight="1">
      <c r="A167" s="68" t="s">
        <v>603</v>
      </c>
      <c r="B167" s="69" t="s">
        <v>109</v>
      </c>
      <c r="C167" s="70">
        <v>50509.470800000003</v>
      </c>
      <c r="D167" s="70" t="s">
        <v>138</v>
      </c>
      <c r="E167" s="43">
        <f t="shared" si="17"/>
        <v>29127.041973038202</v>
      </c>
      <c r="F167" s="43">
        <f t="shared" si="18"/>
        <v>29127</v>
      </c>
      <c r="G167" s="43">
        <f t="shared" si="15"/>
        <v>3.4811159239325207E-2</v>
      </c>
      <c r="J167" s="43">
        <f t="shared" si="21"/>
        <v>3.4811159239325207E-2</v>
      </c>
      <c r="O167" s="43">
        <f t="shared" ca="1" si="20"/>
        <v>3.4081831325499516E-2</v>
      </c>
      <c r="Q167" s="66">
        <f t="shared" si="19"/>
        <v>35490.970800000003</v>
      </c>
    </row>
    <row r="168" spans="1:32" s="43" customFormat="1" ht="12.95" customHeight="1">
      <c r="A168" s="68" t="s">
        <v>603</v>
      </c>
      <c r="B168" s="69" t="s">
        <v>109</v>
      </c>
      <c r="C168" s="70">
        <v>50509.472900000001</v>
      </c>
      <c r="D168" s="70" t="s">
        <v>138</v>
      </c>
      <c r="E168" s="43">
        <f t="shared" si="17"/>
        <v>29127.044505082005</v>
      </c>
      <c r="F168" s="43">
        <f t="shared" si="18"/>
        <v>29127</v>
      </c>
      <c r="G168" s="43">
        <f t="shared" si="15"/>
        <v>3.6911159237206448E-2</v>
      </c>
      <c r="J168" s="43">
        <f t="shared" si="21"/>
        <v>3.6911159237206448E-2</v>
      </c>
      <c r="O168" s="43">
        <f t="shared" ca="1" si="20"/>
        <v>3.4081831325499516E-2</v>
      </c>
      <c r="Q168" s="66">
        <f t="shared" si="19"/>
        <v>35490.972900000001</v>
      </c>
    </row>
    <row r="169" spans="1:32" s="43" customFormat="1" ht="12.95" customHeight="1">
      <c r="A169" s="68" t="s">
        <v>603</v>
      </c>
      <c r="B169" s="69" t="s">
        <v>109</v>
      </c>
      <c r="C169" s="70">
        <v>50510.306900000003</v>
      </c>
      <c r="D169" s="70" t="s">
        <v>138</v>
      </c>
      <c r="E169" s="43">
        <f t="shared" si="17"/>
        <v>29128.050088194632</v>
      </c>
      <c r="F169" s="43">
        <f t="shared" si="18"/>
        <v>29128</v>
      </c>
      <c r="G169" s="43">
        <f t="shared" si="15"/>
        <v>4.1541622769727837E-2</v>
      </c>
      <c r="J169" s="43">
        <f t="shared" si="21"/>
        <v>4.1541622769727837E-2</v>
      </c>
      <c r="O169" s="43">
        <f t="shared" ca="1" si="20"/>
        <v>3.4080273918883235E-2</v>
      </c>
      <c r="Q169" s="66">
        <f t="shared" si="19"/>
        <v>35491.806900000003</v>
      </c>
    </row>
    <row r="170" spans="1:32" s="43" customFormat="1" ht="12.95" customHeight="1">
      <c r="A170" s="68" t="s">
        <v>603</v>
      </c>
      <c r="B170" s="69" t="s">
        <v>109</v>
      </c>
      <c r="C170" s="70">
        <v>50510.308299999997</v>
      </c>
      <c r="D170" s="70" t="s">
        <v>138</v>
      </c>
      <c r="E170" s="43">
        <f t="shared" si="17"/>
        <v>29128.051776223831</v>
      </c>
      <c r="F170" s="43">
        <f t="shared" si="18"/>
        <v>29128</v>
      </c>
      <c r="G170" s="43">
        <f t="shared" si="15"/>
        <v>4.2941622763464693E-2</v>
      </c>
      <c r="J170" s="43">
        <f t="shared" si="21"/>
        <v>4.2941622763464693E-2</v>
      </c>
      <c r="O170" s="43">
        <f t="shared" ca="1" si="20"/>
        <v>3.4080273918883235E-2</v>
      </c>
      <c r="Q170" s="66">
        <f t="shared" si="19"/>
        <v>35491.808299999997</v>
      </c>
    </row>
    <row r="171" spans="1:32" s="43" customFormat="1" ht="12.95" customHeight="1">
      <c r="A171" s="68" t="s">
        <v>649</v>
      </c>
      <c r="B171" s="69" t="s">
        <v>109</v>
      </c>
      <c r="C171" s="70">
        <v>50840.394</v>
      </c>
      <c r="D171" s="70" t="s">
        <v>138</v>
      </c>
      <c r="E171" s="43">
        <f t="shared" si="17"/>
        <v>29526.047706245383</v>
      </c>
      <c r="F171" s="43">
        <f t="shared" si="18"/>
        <v>29526</v>
      </c>
      <c r="G171" s="43">
        <f t="shared" si="15"/>
        <v>3.9566106621350627E-2</v>
      </c>
      <c r="I171" s="43">
        <f t="shared" ref="I171:I177" si="22">+G171</f>
        <v>3.9566106621350627E-2</v>
      </c>
      <c r="O171" s="43">
        <f t="shared" ca="1" si="20"/>
        <v>3.3460426085602755E-2</v>
      </c>
      <c r="Q171" s="66">
        <f t="shared" si="19"/>
        <v>35821.894</v>
      </c>
    </row>
    <row r="172" spans="1:32" s="43" customFormat="1" ht="12.95" customHeight="1">
      <c r="A172" s="24" t="s">
        <v>104</v>
      </c>
      <c r="B172" s="23"/>
      <c r="C172" s="22">
        <v>50840.398999999998</v>
      </c>
      <c r="D172" s="22"/>
      <c r="E172" s="43">
        <f t="shared" si="17"/>
        <v>29526.053734921115</v>
      </c>
      <c r="F172" s="43">
        <f t="shared" si="18"/>
        <v>29526</v>
      </c>
      <c r="G172" s="43">
        <f t="shared" si="15"/>
        <v>4.4566106618731283E-2</v>
      </c>
      <c r="I172" s="43">
        <f t="shared" si="22"/>
        <v>4.4566106618731283E-2</v>
      </c>
      <c r="O172" s="43">
        <f t="shared" ca="1" si="20"/>
        <v>3.3460426085602755E-2</v>
      </c>
      <c r="Q172" s="66">
        <f t="shared" si="19"/>
        <v>35821.898999999998</v>
      </c>
      <c r="AA172" s="43" t="s">
        <v>56</v>
      </c>
      <c r="AF172" s="43" t="s">
        <v>62</v>
      </c>
    </row>
    <row r="173" spans="1:32" s="43" customFormat="1" ht="12.95" customHeight="1">
      <c r="A173" s="24" t="s">
        <v>104</v>
      </c>
      <c r="B173" s="23"/>
      <c r="C173" s="22">
        <v>50845.364999999998</v>
      </c>
      <c r="D173" s="22"/>
      <c r="E173" s="43">
        <f t="shared" si="17"/>
        <v>29532.041415661261</v>
      </c>
      <c r="F173" s="43">
        <f t="shared" si="18"/>
        <v>29532</v>
      </c>
      <c r="G173" s="43">
        <f t="shared" ref="G173:G204" si="23">+C173-(C$7+F173*C$8)</f>
        <v>3.434888777701417E-2</v>
      </c>
      <c r="I173" s="43">
        <f t="shared" si="22"/>
        <v>3.434888777701417E-2</v>
      </c>
      <c r="O173" s="43">
        <f t="shared" ca="1" si="20"/>
        <v>3.3451081645905059E-2</v>
      </c>
      <c r="Q173" s="66">
        <f t="shared" si="19"/>
        <v>35826.864999999998</v>
      </c>
      <c r="AA173" s="43" t="s">
        <v>56</v>
      </c>
      <c r="AF173" s="43" t="s">
        <v>62</v>
      </c>
    </row>
    <row r="174" spans="1:32" s="43" customFormat="1" ht="12.95" customHeight="1">
      <c r="A174" s="24" t="s">
        <v>104</v>
      </c>
      <c r="B174" s="23"/>
      <c r="C174" s="22">
        <v>50850.345000000001</v>
      </c>
      <c r="D174" s="22"/>
      <c r="E174" s="43">
        <f t="shared" si="17"/>
        <v>29538.045976693465</v>
      </c>
      <c r="F174" s="43">
        <f t="shared" si="18"/>
        <v>29538</v>
      </c>
      <c r="G174" s="43">
        <f t="shared" si="23"/>
        <v>3.813166894542519E-2</v>
      </c>
      <c r="I174" s="43">
        <f t="shared" si="22"/>
        <v>3.813166894542519E-2</v>
      </c>
      <c r="O174" s="43">
        <f t="shared" ca="1" si="20"/>
        <v>3.3441737206207363E-2</v>
      </c>
      <c r="Q174" s="66">
        <f t="shared" si="19"/>
        <v>35831.845000000001</v>
      </c>
      <c r="AA174" s="43" t="s">
        <v>56</v>
      </c>
      <c r="AF174" s="43" t="s">
        <v>62</v>
      </c>
    </row>
    <row r="175" spans="1:32" s="43" customFormat="1" ht="12.95" customHeight="1">
      <c r="A175" s="24" t="s">
        <v>104</v>
      </c>
      <c r="B175" s="23"/>
      <c r="C175" s="22">
        <v>50860.296000000002</v>
      </c>
      <c r="D175" s="22"/>
      <c r="E175" s="43">
        <f t="shared" si="17"/>
        <v>29550.044247141552</v>
      </c>
      <c r="F175" s="43">
        <f t="shared" si="18"/>
        <v>29550</v>
      </c>
      <c r="G175" s="43">
        <f t="shared" si="23"/>
        <v>3.669723127677571E-2</v>
      </c>
      <c r="I175" s="43">
        <f t="shared" si="22"/>
        <v>3.669723127677571E-2</v>
      </c>
      <c r="O175" s="43">
        <f t="shared" ca="1" si="20"/>
        <v>3.342304832681197E-2</v>
      </c>
      <c r="Q175" s="66">
        <f t="shared" si="19"/>
        <v>35841.796000000002</v>
      </c>
      <c r="AA175" s="43" t="s">
        <v>56</v>
      </c>
      <c r="AF175" s="43" t="s">
        <v>62</v>
      </c>
    </row>
    <row r="176" spans="1:32" s="43" customFormat="1" ht="12.95" customHeight="1">
      <c r="A176" s="24" t="s">
        <v>104</v>
      </c>
      <c r="B176" s="23"/>
      <c r="C176" s="22">
        <v>50865.269</v>
      </c>
      <c r="D176" s="22"/>
      <c r="E176" s="43">
        <f t="shared" si="17"/>
        <v>29556.040368027723</v>
      </c>
      <c r="F176" s="43">
        <f t="shared" si="18"/>
        <v>29556</v>
      </c>
      <c r="G176" s="43">
        <f t="shared" si="23"/>
        <v>3.3480012440122664E-2</v>
      </c>
      <c r="I176" s="43">
        <f t="shared" si="22"/>
        <v>3.3480012440122664E-2</v>
      </c>
      <c r="O176" s="43">
        <f t="shared" ca="1" si="20"/>
        <v>3.3413703887114274E-2</v>
      </c>
      <c r="Q176" s="66">
        <f t="shared" si="19"/>
        <v>35846.769</v>
      </c>
      <c r="AA176" s="43" t="s">
        <v>56</v>
      </c>
      <c r="AF176" s="43" t="s">
        <v>62</v>
      </c>
    </row>
    <row r="177" spans="1:32" s="43" customFormat="1" ht="12.95" customHeight="1">
      <c r="A177" s="24" t="s">
        <v>104</v>
      </c>
      <c r="B177" s="23"/>
      <c r="C177" s="22">
        <v>50898.442000000003</v>
      </c>
      <c r="D177" s="22"/>
      <c r="E177" s="43">
        <f t="shared" si="17"/>
        <v>29596.038220060105</v>
      </c>
      <c r="F177" s="43">
        <f t="shared" si="18"/>
        <v>29596</v>
      </c>
      <c r="G177" s="43">
        <f t="shared" si="23"/>
        <v>3.1698553531896323E-2</v>
      </c>
      <c r="I177" s="43">
        <f t="shared" si="22"/>
        <v>3.1698553531896323E-2</v>
      </c>
      <c r="O177" s="43">
        <f t="shared" ca="1" si="20"/>
        <v>3.335140762246297E-2</v>
      </c>
      <c r="Q177" s="66">
        <f t="shared" si="19"/>
        <v>35879.942000000003</v>
      </c>
      <c r="AA177" s="43" t="s">
        <v>56</v>
      </c>
      <c r="AF177" s="43" t="s">
        <v>62</v>
      </c>
    </row>
    <row r="178" spans="1:32" s="43" customFormat="1" ht="12.95" customHeight="1">
      <c r="A178" s="24" t="s">
        <v>114</v>
      </c>
      <c r="B178" s="23" t="s">
        <v>109</v>
      </c>
      <c r="C178" s="22">
        <v>51150.572970000001</v>
      </c>
      <c r="D178" s="22">
        <v>8.0000000000000007E-5</v>
      </c>
      <c r="E178" s="43">
        <f t="shared" si="17"/>
        <v>29900.041392243525</v>
      </c>
      <c r="F178" s="43">
        <f t="shared" si="18"/>
        <v>29900</v>
      </c>
      <c r="G178" s="43">
        <f t="shared" si="23"/>
        <v>3.4329465830523986E-2</v>
      </c>
      <c r="J178" s="43">
        <f>+G178</f>
        <v>3.4329465830523986E-2</v>
      </c>
      <c r="O178" s="43">
        <f t="shared" ca="1" si="20"/>
        <v>3.2877956011113055E-2</v>
      </c>
      <c r="Q178" s="66">
        <f t="shared" si="19"/>
        <v>36132.072970000001</v>
      </c>
    </row>
    <row r="179" spans="1:32" s="43" customFormat="1" ht="12.95" customHeight="1">
      <c r="A179" s="24" t="s">
        <v>114</v>
      </c>
      <c r="B179" s="23" t="s">
        <v>109</v>
      </c>
      <c r="C179" s="22">
        <v>51150.573239999998</v>
      </c>
      <c r="D179" s="22">
        <v>3.0000000000000001E-5</v>
      </c>
      <c r="E179" s="43">
        <f t="shared" si="17"/>
        <v>29900.04171779201</v>
      </c>
      <c r="F179" s="43">
        <f t="shared" si="18"/>
        <v>29900</v>
      </c>
      <c r="G179" s="43">
        <f t="shared" si="23"/>
        <v>3.4599465827341191E-2</v>
      </c>
      <c r="J179" s="43">
        <f>+G179</f>
        <v>3.4599465827341191E-2</v>
      </c>
      <c r="O179" s="43">
        <f t="shared" ca="1" si="20"/>
        <v>3.2877956011113055E-2</v>
      </c>
      <c r="Q179" s="66">
        <f t="shared" si="19"/>
        <v>36132.073239999998</v>
      </c>
    </row>
    <row r="180" spans="1:32" s="43" customFormat="1" ht="12.95" customHeight="1">
      <c r="A180" s="24" t="s">
        <v>114</v>
      </c>
      <c r="B180" s="23" t="s">
        <v>109</v>
      </c>
      <c r="C180" s="22">
        <v>51150.574090000002</v>
      </c>
      <c r="D180" s="22">
        <v>1.8000000000000001E-4</v>
      </c>
      <c r="E180" s="43">
        <f t="shared" si="17"/>
        <v>29900.04274266689</v>
      </c>
      <c r="F180" s="43">
        <f t="shared" si="18"/>
        <v>29900</v>
      </c>
      <c r="G180" s="43">
        <f t="shared" si="23"/>
        <v>3.5449465831334237E-2</v>
      </c>
      <c r="J180" s="43">
        <f>+G180</f>
        <v>3.5449465831334237E-2</v>
      </c>
      <c r="O180" s="43">
        <f t="shared" ca="1" si="20"/>
        <v>3.2877956011113055E-2</v>
      </c>
      <c r="Q180" s="66">
        <f t="shared" si="19"/>
        <v>36132.074090000002</v>
      </c>
    </row>
    <row r="181" spans="1:32" s="43" customFormat="1" ht="12.95" customHeight="1">
      <c r="A181" s="68" t="s">
        <v>677</v>
      </c>
      <c r="B181" s="69" t="s">
        <v>109</v>
      </c>
      <c r="C181" s="70">
        <v>51185.406000000003</v>
      </c>
      <c r="D181" s="70" t="s">
        <v>138</v>
      </c>
      <c r="E181" s="43">
        <f t="shared" si="17"/>
        <v>29942.04080079203</v>
      </c>
      <c r="F181" s="43">
        <f t="shared" si="18"/>
        <v>29942</v>
      </c>
      <c r="G181" s="43">
        <f t="shared" si="23"/>
        <v>3.383893397403881E-2</v>
      </c>
      <c r="I181" s="43">
        <f>+G181</f>
        <v>3.383893397403881E-2</v>
      </c>
      <c r="O181" s="43">
        <f t="shared" ca="1" si="20"/>
        <v>3.2812544933229187E-2</v>
      </c>
      <c r="Q181" s="66">
        <f t="shared" si="19"/>
        <v>36166.906000000003</v>
      </c>
    </row>
    <row r="182" spans="1:32" s="43" customFormat="1" ht="12.95" customHeight="1">
      <c r="A182" s="24" t="s">
        <v>113</v>
      </c>
      <c r="B182" s="23" t="s">
        <v>109</v>
      </c>
      <c r="C182" s="22">
        <v>51618.334929999997</v>
      </c>
      <c r="D182" s="22">
        <v>5.9999999999999995E-4</v>
      </c>
      <c r="E182" s="43">
        <f t="shared" si="17"/>
        <v>30464.038427858522</v>
      </c>
      <c r="F182" s="43">
        <f t="shared" si="18"/>
        <v>30464</v>
      </c>
      <c r="G182" s="43">
        <f t="shared" si="23"/>
        <v>3.1870895210886374E-2</v>
      </c>
      <c r="J182" s="43">
        <f>+G182</f>
        <v>3.1870895210886374E-2</v>
      </c>
      <c r="O182" s="43">
        <f t="shared" ca="1" si="20"/>
        <v>3.1999578679529662E-2</v>
      </c>
      <c r="Q182" s="66">
        <f t="shared" si="19"/>
        <v>36599.834929999997</v>
      </c>
    </row>
    <row r="183" spans="1:32" s="43" customFormat="1" ht="12.95" customHeight="1">
      <c r="A183" s="24" t="s">
        <v>113</v>
      </c>
      <c r="B183" s="23" t="s">
        <v>109</v>
      </c>
      <c r="C183" s="22">
        <v>51632.434179999997</v>
      </c>
      <c r="D183" s="22">
        <v>4.6000000000000001E-4</v>
      </c>
      <c r="E183" s="43">
        <f t="shared" si="17"/>
        <v>30481.038389130266</v>
      </c>
      <c r="F183" s="43">
        <f t="shared" si="18"/>
        <v>30481</v>
      </c>
      <c r="G183" s="43">
        <f t="shared" si="23"/>
        <v>3.1838775175856426E-2</v>
      </c>
      <c r="J183" s="43">
        <f>+G183</f>
        <v>3.1838775175856426E-2</v>
      </c>
      <c r="O183" s="43">
        <f t="shared" ca="1" si="20"/>
        <v>3.1973102767052862E-2</v>
      </c>
      <c r="Q183" s="66">
        <f t="shared" si="19"/>
        <v>36613.934179999997</v>
      </c>
    </row>
    <row r="184" spans="1:32" s="43" customFormat="1" ht="12.95" customHeight="1">
      <c r="A184" s="68" t="s">
        <v>649</v>
      </c>
      <c r="B184" s="69" t="s">
        <v>109</v>
      </c>
      <c r="C184" s="70">
        <v>51637.400999999998</v>
      </c>
      <c r="D184" s="70" t="s">
        <v>138</v>
      </c>
      <c r="E184" s="43">
        <f t="shared" si="17"/>
        <v>30487.027058573232</v>
      </c>
      <c r="F184" s="43">
        <f t="shared" si="18"/>
        <v>30487</v>
      </c>
      <c r="G184" s="43">
        <f t="shared" si="23"/>
        <v>2.2441556342528202E-2</v>
      </c>
      <c r="I184" s="43">
        <f>+G184</f>
        <v>2.2441556342528202E-2</v>
      </c>
      <c r="O184" s="43">
        <f t="shared" ref="O184:O215" ca="1" si="24">+C$11+C$12*F184</f>
        <v>3.1963758327355166E-2</v>
      </c>
      <c r="Q184" s="66">
        <f t="shared" si="19"/>
        <v>36618.900999999998</v>
      </c>
    </row>
    <row r="185" spans="1:32" s="43" customFormat="1" ht="12.95" customHeight="1">
      <c r="A185" s="68" t="s">
        <v>689</v>
      </c>
      <c r="B185" s="69" t="s">
        <v>109</v>
      </c>
      <c r="C185" s="70">
        <v>51924.373</v>
      </c>
      <c r="D185" s="70" t="s">
        <v>138</v>
      </c>
      <c r="E185" s="43">
        <f t="shared" si="17"/>
        <v>30833.039285186336</v>
      </c>
      <c r="F185" s="43">
        <f t="shared" si="18"/>
        <v>30833</v>
      </c>
      <c r="G185" s="43">
        <f t="shared" si="23"/>
        <v>3.2581936779024545E-2</v>
      </c>
      <c r="I185" s="43">
        <f>+G185</f>
        <v>3.2581936779024545E-2</v>
      </c>
      <c r="O185" s="43">
        <f t="shared" ca="1" si="24"/>
        <v>3.1424895638121383E-2</v>
      </c>
      <c r="Q185" s="66">
        <f t="shared" si="19"/>
        <v>36905.873</v>
      </c>
    </row>
    <row r="186" spans="1:32" s="43" customFormat="1" ht="12.95" customHeight="1">
      <c r="A186" s="22" t="s">
        <v>137</v>
      </c>
      <c r="B186" s="23" t="s">
        <v>109</v>
      </c>
      <c r="C186" s="22">
        <v>51943.431400000001</v>
      </c>
      <c r="D186" s="22" t="s">
        <v>138</v>
      </c>
      <c r="E186" s="43">
        <f t="shared" si="17"/>
        <v>30856.018667912471</v>
      </c>
      <c r="F186" s="43">
        <f t="shared" si="18"/>
        <v>30856</v>
      </c>
      <c r="G186" s="43">
        <f t="shared" si="23"/>
        <v>1.5482597911613993E-2</v>
      </c>
      <c r="H186" s="67"/>
      <c r="I186" s="55"/>
      <c r="J186" s="55"/>
      <c r="K186" s="43">
        <f>+G186</f>
        <v>1.5482597911613993E-2</v>
      </c>
      <c r="O186" s="43">
        <f t="shared" ca="1" si="24"/>
        <v>3.138907528594688E-2</v>
      </c>
      <c r="Q186" s="66">
        <f t="shared" si="19"/>
        <v>36924.931400000001</v>
      </c>
    </row>
    <row r="187" spans="1:32" s="43" customFormat="1" ht="12.95" customHeight="1">
      <c r="A187" s="24" t="s">
        <v>112</v>
      </c>
      <c r="B187" s="23" t="s">
        <v>109</v>
      </c>
      <c r="C187" s="22">
        <v>51958.375460000003</v>
      </c>
      <c r="D187" s="22">
        <v>3.3E-4</v>
      </c>
      <c r="E187" s="43">
        <f t="shared" si="17"/>
        <v>30874.037246293778</v>
      </c>
      <c r="F187" s="43">
        <f t="shared" si="18"/>
        <v>30874</v>
      </c>
      <c r="G187" s="43">
        <f t="shared" si="23"/>
        <v>3.0890941408870276E-2</v>
      </c>
      <c r="J187" s="43">
        <f>+G187</f>
        <v>3.0890941408870276E-2</v>
      </c>
      <c r="O187" s="43">
        <f t="shared" ca="1" si="24"/>
        <v>3.1361041966853791E-2</v>
      </c>
      <c r="Q187" s="66">
        <f t="shared" si="19"/>
        <v>36939.875460000003</v>
      </c>
    </row>
    <row r="188" spans="1:32" s="43" customFormat="1" ht="12.95" customHeight="1">
      <c r="A188" s="24" t="s">
        <v>112</v>
      </c>
      <c r="B188" s="23" t="s">
        <v>109</v>
      </c>
      <c r="C188" s="22">
        <v>51958.376270000001</v>
      </c>
      <c r="D188" s="22">
        <v>2.1000000000000001E-4</v>
      </c>
      <c r="E188" s="43">
        <f t="shared" si="17"/>
        <v>30874.038222939242</v>
      </c>
      <c r="F188" s="43">
        <f t="shared" si="18"/>
        <v>30874</v>
      </c>
      <c r="G188" s="43">
        <f t="shared" si="23"/>
        <v>3.1700941406597849E-2</v>
      </c>
      <c r="J188" s="43">
        <f>+G188</f>
        <v>3.1700941406597849E-2</v>
      </c>
      <c r="O188" s="43">
        <f t="shared" ca="1" si="24"/>
        <v>3.1361041966853791E-2</v>
      </c>
      <c r="Q188" s="66">
        <f t="shared" si="19"/>
        <v>36939.876270000001</v>
      </c>
    </row>
    <row r="189" spans="1:32" s="43" customFormat="1" ht="12.95" customHeight="1">
      <c r="A189" s="24" t="s">
        <v>108</v>
      </c>
      <c r="B189" s="23" t="s">
        <v>109</v>
      </c>
      <c r="C189" s="26">
        <v>52308.369599999998</v>
      </c>
      <c r="D189" s="26">
        <v>2.0000000000000001E-4</v>
      </c>
      <c r="E189" s="43">
        <f t="shared" si="17"/>
        <v>31296.037482145832</v>
      </c>
      <c r="F189" s="43">
        <f t="shared" si="18"/>
        <v>31296</v>
      </c>
      <c r="G189" s="43">
        <f t="shared" si="23"/>
        <v>3.1086549912288319E-2</v>
      </c>
      <c r="J189" s="43">
        <f>+G189</f>
        <v>3.1086549912288319E-2</v>
      </c>
      <c r="O189" s="43">
        <f t="shared" ca="1" si="24"/>
        <v>3.0703816374782533E-2</v>
      </c>
      <c r="Q189" s="66">
        <f t="shared" si="19"/>
        <v>37289.869599999998</v>
      </c>
    </row>
    <row r="190" spans="1:32" s="43" customFormat="1" ht="12.95" customHeight="1">
      <c r="A190" s="68" t="s">
        <v>710</v>
      </c>
      <c r="B190" s="69" t="s">
        <v>109</v>
      </c>
      <c r="C190" s="70">
        <v>52319.153899999998</v>
      </c>
      <c r="D190" s="70" t="s">
        <v>138</v>
      </c>
      <c r="E190" s="43">
        <f t="shared" si="17"/>
        <v>31309.040491691932</v>
      </c>
      <c r="F190" s="43">
        <f t="shared" si="18"/>
        <v>31309</v>
      </c>
      <c r="G190" s="43">
        <f t="shared" si="23"/>
        <v>3.3582575772015844E-2</v>
      </c>
      <c r="I190" s="43">
        <f>+G190</f>
        <v>3.3582575772015844E-2</v>
      </c>
      <c r="O190" s="43">
        <f t="shared" ca="1" si="24"/>
        <v>3.0683570088770859E-2</v>
      </c>
      <c r="Q190" s="66">
        <f t="shared" si="19"/>
        <v>37300.653899999998</v>
      </c>
    </row>
    <row r="191" spans="1:32" s="43" customFormat="1" ht="12.95" customHeight="1">
      <c r="A191" s="68" t="s">
        <v>714</v>
      </c>
      <c r="B191" s="69" t="s">
        <v>109</v>
      </c>
      <c r="C191" s="70">
        <v>52337.400999999998</v>
      </c>
      <c r="D191" s="70" t="s">
        <v>138</v>
      </c>
      <c r="E191" s="43">
        <f t="shared" si="17"/>
        <v>31331.041661493276</v>
      </c>
      <c r="F191" s="43">
        <f t="shared" si="18"/>
        <v>31331</v>
      </c>
      <c r="G191" s="43">
        <f t="shared" si="23"/>
        <v>3.455277337343432E-2</v>
      </c>
      <c r="I191" s="43">
        <f>+G191</f>
        <v>3.455277337343432E-2</v>
      </c>
      <c r="O191" s="43">
        <f t="shared" ca="1" si="24"/>
        <v>3.0649307143212644E-2</v>
      </c>
      <c r="Q191" s="66">
        <f t="shared" si="19"/>
        <v>37318.900999999998</v>
      </c>
    </row>
    <row r="192" spans="1:32" s="43" customFormat="1" ht="12.95" customHeight="1">
      <c r="A192" s="24" t="s">
        <v>110</v>
      </c>
      <c r="B192" s="23" t="s">
        <v>111</v>
      </c>
      <c r="C192" s="22">
        <v>52339.459799999997</v>
      </c>
      <c r="D192" s="22">
        <v>5.9999999999999995E-4</v>
      </c>
      <c r="E192" s="43">
        <f t="shared" si="17"/>
        <v>31333.524029013977</v>
      </c>
      <c r="F192" s="43">
        <f t="shared" si="18"/>
        <v>31333.5</v>
      </c>
      <c r="G192" s="43">
        <f t="shared" si="23"/>
        <v>1.9928932189941406E-2</v>
      </c>
      <c r="H192" s="67"/>
      <c r="J192" s="43">
        <f>+G192</f>
        <v>1.9928932189941406E-2</v>
      </c>
      <c r="O192" s="43">
        <f t="shared" ca="1" si="24"/>
        <v>3.0645413626671933E-2</v>
      </c>
      <c r="Q192" s="66">
        <f t="shared" si="19"/>
        <v>37320.959799999997</v>
      </c>
      <c r="U192" s="53"/>
    </row>
    <row r="193" spans="1:21" s="43" customFormat="1" ht="12.95" customHeight="1">
      <c r="A193" s="24" t="s">
        <v>110</v>
      </c>
      <c r="B193" s="23" t="s">
        <v>109</v>
      </c>
      <c r="C193" s="22">
        <v>52342.373599999999</v>
      </c>
      <c r="D193" s="22">
        <v>1E-4</v>
      </c>
      <c r="E193" s="43">
        <f t="shared" si="17"/>
        <v>31337.037300085394</v>
      </c>
      <c r="F193" s="43">
        <f t="shared" si="18"/>
        <v>31337</v>
      </c>
      <c r="G193" s="43">
        <f t="shared" si="23"/>
        <v>3.0935554532334208E-2</v>
      </c>
      <c r="H193" s="67"/>
      <c r="I193" s="55"/>
      <c r="J193" s="43">
        <f>+G193</f>
        <v>3.0935554532334208E-2</v>
      </c>
      <c r="O193" s="43">
        <f t="shared" ca="1" si="24"/>
        <v>3.0639962703514947E-2</v>
      </c>
      <c r="Q193" s="66">
        <f t="shared" si="19"/>
        <v>37323.873599999999</v>
      </c>
    </row>
    <row r="194" spans="1:21" s="43" customFormat="1" ht="12.95" customHeight="1">
      <c r="A194" s="24" t="s">
        <v>110</v>
      </c>
      <c r="B194" s="23" t="s">
        <v>109</v>
      </c>
      <c r="C194" s="22">
        <v>52352.326000000001</v>
      </c>
      <c r="D194" s="22">
        <v>1E-4</v>
      </c>
      <c r="E194" s="43">
        <f t="shared" si="17"/>
        <v>31349.037258562683</v>
      </c>
      <c r="F194" s="43">
        <f t="shared" si="18"/>
        <v>31349</v>
      </c>
      <c r="G194" s="43">
        <f t="shared" si="23"/>
        <v>3.0901116857421584E-2</v>
      </c>
      <c r="H194" s="67"/>
      <c r="I194" s="55"/>
      <c r="J194" s="43">
        <f>+G194</f>
        <v>3.0901116857421584E-2</v>
      </c>
      <c r="O194" s="43">
        <f t="shared" ca="1" si="24"/>
        <v>3.0621273824119555E-2</v>
      </c>
      <c r="Q194" s="66">
        <f t="shared" si="19"/>
        <v>37333.826000000001</v>
      </c>
    </row>
    <row r="195" spans="1:21" s="43" customFormat="1" ht="12.95" customHeight="1">
      <c r="A195" s="24" t="s">
        <v>107</v>
      </c>
      <c r="B195" s="23"/>
      <c r="C195" s="22">
        <v>52371.402600000001</v>
      </c>
      <c r="D195" s="22">
        <v>2.0999999999999999E-3</v>
      </c>
      <c r="E195" s="43">
        <f t="shared" si="17"/>
        <v>31372.038585668492</v>
      </c>
      <c r="F195" s="43">
        <f t="shared" si="18"/>
        <v>31372</v>
      </c>
      <c r="G195" s="43">
        <f t="shared" si="23"/>
        <v>3.200177798862569E-2</v>
      </c>
      <c r="H195" s="67"/>
      <c r="I195" s="71"/>
      <c r="J195" s="43">
        <f>+G195</f>
        <v>3.200177798862569E-2</v>
      </c>
      <c r="O195" s="43">
        <f t="shared" ca="1" si="24"/>
        <v>3.0585453471945051E-2</v>
      </c>
      <c r="Q195" s="66">
        <f t="shared" si="19"/>
        <v>37352.902600000001</v>
      </c>
    </row>
    <row r="196" spans="1:21" s="43" customFormat="1" ht="12.95" customHeight="1">
      <c r="A196" s="24" t="s">
        <v>107</v>
      </c>
      <c r="B196" s="25"/>
      <c r="C196" s="22">
        <v>52376.381699999998</v>
      </c>
      <c r="D196" s="22">
        <v>1E-3</v>
      </c>
      <c r="E196" s="43">
        <f t="shared" si="17"/>
        <v>31378.042061539058</v>
      </c>
      <c r="F196" s="43">
        <f t="shared" si="18"/>
        <v>31378</v>
      </c>
      <c r="G196" s="43">
        <f t="shared" si="23"/>
        <v>3.4884559150668792E-2</v>
      </c>
      <c r="H196" s="67"/>
      <c r="I196" s="55"/>
      <c r="J196" s="43">
        <f>+G196</f>
        <v>3.4884559150668792E-2</v>
      </c>
      <c r="O196" s="43">
        <f t="shared" ca="1" si="24"/>
        <v>3.0576109032247355E-2</v>
      </c>
      <c r="Q196" s="66">
        <f t="shared" si="19"/>
        <v>37357.881699999998</v>
      </c>
    </row>
    <row r="197" spans="1:21" s="43" customFormat="1" ht="12.95" customHeight="1">
      <c r="A197" s="24" t="s">
        <v>117</v>
      </c>
      <c r="B197" s="25"/>
      <c r="C197" s="22">
        <v>52681.344899999996</v>
      </c>
      <c r="D197" s="22">
        <v>2.0000000000000001E-4</v>
      </c>
      <c r="E197" s="43">
        <f t="shared" si="17"/>
        <v>31745.746910329377</v>
      </c>
      <c r="F197" s="43">
        <f t="shared" si="18"/>
        <v>31745.5</v>
      </c>
      <c r="H197" s="67"/>
      <c r="I197" s="55"/>
      <c r="O197" s="43">
        <f t="shared" ca="1" si="24"/>
        <v>3.0003762100763498E-2</v>
      </c>
      <c r="Q197" s="66">
        <f t="shared" si="19"/>
        <v>37662.844899999996</v>
      </c>
      <c r="U197" s="53">
        <v>0.20477990542713087</v>
      </c>
    </row>
    <row r="198" spans="1:21" s="43" customFormat="1" ht="12.95" customHeight="1">
      <c r="A198" s="24" t="s">
        <v>117</v>
      </c>
      <c r="B198" s="25"/>
      <c r="C198" s="22">
        <v>52696.514000000003</v>
      </c>
      <c r="D198" s="22">
        <v>8.0000000000000004E-4</v>
      </c>
      <c r="E198" s="43">
        <f t="shared" si="17"/>
        <v>31764.036827348176</v>
      </c>
      <c r="F198" s="43">
        <f t="shared" si="18"/>
        <v>31764</v>
      </c>
      <c r="G198" s="43">
        <f t="shared" ref="G198:G225" si="25">+C198-(C$7+F198*C$8)</f>
        <v>3.0543480686901603E-2</v>
      </c>
      <c r="H198" s="67"/>
      <c r="I198" s="55"/>
      <c r="J198" s="43">
        <f>+G198</f>
        <v>3.0543480686901603E-2</v>
      </c>
      <c r="O198" s="43">
        <f t="shared" ca="1" si="24"/>
        <v>2.9974950078362268E-2</v>
      </c>
      <c r="Q198" s="66">
        <f t="shared" si="19"/>
        <v>37678.014000000003</v>
      </c>
    </row>
    <row r="199" spans="1:21" s="43" customFormat="1" ht="12.95" customHeight="1">
      <c r="A199" s="22" t="s">
        <v>115</v>
      </c>
      <c r="B199" s="25" t="s">
        <v>109</v>
      </c>
      <c r="C199" s="26">
        <v>52744.617200000001</v>
      </c>
      <c r="D199" s="22">
        <v>1E-4</v>
      </c>
      <c r="E199" s="43">
        <f t="shared" si="17"/>
        <v>31822.036546272724</v>
      </c>
      <c r="F199" s="43">
        <f t="shared" si="18"/>
        <v>31822</v>
      </c>
      <c r="G199" s="43">
        <f t="shared" si="25"/>
        <v>3.0310365269542672E-2</v>
      </c>
      <c r="H199" s="67"/>
      <c r="I199" s="55"/>
      <c r="J199" s="55"/>
      <c r="K199" s="43">
        <f>+G199</f>
        <v>3.0310365269542672E-2</v>
      </c>
      <c r="O199" s="43">
        <f t="shared" ca="1" si="24"/>
        <v>2.9884620494617882E-2</v>
      </c>
      <c r="Q199" s="66">
        <f t="shared" si="19"/>
        <v>37726.117200000001</v>
      </c>
    </row>
    <row r="200" spans="1:21" s="43" customFormat="1" ht="12.95" customHeight="1">
      <c r="A200" s="68" t="s">
        <v>748</v>
      </c>
      <c r="B200" s="69" t="s">
        <v>109</v>
      </c>
      <c r="C200" s="70">
        <v>52955.274899999997</v>
      </c>
      <c r="D200" s="70" t="s">
        <v>138</v>
      </c>
      <c r="E200" s="43">
        <f t="shared" si="17"/>
        <v>32076.033939154931</v>
      </c>
      <c r="F200" s="43">
        <f t="shared" si="18"/>
        <v>32076</v>
      </c>
      <c r="G200" s="43">
        <f t="shared" si="25"/>
        <v>2.8148101198894437E-2</v>
      </c>
      <c r="I200" s="43">
        <f>+G200</f>
        <v>2.8148101198894437E-2</v>
      </c>
      <c r="O200" s="43">
        <f t="shared" ca="1" si="24"/>
        <v>2.9489039214082094E-2</v>
      </c>
      <c r="Q200" s="66">
        <f t="shared" si="19"/>
        <v>37936.774899999997</v>
      </c>
    </row>
    <row r="201" spans="1:21" s="43" customFormat="1" ht="12.95" customHeight="1">
      <c r="A201" s="22" t="s">
        <v>131</v>
      </c>
      <c r="B201" s="25" t="s">
        <v>109</v>
      </c>
      <c r="C201" s="26">
        <v>53046.5072</v>
      </c>
      <c r="D201" s="26">
        <v>6.9999999999999999E-4</v>
      </c>
      <c r="E201" s="43">
        <f t="shared" si="17"/>
        <v>32186.035929809197</v>
      </c>
      <c r="F201" s="43">
        <f t="shared" si="18"/>
        <v>32186</v>
      </c>
      <c r="G201" s="43">
        <f t="shared" si="25"/>
        <v>2.9799089199514128E-2</v>
      </c>
      <c r="H201" s="67"/>
      <c r="I201" s="55"/>
      <c r="J201" s="55"/>
      <c r="K201" s="43">
        <f>+G201</f>
        <v>2.9799089199514128E-2</v>
      </c>
      <c r="O201" s="43">
        <f t="shared" ca="1" si="24"/>
        <v>2.9317724486291011E-2</v>
      </c>
      <c r="Q201" s="66">
        <f t="shared" si="19"/>
        <v>38028.0072</v>
      </c>
    </row>
    <row r="202" spans="1:21" s="43" customFormat="1" ht="12.95" customHeight="1">
      <c r="A202" s="68" t="s">
        <v>760</v>
      </c>
      <c r="B202" s="69" t="s">
        <v>109</v>
      </c>
      <c r="C202" s="70">
        <v>53081.351000000002</v>
      </c>
      <c r="D202" s="70" t="s">
        <v>138</v>
      </c>
      <c r="E202" s="43">
        <f t="shared" si="17"/>
        <v>32228.048324125237</v>
      </c>
      <c r="F202" s="43">
        <f t="shared" si="18"/>
        <v>32228</v>
      </c>
      <c r="G202" s="43">
        <f t="shared" si="25"/>
        <v>4.0078557351080235E-2</v>
      </c>
      <c r="I202" s="43">
        <f>+G202</f>
        <v>4.0078557351080235E-2</v>
      </c>
      <c r="O202" s="43">
        <f t="shared" ca="1" si="24"/>
        <v>2.9252313408407137E-2</v>
      </c>
      <c r="Q202" s="66">
        <f t="shared" si="19"/>
        <v>38062.851000000002</v>
      </c>
    </row>
    <row r="203" spans="1:21" s="43" customFormat="1" ht="12.95" customHeight="1">
      <c r="A203" s="22" t="s">
        <v>119</v>
      </c>
      <c r="B203" s="25" t="s">
        <v>111</v>
      </c>
      <c r="C203" s="26">
        <v>53083.437700000002</v>
      </c>
      <c r="D203" s="26">
        <v>2.0000000000000001E-4</v>
      </c>
      <c r="E203" s="43">
        <f t="shared" si="17"/>
        <v>32230.56433165654</v>
      </c>
      <c r="F203" s="43">
        <f t="shared" si="18"/>
        <v>32230.5</v>
      </c>
      <c r="G203" s="43">
        <f t="shared" si="25"/>
        <v>5.3354716168541927E-2</v>
      </c>
      <c r="H203" s="67"/>
      <c r="J203" s="43">
        <f>+G203</f>
        <v>5.3354716168541927E-2</v>
      </c>
      <c r="O203" s="43">
        <f t="shared" ca="1" si="24"/>
        <v>2.9248419891866433E-2</v>
      </c>
      <c r="Q203" s="66">
        <f t="shared" si="19"/>
        <v>38064.937700000002</v>
      </c>
      <c r="U203" s="53"/>
    </row>
    <row r="204" spans="1:21" s="43" customFormat="1" ht="12.95" customHeight="1">
      <c r="A204" s="22" t="s">
        <v>119</v>
      </c>
      <c r="B204" s="25" t="s">
        <v>109</v>
      </c>
      <c r="C204" s="26">
        <v>53100.415999999997</v>
      </c>
      <c r="D204" s="26">
        <v>5.0000000000000001E-4</v>
      </c>
      <c r="E204" s="43">
        <f t="shared" si="17"/>
        <v>32251.03566470333</v>
      </c>
      <c r="F204" s="43">
        <f t="shared" si="18"/>
        <v>32251</v>
      </c>
      <c r="G204" s="43">
        <f t="shared" si="25"/>
        <v>2.9579218469734769E-2</v>
      </c>
      <c r="H204" s="67"/>
      <c r="I204" s="55"/>
      <c r="J204" s="43">
        <f>+G204</f>
        <v>2.9579218469734769E-2</v>
      </c>
      <c r="O204" s="43">
        <f t="shared" ca="1" si="24"/>
        <v>2.921649305623264E-2</v>
      </c>
      <c r="Q204" s="66">
        <f t="shared" si="19"/>
        <v>38081.915999999997</v>
      </c>
    </row>
    <row r="205" spans="1:21" s="43" customFormat="1" ht="12.95" customHeight="1">
      <c r="A205" s="24" t="s">
        <v>117</v>
      </c>
      <c r="B205" s="25"/>
      <c r="C205" s="22">
        <v>53110.366499999996</v>
      </c>
      <c r="D205" s="22">
        <v>2.5999999999999999E-3</v>
      </c>
      <c r="E205" s="43">
        <f t="shared" si="17"/>
        <v>32263.033332283838</v>
      </c>
      <c r="F205" s="43">
        <f t="shared" si="18"/>
        <v>32263</v>
      </c>
      <c r="G205" s="43">
        <f t="shared" si="25"/>
        <v>2.7644780791888479E-2</v>
      </c>
      <c r="H205" s="67"/>
      <c r="I205" s="55"/>
      <c r="J205" s="43">
        <f>+G205</f>
        <v>2.7644780791888479E-2</v>
      </c>
      <c r="O205" s="43">
        <f t="shared" ca="1" si="24"/>
        <v>2.9197804176837247E-2</v>
      </c>
      <c r="Q205" s="66">
        <f t="shared" si="19"/>
        <v>38091.866499999996</v>
      </c>
    </row>
    <row r="206" spans="1:21" s="43" customFormat="1" ht="12.95" customHeight="1">
      <c r="A206" s="24" t="s">
        <v>121</v>
      </c>
      <c r="B206" s="25"/>
      <c r="C206" s="22">
        <v>53110.366900000001</v>
      </c>
      <c r="D206" s="22">
        <v>2.0000000000000001E-4</v>
      </c>
      <c r="E206" s="43">
        <f t="shared" si="17"/>
        <v>32263.033814577902</v>
      </c>
      <c r="F206" s="43">
        <f t="shared" si="18"/>
        <v>32263</v>
      </c>
      <c r="G206" s="43">
        <f t="shared" si="25"/>
        <v>2.8044780796335544E-2</v>
      </c>
      <c r="H206" s="67"/>
      <c r="I206" s="55"/>
      <c r="J206" s="43">
        <f>+G206</f>
        <v>2.8044780796335544E-2</v>
      </c>
      <c r="O206" s="43">
        <f t="shared" ca="1" si="24"/>
        <v>2.9197804176837247E-2</v>
      </c>
      <c r="Q206" s="66">
        <f t="shared" si="19"/>
        <v>38091.866900000001</v>
      </c>
    </row>
    <row r="207" spans="1:21" s="43" customFormat="1" ht="12.95" customHeight="1">
      <c r="A207" s="22" t="s">
        <v>137</v>
      </c>
      <c r="B207" s="23" t="s">
        <v>109</v>
      </c>
      <c r="C207" s="22">
        <v>53110.368909999997</v>
      </c>
      <c r="D207" s="22">
        <v>1.4E-3</v>
      </c>
      <c r="E207" s="43">
        <f t="shared" si="17"/>
        <v>32263.036238105546</v>
      </c>
      <c r="F207" s="43">
        <f t="shared" si="18"/>
        <v>32263</v>
      </c>
      <c r="G207" s="43">
        <f t="shared" si="25"/>
        <v>3.0054780792852398E-2</v>
      </c>
      <c r="H207" s="67"/>
      <c r="I207" s="55"/>
      <c r="J207" s="55"/>
      <c r="K207" s="43">
        <f>+G207</f>
        <v>3.0054780792852398E-2</v>
      </c>
      <c r="O207" s="43">
        <f t="shared" ca="1" si="24"/>
        <v>2.9197804176837247E-2</v>
      </c>
      <c r="Q207" s="66">
        <f t="shared" si="19"/>
        <v>38091.868909999997</v>
      </c>
    </row>
    <row r="208" spans="1:21" s="43" customFormat="1" ht="12.95" customHeight="1">
      <c r="A208" s="22" t="s">
        <v>144</v>
      </c>
      <c r="B208" s="23" t="s">
        <v>109</v>
      </c>
      <c r="C208" s="22">
        <v>53390.696400000001</v>
      </c>
      <c r="D208" s="22">
        <v>1.1000000000000001E-3</v>
      </c>
      <c r="E208" s="43">
        <f t="shared" si="17"/>
        <v>32601.036945476866</v>
      </c>
      <c r="F208" s="43">
        <f t="shared" si="18"/>
        <v>32601</v>
      </c>
      <c r="G208" s="43">
        <f t="shared" si="25"/>
        <v>3.064145302050747E-2</v>
      </c>
      <c r="H208" s="67"/>
      <c r="I208" s="55"/>
      <c r="J208" s="55"/>
      <c r="K208" s="43">
        <f>+G208</f>
        <v>3.064145302050747E-2</v>
      </c>
      <c r="O208" s="43">
        <f t="shared" ca="1" si="24"/>
        <v>2.8671400740533724E-2</v>
      </c>
      <c r="Q208" s="66">
        <f t="shared" si="19"/>
        <v>38372.196400000001</v>
      </c>
    </row>
    <row r="209" spans="1:17" s="43" customFormat="1" ht="12.95" customHeight="1">
      <c r="A209" s="24" t="s">
        <v>129</v>
      </c>
      <c r="B209" s="25" t="s">
        <v>109</v>
      </c>
      <c r="C209" s="26">
        <v>53410.598599999998</v>
      </c>
      <c r="D209" s="26">
        <v>1.6000000000000001E-3</v>
      </c>
      <c r="E209" s="43">
        <f t="shared" si="17"/>
        <v>32625.033727520055</v>
      </c>
      <c r="F209" s="43">
        <f t="shared" si="18"/>
        <v>32625</v>
      </c>
      <c r="G209" s="43">
        <f t="shared" si="25"/>
        <v>2.7972577678156085E-2</v>
      </c>
      <c r="H209" s="67"/>
      <c r="I209" s="55"/>
      <c r="J209" s="55"/>
      <c r="K209" s="43">
        <f>+G209</f>
        <v>2.7972577678156085E-2</v>
      </c>
      <c r="O209" s="43">
        <f t="shared" ca="1" si="24"/>
        <v>2.8634022981742946E-2</v>
      </c>
      <c r="Q209" s="66">
        <f t="shared" si="19"/>
        <v>38392.098599999998</v>
      </c>
    </row>
    <row r="210" spans="1:17" s="43" customFormat="1" ht="12.95" customHeight="1">
      <c r="A210" s="24" t="s">
        <v>121</v>
      </c>
      <c r="B210" s="25"/>
      <c r="C210" s="22">
        <v>53445.431299999997</v>
      </c>
      <c r="D210" s="22">
        <v>1.4E-3</v>
      </c>
      <c r="E210" s="43">
        <f t="shared" si="17"/>
        <v>32667.03273817596</v>
      </c>
      <c r="F210" s="43">
        <f t="shared" si="18"/>
        <v>32667</v>
      </c>
      <c r="G210" s="43">
        <f t="shared" si="25"/>
        <v>2.7152045819093473E-2</v>
      </c>
      <c r="H210" s="67"/>
      <c r="I210" s="55"/>
      <c r="J210" s="43">
        <f>+G210</f>
        <v>2.7152045819093473E-2</v>
      </c>
      <c r="O210" s="43">
        <f t="shared" ca="1" si="24"/>
        <v>2.8568611903859072E-2</v>
      </c>
      <c r="Q210" s="66">
        <f t="shared" si="19"/>
        <v>38426.931299999997</v>
      </c>
    </row>
    <row r="211" spans="1:17" s="43" customFormat="1" ht="12.95" customHeight="1">
      <c r="A211" s="24" t="s">
        <v>121</v>
      </c>
      <c r="B211" s="25"/>
      <c r="C211" s="22">
        <v>53445.431799999998</v>
      </c>
      <c r="D211" s="26"/>
      <c r="E211" s="43">
        <f t="shared" si="17"/>
        <v>32667.033341043534</v>
      </c>
      <c r="F211" s="43">
        <f t="shared" si="18"/>
        <v>32667</v>
      </c>
      <c r="G211" s="43">
        <f t="shared" si="25"/>
        <v>2.7652045821014326E-2</v>
      </c>
      <c r="H211" s="67"/>
      <c r="I211" s="55"/>
      <c r="J211" s="43">
        <f>+G211</f>
        <v>2.7652045821014326E-2</v>
      </c>
      <c r="O211" s="43">
        <f t="shared" ca="1" si="24"/>
        <v>2.8568611903859072E-2</v>
      </c>
      <c r="Q211" s="66">
        <f t="shared" si="19"/>
        <v>38426.931799999998</v>
      </c>
    </row>
    <row r="212" spans="1:17" s="43" customFormat="1" ht="12.95" customHeight="1">
      <c r="A212" s="24" t="s">
        <v>122</v>
      </c>
      <c r="B212" s="25" t="s">
        <v>109</v>
      </c>
      <c r="C212" s="26">
        <v>53458.7019</v>
      </c>
      <c r="D212" s="26">
        <v>1E-4</v>
      </c>
      <c r="E212" s="43">
        <f t="shared" si="17"/>
        <v>32683.033567018123</v>
      </c>
      <c r="F212" s="43">
        <f t="shared" si="18"/>
        <v>32683</v>
      </c>
      <c r="G212" s="43">
        <f t="shared" si="25"/>
        <v>2.7839462258270942E-2</v>
      </c>
      <c r="H212" s="67"/>
      <c r="I212" s="55"/>
      <c r="J212" s="55"/>
      <c r="K212" s="43">
        <f>+G212</f>
        <v>2.7839462258270942E-2</v>
      </c>
      <c r="O212" s="43">
        <f t="shared" ca="1" si="24"/>
        <v>2.8543693397998553E-2</v>
      </c>
      <c r="Q212" s="66">
        <f t="shared" si="19"/>
        <v>38440.2019</v>
      </c>
    </row>
    <row r="213" spans="1:17" s="43" customFormat="1" ht="12.95" customHeight="1">
      <c r="A213" s="24" t="s">
        <v>121</v>
      </c>
      <c r="B213" s="25"/>
      <c r="C213" s="22">
        <v>53460.362800000003</v>
      </c>
      <c r="D213" s="22">
        <v>4.0000000000000001E-3</v>
      </c>
      <c r="E213" s="43">
        <f t="shared" ref="E213:E264" si="26">+(C213-C$7)/C$8</f>
        <v>32685.036172523825</v>
      </c>
      <c r="F213" s="43">
        <f t="shared" ref="F213:F276" si="27">ROUND(2*E213,0)/2</f>
        <v>32685</v>
      </c>
      <c r="G213" s="43">
        <f t="shared" si="25"/>
        <v>3.0000389320775867E-2</v>
      </c>
      <c r="H213" s="67"/>
      <c r="I213" s="55"/>
      <c r="J213" s="43">
        <f>+G213</f>
        <v>3.0000389320775867E-2</v>
      </c>
      <c r="O213" s="43">
        <f t="shared" ca="1" si="24"/>
        <v>2.854057858476599E-2</v>
      </c>
      <c r="Q213" s="66">
        <f t="shared" ref="Q213:Q264" si="28">+C213-15018.5</f>
        <v>38441.862800000003</v>
      </c>
    </row>
    <row r="214" spans="1:17" s="43" customFormat="1" ht="12.95" customHeight="1">
      <c r="A214" s="22" t="s">
        <v>149</v>
      </c>
      <c r="B214" s="23" t="s">
        <v>109</v>
      </c>
      <c r="C214" s="22">
        <v>53460.370999999999</v>
      </c>
      <c r="D214" s="22" t="s">
        <v>138</v>
      </c>
      <c r="E214" s="43">
        <f t="shared" si="26"/>
        <v>32685.046059552027</v>
      </c>
      <c r="F214" s="43">
        <f t="shared" si="27"/>
        <v>32685</v>
      </c>
      <c r="G214" s="43">
        <f t="shared" si="25"/>
        <v>3.8200389317353256E-2</v>
      </c>
      <c r="H214" s="67"/>
      <c r="I214" s="55"/>
      <c r="J214" s="55"/>
      <c r="K214" s="43">
        <f>+G214</f>
        <v>3.8200389317353256E-2</v>
      </c>
      <c r="O214" s="43">
        <f t="shared" ca="1" si="24"/>
        <v>2.854057858476599E-2</v>
      </c>
      <c r="Q214" s="66">
        <f t="shared" si="28"/>
        <v>38441.870999999999</v>
      </c>
    </row>
    <row r="215" spans="1:17" s="43" customFormat="1" ht="12.95" customHeight="1">
      <c r="A215" s="22" t="s">
        <v>137</v>
      </c>
      <c r="B215" s="23" t="s">
        <v>109</v>
      </c>
      <c r="C215" s="22">
        <v>53465.336490000002</v>
      </c>
      <c r="D215" s="22">
        <v>8.9999999999999998E-4</v>
      </c>
      <c r="E215" s="43">
        <f t="shared" si="26"/>
        <v>32691.033125367248</v>
      </c>
      <c r="F215" s="43">
        <f t="shared" si="27"/>
        <v>32691</v>
      </c>
      <c r="G215" s="43">
        <f t="shared" si="25"/>
        <v>2.7473170484881848E-2</v>
      </c>
      <c r="H215" s="67"/>
      <c r="I215" s="55"/>
      <c r="J215" s="55"/>
      <c r="K215" s="43">
        <f>+G215</f>
        <v>2.7473170484881848E-2</v>
      </c>
      <c r="O215" s="43">
        <f t="shared" ca="1" si="24"/>
        <v>2.8531234145068293E-2</v>
      </c>
      <c r="Q215" s="66">
        <f t="shared" si="28"/>
        <v>38446.836490000002</v>
      </c>
    </row>
    <row r="216" spans="1:17" s="43" customFormat="1" ht="12.95" customHeight="1">
      <c r="A216" s="24" t="s">
        <v>129</v>
      </c>
      <c r="B216" s="25" t="s">
        <v>109</v>
      </c>
      <c r="C216" s="26">
        <v>53465.336900000002</v>
      </c>
      <c r="D216" s="26">
        <v>1E-4</v>
      </c>
      <c r="E216" s="43">
        <f t="shared" si="26"/>
        <v>32691.033619718659</v>
      </c>
      <c r="F216" s="43">
        <f t="shared" si="27"/>
        <v>32691</v>
      </c>
      <c r="G216" s="43">
        <f t="shared" si="25"/>
        <v>2.7883170485438313E-2</v>
      </c>
      <c r="H216" s="67"/>
      <c r="I216" s="55"/>
      <c r="J216" s="55"/>
      <c r="K216" s="43">
        <f>+G216</f>
        <v>2.7883170485438313E-2</v>
      </c>
      <c r="O216" s="43">
        <f t="shared" ref="O216:O247" ca="1" si="29">+C$11+C$12*F216</f>
        <v>2.8531234145068293E-2</v>
      </c>
      <c r="Q216" s="66">
        <f t="shared" si="28"/>
        <v>38446.836900000002</v>
      </c>
    </row>
    <row r="217" spans="1:17" s="43" customFormat="1" ht="12.95" customHeight="1">
      <c r="A217" s="24" t="s">
        <v>130</v>
      </c>
      <c r="B217" s="25" t="s">
        <v>109</v>
      </c>
      <c r="C217" s="26">
        <v>53702.536999999997</v>
      </c>
      <c r="D217" s="26">
        <v>2.0000000000000001E-4</v>
      </c>
      <c r="E217" s="43">
        <f t="shared" si="26"/>
        <v>32977.034117167357</v>
      </c>
      <c r="F217" s="43">
        <f t="shared" si="27"/>
        <v>32977</v>
      </c>
      <c r="G217" s="43">
        <f t="shared" si="25"/>
        <v>2.8295739277382381E-2</v>
      </c>
      <c r="H217" s="67"/>
      <c r="I217" s="55"/>
      <c r="J217" s="55"/>
      <c r="K217" s="43">
        <f>+G217</f>
        <v>2.8295739277382381E-2</v>
      </c>
      <c r="O217" s="43">
        <f t="shared" ca="1" si="29"/>
        <v>2.8085815852811467E-2</v>
      </c>
      <c r="Q217" s="66">
        <f t="shared" si="28"/>
        <v>38684.036999999997</v>
      </c>
    </row>
    <row r="218" spans="1:17" s="43" customFormat="1" ht="12.95" customHeight="1">
      <c r="A218" s="24" t="s">
        <v>132</v>
      </c>
      <c r="B218" s="25" t="s">
        <v>109</v>
      </c>
      <c r="C218" s="26">
        <v>53702.536999999997</v>
      </c>
      <c r="D218" s="26">
        <v>2.0000000000000001E-4</v>
      </c>
      <c r="E218" s="43">
        <f t="shared" si="26"/>
        <v>32977.034117167357</v>
      </c>
      <c r="F218" s="43">
        <f t="shared" si="27"/>
        <v>32977</v>
      </c>
      <c r="G218" s="43">
        <f t="shared" si="25"/>
        <v>2.8295739277382381E-2</v>
      </c>
      <c r="H218" s="67"/>
      <c r="I218" s="55"/>
      <c r="J218" s="43">
        <f>+G218</f>
        <v>2.8295739277382381E-2</v>
      </c>
      <c r="O218" s="43">
        <f t="shared" ca="1" si="29"/>
        <v>2.8085815852811467E-2</v>
      </c>
      <c r="Q218" s="66">
        <f t="shared" si="28"/>
        <v>38684.036999999997</v>
      </c>
    </row>
    <row r="219" spans="1:17" s="43" customFormat="1" ht="12.95" customHeight="1">
      <c r="A219" s="68" t="s">
        <v>830</v>
      </c>
      <c r="B219" s="69" t="s">
        <v>109</v>
      </c>
      <c r="C219" s="70">
        <v>54097.314400000003</v>
      </c>
      <c r="D219" s="70" t="s">
        <v>138</v>
      </c>
      <c r="E219" s="43">
        <f t="shared" si="26"/>
        <v>33453.031103599948</v>
      </c>
      <c r="F219" s="43">
        <f t="shared" si="27"/>
        <v>33453</v>
      </c>
      <c r="G219" s="43">
        <f t="shared" si="25"/>
        <v>2.5796378271479625E-2</v>
      </c>
      <c r="I219" s="43">
        <f>+G219</f>
        <v>2.5796378271479625E-2</v>
      </c>
      <c r="O219" s="43">
        <f t="shared" ca="1" si="29"/>
        <v>2.7344490303460943E-2</v>
      </c>
      <c r="Q219" s="66">
        <f t="shared" si="28"/>
        <v>39078.814400000003</v>
      </c>
    </row>
    <row r="220" spans="1:17" s="43" customFormat="1" ht="12.95" customHeight="1">
      <c r="A220" s="22" t="s">
        <v>133</v>
      </c>
      <c r="B220" s="25"/>
      <c r="C220" s="22">
        <v>54179.423199999997</v>
      </c>
      <c r="D220" s="22">
        <v>1E-4</v>
      </c>
      <c r="E220" s="43">
        <f t="shared" si="26"/>
        <v>33552.032569640287</v>
      </c>
      <c r="F220" s="43">
        <f t="shared" si="27"/>
        <v>33552</v>
      </c>
      <c r="G220" s="43">
        <f t="shared" si="25"/>
        <v>2.7012267470126972E-2</v>
      </c>
      <c r="H220" s="67"/>
      <c r="I220" s="55"/>
      <c r="J220" s="43">
        <f>+G220</f>
        <v>2.7012267470126972E-2</v>
      </c>
      <c r="O220" s="43">
        <f t="shared" ca="1" si="29"/>
        <v>2.7190307048448964E-2</v>
      </c>
      <c r="Q220" s="66">
        <f t="shared" si="28"/>
        <v>39160.923199999997</v>
      </c>
    </row>
    <row r="221" spans="1:17" s="43" customFormat="1" ht="12.95" customHeight="1">
      <c r="A221" s="68" t="s">
        <v>842</v>
      </c>
      <c r="B221" s="69" t="s">
        <v>109</v>
      </c>
      <c r="C221" s="70">
        <v>54223.379399999998</v>
      </c>
      <c r="D221" s="70" t="s">
        <v>138</v>
      </c>
      <c r="E221" s="43">
        <f t="shared" si="26"/>
        <v>33605.032104910111</v>
      </c>
      <c r="F221" s="43">
        <f t="shared" si="27"/>
        <v>33605</v>
      </c>
      <c r="G221" s="43">
        <f t="shared" si="25"/>
        <v>2.6626834420312662E-2</v>
      </c>
      <c r="K221" s="43">
        <f>+G221</f>
        <v>2.6626834420312662E-2</v>
      </c>
      <c r="O221" s="43">
        <f t="shared" ca="1" si="29"/>
        <v>2.7107764497785986E-2</v>
      </c>
      <c r="Q221" s="66">
        <f t="shared" si="28"/>
        <v>39204.879399999998</v>
      </c>
    </row>
    <row r="222" spans="1:17" s="43" customFormat="1" ht="12.95" customHeight="1">
      <c r="A222" s="22" t="s">
        <v>135</v>
      </c>
      <c r="B222" s="23" t="s">
        <v>109</v>
      </c>
      <c r="C222" s="22">
        <v>54456.434999999998</v>
      </c>
      <c r="D222" s="22">
        <v>5.9999999999999995E-4</v>
      </c>
      <c r="E222" s="43">
        <f t="shared" si="26"/>
        <v>33886.035433041958</v>
      </c>
      <c r="F222" s="43">
        <f t="shared" si="27"/>
        <v>33886</v>
      </c>
      <c r="G222" s="43">
        <f t="shared" si="25"/>
        <v>2.9387085582129657E-2</v>
      </c>
      <c r="H222" s="67"/>
      <c r="I222" s="55"/>
      <c r="J222" s="43">
        <f>+G222</f>
        <v>2.9387085582129657E-2</v>
      </c>
      <c r="O222" s="43">
        <f t="shared" ca="1" si="29"/>
        <v>2.6670133238610574E-2</v>
      </c>
      <c r="Q222" s="66">
        <f t="shared" si="28"/>
        <v>39437.934999999998</v>
      </c>
    </row>
    <row r="223" spans="1:17" s="43" customFormat="1" ht="12.95" customHeight="1">
      <c r="A223" s="22" t="s">
        <v>135</v>
      </c>
      <c r="B223" s="23" t="s">
        <v>109</v>
      </c>
      <c r="C223" s="22">
        <v>54505.368000000002</v>
      </c>
      <c r="D223" s="22">
        <v>2.0000000000000001E-4</v>
      </c>
      <c r="E223" s="43">
        <f t="shared" si="26"/>
        <v>33945.035670991514</v>
      </c>
      <c r="F223" s="43">
        <f t="shared" si="27"/>
        <v>33945</v>
      </c>
      <c r="G223" s="43">
        <f t="shared" si="25"/>
        <v>2.9584433694253676E-2</v>
      </c>
      <c r="H223" s="67"/>
      <c r="I223" s="55"/>
      <c r="J223" s="43">
        <f>+G223</f>
        <v>2.9584433694253676E-2</v>
      </c>
      <c r="O223" s="43">
        <f t="shared" ca="1" si="29"/>
        <v>2.65782462482499E-2</v>
      </c>
      <c r="Q223" s="66">
        <f t="shared" si="28"/>
        <v>39486.868000000002</v>
      </c>
    </row>
    <row r="224" spans="1:17" s="43" customFormat="1" ht="12.95" customHeight="1">
      <c r="A224" s="22" t="s">
        <v>135</v>
      </c>
      <c r="B224" s="23" t="s">
        <v>111</v>
      </c>
      <c r="C224" s="22">
        <v>54507.438900000001</v>
      </c>
      <c r="D224" s="22">
        <v>6.9999999999999999E-4</v>
      </c>
      <c r="E224" s="43">
        <f t="shared" si="26"/>
        <v>33947.532627907494</v>
      </c>
      <c r="F224" s="43">
        <f t="shared" si="27"/>
        <v>33947.5</v>
      </c>
      <c r="G224" s="43">
        <f t="shared" si="25"/>
        <v>2.7060592510679271E-2</v>
      </c>
      <c r="H224" s="67"/>
      <c r="I224" s="55"/>
      <c r="J224" s="43">
        <f>+G224</f>
        <v>2.7060592510679271E-2</v>
      </c>
      <c r="O224" s="43">
        <f t="shared" ca="1" si="29"/>
        <v>2.6574352731709189E-2</v>
      </c>
      <c r="Q224" s="66">
        <f t="shared" si="28"/>
        <v>39488.938900000001</v>
      </c>
    </row>
    <row r="225" spans="1:21" s="43" customFormat="1" ht="12.95" customHeight="1">
      <c r="A225" s="22" t="s">
        <v>135</v>
      </c>
      <c r="B225" s="23" t="s">
        <v>109</v>
      </c>
      <c r="C225" s="22">
        <v>54519.463499999998</v>
      </c>
      <c r="D225" s="22">
        <v>2.9999999999999997E-4</v>
      </c>
      <c r="E225" s="43">
        <f t="shared" si="26"/>
        <v>33962.031110756448</v>
      </c>
      <c r="F225" s="43">
        <f t="shared" si="27"/>
        <v>33962</v>
      </c>
      <c r="G225" s="43">
        <f t="shared" si="25"/>
        <v>2.5802313655731268E-2</v>
      </c>
      <c r="H225" s="67"/>
      <c r="I225" s="55"/>
      <c r="J225" s="43">
        <f>+G225</f>
        <v>2.5802313655731268E-2</v>
      </c>
      <c r="O225" s="43">
        <f t="shared" ca="1" si="29"/>
        <v>2.6551770335773092E-2</v>
      </c>
      <c r="Q225" s="66">
        <f t="shared" si="28"/>
        <v>39500.963499999998</v>
      </c>
    </row>
    <row r="226" spans="1:21" s="43" customFormat="1" ht="12.95" customHeight="1">
      <c r="A226" s="24" t="s">
        <v>937</v>
      </c>
      <c r="B226" s="23" t="s">
        <v>109</v>
      </c>
      <c r="C226" s="73">
        <v>54535.453000000001</v>
      </c>
      <c r="D226" s="73">
        <v>3.0000000000000001E-3</v>
      </c>
      <c r="E226" s="43">
        <f t="shared" si="26"/>
        <v>33981.310212889868</v>
      </c>
      <c r="F226" s="43">
        <f t="shared" si="27"/>
        <v>33981.5</v>
      </c>
      <c r="H226" s="67"/>
      <c r="I226" s="55"/>
      <c r="J226" s="55"/>
      <c r="O226" s="43">
        <f t="shared" ca="1" si="29"/>
        <v>2.6521400906755581E-2</v>
      </c>
      <c r="Q226" s="66">
        <f t="shared" si="28"/>
        <v>39516.953000000001</v>
      </c>
      <c r="U226" s="53">
        <v>-0.15740364755765768</v>
      </c>
    </row>
    <row r="227" spans="1:21" s="43" customFormat="1" ht="12.95" customHeight="1">
      <c r="A227" s="22" t="s">
        <v>136</v>
      </c>
      <c r="B227" s="23" t="s">
        <v>109</v>
      </c>
      <c r="C227" s="22">
        <v>54842.917399999998</v>
      </c>
      <c r="D227" s="22">
        <v>5.0000000000000001E-4</v>
      </c>
      <c r="E227" s="43">
        <f t="shared" si="26"/>
        <v>34352.030846429938</v>
      </c>
      <c r="F227" s="43">
        <f t="shared" si="27"/>
        <v>34352</v>
      </c>
      <c r="G227" s="43">
        <f t="shared" ref="G227:G264" si="30">+C227-(C$7+F227*C$8)</f>
        <v>2.5583089292922523E-2</v>
      </c>
      <c r="H227" s="67"/>
      <c r="I227" s="55"/>
      <c r="J227" s="55"/>
      <c r="K227" s="43">
        <f>+G227</f>
        <v>2.5583089292922523E-2</v>
      </c>
      <c r="O227" s="43">
        <f t="shared" ca="1" si="29"/>
        <v>2.5944381755422873E-2</v>
      </c>
      <c r="Q227" s="66">
        <f t="shared" si="28"/>
        <v>39824.417399999998</v>
      </c>
    </row>
    <row r="228" spans="1:21" s="43" customFormat="1" ht="12.95" customHeight="1">
      <c r="A228" s="22" t="s">
        <v>145</v>
      </c>
      <c r="B228" s="23" t="s">
        <v>109</v>
      </c>
      <c r="C228" s="22">
        <v>54923.366699999999</v>
      </c>
      <c r="D228" s="22">
        <v>1E-4</v>
      </c>
      <c r="E228" s="43">
        <f t="shared" si="26"/>
        <v>34449.031394993784</v>
      </c>
      <c r="F228" s="43">
        <f t="shared" si="27"/>
        <v>34449</v>
      </c>
      <c r="G228" s="43">
        <f t="shared" si="30"/>
        <v>2.6038051444629673E-2</v>
      </c>
      <c r="H228" s="67"/>
      <c r="I228" s="55"/>
      <c r="J228" s="43">
        <f>+G228</f>
        <v>2.6038051444629673E-2</v>
      </c>
      <c r="O228" s="43">
        <f t="shared" ca="1" si="29"/>
        <v>2.5793313313643464E-2</v>
      </c>
      <c r="Q228" s="66">
        <f t="shared" si="28"/>
        <v>39904.866699999999</v>
      </c>
    </row>
    <row r="229" spans="1:21" s="43" customFormat="1" ht="12.95" customHeight="1">
      <c r="A229" s="72" t="s">
        <v>141</v>
      </c>
      <c r="B229" s="25" t="s">
        <v>109</v>
      </c>
      <c r="C229" s="26">
        <v>55219.451099999998</v>
      </c>
      <c r="D229" s="26">
        <v>2.0000000000000001E-4</v>
      </c>
      <c r="E229" s="43">
        <f t="shared" si="26"/>
        <v>34806.030762560673</v>
      </c>
      <c r="F229" s="43">
        <f t="shared" si="27"/>
        <v>34806</v>
      </c>
      <c r="G229" s="43">
        <f t="shared" si="30"/>
        <v>2.5513530687021557E-2</v>
      </c>
      <c r="H229" s="67"/>
      <c r="I229" s="55"/>
      <c r="J229" s="55"/>
      <c r="K229" s="43">
        <f>+G229</f>
        <v>2.5513530687021557E-2</v>
      </c>
      <c r="O229" s="43">
        <f t="shared" ca="1" si="29"/>
        <v>2.523731915163057E-2</v>
      </c>
      <c r="Q229" s="66">
        <f t="shared" si="28"/>
        <v>40200.951099999998</v>
      </c>
    </row>
    <row r="230" spans="1:21" s="43" customFormat="1" ht="12.95" customHeight="1">
      <c r="A230" s="72" t="s">
        <v>141</v>
      </c>
      <c r="B230" s="25" t="s">
        <v>109</v>
      </c>
      <c r="C230" s="26">
        <v>55500.606500000002</v>
      </c>
      <c r="D230" s="26">
        <v>2.0000000000000001E-4</v>
      </c>
      <c r="E230" s="43">
        <f t="shared" si="26"/>
        <v>35145.029710117567</v>
      </c>
      <c r="F230" s="43">
        <f t="shared" si="27"/>
        <v>35145</v>
      </c>
      <c r="G230" s="43">
        <f t="shared" si="30"/>
        <v>2.4640666437335312E-2</v>
      </c>
      <c r="H230" s="67"/>
      <c r="I230" s="55"/>
      <c r="J230" s="55"/>
      <c r="K230" s="43">
        <f>+G230</f>
        <v>2.4640666437335312E-2</v>
      </c>
      <c r="O230" s="43">
        <f t="shared" ca="1" si="29"/>
        <v>2.4709358308710766E-2</v>
      </c>
      <c r="Q230" s="66">
        <f t="shared" si="28"/>
        <v>40482.106500000002</v>
      </c>
    </row>
    <row r="231" spans="1:21" s="43" customFormat="1" ht="12.95" customHeight="1">
      <c r="A231" s="68" t="s">
        <v>892</v>
      </c>
      <c r="B231" s="69" t="s">
        <v>109</v>
      </c>
      <c r="C231" s="70">
        <v>55618.376199999999</v>
      </c>
      <c r="D231" s="70" t="s">
        <v>138</v>
      </c>
      <c r="E231" s="43">
        <f t="shared" si="26"/>
        <v>35287.028776662584</v>
      </c>
      <c r="F231" s="43">
        <f t="shared" si="27"/>
        <v>35287</v>
      </c>
      <c r="G231" s="43">
        <f t="shared" si="30"/>
        <v>2.3866487310442608E-2</v>
      </c>
      <c r="K231" s="43">
        <f>+G231</f>
        <v>2.3866487310442608E-2</v>
      </c>
      <c r="O231" s="43">
        <f t="shared" ca="1" si="29"/>
        <v>2.4488206569198631E-2</v>
      </c>
      <c r="Q231" s="66">
        <f t="shared" si="28"/>
        <v>40599.876199999999</v>
      </c>
    </row>
    <row r="232" spans="1:21" s="43" customFormat="1" ht="12.95" customHeight="1">
      <c r="A232" s="22" t="s">
        <v>147</v>
      </c>
      <c r="B232" s="23" t="s">
        <v>109</v>
      </c>
      <c r="C232" s="22">
        <v>55618.376300000004</v>
      </c>
      <c r="D232" s="22">
        <v>3.7000000000000002E-3</v>
      </c>
      <c r="E232" s="43">
        <f t="shared" si="26"/>
        <v>35287.028897236109</v>
      </c>
      <c r="F232" s="43">
        <f t="shared" si="27"/>
        <v>35287</v>
      </c>
      <c r="G232" s="43">
        <f t="shared" si="30"/>
        <v>2.3966487315192353E-2</v>
      </c>
      <c r="H232" s="67"/>
      <c r="I232" s="55"/>
      <c r="J232" s="43">
        <f>+G232</f>
        <v>2.3966487315192353E-2</v>
      </c>
      <c r="O232" s="43">
        <f t="shared" ca="1" si="29"/>
        <v>2.4488206569198631E-2</v>
      </c>
      <c r="Q232" s="66">
        <f t="shared" si="28"/>
        <v>40599.876300000004</v>
      </c>
    </row>
    <row r="233" spans="1:21" s="43" customFormat="1" ht="12.95" customHeight="1">
      <c r="A233" s="68" t="s">
        <v>892</v>
      </c>
      <c r="B233" s="69" t="s">
        <v>109</v>
      </c>
      <c r="C233" s="70">
        <v>55628.328800000003</v>
      </c>
      <c r="D233" s="70" t="s">
        <v>138</v>
      </c>
      <c r="E233" s="43">
        <f t="shared" si="26"/>
        <v>35299.028976286907</v>
      </c>
      <c r="F233" s="43">
        <f t="shared" si="27"/>
        <v>35299</v>
      </c>
      <c r="G233" s="43">
        <f t="shared" si="30"/>
        <v>2.4032049637753516E-2</v>
      </c>
      <c r="K233" s="43">
        <f>+G233</f>
        <v>2.4032049637753516E-2</v>
      </c>
      <c r="O233" s="43">
        <f t="shared" ca="1" si="29"/>
        <v>2.4469517689803245E-2</v>
      </c>
      <c r="Q233" s="66">
        <f t="shared" si="28"/>
        <v>40609.828800000003</v>
      </c>
    </row>
    <row r="234" spans="1:21" s="43" customFormat="1" ht="12.95" customHeight="1">
      <c r="A234" s="22" t="s">
        <v>147</v>
      </c>
      <c r="B234" s="23" t="s">
        <v>109</v>
      </c>
      <c r="C234" s="22">
        <v>55628.3289</v>
      </c>
      <c r="D234" s="22">
        <v>5.0000000000000001E-4</v>
      </c>
      <c r="E234" s="43">
        <f t="shared" si="26"/>
        <v>35299.029096860417</v>
      </c>
      <c r="F234" s="43">
        <f t="shared" si="27"/>
        <v>35299</v>
      </c>
      <c r="G234" s="43">
        <f t="shared" si="30"/>
        <v>2.4132049635227304E-2</v>
      </c>
      <c r="H234" s="67"/>
      <c r="I234" s="55"/>
      <c r="J234" s="43">
        <f>+G234</f>
        <v>2.4132049635227304E-2</v>
      </c>
      <c r="O234" s="43">
        <f t="shared" ca="1" si="29"/>
        <v>2.4469517689803245E-2</v>
      </c>
      <c r="Q234" s="66">
        <f t="shared" si="28"/>
        <v>40609.8289</v>
      </c>
    </row>
    <row r="235" spans="1:21" s="43" customFormat="1" ht="12.95" customHeight="1">
      <c r="A235" s="22" t="s">
        <v>146</v>
      </c>
      <c r="B235" s="23" t="s">
        <v>109</v>
      </c>
      <c r="C235" s="22">
        <v>55660.674800000001</v>
      </c>
      <c r="D235" s="22">
        <v>2.9999999999999997E-4</v>
      </c>
      <c r="E235" s="43">
        <f t="shared" si="26"/>
        <v>35338.029685352696</v>
      </c>
      <c r="F235" s="43">
        <f t="shared" si="27"/>
        <v>35338</v>
      </c>
      <c r="G235" s="43">
        <f t="shared" si="30"/>
        <v>2.4620127202069853E-2</v>
      </c>
      <c r="H235" s="67"/>
      <c r="I235" s="55"/>
      <c r="J235" s="55"/>
      <c r="K235" s="43">
        <f>+G235</f>
        <v>2.4620127202069853E-2</v>
      </c>
      <c r="O235" s="43">
        <f t="shared" ca="1" si="29"/>
        <v>2.4408778831768223E-2</v>
      </c>
      <c r="Q235" s="66">
        <f t="shared" si="28"/>
        <v>40642.174800000001</v>
      </c>
    </row>
    <row r="236" spans="1:21" s="43" customFormat="1" ht="12.95" customHeight="1">
      <c r="A236" s="22" t="s">
        <v>148</v>
      </c>
      <c r="B236" s="23" t="s">
        <v>109</v>
      </c>
      <c r="C236" s="22">
        <v>55931.875699999997</v>
      </c>
      <c r="D236" s="22">
        <v>5.9999999999999995E-4</v>
      </c>
      <c r="E236" s="43">
        <f t="shared" si="26"/>
        <v>35665.026142388488</v>
      </c>
      <c r="F236" s="43">
        <f t="shared" si="27"/>
        <v>35665</v>
      </c>
      <c r="G236" s="43">
        <f t="shared" si="30"/>
        <v>2.1681700622139033E-2</v>
      </c>
      <c r="H236" s="67"/>
      <c r="I236" s="55"/>
      <c r="J236" s="55"/>
      <c r="K236" s="43">
        <f>+G236</f>
        <v>2.1681700622139033E-2</v>
      </c>
      <c r="O236" s="43">
        <f t="shared" ca="1" si="29"/>
        <v>2.3899506868243804E-2</v>
      </c>
      <c r="Q236" s="66">
        <f t="shared" si="28"/>
        <v>40913.375699999997</v>
      </c>
    </row>
    <row r="237" spans="1:21" s="43" customFormat="1" ht="12.95" customHeight="1">
      <c r="A237" s="68" t="s">
        <v>908</v>
      </c>
      <c r="B237" s="69" t="s">
        <v>109</v>
      </c>
      <c r="C237" s="70">
        <v>56324.168299999998</v>
      </c>
      <c r="D237" s="70" t="s">
        <v>138</v>
      </c>
      <c r="E237" s="43">
        <f t="shared" si="26"/>
        <v>36138.027118127735</v>
      </c>
      <c r="F237" s="43">
        <f t="shared" si="27"/>
        <v>36138</v>
      </c>
      <c r="G237" s="43">
        <f t="shared" si="30"/>
        <v>2.2490949027996976E-2</v>
      </c>
      <c r="I237" s="43">
        <f>+G237</f>
        <v>2.2490949027996976E-2</v>
      </c>
      <c r="O237" s="43">
        <f t="shared" ca="1" si="29"/>
        <v>2.3162853538742131E-2</v>
      </c>
      <c r="Q237" s="66">
        <f t="shared" si="28"/>
        <v>41305.668299999998</v>
      </c>
    </row>
    <row r="238" spans="1:21" s="43" customFormat="1" ht="12.95" customHeight="1">
      <c r="A238" s="68" t="s">
        <v>908</v>
      </c>
      <c r="B238" s="69" t="s">
        <v>109</v>
      </c>
      <c r="C238" s="70">
        <v>56324.168599999997</v>
      </c>
      <c r="D238" s="70" t="s">
        <v>138</v>
      </c>
      <c r="E238" s="43">
        <f t="shared" si="26"/>
        <v>36138.027479848279</v>
      </c>
      <c r="F238" s="43">
        <f t="shared" si="27"/>
        <v>36138</v>
      </c>
      <c r="G238" s="43">
        <f t="shared" si="30"/>
        <v>2.2790949027694296E-2</v>
      </c>
      <c r="I238" s="43">
        <f>+G238</f>
        <v>2.2790949027694296E-2</v>
      </c>
      <c r="O238" s="43">
        <f t="shared" ca="1" si="29"/>
        <v>2.3162853538742131E-2</v>
      </c>
      <c r="Q238" s="66">
        <f t="shared" si="28"/>
        <v>41305.668599999997</v>
      </c>
    </row>
    <row r="239" spans="1:21" s="43" customFormat="1" ht="12.95" customHeight="1">
      <c r="A239" s="22" t="s">
        <v>150</v>
      </c>
      <c r="B239" s="23" t="s">
        <v>109</v>
      </c>
      <c r="C239" s="22">
        <v>56371.4447</v>
      </c>
      <c r="D239" s="22">
        <v>1E-3</v>
      </c>
      <c r="E239" s="43">
        <f t="shared" si="26"/>
        <v>36195.02993523272</v>
      </c>
      <c r="F239" s="43">
        <f t="shared" si="27"/>
        <v>36195</v>
      </c>
      <c r="G239" s="43">
        <f t="shared" si="30"/>
        <v>2.4827370085404254E-2</v>
      </c>
      <c r="H239" s="67"/>
      <c r="I239" s="55"/>
      <c r="J239" s="43">
        <f>+G239</f>
        <v>2.4827370085404254E-2</v>
      </c>
      <c r="O239" s="43">
        <f t="shared" ca="1" si="29"/>
        <v>2.3074081361614027E-2</v>
      </c>
      <c r="Q239" s="66">
        <f t="shared" si="28"/>
        <v>41352.9447</v>
      </c>
    </row>
    <row r="240" spans="1:21" s="43" customFormat="1" ht="12.95" customHeight="1">
      <c r="A240" s="26" t="s">
        <v>151</v>
      </c>
      <c r="B240" s="25" t="s">
        <v>109</v>
      </c>
      <c r="C240" s="26">
        <v>56706.507799999999</v>
      </c>
      <c r="D240" s="26">
        <v>8.9999999999999998E-4</v>
      </c>
      <c r="E240" s="43">
        <f t="shared" si="26"/>
        <v>36599.027291375089</v>
      </c>
      <c r="F240" s="43">
        <f t="shared" si="27"/>
        <v>36599</v>
      </c>
      <c r="G240" s="43">
        <f t="shared" si="30"/>
        <v>2.2634635104623158E-2</v>
      </c>
      <c r="H240" s="67"/>
      <c r="I240" s="55"/>
      <c r="J240" s="43">
        <f>+G240</f>
        <v>2.2634635104623158E-2</v>
      </c>
      <c r="O240" s="43">
        <f t="shared" ca="1" si="29"/>
        <v>2.2444889088635851E-2</v>
      </c>
      <c r="Q240" s="66">
        <f t="shared" si="28"/>
        <v>41688.007799999999</v>
      </c>
    </row>
    <row r="241" spans="1:17" s="43" customFormat="1" ht="12.95" customHeight="1">
      <c r="A241" s="26" t="s">
        <v>151</v>
      </c>
      <c r="B241" s="25" t="s">
        <v>109</v>
      </c>
      <c r="C241" s="26">
        <v>56712.311999999998</v>
      </c>
      <c r="D241" s="26">
        <v>2.5000000000000001E-3</v>
      </c>
      <c r="E241" s="43">
        <f t="shared" si="26"/>
        <v>36606.025619315471</v>
      </c>
      <c r="F241" s="43">
        <f t="shared" si="27"/>
        <v>36606</v>
      </c>
      <c r="G241" s="43">
        <f t="shared" si="30"/>
        <v>2.1247879798465874E-2</v>
      </c>
      <c r="H241" s="67"/>
      <c r="I241" s="55"/>
      <c r="J241" s="43">
        <f>+G241</f>
        <v>2.1247879798465874E-2</v>
      </c>
      <c r="O241" s="43">
        <f t="shared" ca="1" si="29"/>
        <v>2.2433987242321873E-2</v>
      </c>
      <c r="Q241" s="66">
        <f t="shared" si="28"/>
        <v>41693.811999999998</v>
      </c>
    </row>
    <row r="242" spans="1:17" s="43" customFormat="1" ht="12.95" customHeight="1">
      <c r="A242" s="26" t="s">
        <v>151</v>
      </c>
      <c r="B242" s="25" t="s">
        <v>109</v>
      </c>
      <c r="C242" s="26">
        <v>56745.486700000001</v>
      </c>
      <c r="D242" s="26">
        <v>2.8999999999999998E-3</v>
      </c>
      <c r="E242" s="43">
        <f t="shared" si="26"/>
        <v>36646.02552109761</v>
      </c>
      <c r="F242" s="43">
        <f t="shared" si="27"/>
        <v>36646</v>
      </c>
      <c r="G242" s="43">
        <f t="shared" si="30"/>
        <v>2.1166420890949667E-2</v>
      </c>
      <c r="H242" s="67"/>
      <c r="I242" s="55"/>
      <c r="J242" s="43">
        <f>+G242</f>
        <v>2.1166420890949667E-2</v>
      </c>
      <c r="O242" s="43">
        <f t="shared" ca="1" si="29"/>
        <v>2.2371690977670569E-2</v>
      </c>
      <c r="Q242" s="66">
        <f t="shared" si="28"/>
        <v>41726.986700000001</v>
      </c>
    </row>
    <row r="243" spans="1:17" s="43" customFormat="1" ht="12.95" customHeight="1">
      <c r="A243" s="26" t="s">
        <v>151</v>
      </c>
      <c r="B243" s="25" t="s">
        <v>109</v>
      </c>
      <c r="C243" s="26">
        <v>56746.317000000003</v>
      </c>
      <c r="D243" s="26">
        <v>2E-3</v>
      </c>
      <c r="E243" s="43">
        <f t="shared" si="26"/>
        <v>36647.026642990189</v>
      </c>
      <c r="F243" s="43">
        <f t="shared" si="27"/>
        <v>36647</v>
      </c>
      <c r="G243" s="43">
        <f t="shared" si="30"/>
        <v>2.2096884422353469E-2</v>
      </c>
      <c r="H243" s="67"/>
      <c r="I243" s="55"/>
      <c r="J243" s="43">
        <f>+G243</f>
        <v>2.2096884422353469E-2</v>
      </c>
      <c r="O243" s="43">
        <f t="shared" ca="1" si="29"/>
        <v>2.2370133571054281E-2</v>
      </c>
      <c r="Q243" s="66">
        <f t="shared" si="28"/>
        <v>41727.817000000003</v>
      </c>
    </row>
    <row r="244" spans="1:17" s="43" customFormat="1" ht="12.95" customHeight="1">
      <c r="A244" s="68" t="s">
        <v>161</v>
      </c>
      <c r="B244" s="69" t="s">
        <v>109</v>
      </c>
      <c r="C244" s="70">
        <v>57080.552799999998</v>
      </c>
      <c r="D244" s="70" t="s">
        <v>138</v>
      </c>
      <c r="E244" s="43">
        <f t="shared" si="26"/>
        <v>37050.026494445417</v>
      </c>
      <c r="F244" s="43">
        <f t="shared" si="27"/>
        <v>37050</v>
      </c>
      <c r="G244" s="43">
        <f t="shared" si="30"/>
        <v>2.1973685907141771E-2</v>
      </c>
      <c r="K244" s="43">
        <f>+G244</f>
        <v>2.1973685907141771E-2</v>
      </c>
      <c r="O244" s="43">
        <f t="shared" ca="1" si="29"/>
        <v>2.1742498704692394E-2</v>
      </c>
      <c r="Q244" s="66">
        <f t="shared" si="28"/>
        <v>42062.052799999998</v>
      </c>
    </row>
    <row r="245" spans="1:17" s="43" customFormat="1" ht="12.95" customHeight="1">
      <c r="A245" s="22" t="s">
        <v>161</v>
      </c>
      <c r="B245" s="23"/>
      <c r="C245" s="22">
        <v>57080.552799999998</v>
      </c>
      <c r="D245" s="22">
        <v>1.1999999999999999E-3</v>
      </c>
      <c r="E245" s="43">
        <f t="shared" si="26"/>
        <v>37050.026494445417</v>
      </c>
      <c r="F245" s="43">
        <f t="shared" si="27"/>
        <v>37050</v>
      </c>
      <c r="G245" s="43">
        <f t="shared" si="30"/>
        <v>2.1973685907141771E-2</v>
      </c>
      <c r="J245" s="43">
        <f>+G245</f>
        <v>2.1973685907141771E-2</v>
      </c>
      <c r="O245" s="43">
        <f t="shared" ca="1" si="29"/>
        <v>2.1742498704692394E-2</v>
      </c>
      <c r="Q245" s="66">
        <f t="shared" si="28"/>
        <v>42062.052799999998</v>
      </c>
    </row>
    <row r="246" spans="1:17" s="43" customFormat="1" ht="12.95" customHeight="1">
      <c r="A246" s="40" t="s">
        <v>0</v>
      </c>
      <c r="B246" s="74" t="s">
        <v>109</v>
      </c>
      <c r="C246" s="40">
        <v>57403.175900000002</v>
      </c>
      <c r="D246" s="40" t="s">
        <v>910</v>
      </c>
      <c r="E246" s="43">
        <f t="shared" si="26"/>
        <v>37439.024505358757</v>
      </c>
      <c r="F246" s="43">
        <f t="shared" si="27"/>
        <v>37439</v>
      </c>
      <c r="G246" s="43">
        <f t="shared" si="30"/>
        <v>2.0323998032836244E-2</v>
      </c>
      <c r="K246" s="43">
        <f t="shared" ref="K246:K264" si="31">+G246</f>
        <v>2.0323998032836244E-2</v>
      </c>
      <c r="O246" s="43">
        <f t="shared" ca="1" si="29"/>
        <v>2.1136667530958456E-2</v>
      </c>
      <c r="Q246" s="66">
        <f t="shared" si="28"/>
        <v>42384.675900000002</v>
      </c>
    </row>
    <row r="247" spans="1:17" s="43" customFormat="1" ht="12.95" customHeight="1">
      <c r="A247" s="75" t="s">
        <v>3</v>
      </c>
      <c r="B247" s="76" t="s">
        <v>109</v>
      </c>
      <c r="C247" s="77">
        <v>57406.493309999998</v>
      </c>
      <c r="D247" s="77">
        <v>5.0000000000000001E-4</v>
      </c>
      <c r="E247" s="43">
        <f t="shared" si="26"/>
        <v>37443.024423192852</v>
      </c>
      <c r="F247" s="43">
        <f t="shared" si="27"/>
        <v>37443</v>
      </c>
      <c r="G247" s="43">
        <f t="shared" si="30"/>
        <v>2.0255852134141605E-2</v>
      </c>
      <c r="K247" s="43">
        <f t="shared" si="31"/>
        <v>2.0255852134141605E-2</v>
      </c>
      <c r="O247" s="43">
        <f t="shared" ca="1" si="29"/>
        <v>2.1130437904493322E-2</v>
      </c>
      <c r="Q247" s="66">
        <f t="shared" si="28"/>
        <v>42387.993309999998</v>
      </c>
    </row>
    <row r="248" spans="1:17" s="43" customFormat="1" ht="12.95" customHeight="1">
      <c r="A248" s="78" t="s">
        <v>2</v>
      </c>
      <c r="B248" s="79" t="s">
        <v>109</v>
      </c>
      <c r="C248" s="80">
        <v>57465.379699999998</v>
      </c>
      <c r="D248" s="80" t="s">
        <v>4</v>
      </c>
      <c r="E248" s="43">
        <f t="shared" si="26"/>
        <v>37514.025813297485</v>
      </c>
      <c r="F248" s="43">
        <f t="shared" si="27"/>
        <v>37514</v>
      </c>
      <c r="G248" s="43">
        <f t="shared" si="30"/>
        <v>2.1408762571809348E-2</v>
      </c>
      <c r="K248" s="43">
        <f t="shared" si="31"/>
        <v>2.1408762571809348E-2</v>
      </c>
      <c r="O248" s="43">
        <f t="shared" ref="O248:O264" ca="1" si="32">+C$11+C$12*F248</f>
        <v>2.1019862034737262E-2</v>
      </c>
      <c r="Q248" s="66">
        <f t="shared" si="28"/>
        <v>42446.879699999998</v>
      </c>
    </row>
    <row r="249" spans="1:17" s="43" customFormat="1" ht="12.95" customHeight="1">
      <c r="A249" s="22" t="s">
        <v>939</v>
      </c>
      <c r="B249" s="23" t="s">
        <v>109</v>
      </c>
      <c r="C249" s="22">
        <v>57470.356399999997</v>
      </c>
      <c r="D249" s="22">
        <v>2.9999999999999997E-4</v>
      </c>
      <c r="E249" s="43">
        <f t="shared" si="26"/>
        <v>37520.026395403707</v>
      </c>
      <c r="F249" s="43">
        <f t="shared" si="27"/>
        <v>37520</v>
      </c>
      <c r="G249" s="43">
        <f t="shared" si="30"/>
        <v>2.1891543736273888E-2</v>
      </c>
      <c r="K249" s="43">
        <f t="shared" si="31"/>
        <v>2.1891543736273888E-2</v>
      </c>
      <c r="O249" s="43">
        <f t="shared" ca="1" si="32"/>
        <v>2.1010517595039566E-2</v>
      </c>
      <c r="Q249" s="66">
        <f t="shared" si="28"/>
        <v>42451.856399999997</v>
      </c>
    </row>
    <row r="250" spans="1:17" s="43" customFormat="1" ht="12.95" customHeight="1">
      <c r="A250" s="40" t="s">
        <v>1</v>
      </c>
      <c r="B250" s="79" t="s">
        <v>109</v>
      </c>
      <c r="C250" s="80">
        <v>57799.615100000003</v>
      </c>
      <c r="D250" s="80">
        <v>4.0000000000000002E-4</v>
      </c>
      <c r="E250" s="43">
        <f t="shared" si="26"/>
        <v>37917.025182458667</v>
      </c>
      <c r="F250" s="43">
        <f t="shared" si="27"/>
        <v>37917</v>
      </c>
      <c r="G250" s="43">
        <f t="shared" si="30"/>
        <v>2.0885564073978458E-2</v>
      </c>
      <c r="K250" s="43">
        <f t="shared" si="31"/>
        <v>2.0885564073978458E-2</v>
      </c>
      <c r="O250" s="43">
        <f t="shared" ca="1" si="32"/>
        <v>2.0392227168375368E-2</v>
      </c>
      <c r="Q250" s="66">
        <f t="shared" si="28"/>
        <v>42781.115100000003</v>
      </c>
    </row>
    <row r="251" spans="1:17" s="43" customFormat="1" ht="12.95" customHeight="1">
      <c r="A251" s="40" t="s">
        <v>940</v>
      </c>
      <c r="B251" s="74" t="s">
        <v>109</v>
      </c>
      <c r="C251" s="40">
        <v>57849.377</v>
      </c>
      <c r="D251" s="40">
        <v>1E-4</v>
      </c>
      <c r="E251" s="43">
        <f t="shared" si="26"/>
        <v>37977.024854271593</v>
      </c>
      <c r="F251" s="43">
        <f t="shared" si="27"/>
        <v>37977</v>
      </c>
      <c r="G251" s="43">
        <f t="shared" si="30"/>
        <v>2.0613375709217507E-2</v>
      </c>
      <c r="K251" s="43">
        <f t="shared" si="31"/>
        <v>2.0613375709217507E-2</v>
      </c>
      <c r="O251" s="43">
        <f t="shared" ca="1" si="32"/>
        <v>2.0298782771398412E-2</v>
      </c>
      <c r="Q251" s="66">
        <f t="shared" si="28"/>
        <v>42830.877</v>
      </c>
    </row>
    <row r="252" spans="1:17" s="43" customFormat="1" ht="12.95" customHeight="1">
      <c r="A252" s="40" t="s">
        <v>940</v>
      </c>
      <c r="B252" s="74" t="s">
        <v>109</v>
      </c>
      <c r="C252" s="40">
        <v>57854.3534</v>
      </c>
      <c r="D252" s="40">
        <v>1E-4</v>
      </c>
      <c r="E252" s="43">
        <f t="shared" si="26"/>
        <v>37983.025074657264</v>
      </c>
      <c r="F252" s="43">
        <f t="shared" si="27"/>
        <v>37983</v>
      </c>
      <c r="G252" s="43">
        <f t="shared" si="30"/>
        <v>2.0796156873984728E-2</v>
      </c>
      <c r="K252" s="43">
        <f t="shared" si="31"/>
        <v>2.0796156873984728E-2</v>
      </c>
      <c r="O252" s="43">
        <f t="shared" ca="1" si="32"/>
        <v>2.0289438331700715E-2</v>
      </c>
      <c r="Q252" s="66">
        <f t="shared" si="28"/>
        <v>42835.8534</v>
      </c>
    </row>
    <row r="253" spans="1:17" s="43" customFormat="1" ht="12.95" customHeight="1">
      <c r="A253" s="81" t="s">
        <v>941</v>
      </c>
      <c r="B253" s="82" t="s">
        <v>109</v>
      </c>
      <c r="C253" s="83">
        <v>58213.4692</v>
      </c>
      <c r="D253" s="83">
        <v>1E-4</v>
      </c>
      <c r="E253" s="43">
        <f t="shared" si="26"/>
        <v>38416.023616570572</v>
      </c>
      <c r="F253" s="43">
        <f t="shared" si="27"/>
        <v>38416</v>
      </c>
      <c r="G253" s="43">
        <f t="shared" si="30"/>
        <v>1.958686418220168E-2</v>
      </c>
      <c r="K253" s="43">
        <f t="shared" si="31"/>
        <v>1.958686418220168E-2</v>
      </c>
      <c r="O253" s="43">
        <f t="shared" ca="1" si="32"/>
        <v>1.9615081266850347E-2</v>
      </c>
      <c r="Q253" s="66">
        <f t="shared" si="28"/>
        <v>43194.9692</v>
      </c>
    </row>
    <row r="254" spans="1:17" s="43" customFormat="1" ht="12.95" customHeight="1">
      <c r="A254" s="81" t="s">
        <v>944</v>
      </c>
      <c r="B254" s="82" t="s">
        <v>109</v>
      </c>
      <c r="C254" s="83">
        <v>58502.089</v>
      </c>
      <c r="D254" s="83" t="s">
        <v>910</v>
      </c>
      <c r="E254" s="43">
        <f t="shared" si="26"/>
        <v>38764.022653558946</v>
      </c>
      <c r="F254" s="43">
        <f t="shared" si="27"/>
        <v>38764</v>
      </c>
      <c r="G254" s="43">
        <f t="shared" si="30"/>
        <v>1.8788171677442733E-2</v>
      </c>
      <c r="K254" s="43">
        <f t="shared" si="31"/>
        <v>1.8788171677442733E-2</v>
      </c>
      <c r="O254" s="43">
        <f t="shared" ca="1" si="32"/>
        <v>1.9073103764383995E-2</v>
      </c>
      <c r="Q254" s="66">
        <f t="shared" si="28"/>
        <v>43483.589</v>
      </c>
    </row>
    <row r="255" spans="1:17" s="43" customFormat="1" ht="12.95" customHeight="1">
      <c r="A255" s="81" t="s">
        <v>942</v>
      </c>
      <c r="B255" s="82" t="s">
        <v>109</v>
      </c>
      <c r="C255" s="83">
        <v>58544.386700000003</v>
      </c>
      <c r="D255" s="83">
        <v>1E-4</v>
      </c>
      <c r="E255" s="43">
        <f t="shared" si="26"/>
        <v>38815.022477087419</v>
      </c>
      <c r="F255" s="43">
        <f t="shared" si="27"/>
        <v>38815</v>
      </c>
      <c r="G255" s="43">
        <f t="shared" si="30"/>
        <v>1.8641811577253975E-2</v>
      </c>
      <c r="K255" s="43">
        <f t="shared" si="31"/>
        <v>1.8641811577253975E-2</v>
      </c>
      <c r="O255" s="43">
        <f t="shared" ca="1" si="32"/>
        <v>1.8993676026953586E-2</v>
      </c>
      <c r="Q255" s="66">
        <f t="shared" si="28"/>
        <v>43525.886700000003</v>
      </c>
    </row>
    <row r="256" spans="1:17" s="43" customFormat="1" ht="12.95" customHeight="1">
      <c r="A256" s="84" t="s">
        <v>943</v>
      </c>
      <c r="B256" s="85" t="s">
        <v>109</v>
      </c>
      <c r="C256" s="86">
        <v>58904.332799999996</v>
      </c>
      <c r="D256" s="86">
        <v>2.0000000000000001E-4</v>
      </c>
      <c r="E256" s="43">
        <f t="shared" si="26"/>
        <v>39249.022140893299</v>
      </c>
      <c r="F256" s="43">
        <f t="shared" si="27"/>
        <v>39249</v>
      </c>
      <c r="G256" s="43">
        <f t="shared" si="30"/>
        <v>1.8362982409598771E-2</v>
      </c>
      <c r="K256" s="43">
        <f t="shared" si="31"/>
        <v>1.8362982409598771E-2</v>
      </c>
      <c r="O256" s="43">
        <f t="shared" ca="1" si="32"/>
        <v>1.8317761555486929E-2</v>
      </c>
      <c r="Q256" s="66">
        <f t="shared" si="28"/>
        <v>43885.832799999996</v>
      </c>
    </row>
    <row r="257" spans="1:17" s="43" customFormat="1" ht="12.95" customHeight="1">
      <c r="A257" s="41" t="s">
        <v>946</v>
      </c>
      <c r="B257" s="42" t="s">
        <v>109</v>
      </c>
      <c r="C257" s="87">
        <v>58904.332799999996</v>
      </c>
      <c r="D257" s="88">
        <v>2.0000000000000001E-4</v>
      </c>
      <c r="E257" s="43">
        <f t="shared" si="26"/>
        <v>39249.022140893299</v>
      </c>
      <c r="F257" s="43">
        <f t="shared" si="27"/>
        <v>39249</v>
      </c>
      <c r="G257" s="43">
        <f t="shared" si="30"/>
        <v>1.8362982409598771E-2</v>
      </c>
      <c r="K257" s="43">
        <f t="shared" si="31"/>
        <v>1.8362982409598771E-2</v>
      </c>
      <c r="O257" s="43">
        <f t="shared" ca="1" si="32"/>
        <v>1.8317761555486929E-2</v>
      </c>
      <c r="Q257" s="66">
        <f t="shared" si="28"/>
        <v>43885.832799999996</v>
      </c>
    </row>
    <row r="258" spans="1:17" s="43" customFormat="1" ht="12.95" customHeight="1">
      <c r="A258" s="41" t="s">
        <v>946</v>
      </c>
      <c r="B258" s="42" t="s">
        <v>109</v>
      </c>
      <c r="C258" s="87">
        <v>58904.332999999999</v>
      </c>
      <c r="D258" s="88">
        <v>4.0000000000000002E-4</v>
      </c>
      <c r="E258" s="43">
        <f t="shared" si="26"/>
        <v>39249.022382040326</v>
      </c>
      <c r="F258" s="43">
        <f t="shared" si="27"/>
        <v>39249</v>
      </c>
      <c r="G258" s="43">
        <f t="shared" si="30"/>
        <v>1.8562982411822304E-2</v>
      </c>
      <c r="K258" s="43">
        <f t="shared" si="31"/>
        <v>1.8562982411822304E-2</v>
      </c>
      <c r="O258" s="43">
        <f t="shared" ca="1" si="32"/>
        <v>1.8317761555486929E-2</v>
      </c>
      <c r="Q258" s="66">
        <f t="shared" si="28"/>
        <v>43885.832999999999</v>
      </c>
    </row>
    <row r="259" spans="1:17" s="43" customFormat="1" ht="12.95" customHeight="1">
      <c r="A259" s="41" t="s">
        <v>946</v>
      </c>
      <c r="B259" s="42" t="s">
        <v>109</v>
      </c>
      <c r="C259" s="87">
        <v>58923.408000000003</v>
      </c>
      <c r="D259" s="88">
        <v>1E-4</v>
      </c>
      <c r="E259" s="43">
        <f t="shared" si="26"/>
        <v>39272.021779969909</v>
      </c>
      <c r="F259" s="43">
        <f t="shared" si="27"/>
        <v>39272</v>
      </c>
      <c r="G259" s="43">
        <f t="shared" si="30"/>
        <v>1.8063643547066022E-2</v>
      </c>
      <c r="K259" s="43">
        <f t="shared" si="31"/>
        <v>1.8063643547066022E-2</v>
      </c>
      <c r="O259" s="43">
        <f t="shared" ca="1" si="32"/>
        <v>1.8281941203312432E-2</v>
      </c>
      <c r="Q259" s="66">
        <f t="shared" si="28"/>
        <v>43904.908000000003</v>
      </c>
    </row>
    <row r="260" spans="1:17" s="43" customFormat="1" ht="12.95" customHeight="1">
      <c r="A260" s="84" t="s">
        <v>945</v>
      </c>
      <c r="B260" s="85" t="s">
        <v>109</v>
      </c>
      <c r="C260" s="86">
        <v>58925.070200000002</v>
      </c>
      <c r="D260" s="86" t="s">
        <v>159</v>
      </c>
      <c r="E260" s="43">
        <f t="shared" si="26"/>
        <v>39274.025952931297</v>
      </c>
      <c r="F260" s="43">
        <f t="shared" si="27"/>
        <v>39274</v>
      </c>
      <c r="G260" s="43">
        <f t="shared" si="30"/>
        <v>2.1524570598558057E-2</v>
      </c>
      <c r="K260" s="43">
        <f t="shared" si="31"/>
        <v>2.1524570598558057E-2</v>
      </c>
      <c r="O260" s="43">
        <f t="shared" ca="1" si="32"/>
        <v>1.8278826390079869E-2</v>
      </c>
      <c r="Q260" s="66">
        <f t="shared" si="28"/>
        <v>43906.570200000002</v>
      </c>
    </row>
    <row r="261" spans="1:17" s="43" customFormat="1" ht="12.95" customHeight="1">
      <c r="A261" s="41" t="s">
        <v>947</v>
      </c>
      <c r="B261" s="42" t="s">
        <v>109</v>
      </c>
      <c r="C261" s="87">
        <v>59258.472999999998</v>
      </c>
      <c r="D261" s="88">
        <v>1.1999999999999999E-3</v>
      </c>
      <c r="E261" s="43">
        <f t="shared" si="26"/>
        <v>39676.021427009044</v>
      </c>
      <c r="F261" s="43">
        <f t="shared" si="27"/>
        <v>39676</v>
      </c>
      <c r="G261" s="43">
        <f t="shared" si="30"/>
        <v>1.7770908569218591E-2</v>
      </c>
      <c r="K261" s="43">
        <f t="shared" si="31"/>
        <v>1.7770908569218591E-2</v>
      </c>
      <c r="O261" s="43">
        <f t="shared" ca="1" si="32"/>
        <v>1.7652748930334257E-2</v>
      </c>
      <c r="Q261" s="66">
        <f t="shared" si="28"/>
        <v>44239.972999999998</v>
      </c>
    </row>
    <row r="262" spans="1:17" s="43" customFormat="1" ht="12.95" customHeight="1">
      <c r="A262" s="41" t="s">
        <v>948</v>
      </c>
      <c r="B262" s="42" t="s">
        <v>109</v>
      </c>
      <c r="C262" s="87">
        <v>59297.452100000002</v>
      </c>
      <c r="D262" s="88">
        <v>1E-4</v>
      </c>
      <c r="E262" s="43">
        <f t="shared" si="26"/>
        <v>39723.019897878599</v>
      </c>
      <c r="F262" s="43">
        <f t="shared" si="27"/>
        <v>39723</v>
      </c>
      <c r="G262" s="43">
        <f t="shared" si="30"/>
        <v>1.6502694350492675E-2</v>
      </c>
      <c r="K262" s="43">
        <f t="shared" si="31"/>
        <v>1.6502694350492675E-2</v>
      </c>
      <c r="O262" s="43">
        <f t="shared" ca="1" si="32"/>
        <v>1.7579550819368975E-2</v>
      </c>
      <c r="Q262" s="66">
        <f t="shared" si="28"/>
        <v>44278.952100000002</v>
      </c>
    </row>
    <row r="263" spans="1:17" s="43" customFormat="1" ht="12.95" customHeight="1">
      <c r="A263" s="41" t="s">
        <v>949</v>
      </c>
      <c r="B263" s="42" t="s">
        <v>109</v>
      </c>
      <c r="C263" s="87">
        <v>59317.356500000227</v>
      </c>
      <c r="D263" s="88" t="s">
        <v>159</v>
      </c>
      <c r="E263" s="43">
        <f t="shared" si="26"/>
        <v>39747.019332539385</v>
      </c>
      <c r="F263" s="43">
        <f t="shared" si="27"/>
        <v>39747</v>
      </c>
      <c r="G263" s="43">
        <f t="shared" si="30"/>
        <v>1.6033819236326963E-2</v>
      </c>
      <c r="K263" s="43">
        <f t="shared" si="31"/>
        <v>1.6033819236326963E-2</v>
      </c>
      <c r="O263" s="43">
        <f t="shared" ca="1" si="32"/>
        <v>1.7542173060578189E-2</v>
      </c>
      <c r="Q263" s="66">
        <f t="shared" si="28"/>
        <v>44298.856500000227</v>
      </c>
    </row>
    <row r="264" spans="1:17" s="43" customFormat="1" ht="12.95" customHeight="1">
      <c r="A264" s="41" t="s">
        <v>949</v>
      </c>
      <c r="B264" s="42" t="s">
        <v>109</v>
      </c>
      <c r="C264" s="87">
        <v>59319.017500000075</v>
      </c>
      <c r="D264" s="88" t="s">
        <v>159</v>
      </c>
      <c r="E264" s="43">
        <f t="shared" si="26"/>
        <v>39749.022058618415</v>
      </c>
      <c r="F264" s="43">
        <f t="shared" si="27"/>
        <v>39749</v>
      </c>
      <c r="G264" s="43">
        <f t="shared" si="30"/>
        <v>1.829474612895865E-2</v>
      </c>
      <c r="K264" s="43">
        <f t="shared" si="31"/>
        <v>1.829474612895865E-2</v>
      </c>
      <c r="O264" s="43">
        <f t="shared" ca="1" si="32"/>
        <v>1.7539058247345626E-2</v>
      </c>
      <c r="Q264" s="66">
        <f t="shared" si="28"/>
        <v>44300.517500000075</v>
      </c>
    </row>
    <row r="265" spans="1:17" s="43" customFormat="1" ht="12.95" customHeight="1">
      <c r="B265" s="55"/>
      <c r="C265" s="65"/>
      <c r="D265" s="65"/>
    </row>
    <row r="266" spans="1:17" s="43" customFormat="1" ht="12.95" customHeight="1">
      <c r="B266" s="55"/>
      <c r="C266" s="65"/>
      <c r="D266" s="65"/>
    </row>
    <row r="267" spans="1:17" s="43" customFormat="1" ht="12.95" customHeight="1">
      <c r="B267" s="55"/>
      <c r="C267" s="65"/>
      <c r="D267" s="65"/>
    </row>
    <row r="268" spans="1:17" s="43" customFormat="1" ht="12.95" customHeight="1">
      <c r="B268" s="55"/>
      <c r="C268" s="65"/>
      <c r="D268" s="65"/>
    </row>
    <row r="269" spans="1:17" s="43" customFormat="1" ht="12.95" customHeight="1">
      <c r="B269" s="55"/>
      <c r="C269" s="65"/>
      <c r="D269" s="65"/>
    </row>
    <row r="270" spans="1:17" s="43" customFormat="1" ht="12.95" customHeight="1">
      <c r="B270" s="55"/>
      <c r="C270" s="65"/>
      <c r="D270" s="65"/>
    </row>
    <row r="271" spans="1:17" s="43" customFormat="1" ht="12.95" customHeight="1">
      <c r="B271" s="55"/>
      <c r="C271" s="65"/>
      <c r="D271" s="65"/>
    </row>
    <row r="272" spans="1:17" s="43" customFormat="1" ht="12.95" customHeight="1">
      <c r="B272" s="55"/>
      <c r="C272" s="65"/>
      <c r="D272" s="65"/>
    </row>
    <row r="273" spans="2:4" s="43" customFormat="1" ht="12.95" customHeight="1">
      <c r="B273" s="55"/>
      <c r="C273" s="65"/>
      <c r="D273" s="65"/>
    </row>
    <row r="274" spans="2:4" s="43" customFormat="1" ht="12.95" customHeight="1">
      <c r="B274" s="55"/>
      <c r="C274" s="65"/>
      <c r="D274" s="65"/>
    </row>
    <row r="275" spans="2:4" s="43" customFormat="1" ht="12.95" customHeight="1">
      <c r="B275" s="55"/>
      <c r="C275" s="65"/>
      <c r="D275" s="65"/>
    </row>
    <row r="276" spans="2:4" s="43" customFormat="1" ht="12.95" customHeight="1">
      <c r="B276" s="55"/>
      <c r="C276" s="67"/>
      <c r="D276" s="67"/>
    </row>
    <row r="277" spans="2:4" s="43" customFormat="1" ht="12.95" customHeight="1">
      <c r="B277" s="55"/>
      <c r="C277" s="67"/>
      <c r="D277" s="67"/>
    </row>
    <row r="278" spans="2:4" s="43" customFormat="1" ht="12.95" customHeight="1">
      <c r="B278" s="55"/>
      <c r="C278" s="67"/>
      <c r="D278" s="67"/>
    </row>
    <row r="279" spans="2:4" s="43" customFormat="1" ht="12.95" customHeight="1">
      <c r="B279" s="55"/>
      <c r="C279" s="67"/>
      <c r="D279" s="67"/>
    </row>
    <row r="280" spans="2:4" s="43" customFormat="1" ht="12.95" customHeight="1">
      <c r="B280" s="55"/>
      <c r="C280" s="67"/>
      <c r="D280" s="67"/>
    </row>
    <row r="281" spans="2:4" s="43" customFormat="1" ht="12.95" customHeight="1">
      <c r="B281" s="55"/>
      <c r="C281" s="67"/>
      <c r="D281" s="67"/>
    </row>
    <row r="282" spans="2:4" s="43" customFormat="1" ht="12.95" customHeight="1">
      <c r="B282" s="55"/>
      <c r="C282" s="67"/>
      <c r="D282" s="67"/>
    </row>
    <row r="283" spans="2:4" s="43" customFormat="1" ht="12.95" customHeight="1">
      <c r="B283" s="55"/>
      <c r="C283" s="67"/>
      <c r="D283" s="67"/>
    </row>
    <row r="284" spans="2:4" s="43" customFormat="1" ht="12.95" customHeight="1">
      <c r="B284" s="55"/>
      <c r="C284" s="67"/>
      <c r="D284" s="67"/>
    </row>
    <row r="285" spans="2:4" s="43" customFormat="1" ht="12.95" customHeight="1">
      <c r="B285" s="55"/>
      <c r="C285" s="67"/>
      <c r="D285" s="67"/>
    </row>
    <row r="286" spans="2:4" s="43" customFormat="1" ht="12.95" customHeight="1">
      <c r="B286" s="55"/>
      <c r="C286" s="67"/>
      <c r="D286" s="67"/>
    </row>
    <row r="287" spans="2:4" s="43" customFormat="1" ht="12.95" customHeight="1">
      <c r="B287" s="55"/>
      <c r="C287" s="67"/>
      <c r="D287" s="67"/>
    </row>
    <row r="288" spans="2:4" s="43" customFormat="1" ht="12.95" customHeight="1">
      <c r="B288" s="55"/>
      <c r="C288" s="67"/>
      <c r="D288" s="67"/>
    </row>
    <row r="289" spans="2:4" s="43" customFormat="1" ht="12.95" customHeight="1">
      <c r="B289" s="55"/>
      <c r="C289" s="67"/>
      <c r="D289" s="67"/>
    </row>
    <row r="290" spans="2:4" s="43" customFormat="1" ht="12.95" customHeight="1">
      <c r="B290" s="55"/>
      <c r="C290" s="67"/>
      <c r="D290" s="67"/>
    </row>
    <row r="291" spans="2:4" s="43" customFormat="1" ht="12.95" customHeight="1">
      <c r="B291" s="55"/>
      <c r="C291" s="67"/>
      <c r="D291" s="67"/>
    </row>
    <row r="292" spans="2:4" s="43" customFormat="1" ht="12.95" customHeight="1">
      <c r="B292" s="55"/>
      <c r="C292" s="67"/>
      <c r="D292" s="67"/>
    </row>
    <row r="293" spans="2:4" s="43" customFormat="1" ht="12.95" customHeight="1">
      <c r="B293" s="55"/>
      <c r="C293" s="67"/>
      <c r="D293" s="67"/>
    </row>
    <row r="294" spans="2:4" s="43" customFormat="1" ht="12.95" customHeight="1">
      <c r="B294" s="55"/>
      <c r="C294" s="67"/>
      <c r="D294" s="67"/>
    </row>
    <row r="295" spans="2:4" s="43" customFormat="1" ht="12.95" customHeight="1">
      <c r="B295" s="55"/>
      <c r="C295" s="67"/>
      <c r="D295" s="67"/>
    </row>
    <row r="296" spans="2:4" s="43" customFormat="1" ht="12.95" customHeight="1">
      <c r="B296" s="55"/>
      <c r="C296" s="67"/>
      <c r="D296" s="67"/>
    </row>
    <row r="297" spans="2:4" s="43" customFormat="1" ht="12.95" customHeight="1">
      <c r="B297" s="55"/>
      <c r="C297" s="67"/>
      <c r="D297" s="67"/>
    </row>
    <row r="298" spans="2:4" s="43" customFormat="1" ht="12.95" customHeight="1">
      <c r="B298" s="55"/>
      <c r="C298" s="67"/>
      <c r="D298" s="67"/>
    </row>
    <row r="299" spans="2:4" s="43" customFormat="1" ht="12.95" customHeight="1">
      <c r="B299" s="55"/>
      <c r="C299" s="67"/>
      <c r="D299" s="67"/>
    </row>
    <row r="300" spans="2:4" s="43" customFormat="1" ht="12.95" customHeight="1">
      <c r="B300" s="55"/>
      <c r="C300" s="67"/>
      <c r="D300" s="67"/>
    </row>
    <row r="301" spans="2:4" s="43" customFormat="1" ht="12.95" customHeight="1">
      <c r="B301" s="55"/>
      <c r="C301" s="67"/>
      <c r="D301" s="67"/>
    </row>
    <row r="302" spans="2:4" s="43" customFormat="1" ht="12.95" customHeight="1">
      <c r="B302" s="55"/>
      <c r="C302" s="67"/>
      <c r="D302" s="67"/>
    </row>
    <row r="303" spans="2:4" s="43" customFormat="1" ht="12.95" customHeight="1">
      <c r="B303" s="55"/>
      <c r="C303" s="67"/>
      <c r="D303" s="67"/>
    </row>
    <row r="304" spans="2:4" s="43" customFormat="1" ht="12.95" customHeight="1">
      <c r="B304" s="55"/>
      <c r="C304" s="67"/>
      <c r="D304" s="67"/>
    </row>
    <row r="305" spans="2:4" s="43" customFormat="1" ht="12.95" customHeight="1">
      <c r="B305" s="55"/>
      <c r="C305" s="67"/>
      <c r="D305" s="67"/>
    </row>
    <row r="306" spans="2:4" s="43" customFormat="1" ht="12.95" customHeight="1">
      <c r="B306" s="55"/>
      <c r="C306" s="67"/>
      <c r="D306" s="67"/>
    </row>
    <row r="307" spans="2:4" s="43" customFormat="1" ht="12.95" customHeight="1">
      <c r="B307" s="55"/>
      <c r="C307" s="67"/>
      <c r="D307" s="67"/>
    </row>
    <row r="308" spans="2:4" s="43" customFormat="1" ht="12.95" customHeight="1">
      <c r="B308" s="55"/>
      <c r="C308" s="67"/>
      <c r="D308" s="67"/>
    </row>
    <row r="309" spans="2:4" s="43" customFormat="1" ht="12.95" customHeight="1">
      <c r="B309" s="55"/>
      <c r="C309" s="67"/>
      <c r="D309" s="67"/>
    </row>
    <row r="310" spans="2:4" s="43" customFormat="1" ht="12.95" customHeight="1">
      <c r="B310" s="55"/>
      <c r="C310" s="67"/>
      <c r="D310" s="67"/>
    </row>
    <row r="311" spans="2:4" s="43" customFormat="1" ht="12.95" customHeight="1">
      <c r="B311" s="55"/>
      <c r="C311" s="67"/>
      <c r="D311" s="67"/>
    </row>
    <row r="312" spans="2:4" s="43" customFormat="1" ht="12.95" customHeight="1">
      <c r="B312" s="55"/>
      <c r="C312" s="67"/>
      <c r="D312" s="67"/>
    </row>
    <row r="313" spans="2:4" s="43" customFormat="1" ht="12.95" customHeight="1">
      <c r="B313" s="55"/>
      <c r="C313" s="67"/>
      <c r="D313" s="67"/>
    </row>
    <row r="314" spans="2:4" s="43" customFormat="1" ht="12.95" customHeight="1">
      <c r="B314" s="55"/>
      <c r="C314" s="67"/>
      <c r="D314" s="67"/>
    </row>
    <row r="315" spans="2:4" s="43" customFormat="1" ht="12.95" customHeight="1">
      <c r="B315" s="55"/>
      <c r="C315" s="67"/>
      <c r="D315" s="67"/>
    </row>
    <row r="316" spans="2:4" s="43" customFormat="1" ht="12.95" customHeight="1">
      <c r="B316" s="55"/>
      <c r="C316" s="67"/>
      <c r="D316" s="67"/>
    </row>
    <row r="317" spans="2:4" s="43" customFormat="1" ht="12.95" customHeight="1">
      <c r="B317" s="55"/>
      <c r="C317" s="67"/>
      <c r="D317" s="67"/>
    </row>
    <row r="318" spans="2:4" s="43" customFormat="1" ht="12.95" customHeight="1">
      <c r="B318" s="55"/>
      <c r="C318" s="67"/>
      <c r="D318" s="67"/>
    </row>
    <row r="319" spans="2:4" s="43" customFormat="1" ht="12.95" customHeight="1">
      <c r="B319" s="55"/>
      <c r="C319" s="67"/>
      <c r="D319" s="67"/>
    </row>
    <row r="320" spans="2:4" s="43" customFormat="1" ht="12.95" customHeight="1">
      <c r="B320" s="55"/>
      <c r="C320" s="67"/>
      <c r="D320" s="67"/>
    </row>
    <row r="321" spans="2:4" s="43" customFormat="1" ht="12.95" customHeight="1">
      <c r="B321" s="55"/>
      <c r="C321" s="67"/>
      <c r="D321" s="67"/>
    </row>
    <row r="322" spans="2:4" s="43" customFormat="1" ht="12.95" customHeight="1">
      <c r="B322" s="55"/>
      <c r="C322" s="67"/>
      <c r="D322" s="67"/>
    </row>
    <row r="323" spans="2:4" s="43" customFormat="1" ht="12.95" customHeight="1">
      <c r="B323" s="55"/>
      <c r="C323" s="67"/>
      <c r="D323" s="67"/>
    </row>
    <row r="324" spans="2:4" s="43" customFormat="1" ht="12.95" customHeight="1">
      <c r="B324" s="55"/>
      <c r="C324" s="67"/>
      <c r="D324" s="67"/>
    </row>
    <row r="325" spans="2:4" s="43" customFormat="1" ht="12.95" customHeight="1">
      <c r="B325" s="55"/>
      <c r="C325" s="67"/>
      <c r="D325" s="67"/>
    </row>
    <row r="326" spans="2:4" s="43" customFormat="1" ht="12.95" customHeight="1">
      <c r="B326" s="55"/>
      <c r="C326" s="67"/>
      <c r="D326" s="67"/>
    </row>
    <row r="327" spans="2:4" s="43" customFormat="1" ht="12.95" customHeight="1">
      <c r="B327" s="55"/>
      <c r="C327" s="67"/>
      <c r="D327" s="67"/>
    </row>
    <row r="328" spans="2:4" s="43" customFormat="1" ht="12.95" customHeight="1">
      <c r="B328" s="55"/>
      <c r="C328" s="67"/>
      <c r="D328" s="67"/>
    </row>
    <row r="329" spans="2:4" s="43" customFormat="1" ht="12.95" customHeight="1">
      <c r="B329" s="55"/>
      <c r="C329" s="67"/>
      <c r="D329" s="67"/>
    </row>
    <row r="330" spans="2:4" s="43" customFormat="1" ht="12.95" customHeight="1">
      <c r="B330" s="55"/>
      <c r="C330" s="67"/>
      <c r="D330" s="67"/>
    </row>
    <row r="331" spans="2:4" s="43" customFormat="1" ht="12.95" customHeight="1">
      <c r="B331" s="55"/>
      <c r="C331" s="67"/>
      <c r="D331" s="67"/>
    </row>
    <row r="332" spans="2:4" s="43" customFormat="1" ht="12.95" customHeight="1">
      <c r="B332" s="55"/>
      <c r="C332" s="67"/>
      <c r="D332" s="67"/>
    </row>
    <row r="333" spans="2:4" s="43" customFormat="1" ht="12.95" customHeight="1">
      <c r="B333" s="55"/>
      <c r="C333" s="67"/>
      <c r="D333" s="67"/>
    </row>
    <row r="334" spans="2:4" s="43" customFormat="1" ht="12.95" customHeight="1">
      <c r="B334" s="55"/>
      <c r="C334" s="67"/>
      <c r="D334" s="67"/>
    </row>
    <row r="335" spans="2:4" s="43" customFormat="1" ht="12.95" customHeight="1">
      <c r="B335" s="55"/>
      <c r="C335" s="67"/>
      <c r="D335" s="67"/>
    </row>
    <row r="336" spans="2:4" s="43" customFormat="1" ht="12.95" customHeight="1">
      <c r="B336" s="55"/>
      <c r="C336" s="67"/>
      <c r="D336" s="67"/>
    </row>
    <row r="337" spans="2:4" s="43" customFormat="1" ht="12.95" customHeight="1">
      <c r="B337" s="55"/>
      <c r="C337" s="67"/>
      <c r="D337" s="67"/>
    </row>
    <row r="338" spans="2:4" s="43" customFormat="1" ht="12.95" customHeight="1">
      <c r="B338" s="55"/>
      <c r="C338" s="67"/>
      <c r="D338" s="67"/>
    </row>
    <row r="339" spans="2:4" s="43" customFormat="1" ht="12.95" customHeight="1">
      <c r="B339" s="55"/>
      <c r="C339" s="67"/>
      <c r="D339" s="67"/>
    </row>
    <row r="340" spans="2:4" s="43" customFormat="1" ht="12.95" customHeight="1">
      <c r="B340" s="55"/>
      <c r="C340" s="67"/>
      <c r="D340" s="67"/>
    </row>
    <row r="341" spans="2:4" s="43" customFormat="1" ht="12.95" customHeight="1">
      <c r="B341" s="55"/>
      <c r="C341" s="67"/>
      <c r="D341" s="67"/>
    </row>
    <row r="342" spans="2:4" s="43" customFormat="1" ht="12.95" customHeight="1">
      <c r="B342" s="55"/>
      <c r="C342" s="67"/>
      <c r="D342" s="67"/>
    </row>
    <row r="343" spans="2:4" s="43" customFormat="1" ht="12.95" customHeight="1">
      <c r="B343" s="55"/>
      <c r="C343" s="67"/>
      <c r="D343" s="67"/>
    </row>
    <row r="344" spans="2:4" s="43" customFormat="1" ht="12.95" customHeight="1">
      <c r="B344" s="55"/>
      <c r="C344" s="67"/>
      <c r="D344" s="67"/>
    </row>
    <row r="345" spans="2:4" s="43" customFormat="1" ht="12.95" customHeight="1">
      <c r="B345" s="55"/>
      <c r="C345" s="67"/>
      <c r="D345" s="67"/>
    </row>
    <row r="346" spans="2:4" s="43" customFormat="1" ht="12.95" customHeight="1">
      <c r="B346" s="55"/>
      <c r="C346" s="67"/>
      <c r="D346" s="67"/>
    </row>
    <row r="347" spans="2:4" s="43" customFormat="1" ht="12.95" customHeight="1">
      <c r="B347" s="55"/>
      <c r="C347" s="67"/>
      <c r="D347" s="67"/>
    </row>
    <row r="348" spans="2:4" s="43" customFormat="1" ht="12.95" customHeight="1">
      <c r="B348" s="55"/>
      <c r="C348" s="67"/>
      <c r="D348" s="67"/>
    </row>
    <row r="349" spans="2:4" s="43" customFormat="1" ht="12.95" customHeight="1">
      <c r="B349" s="55"/>
      <c r="C349" s="67"/>
      <c r="D349" s="67"/>
    </row>
    <row r="350" spans="2:4" s="43" customFormat="1" ht="12.95" customHeight="1">
      <c r="B350" s="55"/>
      <c r="C350" s="67"/>
      <c r="D350" s="67"/>
    </row>
    <row r="351" spans="2:4" s="43" customFormat="1" ht="12.95" customHeight="1">
      <c r="B351" s="55"/>
      <c r="C351" s="67"/>
      <c r="D351" s="67"/>
    </row>
    <row r="352" spans="2:4" s="43" customFormat="1" ht="12.95" customHeight="1">
      <c r="B352" s="55"/>
      <c r="C352" s="67"/>
      <c r="D352" s="67"/>
    </row>
    <row r="353" spans="2:4" s="43" customFormat="1" ht="12.95" customHeight="1">
      <c r="B353" s="55"/>
      <c r="C353" s="67"/>
      <c r="D353" s="67"/>
    </row>
    <row r="354" spans="2:4" s="43" customFormat="1" ht="12.95" customHeight="1">
      <c r="B354" s="55"/>
      <c r="C354" s="67"/>
      <c r="D354" s="67"/>
    </row>
    <row r="355" spans="2:4" s="43" customFormat="1" ht="12.95" customHeight="1">
      <c r="B355" s="55"/>
      <c r="C355" s="67"/>
      <c r="D355" s="67"/>
    </row>
    <row r="356" spans="2:4" s="43" customFormat="1" ht="12.95" customHeight="1">
      <c r="B356" s="55"/>
      <c r="C356" s="67"/>
      <c r="D356" s="67"/>
    </row>
    <row r="357" spans="2:4" s="43" customFormat="1" ht="12.95" customHeight="1">
      <c r="B357" s="55"/>
      <c r="C357" s="67"/>
      <c r="D357" s="67"/>
    </row>
    <row r="358" spans="2:4" s="43" customFormat="1" ht="12.95" customHeight="1">
      <c r="B358" s="55"/>
      <c r="C358" s="67"/>
      <c r="D358" s="67"/>
    </row>
    <row r="359" spans="2:4" s="43" customFormat="1" ht="12.95" customHeight="1">
      <c r="B359" s="55"/>
      <c r="C359" s="67"/>
      <c r="D359" s="67"/>
    </row>
    <row r="360" spans="2:4" s="43" customFormat="1" ht="12.95" customHeight="1">
      <c r="B360" s="55"/>
      <c r="C360" s="67"/>
      <c r="D360" s="67"/>
    </row>
    <row r="361" spans="2:4" s="43" customFormat="1" ht="12.95" customHeight="1">
      <c r="B361" s="55"/>
      <c r="C361" s="67"/>
      <c r="D361" s="67"/>
    </row>
    <row r="362" spans="2:4" s="43" customFormat="1" ht="12.95" customHeight="1">
      <c r="B362" s="55"/>
      <c r="C362" s="67"/>
      <c r="D362" s="67"/>
    </row>
    <row r="363" spans="2:4" s="43" customFormat="1" ht="12.95" customHeight="1">
      <c r="B363" s="55"/>
      <c r="C363" s="67"/>
      <c r="D363" s="67"/>
    </row>
    <row r="364" spans="2:4" s="43" customFormat="1" ht="12.95" customHeight="1">
      <c r="B364" s="55"/>
      <c r="C364" s="67"/>
      <c r="D364" s="67"/>
    </row>
    <row r="365" spans="2:4" s="43" customFormat="1" ht="12.95" customHeight="1">
      <c r="B365" s="55"/>
      <c r="C365" s="67"/>
      <c r="D365" s="67"/>
    </row>
    <row r="366" spans="2:4" s="43" customFormat="1" ht="12.95" customHeight="1">
      <c r="B366" s="55"/>
      <c r="C366" s="67"/>
      <c r="D366" s="67"/>
    </row>
    <row r="367" spans="2:4" s="43" customFormat="1" ht="12.95" customHeight="1">
      <c r="B367" s="55"/>
      <c r="C367" s="67"/>
      <c r="D367" s="67"/>
    </row>
    <row r="368" spans="2:4" s="43" customFormat="1" ht="12.95" customHeight="1">
      <c r="B368" s="55"/>
      <c r="C368" s="67"/>
      <c r="D368" s="67"/>
    </row>
    <row r="369" spans="2:4" s="43" customFormat="1" ht="12.95" customHeight="1">
      <c r="B369" s="55"/>
      <c r="C369" s="67"/>
      <c r="D369" s="67"/>
    </row>
    <row r="370" spans="2:4" s="43" customFormat="1" ht="12.95" customHeight="1">
      <c r="B370" s="55"/>
      <c r="C370" s="67"/>
      <c r="D370" s="67"/>
    </row>
    <row r="371" spans="2:4" s="43" customFormat="1" ht="12.95" customHeight="1">
      <c r="B371" s="55"/>
      <c r="C371" s="67"/>
      <c r="D371" s="67"/>
    </row>
    <row r="372" spans="2:4" s="43" customFormat="1" ht="12.95" customHeight="1">
      <c r="B372" s="55"/>
      <c r="C372" s="67"/>
      <c r="D372" s="67"/>
    </row>
    <row r="373" spans="2:4" s="43" customFormat="1" ht="12.95" customHeight="1">
      <c r="B373" s="55"/>
      <c r="C373" s="67"/>
      <c r="D373" s="67"/>
    </row>
    <row r="374" spans="2:4" s="43" customFormat="1" ht="12.95" customHeight="1">
      <c r="B374" s="55"/>
      <c r="C374" s="67"/>
      <c r="D374" s="67"/>
    </row>
    <row r="375" spans="2:4" s="43" customFormat="1" ht="12.95" customHeight="1">
      <c r="B375" s="55"/>
      <c r="C375" s="67"/>
      <c r="D375" s="67"/>
    </row>
    <row r="376" spans="2:4" s="43" customFormat="1" ht="12.95" customHeight="1">
      <c r="B376" s="55"/>
      <c r="C376" s="67"/>
      <c r="D376" s="67"/>
    </row>
    <row r="377" spans="2:4" s="43" customFormat="1" ht="12.95" customHeight="1">
      <c r="B377" s="55"/>
      <c r="C377" s="67"/>
      <c r="D377" s="67"/>
    </row>
    <row r="378" spans="2:4" s="43" customFormat="1" ht="12.95" customHeight="1"/>
    <row r="379" spans="2:4" s="43" customFormat="1" ht="12.95" customHeight="1"/>
    <row r="380" spans="2:4" s="43" customFormat="1" ht="12.95" customHeight="1"/>
    <row r="381" spans="2:4" s="43" customFormat="1" ht="12.95" customHeight="1"/>
    <row r="382" spans="2:4" s="43" customFormat="1" ht="12.95" customHeight="1"/>
    <row r="383" spans="2:4" s="43" customFormat="1" ht="12.95" customHeight="1"/>
    <row r="384" spans="2:4" s="43" customFormat="1" ht="12.95" customHeight="1"/>
    <row r="385" s="43" customFormat="1" ht="12.95" customHeight="1"/>
    <row r="386" s="43" customFormat="1" ht="12.95" customHeight="1"/>
    <row r="387" s="43" customFormat="1" ht="12.95" customHeight="1"/>
    <row r="388" s="43" customFormat="1" ht="12.95" customHeight="1"/>
    <row r="389" s="43" customFormat="1" ht="12.95" customHeight="1"/>
    <row r="390" s="43" customFormat="1" ht="12.95" customHeight="1"/>
    <row r="391" s="43" customFormat="1" ht="12.95" customHeight="1"/>
    <row r="392" s="43" customFormat="1" ht="12.95" customHeight="1"/>
    <row r="393" s="43" customFormat="1" ht="12.95" customHeight="1"/>
    <row r="394" s="43" customFormat="1" ht="12.95" customHeight="1"/>
    <row r="395" s="43" customFormat="1" ht="12.95" customHeight="1"/>
    <row r="396" s="43" customFormat="1" ht="12.95" customHeight="1"/>
    <row r="397" s="43" customFormat="1" ht="12.95" customHeight="1"/>
    <row r="398" s="43" customFormat="1" ht="12.95" customHeight="1"/>
    <row r="399" s="43" customFormat="1" ht="12.95" customHeight="1"/>
    <row r="400" s="43" customFormat="1" ht="12.95" customHeight="1"/>
    <row r="401" s="43" customFormat="1" ht="12.95" customHeight="1"/>
    <row r="402" s="43" customFormat="1" ht="12.95" customHeight="1"/>
    <row r="403" s="43" customFormat="1" ht="12.95" customHeight="1"/>
    <row r="404" s="43" customFormat="1" ht="12.95" customHeight="1"/>
    <row r="405" s="43" customFormat="1" ht="12.95" customHeight="1"/>
    <row r="406" s="43" customFormat="1" ht="12.95" customHeight="1"/>
    <row r="407" s="43" customFormat="1" ht="12.95" customHeight="1"/>
    <row r="408" s="43" customFormat="1" ht="12.95" customHeight="1"/>
    <row r="409" s="43" customFormat="1" ht="12.95" customHeight="1"/>
    <row r="410" s="43" customFormat="1" ht="12.95" customHeight="1"/>
    <row r="411" s="43" customFormat="1" ht="12.95" customHeight="1"/>
    <row r="412" s="43" customFormat="1" ht="12.95" customHeight="1"/>
    <row r="413" s="43" customFormat="1" ht="12.95" customHeight="1"/>
    <row r="414" s="43" customFormat="1" ht="12.95" customHeight="1"/>
    <row r="415" s="43" customFormat="1" ht="12.95" customHeight="1"/>
    <row r="416" s="43" customFormat="1" ht="12.95" customHeight="1"/>
    <row r="417" s="43" customFormat="1" ht="12.95" customHeight="1"/>
    <row r="418" s="43" customFormat="1" ht="12.95" customHeight="1"/>
    <row r="419" s="43" customFormat="1" ht="12.95" customHeight="1"/>
    <row r="420" s="43" customFormat="1" ht="12.95" customHeight="1"/>
    <row r="421" s="43" customFormat="1" ht="12.95" customHeight="1"/>
    <row r="422" s="43" customFormat="1" ht="12.95" customHeight="1"/>
    <row r="423" s="43" customFormat="1" ht="12.95" customHeight="1"/>
    <row r="424" s="43" customFormat="1" ht="12.95" customHeight="1"/>
    <row r="425" s="43" customFormat="1" ht="12.95" customHeight="1"/>
    <row r="426" s="43" customFormat="1" ht="12.95" customHeight="1"/>
    <row r="427" s="43" customFormat="1" ht="12.95" customHeight="1"/>
    <row r="428" s="43" customFormat="1" ht="12.95" customHeight="1"/>
    <row r="429" s="43" customFormat="1" ht="12.95" customHeight="1"/>
    <row r="430" s="43" customFormat="1" ht="12.95" customHeight="1"/>
    <row r="431" s="43" customFormat="1" ht="12.95" customHeight="1"/>
    <row r="432" s="43" customFormat="1" ht="12.95" customHeight="1"/>
    <row r="433" s="43" customFormat="1" ht="12.95" customHeight="1"/>
    <row r="434" s="43" customFormat="1" ht="12.95" customHeight="1"/>
    <row r="435" s="43" customFormat="1" ht="12.95" customHeight="1"/>
    <row r="436" s="43" customFormat="1" ht="12.95" customHeight="1"/>
    <row r="437" s="43" customFormat="1" ht="12.95" customHeight="1"/>
    <row r="438" s="43" customFormat="1" ht="12.95" customHeight="1"/>
    <row r="439" s="43" customFormat="1" ht="12.95" customHeight="1"/>
    <row r="440" s="43" customFormat="1" ht="12.95" customHeight="1"/>
    <row r="441" s="43" customFormat="1" ht="12.95" customHeight="1"/>
    <row r="442" s="43" customFormat="1" ht="12.95" customHeight="1"/>
    <row r="443" s="43" customFormat="1" ht="12.95" customHeight="1"/>
    <row r="444" s="43" customFormat="1" ht="12.95" customHeight="1"/>
    <row r="445" s="43" customFormat="1" ht="12.95" customHeight="1"/>
    <row r="446" s="43" customFormat="1" ht="12.95" customHeight="1"/>
    <row r="447" s="43" customFormat="1" ht="12.95" customHeight="1"/>
    <row r="448" s="43" customFormat="1" ht="12.95" customHeight="1"/>
    <row r="449" s="43" customFormat="1" ht="12.95" customHeight="1"/>
    <row r="450" s="43" customFormat="1" ht="12.95" customHeight="1"/>
    <row r="451" s="43" customFormat="1" ht="12.95" customHeight="1"/>
    <row r="452" s="43" customFormat="1" ht="12.95" customHeight="1"/>
    <row r="453" s="43" customFormat="1" ht="12.95" customHeight="1"/>
    <row r="454" s="43" customFormat="1" ht="12.95" customHeight="1"/>
    <row r="455" s="43" customFormat="1" ht="12.95" customHeight="1"/>
    <row r="456" s="43" customFormat="1" ht="12.95" customHeight="1"/>
    <row r="457" s="43" customFormat="1" ht="12.95" customHeight="1"/>
    <row r="458" s="43" customFormat="1" ht="12.95" customHeight="1"/>
    <row r="459" s="43" customFormat="1" ht="12.95" customHeight="1"/>
    <row r="460" s="43" customFormat="1" ht="12.95" customHeight="1"/>
    <row r="461" s="43" customFormat="1" ht="12.95" customHeight="1"/>
    <row r="462" s="43" customFormat="1" ht="12.95" customHeight="1"/>
    <row r="463" s="43" customFormat="1" ht="12.95" customHeight="1"/>
    <row r="464" s="43" customFormat="1" ht="12.95" customHeight="1"/>
    <row r="465" s="43" customFormat="1" ht="12.95" customHeight="1"/>
    <row r="466" s="43" customFormat="1" ht="12.95" customHeight="1"/>
    <row r="467" s="43" customFormat="1" ht="12.95" customHeight="1"/>
    <row r="468" s="43" customFormat="1" ht="12.95" customHeight="1"/>
    <row r="469" s="43" customFormat="1" ht="12.95" customHeight="1"/>
    <row r="470" s="43" customFormat="1" ht="12.95" customHeight="1"/>
    <row r="471" s="43" customFormat="1" ht="12.95" customHeight="1"/>
    <row r="472" s="43" customFormat="1" ht="12.95" customHeight="1"/>
    <row r="473" s="43" customFormat="1" ht="12.95" customHeight="1"/>
    <row r="474" s="43" customFormat="1" ht="12.95" customHeight="1"/>
    <row r="475" s="43" customFormat="1" ht="12.95" customHeight="1"/>
    <row r="476" s="43" customFormat="1" ht="12.95" customHeight="1"/>
    <row r="477" s="43" customFormat="1" ht="12.95" customHeight="1"/>
    <row r="478" s="43" customFormat="1" ht="12.95" customHeight="1"/>
    <row r="479" s="43" customFormat="1" ht="12.95" customHeight="1"/>
    <row r="480" s="43" customFormat="1" ht="12.95" customHeight="1"/>
    <row r="481" s="43" customFormat="1" ht="12.95" customHeight="1"/>
    <row r="482" s="43" customFormat="1" ht="12.95" customHeight="1"/>
    <row r="483" s="43" customFormat="1" ht="12.95" customHeight="1"/>
    <row r="484" s="43" customFormat="1" ht="12.95" customHeight="1"/>
    <row r="485" s="43" customFormat="1" ht="12.95" customHeight="1"/>
    <row r="486" s="43" customFormat="1" ht="12.95" customHeight="1"/>
    <row r="487" s="43" customFormat="1" ht="12.95" customHeight="1"/>
    <row r="488" s="43" customFormat="1" ht="12.95" customHeight="1"/>
    <row r="489" s="43" customFormat="1" ht="12.95" customHeight="1"/>
    <row r="490" s="43" customFormat="1" ht="12.95" customHeight="1"/>
    <row r="491" s="43" customFormat="1" ht="12.95" customHeight="1"/>
    <row r="492" s="43" customFormat="1" ht="12.95" customHeight="1"/>
    <row r="493" s="43" customFormat="1" ht="12.95" customHeight="1"/>
    <row r="494" s="43" customFormat="1" ht="12.95" customHeight="1"/>
    <row r="495" s="43" customFormat="1" ht="12.95" customHeight="1"/>
    <row r="496" s="43" customFormat="1" ht="12.95" customHeight="1"/>
    <row r="497" s="43" customFormat="1" ht="12.95" customHeight="1"/>
    <row r="498" s="43" customFormat="1" ht="12.95" customHeight="1"/>
    <row r="499" s="43" customFormat="1" ht="12.95" customHeight="1"/>
    <row r="500" s="43" customFormat="1" ht="12.95" customHeight="1"/>
    <row r="501" s="43" customFormat="1" ht="12.95" customHeight="1"/>
    <row r="502" s="43" customFormat="1" ht="12.95" customHeight="1"/>
    <row r="503" s="43" customFormat="1" ht="12.95" customHeight="1"/>
    <row r="504" s="43" customFormat="1" ht="12.95" customHeight="1"/>
    <row r="505" s="43" customFormat="1" ht="12.95" customHeight="1"/>
    <row r="506" s="43" customFormat="1" ht="12.95" customHeight="1"/>
    <row r="507" s="43" customFormat="1" ht="12.95" customHeight="1"/>
    <row r="508" s="43" customFormat="1" ht="12.95" customHeight="1"/>
    <row r="509" s="43" customFormat="1" ht="12.95" customHeight="1"/>
    <row r="510" s="43" customFormat="1" ht="12.95" customHeight="1"/>
    <row r="511" s="43" customFormat="1" ht="12.95" customHeight="1"/>
    <row r="512" s="43" customFormat="1" ht="12.95" customHeight="1"/>
    <row r="513" s="43" customFormat="1" ht="12.95" customHeight="1"/>
    <row r="514" s="43" customFormat="1" ht="12.95" customHeight="1"/>
    <row r="515" s="43" customFormat="1" ht="12.95" customHeight="1"/>
    <row r="516" s="43" customFormat="1" ht="12.95" customHeight="1"/>
    <row r="517" s="43" customFormat="1" ht="12.95" customHeight="1"/>
    <row r="518" s="43" customFormat="1" ht="12.95" customHeight="1"/>
    <row r="519" s="43" customFormat="1" ht="12.95" customHeight="1"/>
    <row r="520" s="43" customFormat="1" ht="12.95" customHeight="1"/>
    <row r="521" s="43" customFormat="1" ht="12.95" customHeight="1"/>
    <row r="522" s="43" customFormat="1" ht="12.95" customHeight="1"/>
    <row r="523" s="43" customFormat="1" ht="12.95" customHeight="1"/>
    <row r="524" s="43" customFormat="1" ht="12.95" customHeight="1"/>
    <row r="525" s="43" customFormat="1" ht="12.95" customHeight="1"/>
    <row r="526" s="43" customFormat="1" ht="12.95" customHeight="1"/>
    <row r="527" s="43" customFormat="1" ht="12.95" customHeight="1"/>
    <row r="528" s="43" customFormat="1" ht="12.95" customHeight="1"/>
    <row r="529" s="43" customFormat="1" ht="12.95" customHeight="1"/>
    <row r="530" s="43" customFormat="1" ht="12.95" customHeight="1"/>
    <row r="531" s="43" customFormat="1" ht="12.95" customHeight="1"/>
    <row r="532" s="43" customFormat="1" ht="12.95" customHeight="1"/>
    <row r="533" s="43" customFormat="1" ht="12.95" customHeight="1"/>
    <row r="534" s="43" customFormat="1" ht="12.95" customHeight="1"/>
    <row r="535" s="43" customFormat="1" ht="12.95" customHeight="1"/>
    <row r="536" s="43" customFormat="1" ht="12.95" customHeight="1"/>
    <row r="537" s="43" customFormat="1" ht="12.95" customHeight="1"/>
    <row r="538" s="43" customFormat="1" ht="12.95" customHeight="1"/>
    <row r="539" s="43" customFormat="1" ht="12.95" customHeight="1"/>
    <row r="540" s="43" customFormat="1" ht="12.95" customHeight="1"/>
    <row r="541" s="43" customFormat="1" ht="12.95" customHeight="1"/>
    <row r="542" s="43" customFormat="1" ht="12.95" customHeight="1"/>
    <row r="543" s="43" customFormat="1" ht="12.95" customHeight="1"/>
    <row r="544" s="43" customFormat="1" ht="12.95" customHeight="1"/>
    <row r="545" s="43" customFormat="1" ht="12.95" customHeight="1"/>
    <row r="546" s="43" customFormat="1" ht="12.95" customHeight="1"/>
    <row r="547" s="43" customFormat="1" ht="12.95" customHeight="1"/>
    <row r="548" s="43" customFormat="1" ht="12.95" customHeight="1"/>
    <row r="549" s="43" customFormat="1" ht="12.95" customHeight="1"/>
    <row r="550" s="43" customFormat="1" ht="12.95" customHeight="1"/>
    <row r="551" s="43" customFormat="1" ht="12.95" customHeight="1"/>
    <row r="552" s="43" customFormat="1" ht="12.95" customHeight="1"/>
    <row r="553" s="43" customFormat="1" ht="12.95" customHeight="1"/>
    <row r="554" s="43" customFormat="1" ht="12.95" customHeight="1"/>
    <row r="555" s="43" customFormat="1" ht="12.95" customHeight="1"/>
    <row r="556" s="43" customFormat="1" ht="12.95" customHeight="1"/>
    <row r="557" s="43" customFormat="1" ht="12.95" customHeight="1"/>
    <row r="558" s="43" customFormat="1" ht="12.95" customHeight="1"/>
    <row r="559" s="43" customFormat="1" ht="12.95" customHeight="1"/>
    <row r="560" s="43" customFormat="1" ht="12.95" customHeight="1"/>
    <row r="561" s="43" customFormat="1" ht="12.95" customHeight="1"/>
    <row r="562" s="43" customFormat="1" ht="12.95" customHeight="1"/>
    <row r="563" s="43" customFormat="1" ht="12.95" customHeight="1"/>
    <row r="564" s="43" customFormat="1" ht="12.95" customHeight="1"/>
    <row r="565" s="43" customFormat="1" ht="12.95" customHeight="1"/>
    <row r="566" s="43" customFormat="1" ht="12.95" customHeight="1"/>
    <row r="567" s="43" customFormat="1" ht="12.95" customHeight="1"/>
    <row r="568" s="43" customFormat="1" ht="12.95" customHeight="1"/>
    <row r="569" s="43" customFormat="1" ht="12.95" customHeight="1"/>
    <row r="570" s="43" customFormat="1" ht="12.95" customHeight="1"/>
    <row r="571" s="43" customFormat="1" ht="12.95" customHeight="1"/>
    <row r="572" s="43" customFormat="1" ht="12.95" customHeight="1"/>
    <row r="573" s="43" customFormat="1" ht="12.95" customHeight="1"/>
    <row r="574" s="43" customFormat="1" ht="12.95" customHeight="1"/>
    <row r="575" s="43" customFormat="1" ht="12.95" customHeight="1"/>
    <row r="576" s="43" customFormat="1" ht="12.95" customHeight="1"/>
    <row r="577" s="43" customFormat="1" ht="12.95" customHeight="1"/>
    <row r="578" s="43" customFormat="1" ht="12.95" customHeight="1"/>
    <row r="579" s="43" customFormat="1" ht="12.95" customHeight="1"/>
    <row r="580" s="43" customFormat="1" ht="12.95" customHeight="1"/>
    <row r="581" s="43" customFormat="1" ht="12.95" customHeight="1"/>
    <row r="582" s="43" customFormat="1" ht="12.95" customHeight="1"/>
    <row r="583" s="43" customFormat="1" ht="12.95" customHeight="1"/>
    <row r="584" s="43" customFormat="1" ht="12.95" customHeight="1"/>
    <row r="585" s="43" customFormat="1" ht="12.95" customHeight="1"/>
    <row r="586" s="43" customFormat="1" ht="12.95" customHeight="1"/>
    <row r="587" s="43" customFormat="1" ht="12.95" customHeight="1"/>
    <row r="588" s="43" customFormat="1" ht="12.95" customHeight="1"/>
    <row r="589" s="43" customFormat="1" ht="12.95" customHeight="1"/>
    <row r="590" s="43" customFormat="1" ht="12.95" customHeight="1"/>
    <row r="591" s="43" customFormat="1" ht="12.95" customHeight="1"/>
    <row r="592" s="43" customFormat="1" ht="12.95" customHeight="1"/>
    <row r="593" s="43" customFormat="1" ht="12.95" customHeight="1"/>
    <row r="594" s="43" customFormat="1" ht="12.95" customHeight="1"/>
    <row r="595" s="43" customFormat="1" ht="12.95" customHeight="1"/>
    <row r="596" s="43" customFormat="1" ht="12.95" customHeight="1"/>
    <row r="597" s="43" customFormat="1" ht="12.95" customHeight="1"/>
    <row r="598" s="43" customFormat="1" ht="12.95" customHeight="1"/>
    <row r="599" s="43" customFormat="1" ht="12.95" customHeight="1"/>
    <row r="600" s="43" customFormat="1" ht="12.95" customHeight="1"/>
    <row r="601" s="43" customFormat="1" ht="12.95" customHeight="1"/>
    <row r="602" s="43" customFormat="1" ht="12.95" customHeight="1"/>
    <row r="603" s="43" customFormat="1" ht="12.95" customHeight="1"/>
    <row r="604" s="43" customFormat="1" ht="12.95" customHeight="1"/>
    <row r="605" s="43" customFormat="1" ht="12.95" customHeight="1"/>
    <row r="606" s="43" customFormat="1" ht="12.95" customHeight="1"/>
    <row r="607" s="43" customFormat="1" ht="12.95" customHeight="1"/>
    <row r="608" s="43" customFormat="1" ht="12.95" customHeight="1"/>
    <row r="609" s="43" customFormat="1" ht="12.95" customHeight="1"/>
    <row r="610" s="43" customFormat="1" ht="12.95" customHeight="1"/>
    <row r="611" s="43" customFormat="1" ht="12.95" customHeight="1"/>
    <row r="612" s="43" customFormat="1" ht="12.95" customHeight="1"/>
    <row r="613" s="43" customFormat="1" ht="12.95" customHeight="1"/>
    <row r="614" s="43" customFormat="1" ht="12.95" customHeight="1"/>
    <row r="615" s="43" customFormat="1" ht="12.95" customHeight="1"/>
    <row r="616" s="43" customFormat="1" ht="12.95" customHeight="1"/>
    <row r="617" s="43" customFormat="1" ht="12.95" customHeight="1"/>
    <row r="618" s="43" customFormat="1" ht="12.95" customHeight="1"/>
    <row r="619" s="43" customFormat="1" ht="12.95" customHeight="1"/>
    <row r="620" s="43" customFormat="1" ht="12.95" customHeight="1"/>
    <row r="621" s="43" customFormat="1" ht="12.95" customHeight="1"/>
    <row r="622" s="43" customFormat="1" ht="12.95" customHeight="1"/>
    <row r="623" s="43" customFormat="1" ht="12.95" customHeight="1"/>
    <row r="624" s="43" customFormat="1" ht="12.95" customHeight="1"/>
    <row r="625" s="43" customFormat="1" ht="12.95" customHeight="1"/>
    <row r="626" s="43" customFormat="1" ht="12.95" customHeight="1"/>
    <row r="627" s="43" customFormat="1" ht="12.95" customHeight="1"/>
    <row r="628" s="43" customFormat="1" ht="12.95" customHeight="1"/>
    <row r="629" s="43" customFormat="1" ht="12.95" customHeight="1"/>
    <row r="630" s="43" customFormat="1" ht="12.95" customHeight="1"/>
    <row r="631" s="43" customFormat="1" ht="12.95" customHeight="1"/>
    <row r="632" s="43" customFormat="1" ht="12.95" customHeight="1"/>
    <row r="633" s="43" customFormat="1" ht="12.95" customHeight="1"/>
    <row r="634" s="43" customFormat="1" ht="12.95" customHeight="1"/>
    <row r="635" s="43" customFormat="1" ht="12.95" customHeight="1"/>
    <row r="636" s="43" customFormat="1" ht="12.95" customHeight="1"/>
    <row r="637" s="43" customFormat="1" ht="12.95" customHeight="1"/>
    <row r="638" s="43" customFormat="1" ht="12.95" customHeight="1"/>
    <row r="639" s="43" customFormat="1" ht="12.95" customHeight="1"/>
    <row r="640" s="43" customFormat="1" ht="12.95" customHeight="1"/>
    <row r="641" s="43" customFormat="1" ht="12.95" customHeight="1"/>
    <row r="642" s="43" customFormat="1" ht="12.95" customHeight="1"/>
    <row r="643" s="43" customFormat="1" ht="12.95" customHeight="1"/>
    <row r="644" s="43" customFormat="1" ht="12.95" customHeight="1"/>
    <row r="645" s="43" customFormat="1" ht="12.95" customHeight="1"/>
    <row r="646" s="43" customFormat="1" ht="12.95" customHeight="1"/>
    <row r="647" s="43" customFormat="1" ht="12.95" customHeight="1"/>
    <row r="648" s="43" customFormat="1" ht="12.95" customHeight="1"/>
    <row r="649" s="43" customFormat="1" ht="12.95" customHeight="1"/>
    <row r="650" s="43" customFormat="1" ht="12.95" customHeight="1"/>
    <row r="651" s="43" customFormat="1" ht="12.95" customHeight="1"/>
    <row r="652" s="43" customFormat="1" ht="12.95" customHeight="1"/>
    <row r="653" s="43" customFormat="1" ht="12.95" customHeight="1"/>
    <row r="654" s="43" customFormat="1" ht="12.95" customHeight="1"/>
    <row r="655" s="43" customFormat="1" ht="12.95" customHeight="1"/>
    <row r="656" s="43" customFormat="1" ht="12.95" customHeight="1"/>
    <row r="657" s="43" customFormat="1" ht="12.95" customHeight="1"/>
    <row r="658" s="43" customFormat="1" ht="12.95" customHeight="1"/>
    <row r="659" s="43" customFormat="1" ht="12.95" customHeight="1"/>
    <row r="660" s="43" customFormat="1" ht="12.95" customHeight="1"/>
    <row r="661" s="43" customFormat="1" ht="12.95" customHeight="1"/>
    <row r="662" s="43" customFormat="1" ht="12.95" customHeight="1"/>
    <row r="663" s="43" customFormat="1" ht="12.95" customHeight="1"/>
    <row r="664" s="43" customFormat="1" ht="12.95" customHeight="1"/>
    <row r="665" s="43" customFormat="1" ht="12.95" customHeight="1"/>
    <row r="666" s="43" customFormat="1" ht="12.95" customHeight="1"/>
    <row r="667" s="43" customFormat="1" ht="12.95" customHeight="1"/>
    <row r="668" s="43" customFormat="1" ht="12.95" customHeight="1"/>
    <row r="669" s="43" customFormat="1" ht="12.95" customHeight="1"/>
    <row r="670" s="43" customFormat="1" ht="12.95" customHeight="1"/>
    <row r="671" s="43" customFormat="1" ht="12.95" customHeight="1"/>
    <row r="672" s="43" customFormat="1" ht="12.95" customHeight="1"/>
    <row r="673" s="43" customFormat="1" ht="12.95" customHeight="1"/>
    <row r="674" s="43" customFormat="1" ht="12.95" customHeight="1"/>
    <row r="675" s="43" customFormat="1" ht="12.95" customHeight="1"/>
    <row r="676" s="43" customFormat="1" ht="12.95" customHeight="1"/>
    <row r="677" s="43" customFormat="1" ht="12.95" customHeight="1"/>
    <row r="678" s="43" customFormat="1" ht="12.95" customHeight="1"/>
    <row r="679" s="43" customFormat="1" ht="12.95" customHeight="1"/>
    <row r="680" s="43" customFormat="1" ht="12.95" customHeight="1"/>
    <row r="681" s="43" customFormat="1" ht="12.95" customHeight="1"/>
    <row r="682" s="43" customFormat="1" ht="12.95" customHeight="1"/>
    <row r="683" s="43" customFormat="1" ht="12.95" customHeight="1"/>
    <row r="684" s="43" customFormat="1" ht="12.95" customHeight="1"/>
    <row r="685" s="43" customFormat="1" ht="12.95" customHeight="1"/>
    <row r="686" s="43" customFormat="1" ht="12.95" customHeight="1"/>
    <row r="687" s="43" customFormat="1" ht="12.95" customHeight="1"/>
    <row r="688" s="43" customFormat="1" ht="12.95" customHeight="1"/>
    <row r="689" s="43" customFormat="1" ht="12.95" customHeight="1"/>
    <row r="690" s="43" customFormat="1" ht="12.95" customHeight="1"/>
    <row r="691" s="43" customFormat="1" ht="12.95" customHeight="1"/>
    <row r="692" s="43" customFormat="1" ht="12.95" customHeight="1"/>
    <row r="693" s="43" customFormat="1" ht="12.95" customHeight="1"/>
    <row r="694" s="43" customFormat="1" ht="12.95" customHeight="1"/>
    <row r="695" s="43" customFormat="1" ht="12.95" customHeight="1"/>
    <row r="696" s="43" customFormat="1" ht="12.95" customHeight="1"/>
    <row r="697" s="43" customFormat="1" ht="12.95" customHeight="1"/>
    <row r="698" s="43" customFormat="1" ht="12.95" customHeight="1"/>
    <row r="699" s="43" customFormat="1" ht="12.95" customHeight="1"/>
    <row r="700" s="43" customFormat="1" ht="12.95" customHeight="1"/>
    <row r="701" s="43" customFormat="1" ht="12.95" customHeight="1"/>
    <row r="702" s="43" customFormat="1" ht="12.95" customHeight="1"/>
    <row r="703" s="43" customFormat="1" ht="12.95" customHeight="1"/>
    <row r="704" s="43" customFormat="1" ht="12.95" customHeight="1"/>
    <row r="705" s="43" customFormat="1" ht="12.95" customHeight="1"/>
    <row r="706" s="43" customFormat="1" ht="12.95" customHeight="1"/>
    <row r="707" s="43" customFormat="1" ht="12.95" customHeight="1"/>
    <row r="708" s="43" customFormat="1" ht="12.95" customHeight="1"/>
    <row r="709" s="43" customFormat="1" ht="12.95" customHeight="1"/>
    <row r="710" s="43" customFormat="1" ht="12.95" customHeight="1"/>
    <row r="711" s="43" customFormat="1" ht="12.95" customHeight="1"/>
    <row r="712" s="43" customFormat="1" ht="12.95" customHeight="1"/>
    <row r="713" s="43" customFormat="1" ht="12.95" customHeight="1"/>
    <row r="714" s="43" customFormat="1" ht="12.95" customHeight="1"/>
    <row r="715" s="43" customFormat="1" ht="12.95" customHeight="1"/>
    <row r="716" s="43" customFormat="1" ht="12.95" customHeight="1"/>
    <row r="717" s="43" customFormat="1" ht="12.95" customHeight="1"/>
    <row r="718" s="43" customFormat="1" ht="12.95" customHeight="1"/>
    <row r="719" s="43" customFormat="1" ht="12.95" customHeight="1"/>
    <row r="720" s="43" customFormat="1" ht="12.95" customHeight="1"/>
    <row r="721" s="43" customFormat="1" ht="12.95" customHeight="1"/>
    <row r="722" s="43" customFormat="1" ht="12.95" customHeight="1"/>
    <row r="723" s="43" customFormat="1" ht="12.95" customHeight="1"/>
    <row r="724" s="43" customFormat="1" ht="12.95" customHeight="1"/>
    <row r="725" s="43" customFormat="1" ht="12.95" customHeight="1"/>
    <row r="726" s="43" customFormat="1" ht="12.95" customHeight="1"/>
    <row r="727" s="43" customFormat="1" ht="12.95" customHeight="1"/>
    <row r="728" s="43" customFormat="1" ht="12.95" customHeight="1"/>
    <row r="729" s="43" customFormat="1" ht="12.95" customHeight="1"/>
    <row r="730" s="43" customFormat="1" ht="12.95" customHeight="1"/>
    <row r="731" s="43" customFormat="1" ht="12.95" customHeight="1"/>
    <row r="732" s="43" customFormat="1" ht="12.95" customHeight="1"/>
    <row r="733" s="43" customFormat="1" ht="12.95" customHeight="1"/>
    <row r="734" s="43" customFormat="1" ht="12.95" customHeight="1"/>
    <row r="735" s="43" customFormat="1" ht="12.95" customHeight="1"/>
    <row r="736" s="43" customFormat="1" ht="12.95" customHeight="1"/>
    <row r="737" s="43" customFormat="1" ht="12.95" customHeight="1"/>
    <row r="738" s="43" customFormat="1" ht="12.95" customHeight="1"/>
    <row r="739" s="43" customFormat="1" ht="12.95" customHeight="1"/>
    <row r="740" s="43" customFormat="1" ht="12.95" customHeight="1"/>
    <row r="741" s="43" customFormat="1" ht="12.95" customHeight="1"/>
    <row r="742" s="43" customFormat="1" ht="12.95" customHeight="1"/>
    <row r="743" s="43" customFormat="1" ht="12.95" customHeight="1"/>
    <row r="744" s="43" customFormat="1" ht="12.95" customHeight="1"/>
    <row r="745" s="43" customFormat="1" ht="12.95" customHeight="1"/>
    <row r="746" s="43" customFormat="1" ht="12.95" customHeight="1"/>
    <row r="747" s="43" customFormat="1" ht="12.95" customHeight="1"/>
    <row r="748" s="43" customFormat="1" ht="12.95" customHeight="1"/>
    <row r="749" s="43" customFormat="1" ht="12.95" customHeight="1"/>
    <row r="750" s="43" customFormat="1" ht="12.95" customHeight="1"/>
    <row r="751" s="43" customFormat="1" ht="12.95" customHeight="1"/>
    <row r="752" s="43" customFormat="1" ht="12.95" customHeight="1"/>
    <row r="753" s="43" customFormat="1" ht="12.95" customHeight="1"/>
    <row r="754" s="43" customFormat="1" ht="12.95" customHeight="1"/>
    <row r="755" s="43" customFormat="1" ht="12.95" customHeight="1"/>
    <row r="756" s="43" customFormat="1" ht="12.95" customHeight="1"/>
    <row r="757" s="43" customFormat="1" ht="12.95" customHeight="1"/>
    <row r="758" s="43" customFormat="1" ht="12.95" customHeight="1"/>
    <row r="759" s="43" customFormat="1" ht="12.95" customHeight="1"/>
    <row r="760" s="43" customFormat="1" ht="12.95" customHeight="1"/>
    <row r="761" s="43" customFormat="1" ht="12.95" customHeight="1"/>
    <row r="762" s="43" customFormat="1" ht="12.95" customHeight="1"/>
    <row r="763" s="43" customFormat="1" ht="12.95" customHeight="1"/>
    <row r="764" s="43" customFormat="1" ht="12.95" customHeight="1"/>
    <row r="765" s="43" customFormat="1" ht="12.95" customHeight="1"/>
    <row r="766" s="43" customFormat="1" ht="12.95" customHeight="1"/>
    <row r="767" s="43" customFormat="1" ht="12.95" customHeight="1"/>
    <row r="768" s="43" customFormat="1" ht="12.95" customHeight="1"/>
    <row r="769" s="43" customFormat="1" ht="12.95" customHeight="1"/>
    <row r="770" s="43" customFormat="1" ht="12.95" customHeight="1"/>
    <row r="771" s="43" customFormat="1" ht="12.95" customHeight="1"/>
    <row r="772" s="43" customFormat="1" ht="12.95" customHeight="1"/>
    <row r="773" s="43" customFormat="1" ht="12.95" customHeight="1"/>
    <row r="774" s="43" customFormat="1" ht="12.95" customHeight="1"/>
    <row r="775" s="43" customFormat="1" ht="12.95" customHeight="1"/>
    <row r="776" s="43" customFormat="1" ht="12.95" customHeight="1"/>
    <row r="777" s="43" customFormat="1" ht="12.95" customHeight="1"/>
    <row r="778" s="43" customFormat="1" ht="12.95" customHeight="1"/>
    <row r="779" s="43" customFormat="1" ht="12.95" customHeight="1"/>
    <row r="780" s="43" customFormat="1" ht="12.95" customHeight="1"/>
    <row r="781" s="43" customFormat="1" ht="12.95" customHeight="1"/>
    <row r="782" s="43" customFormat="1" ht="12.95" customHeight="1"/>
    <row r="783" s="43" customFormat="1" ht="12.95" customHeight="1"/>
    <row r="784" s="43" customFormat="1" ht="12.95" customHeight="1"/>
    <row r="785" s="43" customFormat="1" ht="12.95" customHeight="1"/>
    <row r="786" s="43" customFormat="1" ht="12.95" customHeight="1"/>
    <row r="787" s="43" customFormat="1" ht="12.95" customHeight="1"/>
    <row r="788" s="43" customFormat="1" ht="12.95" customHeight="1"/>
    <row r="789" s="43" customFormat="1" ht="12.95" customHeight="1"/>
    <row r="790" s="43" customFormat="1" ht="12.95" customHeight="1"/>
    <row r="791" s="43" customFormat="1" ht="12.95" customHeight="1"/>
    <row r="792" s="43" customFormat="1" ht="12.95" customHeight="1"/>
    <row r="793" s="43" customFormat="1" ht="12.95" customHeight="1"/>
    <row r="794" s="43" customFormat="1" ht="12.95" customHeight="1"/>
    <row r="795" s="43" customFormat="1" ht="12.95" customHeight="1"/>
    <row r="796" s="43" customFormat="1" ht="12.95" customHeight="1"/>
    <row r="797" s="43" customFormat="1" ht="12.95" customHeight="1"/>
    <row r="798" s="43" customFormat="1" ht="12.95" customHeight="1"/>
    <row r="799" s="43" customFormat="1" ht="12.95" customHeight="1"/>
    <row r="800" s="43" customFormat="1" ht="12.95" customHeight="1"/>
    <row r="801" s="43" customFormat="1" ht="12.95" customHeight="1"/>
    <row r="802" s="43" customFormat="1" ht="12.95" customHeight="1"/>
    <row r="803" s="43" customFormat="1" ht="12.95" customHeight="1"/>
    <row r="804" s="43" customFormat="1" ht="12.95" customHeight="1"/>
    <row r="805" s="43" customFormat="1" ht="12.95" customHeight="1"/>
    <row r="806" s="43" customFormat="1" ht="12.95" customHeight="1"/>
    <row r="807" s="43" customFormat="1" ht="12.95" customHeight="1"/>
    <row r="808" s="43" customFormat="1" ht="12.95" customHeight="1"/>
    <row r="809" s="43" customFormat="1" ht="12.95" customHeight="1"/>
    <row r="810" s="43" customFormat="1" ht="12.95" customHeight="1"/>
    <row r="811" s="43" customFormat="1" ht="12.95" customHeight="1"/>
    <row r="812" s="43" customFormat="1" ht="12.95" customHeight="1"/>
    <row r="813" s="43" customFormat="1" ht="12.95" customHeight="1"/>
    <row r="814" s="43" customFormat="1" ht="12.95" customHeight="1"/>
    <row r="815" s="43" customFormat="1" ht="12.95" customHeight="1"/>
    <row r="816" s="43" customFormat="1" ht="12.95" customHeight="1"/>
    <row r="817" s="43" customFormat="1" ht="12.95" customHeight="1"/>
    <row r="818" s="43" customFormat="1" ht="12.95" customHeight="1"/>
    <row r="819" s="43" customFormat="1" ht="12.95" customHeight="1"/>
    <row r="820" s="43" customFormat="1" ht="12.95" customHeight="1"/>
    <row r="821" s="43" customFormat="1" ht="12.95" customHeight="1"/>
    <row r="822" s="43" customFormat="1" ht="12.95" customHeight="1"/>
    <row r="823" s="43" customFormat="1" ht="12.95" customHeight="1"/>
    <row r="824" s="43" customFormat="1" ht="12.95" customHeight="1"/>
    <row r="825" s="43" customFormat="1" ht="12.95" customHeight="1"/>
    <row r="826" s="43" customFormat="1" ht="12.95" customHeight="1"/>
    <row r="827" s="43" customFormat="1" ht="12.95" customHeight="1"/>
    <row r="828" s="43" customFormat="1" ht="12.95" customHeight="1"/>
    <row r="829" s="43" customFormat="1" ht="12.95" customHeight="1"/>
    <row r="830" s="43" customFormat="1" ht="12.95" customHeight="1"/>
    <row r="831" s="43" customFormat="1" ht="12.95" customHeight="1"/>
    <row r="832" s="43" customFormat="1" ht="12.95" customHeight="1"/>
    <row r="833" s="43" customFormat="1" ht="12.95" customHeight="1"/>
    <row r="834" s="43" customFormat="1" ht="12.95" customHeight="1"/>
    <row r="835" s="43" customFormat="1" ht="12.95" customHeight="1"/>
    <row r="836" s="43" customFormat="1" ht="12.95" customHeight="1"/>
    <row r="837" s="43" customFormat="1" ht="12.95" customHeight="1"/>
    <row r="838" s="43" customFormat="1" ht="12.95" customHeight="1"/>
    <row r="839" s="43" customFormat="1" ht="12.95" customHeight="1"/>
    <row r="840" s="43" customFormat="1" ht="12.95" customHeight="1"/>
    <row r="841" s="43" customFormat="1" ht="12.95" customHeight="1"/>
    <row r="842" s="43" customFormat="1" ht="12.95" customHeight="1"/>
    <row r="843" s="43" customFormat="1" ht="12.95" customHeight="1"/>
    <row r="844" s="43" customFormat="1" ht="12.95" customHeight="1"/>
    <row r="845" s="43" customFormat="1" ht="12.95" customHeight="1"/>
    <row r="846" s="43" customFormat="1" ht="12.95" customHeight="1"/>
    <row r="847" s="43" customFormat="1" ht="12.95" customHeight="1"/>
    <row r="848" s="43" customFormat="1" ht="12.95" customHeight="1"/>
    <row r="849" s="43" customFormat="1" ht="12.95" customHeight="1"/>
    <row r="850" s="43" customFormat="1" ht="12.95" customHeight="1"/>
    <row r="851" s="43" customFormat="1" ht="12.95" customHeight="1"/>
    <row r="852" s="43" customFormat="1" ht="12.95" customHeight="1"/>
    <row r="853" s="43" customFormat="1" ht="12.95" customHeight="1"/>
    <row r="854" s="43" customFormat="1" ht="12.95" customHeight="1"/>
    <row r="855" s="43" customFormat="1" ht="12.95" customHeight="1"/>
    <row r="856" s="43" customFormat="1" ht="12.95" customHeight="1"/>
    <row r="857" s="43" customFormat="1" ht="12.95" customHeight="1"/>
    <row r="858" s="43" customFormat="1" ht="12.95" customHeight="1"/>
    <row r="859" s="43" customFormat="1" ht="12.95" customHeight="1"/>
    <row r="860" s="43" customFormat="1" ht="12.95" customHeight="1"/>
    <row r="861" s="43" customFormat="1" ht="12.95" customHeight="1"/>
    <row r="862" s="43" customFormat="1" ht="12.95" customHeight="1"/>
    <row r="863" s="43" customFormat="1" ht="12.95" customHeight="1"/>
    <row r="864" s="43" customFormat="1" ht="12.95" customHeight="1"/>
    <row r="865" s="43" customFormat="1" ht="12.95" customHeight="1"/>
    <row r="866" s="43" customFormat="1" ht="12.95" customHeight="1"/>
    <row r="867" s="43" customFormat="1" ht="12.95" customHeight="1"/>
    <row r="868" s="43" customFormat="1" ht="12.95" customHeight="1"/>
    <row r="869" s="43" customFormat="1" ht="12.95" customHeight="1"/>
    <row r="870" s="43" customFormat="1" ht="12.95" customHeight="1"/>
    <row r="871" s="43" customFormat="1" ht="12.95" customHeight="1"/>
    <row r="872" s="43" customFormat="1" ht="12.95" customHeight="1"/>
    <row r="873" s="43" customFormat="1" ht="12.95" customHeight="1"/>
    <row r="874" s="43" customFormat="1" ht="12.95" customHeight="1"/>
    <row r="875" s="43" customFormat="1" ht="12.95" customHeight="1"/>
    <row r="876" s="43" customFormat="1" ht="12.95" customHeight="1"/>
    <row r="877" s="43" customFormat="1" ht="12.95" customHeight="1"/>
    <row r="878" s="43" customFormat="1" ht="12.95" customHeight="1"/>
    <row r="879" s="43" customFormat="1" ht="12.95" customHeight="1"/>
    <row r="880" s="43" customFormat="1" ht="12.95" customHeight="1"/>
    <row r="881" s="43" customFormat="1" ht="12.95" customHeight="1"/>
    <row r="882" s="43" customFormat="1" ht="12.95" customHeight="1"/>
    <row r="883" s="43" customFormat="1" ht="12.95" customHeight="1"/>
    <row r="884" s="43" customFormat="1" ht="12.95" customHeight="1"/>
    <row r="885" s="43" customFormat="1" ht="12.95" customHeight="1"/>
    <row r="886" s="43" customFormat="1" ht="12.95" customHeight="1"/>
    <row r="887" s="43" customFormat="1" ht="12.95" customHeight="1"/>
    <row r="888" s="43" customFormat="1" ht="12.95" customHeight="1"/>
    <row r="889" s="43" customFormat="1" ht="12.95" customHeight="1"/>
    <row r="890" s="43" customFormat="1" ht="12.95" customHeight="1"/>
    <row r="891" s="43" customFormat="1" ht="12.95" customHeight="1"/>
    <row r="892" s="43" customFormat="1" ht="12.95" customHeight="1"/>
    <row r="893" s="43" customFormat="1" ht="12.95" customHeight="1"/>
    <row r="894" s="43" customFormat="1" ht="12.95" customHeight="1"/>
    <row r="895" s="43" customFormat="1" ht="12.95" customHeight="1"/>
    <row r="896" s="43" customFormat="1" ht="12.95" customHeight="1"/>
    <row r="897" s="43" customFormat="1" ht="12.95" customHeight="1"/>
    <row r="898" s="43" customFormat="1" ht="12.95" customHeight="1"/>
    <row r="899" s="43" customFormat="1" ht="12.95" customHeight="1"/>
    <row r="900" s="43" customFormat="1" ht="12.95" customHeight="1"/>
    <row r="901" s="43" customFormat="1" ht="12.95" customHeight="1"/>
    <row r="902" s="43" customFormat="1" ht="12.95" customHeight="1"/>
    <row r="903" s="43" customFormat="1" ht="12.95" customHeight="1"/>
    <row r="904" s="43" customFormat="1" ht="12.95" customHeight="1"/>
    <row r="905" s="43" customFormat="1" ht="12.95" customHeight="1"/>
    <row r="906" s="43" customFormat="1" ht="12.95" customHeight="1"/>
    <row r="907" s="43" customFormat="1" ht="12.95" customHeight="1"/>
    <row r="908" s="43" customFormat="1" ht="12.95" customHeight="1"/>
    <row r="909" s="43" customFormat="1" ht="12.95" customHeight="1"/>
    <row r="910" s="43" customFormat="1" ht="12.95" customHeight="1"/>
    <row r="911" s="43" customFormat="1" ht="12.95" customHeight="1"/>
    <row r="912" s="43" customFormat="1" ht="12.95" customHeight="1"/>
    <row r="913" s="43" customFormat="1" ht="12.95" customHeight="1"/>
    <row r="914" s="43" customFormat="1" ht="12.95" customHeight="1"/>
    <row r="915" s="43" customFormat="1" ht="12.95" customHeight="1"/>
    <row r="916" s="43" customFormat="1" ht="12.95" customHeight="1"/>
    <row r="917" s="43" customFormat="1" ht="12.95" customHeight="1"/>
    <row r="918" s="43" customFormat="1" ht="12.95" customHeight="1"/>
    <row r="919" s="43" customFormat="1" ht="12.95" customHeight="1"/>
    <row r="920" s="43" customFormat="1" ht="12.95" customHeight="1"/>
    <row r="921" s="43" customFormat="1" ht="12.95" customHeight="1"/>
    <row r="922" s="43" customFormat="1" ht="12.95" customHeight="1"/>
    <row r="923" s="43" customFormat="1" ht="12.95" customHeight="1"/>
    <row r="924" s="43" customFormat="1" ht="12.95" customHeight="1"/>
    <row r="925" s="43" customFormat="1" ht="12.95" customHeight="1"/>
    <row r="926" s="43" customFormat="1" ht="12.95" customHeight="1"/>
    <row r="927" s="43" customFormat="1" ht="12.95" customHeight="1"/>
    <row r="928" s="43" customFormat="1" ht="12.95" customHeight="1"/>
    <row r="929" s="43" customFormat="1" ht="12.95" customHeight="1"/>
    <row r="930" s="43" customFormat="1" ht="12.95" customHeight="1"/>
    <row r="931" s="43" customFormat="1" ht="12.95" customHeight="1"/>
    <row r="932" s="43" customFormat="1" ht="12.95" customHeight="1"/>
  </sheetData>
  <protectedRanges>
    <protectedRange sqref="A253:D258" name="Range1"/>
  </protectedRanges>
  <sortState xmlns:xlrd2="http://schemas.microsoft.com/office/spreadsheetml/2017/richdata2" ref="A21:T264">
    <sortCondition ref="C21:C264"/>
  </sortState>
  <phoneticPr fontId="8" type="noConversion"/>
  <hyperlinks>
    <hyperlink ref="H1604" r:id="rId1" display="http://vsolj.cetus-net.org/bulletin.html" xr:uid="{00000000-0004-0000-0000-000000000000}"/>
    <hyperlink ref="H65045" r:id="rId2" display="http://vsolj.cetus-net.org/bulletin.html" xr:uid="{00000000-0004-0000-0000-000001000000}"/>
    <hyperlink ref="H65038" r:id="rId3" display="https://www.aavso.org/ejaavso" xr:uid="{00000000-0004-0000-0000-000002000000}"/>
    <hyperlink ref="AP1189" r:id="rId4" display="http://cdsbib.u-strasbg.fr/cgi-bin/cdsbib?1990RMxAA..21..381G" xr:uid="{00000000-0004-0000-0000-000003000000}"/>
    <hyperlink ref="AP1193" r:id="rId5" display="http://cdsbib.u-strasbg.fr/cgi-bin/cdsbib?1990RMxAA..21..381G" xr:uid="{00000000-0004-0000-0000-000004000000}"/>
    <hyperlink ref="AP1192" r:id="rId6" display="http://cdsbib.u-strasbg.fr/cgi-bin/cdsbib?1990RMxAA..21..381G" xr:uid="{00000000-0004-0000-0000-000005000000}"/>
    <hyperlink ref="AP1173" r:id="rId7" display="http://cdsbib.u-strasbg.fr/cgi-bin/cdsbib?1990RMxAA..21..381G" xr:uid="{00000000-0004-0000-0000-000006000000}"/>
    <hyperlink ref="I65045" r:id="rId8" display="http://vsolj.cetus-net.org/bulletin.html" xr:uid="{00000000-0004-0000-0000-000007000000}"/>
    <hyperlink ref="AQ1329" r:id="rId9" display="http://cdsbib.u-strasbg.fr/cgi-bin/cdsbib?1990RMxAA..21..381G" xr:uid="{00000000-0004-0000-0000-000008000000}"/>
    <hyperlink ref="AQ56095" r:id="rId10" display="http://cdsbib.u-strasbg.fr/cgi-bin/cdsbib?1990RMxAA..21..381G" xr:uid="{00000000-0004-0000-0000-000009000000}"/>
    <hyperlink ref="AQ1330" r:id="rId11" display="http://cdsbib.u-strasbg.fr/cgi-bin/cdsbib?1990RMxAA..21..381G" xr:uid="{00000000-0004-0000-0000-00000A000000}"/>
    <hyperlink ref="H65042" r:id="rId12" display="https://www.aavso.org/ejaavso" xr:uid="{00000000-0004-0000-0000-00000B000000}"/>
    <hyperlink ref="H2215" r:id="rId13" display="http://vsolj.cetus-net.org/bulletin.html" xr:uid="{00000000-0004-0000-0000-00000C000000}"/>
    <hyperlink ref="AP3459" r:id="rId14" display="http://cdsbib.u-strasbg.fr/cgi-bin/cdsbib?1990RMxAA..21..381G" xr:uid="{00000000-0004-0000-0000-00000D000000}"/>
    <hyperlink ref="AP3462" r:id="rId15" display="http://cdsbib.u-strasbg.fr/cgi-bin/cdsbib?1990RMxAA..21..381G" xr:uid="{00000000-0004-0000-0000-00000E000000}"/>
    <hyperlink ref="AP3460" r:id="rId16" display="http://cdsbib.u-strasbg.fr/cgi-bin/cdsbib?1990RMxAA..21..381G" xr:uid="{00000000-0004-0000-0000-00000F000000}"/>
    <hyperlink ref="AP3444" r:id="rId17" display="http://cdsbib.u-strasbg.fr/cgi-bin/cdsbib?1990RMxAA..21..381G" xr:uid="{00000000-0004-0000-0000-000010000000}"/>
    <hyperlink ref="I2215" r:id="rId18" display="http://vsolj.cetus-net.org/bulletin.html" xr:uid="{00000000-0004-0000-0000-000011000000}"/>
    <hyperlink ref="AQ3673" r:id="rId19" display="http://cdsbib.u-strasbg.fr/cgi-bin/cdsbib?1990RMxAA..21..381G" xr:uid="{00000000-0004-0000-0000-000012000000}"/>
    <hyperlink ref="AQ374" r:id="rId20" display="http://cdsbib.u-strasbg.fr/cgi-bin/cdsbib?1990RMxAA..21..381G" xr:uid="{00000000-0004-0000-0000-000013000000}"/>
    <hyperlink ref="AQ3677" r:id="rId21" display="http://cdsbib.u-strasbg.fr/cgi-bin/cdsbib?1990RMxAA..21..381G" xr:uid="{00000000-0004-0000-0000-000014000000}"/>
    <hyperlink ref="H64711" r:id="rId22" display="http://vsolj.cetus-net.org/bulletin.html" xr:uid="{00000000-0004-0000-0000-000015000000}"/>
    <hyperlink ref="H64704" r:id="rId23" display="https://www.aavso.org/ejaavso" xr:uid="{00000000-0004-0000-0000-000016000000}"/>
    <hyperlink ref="I64711" r:id="rId24" display="http://vsolj.cetus-net.org/bulletin.html" xr:uid="{00000000-0004-0000-0000-000017000000}"/>
    <hyperlink ref="AQ58362" r:id="rId25" display="http://cdsbib.u-strasbg.fr/cgi-bin/cdsbib?1990RMxAA..21..381G" xr:uid="{00000000-0004-0000-0000-000018000000}"/>
    <hyperlink ref="H64708" r:id="rId26" display="https://www.aavso.org/ejaavso" xr:uid="{00000000-0004-0000-0000-000019000000}"/>
    <hyperlink ref="AP5726" r:id="rId27" display="http://cdsbib.u-strasbg.fr/cgi-bin/cdsbib?1990RMxAA..21..381G" xr:uid="{00000000-0004-0000-0000-00001A000000}"/>
    <hyperlink ref="AP5729" r:id="rId28" display="http://cdsbib.u-strasbg.fr/cgi-bin/cdsbib?1990RMxAA..21..381G" xr:uid="{00000000-0004-0000-0000-00001B000000}"/>
    <hyperlink ref="AP5727" r:id="rId29" display="http://cdsbib.u-strasbg.fr/cgi-bin/cdsbib?1990RMxAA..21..381G" xr:uid="{00000000-0004-0000-0000-00001C000000}"/>
    <hyperlink ref="AP5711" r:id="rId30" display="http://cdsbib.u-strasbg.fr/cgi-bin/cdsbib?1990RMxAA..21..381G" xr:uid="{00000000-0004-0000-0000-00001D000000}"/>
    <hyperlink ref="AQ5940" r:id="rId31" display="http://cdsbib.u-strasbg.fr/cgi-bin/cdsbib?1990RMxAA..21..381G" xr:uid="{00000000-0004-0000-0000-00001E000000}"/>
    <hyperlink ref="AQ5944" r:id="rId32" display="http://cdsbib.u-strasbg.fr/cgi-bin/cdsbib?1990RMxAA..21..381G" xr:uid="{00000000-0004-0000-0000-00001F000000}"/>
    <hyperlink ref="AQ91" r:id="rId33" display="http://cdsbib.u-strasbg.fr/cgi-bin/cdsbib?1990RMxAA..21..381G" xr:uid="{00000000-0004-0000-0000-000020000000}"/>
    <hyperlink ref="I2832" r:id="rId34" display="http://vsolj.cetus-net.org/bulletin.html" xr:uid="{00000000-0004-0000-0000-000021000000}"/>
    <hyperlink ref="H2832" r:id="rId35" display="http://vsolj.cetus-net.org/bulletin.html" xr:uid="{00000000-0004-0000-0000-000022000000}"/>
    <hyperlink ref="AQ749" r:id="rId36" display="http://cdsbib.u-strasbg.fr/cgi-bin/cdsbib?1990RMxAA..21..381G" xr:uid="{00000000-0004-0000-0000-000023000000}"/>
    <hyperlink ref="AQ748" r:id="rId37" display="http://cdsbib.u-strasbg.fr/cgi-bin/cdsbib?1990RMxAA..21..381G" xr:uid="{00000000-0004-0000-0000-000024000000}"/>
    <hyperlink ref="AP4002" r:id="rId38" display="http://cdsbib.u-strasbg.fr/cgi-bin/cdsbib?1990RMxAA..21..381G" xr:uid="{00000000-0004-0000-0000-000025000000}"/>
    <hyperlink ref="AP4020" r:id="rId39" display="http://cdsbib.u-strasbg.fr/cgi-bin/cdsbib?1990RMxAA..21..381G" xr:uid="{00000000-0004-0000-0000-000026000000}"/>
    <hyperlink ref="AP4021" r:id="rId40" display="http://cdsbib.u-strasbg.fr/cgi-bin/cdsbib?1990RMxAA..21..381G" xr:uid="{00000000-0004-0000-0000-000027000000}"/>
    <hyperlink ref="AP4017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29"/>
  <sheetViews>
    <sheetView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35</v>
      </c>
    </row>
    <row r="2" spans="1:4">
      <c r="A2" t="s">
        <v>31</v>
      </c>
    </row>
    <row r="4" spans="1:4">
      <c r="A4" s="8" t="s">
        <v>5</v>
      </c>
      <c r="C4" s="3">
        <v>26352.389500000001</v>
      </c>
      <c r="D4" s="4">
        <v>0.82937121999999996</v>
      </c>
    </row>
    <row r="6" spans="1:4">
      <c r="A6" s="8" t="s">
        <v>6</v>
      </c>
    </row>
    <row r="7" spans="1:4">
      <c r="A7" t="s">
        <v>7</v>
      </c>
      <c r="C7">
        <f>+C4</f>
        <v>26352.389500000001</v>
      </c>
    </row>
    <row r="8" spans="1:4">
      <c r="A8" t="s">
        <v>8</v>
      </c>
      <c r="C8">
        <f>+D4</f>
        <v>0.82937121999999996</v>
      </c>
    </row>
    <row r="10" spans="1:4" ht="13.5" thickBot="1">
      <c r="C10" s="7" t="s">
        <v>26</v>
      </c>
      <c r="D10" s="7" t="s">
        <v>27</v>
      </c>
    </row>
    <row r="11" spans="1:4">
      <c r="A11" t="s">
        <v>21</v>
      </c>
      <c r="C11">
        <f>INTERCEPT(G21:G993,F21:F993)</f>
        <v>3.70461029355574E-2</v>
      </c>
      <c r="D11" s="6"/>
    </row>
    <row r="12" spans="1:4">
      <c r="A12" t="s">
        <v>22</v>
      </c>
      <c r="C12">
        <f>SLOPE(G21:G993,F21:F993)</f>
        <v>-1.6835272851283135E-6</v>
      </c>
      <c r="D12" s="6"/>
    </row>
    <row r="13" spans="1:4">
      <c r="A13" t="s">
        <v>25</v>
      </c>
      <c r="C13" s="6" t="s">
        <v>19</v>
      </c>
      <c r="D13" s="6"/>
    </row>
    <row r="14" spans="1:4">
      <c r="A14" t="s">
        <v>30</v>
      </c>
    </row>
    <row r="15" spans="1:4">
      <c r="A15" s="5" t="s">
        <v>23</v>
      </c>
      <c r="C15" s="18">
        <v>52744.617200000001</v>
      </c>
    </row>
    <row r="16" spans="1:4">
      <c r="A16" s="8" t="s">
        <v>9</v>
      </c>
      <c r="C16">
        <f>+C8+C12</f>
        <v>0.82936953647271483</v>
      </c>
    </row>
    <row r="17" spans="1:32" ht="13.5" thickBot="1"/>
    <row r="18" spans="1:32">
      <c r="A18" s="8" t="s">
        <v>10</v>
      </c>
      <c r="C18" s="3">
        <f>+C15</f>
        <v>52744.617200000001</v>
      </c>
      <c r="D18" s="4">
        <f>+C16</f>
        <v>0.82936953647271483</v>
      </c>
    </row>
    <row r="19" spans="1:32" ht="13.5" thickTop="1"/>
    <row r="20" spans="1:32" ht="13.5" thickBot="1">
      <c r="A20" s="7" t="s">
        <v>11</v>
      </c>
      <c r="B20" s="7" t="s">
        <v>12</v>
      </c>
      <c r="C20" s="7" t="s">
        <v>13</v>
      </c>
      <c r="D20" s="7" t="s">
        <v>18</v>
      </c>
      <c r="E20" s="7" t="s">
        <v>14</v>
      </c>
      <c r="F20" s="7" t="s">
        <v>15</v>
      </c>
      <c r="G20" s="7" t="s">
        <v>16</v>
      </c>
      <c r="H20" s="10" t="s">
        <v>17</v>
      </c>
      <c r="I20" s="10" t="s">
        <v>105</v>
      </c>
      <c r="J20" s="10" t="s">
        <v>106</v>
      </c>
      <c r="K20" s="10" t="s">
        <v>24</v>
      </c>
      <c r="L20" s="10" t="s">
        <v>32</v>
      </c>
      <c r="M20" s="10" t="s">
        <v>33</v>
      </c>
      <c r="N20" s="10" t="s">
        <v>34</v>
      </c>
      <c r="O20" s="10" t="s">
        <v>29</v>
      </c>
      <c r="P20" s="9" t="s">
        <v>28</v>
      </c>
      <c r="Q20" s="7" t="s">
        <v>20</v>
      </c>
    </row>
    <row r="21" spans="1:32">
      <c r="A21" t="s">
        <v>17</v>
      </c>
      <c r="C21">
        <v>26352.389500000001</v>
      </c>
      <c r="D21" s="6" t="s">
        <v>19</v>
      </c>
      <c r="E21">
        <f t="shared" ref="E21:E52" si="0">+(C21-C$7)/C$8</f>
        <v>0</v>
      </c>
      <c r="F21">
        <f t="shared" ref="F21:F52" si="1">ROUND(2*E21,0)/2</f>
        <v>0</v>
      </c>
      <c r="H21" s="12">
        <v>0</v>
      </c>
      <c r="O21">
        <f t="shared" ref="O21:O52" si="2">+C$11+C$12*F21</f>
        <v>3.70461029355574E-2</v>
      </c>
      <c r="Q21" s="2">
        <f t="shared" ref="Q21:Q52" si="3">+C21-15018.5</f>
        <v>11333.889500000001</v>
      </c>
    </row>
    <row r="22" spans="1:32">
      <c r="A22" t="s">
        <v>37</v>
      </c>
      <c r="C22" s="11">
        <v>40988.307999999997</v>
      </c>
      <c r="D22" s="6"/>
      <c r="E22">
        <f t="shared" si="0"/>
        <v>17647.005523051543</v>
      </c>
      <c r="F22">
        <f t="shared" si="1"/>
        <v>17647</v>
      </c>
      <c r="G22">
        <f t="shared" ref="G22:G49" si="4">+C22-(C$7+F22*C$8)</f>
        <v>4.580659995554015E-3</v>
      </c>
      <c r="J22">
        <f t="shared" ref="J22:J49" si="5">+G22</f>
        <v>4.580659995554015E-3</v>
      </c>
      <c r="O22">
        <f t="shared" si="2"/>
        <v>7.3368969348980538E-3</v>
      </c>
      <c r="Q22" s="2">
        <f t="shared" si="3"/>
        <v>25969.807999999997</v>
      </c>
      <c r="AB22">
        <v>13</v>
      </c>
      <c r="AD22" t="s">
        <v>36</v>
      </c>
      <c r="AF22" t="s">
        <v>38</v>
      </c>
    </row>
    <row r="23" spans="1:32">
      <c r="A23" t="s">
        <v>37</v>
      </c>
      <c r="C23" s="11">
        <v>41041.383999999998</v>
      </c>
      <c r="D23" s="6"/>
      <c r="E23">
        <f t="shared" si="0"/>
        <v>17711.000991811601</v>
      </c>
      <c r="F23">
        <f t="shared" si="1"/>
        <v>17711</v>
      </c>
      <c r="G23">
        <f t="shared" si="4"/>
        <v>8.2257999747525901E-4</v>
      </c>
      <c r="J23">
        <f t="shared" si="5"/>
        <v>8.2257999747525901E-4</v>
      </c>
      <c r="O23">
        <f t="shared" si="2"/>
        <v>7.2291511886498384E-3</v>
      </c>
      <c r="Q23" s="2">
        <f t="shared" si="3"/>
        <v>26022.883999999998</v>
      </c>
      <c r="AB23">
        <v>12</v>
      </c>
      <c r="AD23" t="s">
        <v>36</v>
      </c>
      <c r="AF23" t="s">
        <v>38</v>
      </c>
    </row>
    <row r="24" spans="1:32">
      <c r="A24" t="s">
        <v>39</v>
      </c>
      <c r="C24" s="11">
        <v>41055.483999999997</v>
      </c>
      <c r="D24" s="6"/>
      <c r="E24">
        <f t="shared" si="0"/>
        <v>17728.001822874921</v>
      </c>
      <c r="F24">
        <f t="shared" si="1"/>
        <v>17728</v>
      </c>
      <c r="G24">
        <f t="shared" si="4"/>
        <v>1.5118399969651364E-3</v>
      </c>
      <c r="J24">
        <f t="shared" si="5"/>
        <v>1.5118399969651364E-3</v>
      </c>
      <c r="O24">
        <f t="shared" si="2"/>
        <v>7.2005312248026587E-3</v>
      </c>
      <c r="Q24" s="2">
        <f t="shared" si="3"/>
        <v>26036.983999999997</v>
      </c>
      <c r="AB24">
        <v>11</v>
      </c>
      <c r="AD24" t="s">
        <v>36</v>
      </c>
      <c r="AF24" t="s">
        <v>38</v>
      </c>
    </row>
    <row r="25" spans="1:32">
      <c r="A25" t="s">
        <v>41</v>
      </c>
      <c r="C25" s="11">
        <v>41396.358999999997</v>
      </c>
      <c r="D25" s="6"/>
      <c r="E25">
        <f t="shared" si="0"/>
        <v>18139.005956825938</v>
      </c>
      <c r="F25">
        <f t="shared" si="1"/>
        <v>18139</v>
      </c>
      <c r="G25">
        <f t="shared" si="4"/>
        <v>4.9404199962737039E-3</v>
      </c>
      <c r="J25">
        <f t="shared" si="5"/>
        <v>4.9404199962737039E-3</v>
      </c>
      <c r="O25">
        <f t="shared" si="2"/>
        <v>6.5086015106149211E-3</v>
      </c>
      <c r="Q25" s="2">
        <f t="shared" si="3"/>
        <v>26377.858999999997</v>
      </c>
      <c r="AB25">
        <v>12</v>
      </c>
      <c r="AD25" t="s">
        <v>40</v>
      </c>
      <c r="AF25" t="s">
        <v>38</v>
      </c>
    </row>
    <row r="26" spans="1:32">
      <c r="A26" t="s">
        <v>42</v>
      </c>
      <c r="C26" s="11">
        <v>42402.381000000001</v>
      </c>
      <c r="D26" s="6"/>
      <c r="E26">
        <f t="shared" si="0"/>
        <v>19351.999578668765</v>
      </c>
      <c r="F26">
        <f t="shared" si="1"/>
        <v>19352</v>
      </c>
      <c r="G26">
        <f t="shared" si="4"/>
        <v>-3.4944000071845949E-4</v>
      </c>
      <c r="J26">
        <f t="shared" si="5"/>
        <v>-3.4944000071845949E-4</v>
      </c>
      <c r="O26">
        <f t="shared" si="2"/>
        <v>4.4664829137542744E-3</v>
      </c>
      <c r="Q26" s="2">
        <f t="shared" si="3"/>
        <v>27383.881000000001</v>
      </c>
      <c r="AB26">
        <v>7</v>
      </c>
      <c r="AD26" t="s">
        <v>40</v>
      </c>
      <c r="AF26" t="s">
        <v>38</v>
      </c>
    </row>
    <row r="27" spans="1:32">
      <c r="A27" t="s">
        <v>43</v>
      </c>
      <c r="C27" s="11">
        <v>42416.476999999999</v>
      </c>
      <c r="D27" s="6"/>
      <c r="E27">
        <f t="shared" si="0"/>
        <v>19368.995586801288</v>
      </c>
      <c r="F27">
        <f t="shared" si="1"/>
        <v>19369</v>
      </c>
      <c r="G27">
        <f t="shared" si="4"/>
        <v>-3.6601800020434894E-3</v>
      </c>
      <c r="J27">
        <f t="shared" si="5"/>
        <v>-3.6601800020434894E-3</v>
      </c>
      <c r="O27">
        <f t="shared" si="2"/>
        <v>4.4378629499070982E-3</v>
      </c>
      <c r="Q27" s="2">
        <f t="shared" si="3"/>
        <v>27397.976999999999</v>
      </c>
      <c r="AB27">
        <v>6</v>
      </c>
      <c r="AD27" t="s">
        <v>40</v>
      </c>
      <c r="AF27" t="s">
        <v>38</v>
      </c>
    </row>
    <row r="28" spans="1:32">
      <c r="A28" t="s">
        <v>43</v>
      </c>
      <c r="C28" s="11">
        <v>42426.434999999998</v>
      </c>
      <c r="D28" s="6"/>
      <c r="E28">
        <f t="shared" si="0"/>
        <v>19381.002273023169</v>
      </c>
      <c r="F28">
        <f t="shared" si="1"/>
        <v>19381</v>
      </c>
      <c r="G28">
        <f t="shared" si="4"/>
        <v>1.8851799977710471E-3</v>
      </c>
      <c r="J28">
        <f t="shared" si="5"/>
        <v>1.8851799977710471E-3</v>
      </c>
      <c r="O28">
        <f t="shared" si="2"/>
        <v>4.41766062248556E-3</v>
      </c>
      <c r="Q28" s="2">
        <f t="shared" si="3"/>
        <v>27407.934999999998</v>
      </c>
      <c r="AB28">
        <v>11</v>
      </c>
      <c r="AD28" t="s">
        <v>36</v>
      </c>
      <c r="AF28" t="s">
        <v>38</v>
      </c>
    </row>
    <row r="29" spans="1:32">
      <c r="A29" t="s">
        <v>45</v>
      </c>
      <c r="C29" s="11">
        <v>42445.51</v>
      </c>
      <c r="D29" s="6"/>
      <c r="E29">
        <f t="shared" si="0"/>
        <v>19404.001624266635</v>
      </c>
      <c r="F29">
        <f t="shared" si="1"/>
        <v>19404</v>
      </c>
      <c r="G29">
        <f t="shared" si="4"/>
        <v>1.3471199999912642E-3</v>
      </c>
      <c r="J29">
        <f t="shared" si="5"/>
        <v>1.3471199999912642E-3</v>
      </c>
      <c r="O29">
        <f t="shared" si="2"/>
        <v>4.3789394949276042E-3</v>
      </c>
      <c r="Q29" s="2">
        <f t="shared" si="3"/>
        <v>27427.010000000002</v>
      </c>
      <c r="AB29">
        <v>12</v>
      </c>
      <c r="AD29" t="s">
        <v>44</v>
      </c>
      <c r="AF29" t="s">
        <v>38</v>
      </c>
    </row>
    <row r="30" spans="1:32">
      <c r="A30" t="s">
        <v>45</v>
      </c>
      <c r="C30" s="11">
        <v>42460.432999999997</v>
      </c>
      <c r="D30" s="6"/>
      <c r="E30">
        <f t="shared" si="0"/>
        <v>19421.994773341659</v>
      </c>
      <c r="F30">
        <f t="shared" si="1"/>
        <v>19422</v>
      </c>
      <c r="G30">
        <f t="shared" si="4"/>
        <v>-4.3348399995011277E-3</v>
      </c>
      <c r="J30">
        <f t="shared" si="5"/>
        <v>-4.3348399995011277E-3</v>
      </c>
      <c r="O30">
        <f t="shared" si="2"/>
        <v>4.3486360037952934E-3</v>
      </c>
      <c r="Q30" s="2">
        <f t="shared" si="3"/>
        <v>27441.932999999997</v>
      </c>
      <c r="AB30">
        <v>6</v>
      </c>
      <c r="AD30" t="s">
        <v>40</v>
      </c>
      <c r="AF30" t="s">
        <v>38</v>
      </c>
    </row>
    <row r="31" spans="1:32">
      <c r="A31" t="s">
        <v>45</v>
      </c>
      <c r="C31" s="11">
        <v>42460.438999999998</v>
      </c>
      <c r="D31" s="6"/>
      <c r="E31">
        <f t="shared" si="0"/>
        <v>19422.002007737861</v>
      </c>
      <c r="F31">
        <f t="shared" si="1"/>
        <v>19422</v>
      </c>
      <c r="G31">
        <f t="shared" si="4"/>
        <v>1.6651600017212331E-3</v>
      </c>
      <c r="J31">
        <f t="shared" si="5"/>
        <v>1.6651600017212331E-3</v>
      </c>
      <c r="O31">
        <f t="shared" si="2"/>
        <v>4.3486360037952934E-3</v>
      </c>
      <c r="Q31" s="2">
        <f t="shared" si="3"/>
        <v>27441.938999999998</v>
      </c>
      <c r="AB31">
        <v>6</v>
      </c>
      <c r="AD31" t="s">
        <v>44</v>
      </c>
      <c r="AF31" t="s">
        <v>38</v>
      </c>
    </row>
    <row r="32" spans="1:32">
      <c r="A32" t="s">
        <v>46</v>
      </c>
      <c r="C32" s="11">
        <v>42504.406000000003</v>
      </c>
      <c r="D32" s="6"/>
      <c r="E32">
        <f t="shared" si="0"/>
        <v>19475.014457337937</v>
      </c>
      <c r="F32">
        <f t="shared" si="1"/>
        <v>19475</v>
      </c>
      <c r="G32">
        <f t="shared" si="4"/>
        <v>1.1990500002866611E-2</v>
      </c>
      <c r="J32">
        <f t="shared" si="5"/>
        <v>1.1990500002866611E-2</v>
      </c>
      <c r="O32">
        <f t="shared" si="2"/>
        <v>4.2594090576834956E-3</v>
      </c>
      <c r="Q32" s="2">
        <f t="shared" si="3"/>
        <v>27485.906000000003</v>
      </c>
      <c r="AB32">
        <v>6</v>
      </c>
      <c r="AD32" t="s">
        <v>44</v>
      </c>
      <c r="AF32" t="s">
        <v>38</v>
      </c>
    </row>
    <row r="33" spans="1:32">
      <c r="A33" t="s">
        <v>46</v>
      </c>
      <c r="C33" s="11">
        <v>42528.447999999997</v>
      </c>
      <c r="D33" s="6"/>
      <c r="E33">
        <f t="shared" si="0"/>
        <v>19504.00268289994</v>
      </c>
      <c r="F33">
        <f t="shared" si="1"/>
        <v>19504</v>
      </c>
      <c r="G33">
        <f t="shared" si="4"/>
        <v>2.2251199989113957E-3</v>
      </c>
      <c r="J33">
        <f t="shared" si="5"/>
        <v>2.2251199989113957E-3</v>
      </c>
      <c r="O33">
        <f t="shared" si="2"/>
        <v>4.2105867664147742E-3</v>
      </c>
      <c r="Q33" s="2">
        <f t="shared" si="3"/>
        <v>27509.947999999997</v>
      </c>
      <c r="AB33">
        <v>6</v>
      </c>
      <c r="AD33" t="s">
        <v>40</v>
      </c>
      <c r="AF33" t="s">
        <v>38</v>
      </c>
    </row>
    <row r="34" spans="1:32">
      <c r="A34" t="s">
        <v>47</v>
      </c>
      <c r="C34" s="11">
        <v>42775.593000000001</v>
      </c>
      <c r="D34" s="6"/>
      <c r="E34">
        <f t="shared" si="0"/>
        <v>19801.993490924368</v>
      </c>
      <c r="F34">
        <f t="shared" si="1"/>
        <v>19802</v>
      </c>
      <c r="G34">
        <f t="shared" si="4"/>
        <v>-5.3984400001354516E-3</v>
      </c>
      <c r="J34">
        <f t="shared" si="5"/>
        <v>-5.3984400001354516E-3</v>
      </c>
      <c r="O34">
        <f t="shared" si="2"/>
        <v>3.7088956354465394E-3</v>
      </c>
      <c r="Q34" s="2">
        <f t="shared" si="3"/>
        <v>27757.093000000001</v>
      </c>
      <c r="AB34">
        <v>8</v>
      </c>
      <c r="AD34" t="s">
        <v>40</v>
      </c>
      <c r="AF34" t="s">
        <v>38</v>
      </c>
    </row>
    <row r="35" spans="1:32">
      <c r="A35" t="s">
        <v>49</v>
      </c>
      <c r="C35" s="11">
        <v>42835.307999999997</v>
      </c>
      <c r="D35" s="6"/>
      <c r="E35">
        <f t="shared" si="0"/>
        <v>19873.993819076572</v>
      </c>
      <c r="F35">
        <f t="shared" si="1"/>
        <v>19874</v>
      </c>
      <c r="G35">
        <f t="shared" si="4"/>
        <v>-5.126280004333239E-3</v>
      </c>
      <c r="J35">
        <f t="shared" si="5"/>
        <v>-5.126280004333239E-3</v>
      </c>
      <c r="O35">
        <f t="shared" si="2"/>
        <v>3.5876816709172962E-3</v>
      </c>
      <c r="Q35" s="2">
        <f t="shared" si="3"/>
        <v>27816.807999999997</v>
      </c>
      <c r="AB35">
        <v>7</v>
      </c>
      <c r="AD35" t="s">
        <v>48</v>
      </c>
      <c r="AF35" t="s">
        <v>38</v>
      </c>
    </row>
    <row r="36" spans="1:32">
      <c r="A36" t="s">
        <v>49</v>
      </c>
      <c r="C36" s="11">
        <v>42835.313000000002</v>
      </c>
      <c r="D36" s="6"/>
      <c r="E36">
        <f t="shared" si="0"/>
        <v>19873.999847740077</v>
      </c>
      <c r="F36">
        <f t="shared" si="1"/>
        <v>19874</v>
      </c>
      <c r="G36">
        <f t="shared" si="4"/>
        <v>-1.2627999967662618E-4</v>
      </c>
      <c r="J36">
        <f t="shared" si="5"/>
        <v>-1.2627999967662618E-4</v>
      </c>
      <c r="O36">
        <f t="shared" si="2"/>
        <v>3.5876816709172962E-3</v>
      </c>
      <c r="Q36" s="2">
        <f t="shared" si="3"/>
        <v>27816.813000000002</v>
      </c>
      <c r="AB36">
        <v>11</v>
      </c>
      <c r="AD36" t="s">
        <v>36</v>
      </c>
      <c r="AF36" t="s">
        <v>38</v>
      </c>
    </row>
    <row r="37" spans="1:32">
      <c r="A37" t="s">
        <v>50</v>
      </c>
      <c r="C37" s="11">
        <v>42840.288999999997</v>
      </c>
      <c r="D37" s="6"/>
      <c r="E37">
        <f t="shared" si="0"/>
        <v>19879.999573652913</v>
      </c>
      <c r="F37">
        <f t="shared" si="1"/>
        <v>19880</v>
      </c>
      <c r="G37">
        <f t="shared" si="4"/>
        <v>-3.5360000765649602E-4</v>
      </c>
      <c r="J37">
        <f t="shared" si="5"/>
        <v>-3.5360000765649602E-4</v>
      </c>
      <c r="O37">
        <f t="shared" si="2"/>
        <v>3.5775805072065306E-3</v>
      </c>
      <c r="Q37" s="2">
        <f t="shared" si="3"/>
        <v>27821.788999999997</v>
      </c>
      <c r="AB37">
        <v>6</v>
      </c>
      <c r="AD37" t="s">
        <v>48</v>
      </c>
      <c r="AF37" t="s">
        <v>38</v>
      </c>
    </row>
    <row r="38" spans="1:32">
      <c r="A38" t="s">
        <v>50</v>
      </c>
      <c r="C38" s="11">
        <v>42859.375999999997</v>
      </c>
      <c r="D38" s="6"/>
      <c r="E38">
        <f t="shared" si="0"/>
        <v>19903.013393688772</v>
      </c>
      <c r="F38">
        <f t="shared" si="1"/>
        <v>19903</v>
      </c>
      <c r="G38">
        <f t="shared" si="4"/>
        <v>1.1108339997008443E-2</v>
      </c>
      <c r="J38">
        <f t="shared" si="5"/>
        <v>1.1108339997008443E-2</v>
      </c>
      <c r="O38">
        <f t="shared" si="2"/>
        <v>3.5388593796485748E-3</v>
      </c>
      <c r="Q38" s="2">
        <f t="shared" si="3"/>
        <v>27840.875999999997</v>
      </c>
      <c r="AB38">
        <v>11</v>
      </c>
      <c r="AD38" t="s">
        <v>36</v>
      </c>
      <c r="AF38" t="s">
        <v>38</v>
      </c>
    </row>
    <row r="39" spans="1:32">
      <c r="A39" t="s">
        <v>50</v>
      </c>
      <c r="C39" s="11">
        <v>42864.336000000003</v>
      </c>
      <c r="D39" s="6"/>
      <c r="E39">
        <f t="shared" si="0"/>
        <v>19908.993827878428</v>
      </c>
      <c r="F39">
        <f t="shared" si="1"/>
        <v>19909</v>
      </c>
      <c r="G39">
        <f t="shared" si="4"/>
        <v>-5.1189799924031831E-3</v>
      </c>
      <c r="J39">
        <f t="shared" si="5"/>
        <v>-5.1189799924031831E-3</v>
      </c>
      <c r="O39">
        <f t="shared" si="2"/>
        <v>3.5287582159378092E-3</v>
      </c>
      <c r="Q39" s="2">
        <f t="shared" si="3"/>
        <v>27845.836000000003</v>
      </c>
      <c r="AB39">
        <v>8</v>
      </c>
      <c r="AD39" t="s">
        <v>48</v>
      </c>
      <c r="AF39" t="s">
        <v>38</v>
      </c>
    </row>
    <row r="40" spans="1:32">
      <c r="A40" t="s">
        <v>50</v>
      </c>
      <c r="C40" s="11">
        <v>42869.313000000002</v>
      </c>
      <c r="D40" s="6"/>
      <c r="E40">
        <f t="shared" si="0"/>
        <v>19914.994759523968</v>
      </c>
      <c r="F40">
        <f t="shared" si="1"/>
        <v>19915</v>
      </c>
      <c r="G40">
        <f t="shared" si="4"/>
        <v>-4.3462999965413474E-3</v>
      </c>
      <c r="J40">
        <f t="shared" si="5"/>
        <v>-4.3462999965413474E-3</v>
      </c>
      <c r="O40">
        <f t="shared" si="2"/>
        <v>3.5186570522270366E-3</v>
      </c>
      <c r="Q40" s="2">
        <f t="shared" si="3"/>
        <v>27850.813000000002</v>
      </c>
      <c r="AB40">
        <v>7</v>
      </c>
      <c r="AD40" t="s">
        <v>40</v>
      </c>
      <c r="AF40" t="s">
        <v>38</v>
      </c>
    </row>
    <row r="41" spans="1:32">
      <c r="A41" t="s">
        <v>50</v>
      </c>
      <c r="C41" s="11">
        <v>42869.322</v>
      </c>
      <c r="D41" s="6"/>
      <c r="E41">
        <f t="shared" si="0"/>
        <v>19915.005611118264</v>
      </c>
      <c r="F41">
        <f t="shared" si="1"/>
        <v>19915</v>
      </c>
      <c r="G41">
        <f t="shared" si="4"/>
        <v>4.6537000016542152E-3</v>
      </c>
      <c r="J41">
        <f t="shared" si="5"/>
        <v>4.6537000016542152E-3</v>
      </c>
      <c r="O41">
        <f t="shared" si="2"/>
        <v>3.5186570522270366E-3</v>
      </c>
      <c r="Q41" s="2">
        <f t="shared" si="3"/>
        <v>27850.822</v>
      </c>
      <c r="AB41">
        <v>7</v>
      </c>
      <c r="AD41" t="s">
        <v>48</v>
      </c>
      <c r="AF41" t="s">
        <v>38</v>
      </c>
    </row>
    <row r="42" spans="1:32">
      <c r="A42" t="s">
        <v>50</v>
      </c>
      <c r="C42" s="11">
        <v>42888.394</v>
      </c>
      <c r="D42" s="6"/>
      <c r="E42">
        <f t="shared" si="0"/>
        <v>19938.00134516363</v>
      </c>
      <c r="F42">
        <f t="shared" si="1"/>
        <v>19938</v>
      </c>
      <c r="G42">
        <f t="shared" si="4"/>
        <v>1.115639999625273E-3</v>
      </c>
      <c r="J42">
        <f t="shared" si="5"/>
        <v>1.115639999625273E-3</v>
      </c>
      <c r="O42">
        <f t="shared" si="2"/>
        <v>3.4799359246690878E-3</v>
      </c>
      <c r="Q42" s="2">
        <f t="shared" si="3"/>
        <v>27869.894</v>
      </c>
      <c r="AB42">
        <v>10</v>
      </c>
      <c r="AD42" t="s">
        <v>36</v>
      </c>
      <c r="AF42" t="s">
        <v>38</v>
      </c>
    </row>
    <row r="43" spans="1:32">
      <c r="A43" t="s">
        <v>51</v>
      </c>
      <c r="C43" s="11">
        <v>42922.385000000002</v>
      </c>
      <c r="D43" s="6"/>
      <c r="E43">
        <f t="shared" si="0"/>
        <v>19978.985405353229</v>
      </c>
      <c r="F43">
        <f t="shared" si="1"/>
        <v>19979</v>
      </c>
      <c r="G43">
        <f t="shared" si="4"/>
        <v>-1.2104379995435011E-2</v>
      </c>
      <c r="J43">
        <f t="shared" si="5"/>
        <v>-1.2104379995435011E-2</v>
      </c>
      <c r="O43">
        <f t="shared" si="2"/>
        <v>3.4109113059788282E-3</v>
      </c>
      <c r="Q43" s="2">
        <f t="shared" si="3"/>
        <v>27903.885000000002</v>
      </c>
      <c r="AB43">
        <v>8</v>
      </c>
      <c r="AD43" t="s">
        <v>36</v>
      </c>
      <c r="AF43" t="s">
        <v>38</v>
      </c>
    </row>
    <row r="44" spans="1:32">
      <c r="A44" t="s">
        <v>52</v>
      </c>
      <c r="C44" s="11">
        <v>43219.311000000002</v>
      </c>
      <c r="D44" s="6"/>
      <c r="E44">
        <f t="shared" si="0"/>
        <v>20336.998792892766</v>
      </c>
      <c r="F44">
        <f t="shared" si="1"/>
        <v>20337</v>
      </c>
      <c r="G44">
        <f t="shared" si="4"/>
        <v>-1.0011400008806959E-3</v>
      </c>
      <c r="J44">
        <f t="shared" si="5"/>
        <v>-1.0011400008806959E-3</v>
      </c>
      <c r="O44">
        <f t="shared" si="2"/>
        <v>2.8082085379028884E-3</v>
      </c>
      <c r="Q44" s="2">
        <f t="shared" si="3"/>
        <v>28200.811000000002</v>
      </c>
      <c r="AB44">
        <v>7</v>
      </c>
      <c r="AD44" t="s">
        <v>48</v>
      </c>
      <c r="AF44" t="s">
        <v>38</v>
      </c>
    </row>
    <row r="45" spans="1:32">
      <c r="A45" t="s">
        <v>53</v>
      </c>
      <c r="C45" s="11">
        <v>43544.430999999997</v>
      </c>
      <c r="D45" s="6"/>
      <c r="E45">
        <f t="shared" si="0"/>
        <v>20729.006608162745</v>
      </c>
      <c r="F45">
        <f t="shared" si="1"/>
        <v>20729</v>
      </c>
      <c r="G45">
        <f t="shared" si="4"/>
        <v>5.4806199914310127E-3</v>
      </c>
      <c r="J45">
        <f t="shared" si="5"/>
        <v>5.4806199914310127E-3</v>
      </c>
      <c r="O45">
        <f t="shared" si="2"/>
        <v>2.1482658421325893E-3</v>
      </c>
      <c r="Q45" s="2">
        <f t="shared" si="3"/>
        <v>28525.930999999997</v>
      </c>
      <c r="AB45">
        <v>6</v>
      </c>
      <c r="AD45" t="s">
        <v>36</v>
      </c>
      <c r="AF45" t="s">
        <v>38</v>
      </c>
    </row>
    <row r="46" spans="1:32">
      <c r="A46" t="s">
        <v>54</v>
      </c>
      <c r="C46" s="11">
        <v>43977.362999999998</v>
      </c>
      <c r="D46" s="6"/>
      <c r="E46">
        <f t="shared" si="0"/>
        <v>21251.006877234053</v>
      </c>
      <c r="F46">
        <f t="shared" si="1"/>
        <v>21251</v>
      </c>
      <c r="G46">
        <f t="shared" si="4"/>
        <v>5.7037799997488037E-3</v>
      </c>
      <c r="J46">
        <f t="shared" si="5"/>
        <v>5.7037799997488037E-3</v>
      </c>
      <c r="O46">
        <f t="shared" si="2"/>
        <v>1.2694645992956111E-3</v>
      </c>
      <c r="Q46" s="2">
        <f t="shared" si="3"/>
        <v>28958.862999999998</v>
      </c>
      <c r="AB46">
        <v>7</v>
      </c>
      <c r="AD46" t="s">
        <v>48</v>
      </c>
      <c r="AF46" t="s">
        <v>38</v>
      </c>
    </row>
    <row r="47" spans="1:32">
      <c r="A47" t="s">
        <v>54</v>
      </c>
      <c r="C47" s="11">
        <v>44001.413</v>
      </c>
      <c r="E47">
        <f t="shared" si="0"/>
        <v>21280.004748657662</v>
      </c>
      <c r="F47">
        <f t="shared" si="1"/>
        <v>21280</v>
      </c>
      <c r="G47">
        <f t="shared" si="4"/>
        <v>3.938399997423403E-3</v>
      </c>
      <c r="J47">
        <f t="shared" si="5"/>
        <v>3.938399997423403E-3</v>
      </c>
      <c r="O47">
        <f t="shared" si="2"/>
        <v>1.2206423080268897E-3</v>
      </c>
      <c r="Q47" s="2">
        <f t="shared" si="3"/>
        <v>28982.913</v>
      </c>
      <c r="AB47">
        <v>8</v>
      </c>
      <c r="AD47" t="s">
        <v>36</v>
      </c>
      <c r="AF47" t="s">
        <v>38</v>
      </c>
    </row>
    <row r="48" spans="1:32">
      <c r="A48" t="s">
        <v>55</v>
      </c>
      <c r="C48" s="11">
        <v>44341.451000000001</v>
      </c>
      <c r="E48">
        <f t="shared" si="0"/>
        <v>21689.999684339178</v>
      </c>
      <c r="F48">
        <f t="shared" si="1"/>
        <v>21690</v>
      </c>
      <c r="G48">
        <f t="shared" si="4"/>
        <v>-2.6179999986197799E-4</v>
      </c>
      <c r="J48">
        <f t="shared" si="5"/>
        <v>-2.6179999986197799E-4</v>
      </c>
      <c r="O48">
        <f t="shared" si="2"/>
        <v>5.303961211242797E-4</v>
      </c>
      <c r="Q48" s="2">
        <f t="shared" si="3"/>
        <v>29322.951000000001</v>
      </c>
      <c r="AB48">
        <v>10</v>
      </c>
      <c r="AD48" t="s">
        <v>36</v>
      </c>
      <c r="AF48" t="s">
        <v>38</v>
      </c>
    </row>
    <row r="49" spans="1:32">
      <c r="A49" t="s">
        <v>57</v>
      </c>
      <c r="C49" s="11">
        <v>44633.406999999999</v>
      </c>
      <c r="E49">
        <f t="shared" si="0"/>
        <v>22042.02058036207</v>
      </c>
      <c r="F49">
        <f t="shared" si="1"/>
        <v>22042</v>
      </c>
      <c r="G49">
        <f t="shared" si="4"/>
        <v>1.706875999661861E-2</v>
      </c>
      <c r="J49">
        <f t="shared" si="5"/>
        <v>1.706875999661861E-2</v>
      </c>
      <c r="O49">
        <f t="shared" si="2"/>
        <v>-6.2205483240887482E-5</v>
      </c>
      <c r="Q49" s="2">
        <f t="shared" si="3"/>
        <v>29614.906999999999</v>
      </c>
      <c r="AA49" t="s">
        <v>56</v>
      </c>
      <c r="AB49">
        <v>9</v>
      </c>
      <c r="AD49" t="s">
        <v>36</v>
      </c>
      <c r="AF49" t="s">
        <v>38</v>
      </c>
    </row>
    <row r="50" spans="1:32">
      <c r="A50" t="s">
        <v>58</v>
      </c>
      <c r="C50" s="11">
        <v>44642.428</v>
      </c>
      <c r="E50">
        <f t="shared" si="0"/>
        <v>22052.897495044497</v>
      </c>
      <c r="F50">
        <f t="shared" si="1"/>
        <v>22053</v>
      </c>
      <c r="J50" s="12">
        <v>-8.5014659998705611E-2</v>
      </c>
      <c r="O50">
        <f t="shared" si="2"/>
        <v>-8.0724283377298089E-5</v>
      </c>
      <c r="Q50" s="2">
        <f t="shared" si="3"/>
        <v>29623.928</v>
      </c>
      <c r="AA50" t="s">
        <v>56</v>
      </c>
      <c r="AB50">
        <v>7</v>
      </c>
      <c r="AD50" t="s">
        <v>36</v>
      </c>
      <c r="AF50" t="s">
        <v>38</v>
      </c>
    </row>
    <row r="51" spans="1:32">
      <c r="A51" t="s">
        <v>58</v>
      </c>
      <c r="C51" s="11">
        <v>44642.51</v>
      </c>
      <c r="E51">
        <f t="shared" si="0"/>
        <v>22052.996365125862</v>
      </c>
      <c r="F51">
        <f t="shared" si="1"/>
        <v>22053</v>
      </c>
      <c r="G51">
        <f t="shared" ref="G51:G82" si="6">+C51-(C$7+F51*C$8)</f>
        <v>-3.0146599965519272E-3</v>
      </c>
      <c r="J51">
        <f>+G51</f>
        <v>-3.0146599965519272E-3</v>
      </c>
      <c r="O51">
        <f t="shared" si="2"/>
        <v>-8.0724283377298089E-5</v>
      </c>
      <c r="Q51" s="2">
        <f t="shared" si="3"/>
        <v>29624.010000000002</v>
      </c>
      <c r="AA51" t="s">
        <v>56</v>
      </c>
      <c r="AB51">
        <v>8</v>
      </c>
      <c r="AD51" t="s">
        <v>36</v>
      </c>
      <c r="AF51" t="s">
        <v>38</v>
      </c>
    </row>
    <row r="52" spans="1:32">
      <c r="A52" t="s">
        <v>59</v>
      </c>
      <c r="C52" s="11">
        <v>44716.334999999999</v>
      </c>
      <c r="E52">
        <f t="shared" si="0"/>
        <v>22142.009581668386</v>
      </c>
      <c r="F52">
        <f t="shared" si="1"/>
        <v>22142</v>
      </c>
      <c r="G52">
        <f t="shared" si="6"/>
        <v>7.9467599935014732E-3</v>
      </c>
      <c r="J52">
        <f>+G52</f>
        <v>7.9467599935014732E-3</v>
      </c>
      <c r="O52">
        <f t="shared" si="2"/>
        <v>-2.3055821175371749E-4</v>
      </c>
      <c r="Q52" s="2">
        <f t="shared" si="3"/>
        <v>29697.834999999999</v>
      </c>
      <c r="AA52" t="s">
        <v>56</v>
      </c>
      <c r="AB52">
        <v>7</v>
      </c>
      <c r="AD52" t="s">
        <v>48</v>
      </c>
      <c r="AF52" t="s">
        <v>38</v>
      </c>
    </row>
    <row r="53" spans="1:32">
      <c r="A53" t="s">
        <v>61</v>
      </c>
      <c r="C53" s="11">
        <v>45022.360099999998</v>
      </c>
      <c r="E53">
        <f t="shared" ref="E53:E84" si="7">+(C53-C$7)/C$8</f>
        <v>22510.994051614183</v>
      </c>
      <c r="F53">
        <f t="shared" ref="F53:F84" si="8">ROUND(2*E53,0)/2</f>
        <v>22511</v>
      </c>
      <c r="G53">
        <f t="shared" si="6"/>
        <v>-4.9334200011799112E-3</v>
      </c>
      <c r="I53">
        <f>+G53</f>
        <v>-4.9334200011799112E-3</v>
      </c>
      <c r="O53">
        <f t="shared" ref="O53:O84" si="9">+C$11+C$12*F53</f>
        <v>-8.5177977996606785E-4</v>
      </c>
      <c r="Q53" s="2">
        <f t="shared" ref="Q53:Q84" si="10">+C53-15018.5</f>
        <v>30003.860099999998</v>
      </c>
      <c r="AA53" t="s">
        <v>60</v>
      </c>
      <c r="AF53" t="s">
        <v>62</v>
      </c>
    </row>
    <row r="54" spans="1:32">
      <c r="A54" t="s">
        <v>63</v>
      </c>
      <c r="C54" s="11">
        <v>45037.288</v>
      </c>
      <c r="E54">
        <f t="shared" si="7"/>
        <v>22528.993108779443</v>
      </c>
      <c r="F54">
        <f t="shared" si="8"/>
        <v>22529</v>
      </c>
      <c r="G54">
        <f t="shared" si="6"/>
        <v>-5.7153800007654354E-3</v>
      </c>
      <c r="J54">
        <f>+G54</f>
        <v>-5.7153800007654354E-3</v>
      </c>
      <c r="O54">
        <f t="shared" si="9"/>
        <v>-8.820832710983717E-4</v>
      </c>
      <c r="Q54" s="2">
        <f t="shared" si="10"/>
        <v>30018.788</v>
      </c>
      <c r="AA54" t="s">
        <v>56</v>
      </c>
      <c r="AB54">
        <v>8</v>
      </c>
      <c r="AD54" t="s">
        <v>48</v>
      </c>
      <c r="AF54" t="s">
        <v>38</v>
      </c>
    </row>
    <row r="55" spans="1:32">
      <c r="A55" t="s">
        <v>64</v>
      </c>
      <c r="C55" s="11">
        <v>45051.398999999998</v>
      </c>
      <c r="E55">
        <f t="shared" si="7"/>
        <v>22546.007202902456</v>
      </c>
      <c r="F55">
        <f t="shared" si="8"/>
        <v>22546</v>
      </c>
      <c r="G55">
        <f t="shared" si="6"/>
        <v>5.9738799973274581E-3</v>
      </c>
      <c r="N55">
        <f>+G55</f>
        <v>5.9738799973274581E-3</v>
      </c>
      <c r="O55">
        <f t="shared" si="9"/>
        <v>-9.1070323494555488E-4</v>
      </c>
      <c r="Q55" s="2">
        <f t="shared" si="10"/>
        <v>30032.898999999998</v>
      </c>
      <c r="AA55" t="s">
        <v>56</v>
      </c>
      <c r="AF55" t="s">
        <v>62</v>
      </c>
    </row>
    <row r="56" spans="1:32">
      <c r="A56" t="s">
        <v>66</v>
      </c>
      <c r="C56" s="11">
        <v>45406.36</v>
      </c>
      <c r="E56">
        <f t="shared" si="7"/>
        <v>22973.995287659007</v>
      </c>
      <c r="F56">
        <f t="shared" si="8"/>
        <v>22974</v>
      </c>
      <c r="G56">
        <f t="shared" si="6"/>
        <v>-3.9082799994503148E-3</v>
      </c>
      <c r="I56">
        <f>+G56</f>
        <v>-3.9082799994503148E-3</v>
      </c>
      <c r="O56">
        <f t="shared" si="9"/>
        <v>-1.6312529129804756E-3</v>
      </c>
      <c r="Q56" s="2">
        <f t="shared" si="10"/>
        <v>30387.86</v>
      </c>
      <c r="AA56" t="s">
        <v>65</v>
      </c>
      <c r="AF56" t="s">
        <v>62</v>
      </c>
    </row>
    <row r="57" spans="1:32">
      <c r="A57" t="s">
        <v>68</v>
      </c>
      <c r="C57" s="11">
        <v>45406.36</v>
      </c>
      <c r="E57">
        <f t="shared" si="7"/>
        <v>22973.995287659007</v>
      </c>
      <c r="F57">
        <f t="shared" si="8"/>
        <v>22974</v>
      </c>
      <c r="G57">
        <f t="shared" si="6"/>
        <v>-3.9082799994503148E-3</v>
      </c>
      <c r="J57">
        <f>+G57</f>
        <v>-3.9082799994503148E-3</v>
      </c>
      <c r="O57">
        <f t="shared" si="9"/>
        <v>-1.6312529129804756E-3</v>
      </c>
      <c r="Q57" s="2">
        <f t="shared" si="10"/>
        <v>30387.86</v>
      </c>
      <c r="AA57" t="s">
        <v>56</v>
      </c>
      <c r="AB57">
        <v>12</v>
      </c>
      <c r="AD57" t="s">
        <v>67</v>
      </c>
      <c r="AF57" t="s">
        <v>38</v>
      </c>
    </row>
    <row r="58" spans="1:32">
      <c r="A58" t="s">
        <v>69</v>
      </c>
      <c r="C58" s="11">
        <v>45440.379000000001</v>
      </c>
      <c r="E58">
        <f t="shared" si="7"/>
        <v>23015.01310836419</v>
      </c>
      <c r="F58">
        <f t="shared" si="8"/>
        <v>23015</v>
      </c>
      <c r="G58">
        <f t="shared" si="6"/>
        <v>1.0871699996641837E-2</v>
      </c>
      <c r="J58">
        <f>+G58</f>
        <v>1.0871699996641837E-2</v>
      </c>
      <c r="O58">
        <f t="shared" si="9"/>
        <v>-1.7002775316707353E-3</v>
      </c>
      <c r="Q58" s="2">
        <f t="shared" si="10"/>
        <v>30421.879000000001</v>
      </c>
      <c r="AA58" t="s">
        <v>56</v>
      </c>
      <c r="AB58">
        <v>8</v>
      </c>
      <c r="AD58" t="s">
        <v>67</v>
      </c>
      <c r="AF58" t="s">
        <v>38</v>
      </c>
    </row>
    <row r="59" spans="1:32">
      <c r="A59" t="s">
        <v>70</v>
      </c>
      <c r="C59" s="11">
        <v>46025.901400000002</v>
      </c>
      <c r="E59">
        <f t="shared" si="7"/>
        <v>23720.996612349296</v>
      </c>
      <c r="F59">
        <f t="shared" si="8"/>
        <v>23721</v>
      </c>
      <c r="G59">
        <f t="shared" si="6"/>
        <v>-2.8096199966967106E-3</v>
      </c>
      <c r="K59">
        <f>+G59</f>
        <v>-2.8096199966967106E-3</v>
      </c>
      <c r="O59">
        <f t="shared" si="9"/>
        <v>-2.8888477949713248E-3</v>
      </c>
      <c r="Q59" s="2">
        <f t="shared" si="10"/>
        <v>31007.401400000002</v>
      </c>
      <c r="AA59" t="s">
        <v>60</v>
      </c>
      <c r="AF59" t="s">
        <v>62</v>
      </c>
    </row>
    <row r="60" spans="1:32">
      <c r="A60" t="s">
        <v>71</v>
      </c>
      <c r="C60" s="11">
        <v>46025.901700000002</v>
      </c>
      <c r="E60">
        <f t="shared" si="7"/>
        <v>23720.996974069105</v>
      </c>
      <c r="F60">
        <f t="shared" si="8"/>
        <v>23721</v>
      </c>
      <c r="G60">
        <f t="shared" si="6"/>
        <v>-2.5096199969993904E-3</v>
      </c>
      <c r="K60">
        <f>+G60</f>
        <v>-2.5096199969993904E-3</v>
      </c>
      <c r="O60">
        <f t="shared" si="9"/>
        <v>-2.8888477949713248E-3</v>
      </c>
      <c r="Q60" s="2">
        <f t="shared" si="10"/>
        <v>31007.401700000002</v>
      </c>
      <c r="AA60" t="s">
        <v>60</v>
      </c>
      <c r="AF60" t="s">
        <v>62</v>
      </c>
    </row>
    <row r="61" spans="1:32">
      <c r="A61" t="s">
        <v>72</v>
      </c>
      <c r="C61" s="11">
        <v>46095.580999999998</v>
      </c>
      <c r="E61">
        <f t="shared" si="7"/>
        <v>23805.011584559201</v>
      </c>
      <c r="F61">
        <f t="shared" si="8"/>
        <v>23805</v>
      </c>
      <c r="G61">
        <f t="shared" si="6"/>
        <v>9.6078999995370395E-3</v>
      </c>
      <c r="N61">
        <f>+G61</f>
        <v>9.6078999995370395E-3</v>
      </c>
      <c r="O61">
        <f t="shared" si="9"/>
        <v>-3.0302640869220993E-3</v>
      </c>
      <c r="Q61" s="2">
        <f t="shared" si="10"/>
        <v>31077.080999999998</v>
      </c>
      <c r="AA61" t="s">
        <v>56</v>
      </c>
      <c r="AF61" t="s">
        <v>62</v>
      </c>
    </row>
    <row r="62" spans="1:32">
      <c r="A62" t="s">
        <v>72</v>
      </c>
      <c r="C62" s="11">
        <v>46120.44</v>
      </c>
      <c r="E62">
        <f t="shared" si="7"/>
        <v>23834.984893736731</v>
      </c>
      <c r="F62">
        <f t="shared" si="8"/>
        <v>23835</v>
      </c>
      <c r="G62">
        <f t="shared" si="6"/>
        <v>-1.2528699997346848E-2</v>
      </c>
      <c r="N62">
        <f>+G62</f>
        <v>-1.2528699997346848E-2</v>
      </c>
      <c r="O62">
        <f t="shared" si="9"/>
        <v>-3.0807699054759483E-3</v>
      </c>
      <c r="Q62" s="2">
        <f t="shared" si="10"/>
        <v>31101.940000000002</v>
      </c>
      <c r="AA62" t="s">
        <v>56</v>
      </c>
      <c r="AF62" t="s">
        <v>62</v>
      </c>
    </row>
    <row r="63" spans="1:32">
      <c r="A63" t="s">
        <v>70</v>
      </c>
      <c r="C63" s="11">
        <v>46143.672599999998</v>
      </c>
      <c r="E63">
        <f t="shared" si="7"/>
        <v>23862.997199251738</v>
      </c>
      <c r="F63">
        <f t="shared" si="8"/>
        <v>23863</v>
      </c>
      <c r="G63">
        <f t="shared" si="6"/>
        <v>-2.3228600039146841E-3</v>
      </c>
      <c r="K63">
        <f>+G63</f>
        <v>-2.3228600039146841E-3</v>
      </c>
      <c r="O63">
        <f t="shared" si="9"/>
        <v>-3.127908669459542E-3</v>
      </c>
      <c r="Q63" s="2">
        <f t="shared" si="10"/>
        <v>31125.172599999998</v>
      </c>
      <c r="AA63" t="s">
        <v>60</v>
      </c>
      <c r="AF63" t="s">
        <v>62</v>
      </c>
    </row>
    <row r="64" spans="1:32">
      <c r="A64" t="s">
        <v>73</v>
      </c>
      <c r="C64" s="11">
        <v>46465.464</v>
      </c>
      <c r="E64">
        <f t="shared" si="7"/>
        <v>24250.991612658079</v>
      </c>
      <c r="F64">
        <f t="shared" si="8"/>
        <v>24251</v>
      </c>
      <c r="G64">
        <f t="shared" si="6"/>
        <v>-6.9562200005748309E-3</v>
      </c>
      <c r="I64">
        <f>+G64</f>
        <v>-6.9562200005748309E-3</v>
      </c>
      <c r="O64">
        <f t="shared" si="9"/>
        <v>-3.7811172560893308E-3</v>
      </c>
      <c r="Q64" s="2">
        <f t="shared" si="10"/>
        <v>31446.964</v>
      </c>
      <c r="AA64" t="s">
        <v>56</v>
      </c>
      <c r="AF64" t="s">
        <v>62</v>
      </c>
    </row>
    <row r="65" spans="1:32">
      <c r="A65" t="s">
        <v>73</v>
      </c>
      <c r="C65" s="11">
        <v>46466.302000000003</v>
      </c>
      <c r="E65">
        <f t="shared" si="7"/>
        <v>24252.002016660288</v>
      </c>
      <c r="F65">
        <f t="shared" si="8"/>
        <v>24252</v>
      </c>
      <c r="G65">
        <f t="shared" si="6"/>
        <v>1.6725600071367808E-3</v>
      </c>
      <c r="I65">
        <f>+G65</f>
        <v>1.6725600071367808E-3</v>
      </c>
      <c r="O65">
        <f t="shared" si="9"/>
        <v>-3.7828007833744584E-3</v>
      </c>
      <c r="Q65" s="2">
        <f t="shared" si="10"/>
        <v>31447.802000000003</v>
      </c>
      <c r="AA65" t="s">
        <v>56</v>
      </c>
      <c r="AF65" t="s">
        <v>62</v>
      </c>
    </row>
    <row r="66" spans="1:32">
      <c r="A66" t="s">
        <v>74</v>
      </c>
      <c r="C66" s="11">
        <v>46490.353000000003</v>
      </c>
      <c r="E66">
        <f t="shared" si="7"/>
        <v>24281.001093816594</v>
      </c>
      <c r="F66">
        <f t="shared" si="8"/>
        <v>24281</v>
      </c>
      <c r="G66">
        <f t="shared" si="6"/>
        <v>9.0718000137712806E-4</v>
      </c>
      <c r="N66">
        <f>+G66</f>
        <v>9.0718000137712806E-4</v>
      </c>
      <c r="O66">
        <f t="shared" si="9"/>
        <v>-3.8316230746431798E-3</v>
      </c>
      <c r="Q66" s="2">
        <f t="shared" si="10"/>
        <v>31471.853000000003</v>
      </c>
      <c r="AA66" t="s">
        <v>56</v>
      </c>
      <c r="AF66" t="s">
        <v>62</v>
      </c>
    </row>
    <row r="67" spans="1:32">
      <c r="A67" t="s">
        <v>74</v>
      </c>
      <c r="C67" s="11">
        <v>46490.36</v>
      </c>
      <c r="E67">
        <f t="shared" si="7"/>
        <v>24281.009533945486</v>
      </c>
      <c r="F67">
        <f t="shared" si="8"/>
        <v>24281</v>
      </c>
      <c r="G67">
        <f t="shared" si="6"/>
        <v>7.9071799991652369E-3</v>
      </c>
      <c r="N67">
        <f>+G67</f>
        <v>7.9071799991652369E-3</v>
      </c>
      <c r="O67">
        <f t="shared" si="9"/>
        <v>-3.8316230746431798E-3</v>
      </c>
      <c r="Q67" s="2">
        <f t="shared" si="10"/>
        <v>31471.86</v>
      </c>
      <c r="AA67" t="s">
        <v>56</v>
      </c>
      <c r="AF67" t="s">
        <v>62</v>
      </c>
    </row>
    <row r="68" spans="1:32">
      <c r="A68" t="s">
        <v>76</v>
      </c>
      <c r="C68" s="11">
        <v>46884.309000000001</v>
      </c>
      <c r="E68">
        <f t="shared" si="7"/>
        <v>24756.006725191164</v>
      </c>
      <c r="F68">
        <f t="shared" si="8"/>
        <v>24756</v>
      </c>
      <c r="G68">
        <f t="shared" si="6"/>
        <v>5.5776799999875948E-3</v>
      </c>
      <c r="J68">
        <f>+G68</f>
        <v>5.5776799999875948E-3</v>
      </c>
      <c r="O68">
        <f t="shared" si="9"/>
        <v>-4.6312985350791258E-3</v>
      </c>
      <c r="Q68" s="2">
        <f t="shared" si="10"/>
        <v>31865.809000000001</v>
      </c>
      <c r="AA68" t="s">
        <v>56</v>
      </c>
      <c r="AB68">
        <v>10</v>
      </c>
      <c r="AD68" t="s">
        <v>75</v>
      </c>
      <c r="AF68" t="s">
        <v>38</v>
      </c>
    </row>
    <row r="69" spans="1:32">
      <c r="A69" t="s">
        <v>77</v>
      </c>
      <c r="C69" s="11">
        <v>46903.37</v>
      </c>
      <c r="E69">
        <f t="shared" si="7"/>
        <v>24778.989196176837</v>
      </c>
      <c r="F69">
        <f t="shared" si="8"/>
        <v>24779</v>
      </c>
      <c r="G69">
        <f t="shared" si="6"/>
        <v>-8.9603799933684058E-3</v>
      </c>
      <c r="I69">
        <f>+G69</f>
        <v>-8.9603799933684058E-3</v>
      </c>
      <c r="O69">
        <f t="shared" si="9"/>
        <v>-4.6700196626370816E-3</v>
      </c>
      <c r="Q69" s="2">
        <f t="shared" si="10"/>
        <v>31884.870000000003</v>
      </c>
      <c r="AA69" t="s">
        <v>56</v>
      </c>
      <c r="AF69" t="s">
        <v>62</v>
      </c>
    </row>
    <row r="70" spans="1:32">
      <c r="A70" t="s">
        <v>78</v>
      </c>
      <c r="C70" s="11">
        <v>46908.3508</v>
      </c>
      <c r="E70">
        <f t="shared" si="7"/>
        <v>24784.994709606635</v>
      </c>
      <c r="F70">
        <f t="shared" si="8"/>
        <v>24785</v>
      </c>
      <c r="G70">
        <f t="shared" si="6"/>
        <v>-4.3876999989151955E-3</v>
      </c>
      <c r="J70">
        <f>+G70</f>
        <v>-4.3876999989151955E-3</v>
      </c>
      <c r="O70">
        <f t="shared" si="9"/>
        <v>-4.6801208263478472E-3</v>
      </c>
      <c r="Q70" s="2">
        <f t="shared" si="10"/>
        <v>31889.8508</v>
      </c>
      <c r="AA70" t="s">
        <v>60</v>
      </c>
      <c r="AB70">
        <v>4</v>
      </c>
      <c r="AD70" t="s">
        <v>40</v>
      </c>
      <c r="AF70" t="s">
        <v>38</v>
      </c>
    </row>
    <row r="71" spans="1:32">
      <c r="A71" t="s">
        <v>79</v>
      </c>
      <c r="C71" s="11">
        <v>46913.345000000001</v>
      </c>
      <c r="E71">
        <f t="shared" si="7"/>
        <v>24791.016379854609</v>
      </c>
      <c r="F71">
        <f t="shared" si="8"/>
        <v>24791</v>
      </c>
      <c r="G71">
        <f t="shared" si="6"/>
        <v>1.358497999899555E-2</v>
      </c>
      <c r="N71">
        <f>+G71</f>
        <v>1.358497999899555E-2</v>
      </c>
      <c r="O71">
        <f t="shared" si="9"/>
        <v>-4.6902219900586198E-3</v>
      </c>
      <c r="Q71" s="2">
        <f t="shared" si="10"/>
        <v>31894.845000000001</v>
      </c>
      <c r="AA71" t="s">
        <v>56</v>
      </c>
      <c r="AF71" t="s">
        <v>62</v>
      </c>
    </row>
    <row r="72" spans="1:32">
      <c r="A72" t="s">
        <v>76</v>
      </c>
      <c r="C72" s="11">
        <v>46952.315999999999</v>
      </c>
      <c r="E72">
        <f t="shared" si="7"/>
        <v>24838.004988887846</v>
      </c>
      <c r="F72">
        <f t="shared" si="8"/>
        <v>24838</v>
      </c>
      <c r="G72">
        <f t="shared" si="6"/>
        <v>4.1376399967703037E-3</v>
      </c>
      <c r="J72">
        <f>+G72</f>
        <v>4.1376399967703037E-3</v>
      </c>
      <c r="O72">
        <f t="shared" si="9"/>
        <v>-4.769347772459652E-3</v>
      </c>
      <c r="Q72" s="2">
        <f t="shared" si="10"/>
        <v>31933.815999999999</v>
      </c>
      <c r="AA72" t="s">
        <v>56</v>
      </c>
      <c r="AB72">
        <v>5</v>
      </c>
      <c r="AD72" t="s">
        <v>75</v>
      </c>
      <c r="AF72" t="s">
        <v>38</v>
      </c>
    </row>
    <row r="73" spans="1:32">
      <c r="A73" t="s">
        <v>80</v>
      </c>
      <c r="C73" s="11">
        <v>47195.32</v>
      </c>
      <c r="E73">
        <f t="shared" si="7"/>
        <v>25131.002857803531</v>
      </c>
      <c r="F73">
        <f t="shared" si="8"/>
        <v>25131</v>
      </c>
      <c r="G73">
        <f t="shared" si="6"/>
        <v>2.3701800018898211E-3</v>
      </c>
      <c r="J73">
        <f>+G73</f>
        <v>2.3701800018898211E-3</v>
      </c>
      <c r="O73">
        <f t="shared" si="9"/>
        <v>-5.2626212670022487E-3</v>
      </c>
      <c r="Q73" s="2">
        <f t="shared" si="10"/>
        <v>32176.82</v>
      </c>
      <c r="AA73" t="s">
        <v>56</v>
      </c>
      <c r="AB73">
        <v>9</v>
      </c>
      <c r="AD73" t="s">
        <v>36</v>
      </c>
      <c r="AF73" t="s">
        <v>38</v>
      </c>
    </row>
    <row r="74" spans="1:32">
      <c r="A74" t="s">
        <v>70</v>
      </c>
      <c r="C74" s="11">
        <v>47202.777399999999</v>
      </c>
      <c r="E74">
        <f t="shared" si="7"/>
        <v>25139.994488836976</v>
      </c>
      <c r="F74">
        <f t="shared" si="8"/>
        <v>25140</v>
      </c>
      <c r="G74">
        <f t="shared" si="6"/>
        <v>-4.5708000034210272E-3</v>
      </c>
      <c r="K74">
        <f>+G74</f>
        <v>-4.5708000034210272E-3</v>
      </c>
      <c r="O74">
        <f t="shared" si="9"/>
        <v>-5.2777730125683972E-3</v>
      </c>
      <c r="Q74" s="2">
        <f t="shared" si="10"/>
        <v>32184.277399999999</v>
      </c>
      <c r="AA74" t="s">
        <v>60</v>
      </c>
      <c r="AF74" t="s">
        <v>62</v>
      </c>
    </row>
    <row r="75" spans="1:32">
      <c r="A75" t="s">
        <v>81</v>
      </c>
      <c r="C75" s="11">
        <v>47210.252999999997</v>
      </c>
      <c r="E75">
        <f t="shared" si="7"/>
        <v>25149.008064205551</v>
      </c>
      <c r="F75">
        <f t="shared" si="8"/>
        <v>25149</v>
      </c>
      <c r="G75">
        <f t="shared" si="6"/>
        <v>6.6882199971587397E-3</v>
      </c>
      <c r="J75">
        <f>+G75</f>
        <v>6.6882199971587397E-3</v>
      </c>
      <c r="O75">
        <f t="shared" si="9"/>
        <v>-5.2929247581345526E-3</v>
      </c>
      <c r="Q75" s="2">
        <f t="shared" si="10"/>
        <v>32191.752999999997</v>
      </c>
      <c r="AA75" t="s">
        <v>56</v>
      </c>
      <c r="AB75">
        <v>6</v>
      </c>
      <c r="AD75" t="s">
        <v>75</v>
      </c>
      <c r="AF75" t="s">
        <v>38</v>
      </c>
    </row>
    <row r="76" spans="1:32">
      <c r="A76" t="s">
        <v>70</v>
      </c>
      <c r="C76" s="11">
        <v>47241.758000000002</v>
      </c>
      <c r="E76">
        <f t="shared" si="7"/>
        <v>25186.994672904133</v>
      </c>
      <c r="F76">
        <f t="shared" si="8"/>
        <v>25187</v>
      </c>
      <c r="G76">
        <f t="shared" si="6"/>
        <v>-4.418140000780113E-3</v>
      </c>
      <c r="K76">
        <f>+G76</f>
        <v>-4.418140000780113E-3</v>
      </c>
      <c r="O76">
        <f t="shared" si="9"/>
        <v>-5.3568987949694294E-3</v>
      </c>
      <c r="Q76" s="2">
        <f t="shared" si="10"/>
        <v>32223.258000000002</v>
      </c>
      <c r="AA76" t="s">
        <v>60</v>
      </c>
      <c r="AF76" t="s">
        <v>62</v>
      </c>
    </row>
    <row r="77" spans="1:32">
      <c r="A77" t="s">
        <v>82</v>
      </c>
      <c r="C77" s="11">
        <v>47263.326999999997</v>
      </c>
      <c r="E77">
        <f t="shared" si="7"/>
        <v>25213.001121500209</v>
      </c>
      <c r="F77">
        <f t="shared" si="8"/>
        <v>25213</v>
      </c>
      <c r="G77">
        <f t="shared" si="6"/>
        <v>9.3013999867253006E-4</v>
      </c>
      <c r="I77">
        <f>+G77</f>
        <v>9.3013999867253006E-4</v>
      </c>
      <c r="O77">
        <f t="shared" si="9"/>
        <v>-5.400670504382768E-3</v>
      </c>
      <c r="Q77" s="2">
        <f t="shared" si="10"/>
        <v>32244.826999999997</v>
      </c>
      <c r="AA77" t="s">
        <v>56</v>
      </c>
      <c r="AF77" t="s">
        <v>62</v>
      </c>
    </row>
    <row r="78" spans="1:32">
      <c r="A78" t="s">
        <v>84</v>
      </c>
      <c r="C78" s="11">
        <v>47559.404000000002</v>
      </c>
      <c r="E78">
        <f t="shared" si="7"/>
        <v>25569.990841977855</v>
      </c>
      <c r="F78">
        <f t="shared" si="8"/>
        <v>25570</v>
      </c>
      <c r="G78">
        <f t="shared" si="6"/>
        <v>-7.5953999985358678E-3</v>
      </c>
      <c r="J78">
        <f>+G78</f>
        <v>-7.5953999985358678E-3</v>
      </c>
      <c r="O78">
        <f t="shared" si="9"/>
        <v>-6.0016897451735732E-3</v>
      </c>
      <c r="Q78" s="2">
        <f t="shared" si="10"/>
        <v>32540.904000000002</v>
      </c>
      <c r="AA78" t="s">
        <v>56</v>
      </c>
      <c r="AB78">
        <v>8</v>
      </c>
      <c r="AD78" t="s">
        <v>83</v>
      </c>
      <c r="AF78" t="s">
        <v>38</v>
      </c>
    </row>
    <row r="79" spans="1:32">
      <c r="A79" t="s">
        <v>71</v>
      </c>
      <c r="C79" s="11">
        <v>47567.699800000002</v>
      </c>
      <c r="E79">
        <f t="shared" si="7"/>
        <v>25579.993359306587</v>
      </c>
      <c r="F79">
        <f t="shared" si="8"/>
        <v>25580</v>
      </c>
      <c r="G79">
        <f t="shared" si="6"/>
        <v>-5.5075999989639968E-3</v>
      </c>
      <c r="K79">
        <f>+G79</f>
        <v>-5.5075999989639968E-3</v>
      </c>
      <c r="O79">
        <f t="shared" si="9"/>
        <v>-6.0185250180248562E-3</v>
      </c>
      <c r="Q79" s="2">
        <f t="shared" si="10"/>
        <v>32549.199800000002</v>
      </c>
      <c r="AA79" t="s">
        <v>60</v>
      </c>
      <c r="AF79" t="s">
        <v>62</v>
      </c>
    </row>
    <row r="80" spans="1:32">
      <c r="A80" t="s">
        <v>84</v>
      </c>
      <c r="C80" s="11">
        <v>47568.536</v>
      </c>
      <c r="E80">
        <f t="shared" si="7"/>
        <v>25581.001592989927</v>
      </c>
      <c r="F80">
        <f t="shared" si="8"/>
        <v>25581</v>
      </c>
      <c r="G80">
        <f t="shared" si="6"/>
        <v>1.3211800032877363E-3</v>
      </c>
      <c r="J80">
        <f>+G80</f>
        <v>1.3211800032877363E-3</v>
      </c>
      <c r="O80">
        <f t="shared" si="9"/>
        <v>-6.0202085453099838E-3</v>
      </c>
      <c r="Q80" s="2">
        <f t="shared" si="10"/>
        <v>32550.036</v>
      </c>
      <c r="AA80" t="s">
        <v>56</v>
      </c>
      <c r="AB80">
        <v>6</v>
      </c>
      <c r="AD80" t="s">
        <v>36</v>
      </c>
      <c r="AF80" t="s">
        <v>38</v>
      </c>
    </row>
    <row r="81" spans="1:32">
      <c r="A81" t="s">
        <v>85</v>
      </c>
      <c r="C81" s="11">
        <v>47929.317999999999</v>
      </c>
      <c r="E81">
        <f t="shared" si="7"/>
        <v>26016.008247790414</v>
      </c>
      <c r="F81">
        <f t="shared" si="8"/>
        <v>26016</v>
      </c>
      <c r="G81">
        <f t="shared" si="6"/>
        <v>6.8404799967538565E-3</v>
      </c>
      <c r="J81">
        <f>+G81</f>
        <v>6.8404799967538565E-3</v>
      </c>
      <c r="O81">
        <f t="shared" si="9"/>
        <v>-6.7525429143408047E-3</v>
      </c>
      <c r="Q81" s="2">
        <f t="shared" si="10"/>
        <v>32910.817999999999</v>
      </c>
      <c r="AA81" t="s">
        <v>56</v>
      </c>
      <c r="AB81">
        <v>10</v>
      </c>
      <c r="AD81" t="s">
        <v>36</v>
      </c>
      <c r="AF81" t="s">
        <v>38</v>
      </c>
    </row>
    <row r="82" spans="1:32">
      <c r="A82" t="s">
        <v>86</v>
      </c>
      <c r="C82" s="11">
        <v>47943.409</v>
      </c>
      <c r="E82">
        <f t="shared" si="7"/>
        <v>26032.998227259439</v>
      </c>
      <c r="F82">
        <f t="shared" si="8"/>
        <v>26033</v>
      </c>
      <c r="G82">
        <f t="shared" si="6"/>
        <v>-1.4702600019518286E-3</v>
      </c>
      <c r="I82">
        <f>+G82</f>
        <v>-1.4702600019518286E-3</v>
      </c>
      <c r="O82">
        <f t="shared" si="9"/>
        <v>-6.7811628781879879E-3</v>
      </c>
      <c r="Q82" s="2">
        <f t="shared" si="10"/>
        <v>32924.909</v>
      </c>
      <c r="AA82" t="s">
        <v>56</v>
      </c>
      <c r="AF82" t="s">
        <v>62</v>
      </c>
    </row>
    <row r="83" spans="1:32">
      <c r="A83" t="s">
        <v>87</v>
      </c>
      <c r="C83" s="11">
        <v>47971.602099999996</v>
      </c>
      <c r="E83">
        <f t="shared" si="7"/>
        <v>26066.99156983045</v>
      </c>
      <c r="F83">
        <f t="shared" si="8"/>
        <v>26067</v>
      </c>
      <c r="G83">
        <f t="shared" ref="G83:G98" si="11">+C83-(C$7+F83*C$8)</f>
        <v>-6.9917400032863952E-3</v>
      </c>
      <c r="K83">
        <f>+G83</f>
        <v>-6.9917400032863952E-3</v>
      </c>
      <c r="O83">
        <f t="shared" si="9"/>
        <v>-6.8384028058823473E-3</v>
      </c>
      <c r="Q83" s="2">
        <f t="shared" si="10"/>
        <v>32953.102099999996</v>
      </c>
      <c r="AA83" t="s">
        <v>60</v>
      </c>
      <c r="AF83" t="s">
        <v>62</v>
      </c>
    </row>
    <row r="84" spans="1:32">
      <c r="A84" t="s">
        <v>88</v>
      </c>
      <c r="C84" s="11">
        <v>48011.415000000001</v>
      </c>
      <c r="E84">
        <f t="shared" si="7"/>
        <v>26114.995285223427</v>
      </c>
      <c r="F84">
        <f t="shared" si="8"/>
        <v>26115</v>
      </c>
      <c r="G84">
        <f t="shared" si="11"/>
        <v>-3.9102999944589101E-3</v>
      </c>
      <c r="J84">
        <f>+G84</f>
        <v>-3.9102999944589101E-3</v>
      </c>
      <c r="O84">
        <f t="shared" si="9"/>
        <v>-6.9192121155685071E-3</v>
      </c>
      <c r="Q84" s="2">
        <f t="shared" si="10"/>
        <v>32992.915000000001</v>
      </c>
      <c r="AA84" t="s">
        <v>56</v>
      </c>
      <c r="AB84">
        <v>7</v>
      </c>
      <c r="AD84" t="s">
        <v>36</v>
      </c>
      <c r="AF84" t="s">
        <v>38</v>
      </c>
    </row>
    <row r="85" spans="1:32">
      <c r="A85" t="s">
        <v>90</v>
      </c>
      <c r="C85" s="11">
        <v>48332.385000000002</v>
      </c>
      <c r="E85">
        <f t="shared" ref="E85:E98" si="12">+(C85-C$7)/C$8</f>
        <v>26501.999309790375</v>
      </c>
      <c r="F85">
        <f t="shared" ref="F85:F98" si="13">ROUND(2*E85,0)/2</f>
        <v>26502</v>
      </c>
      <c r="G85">
        <f t="shared" si="11"/>
        <v>-5.724400034523569E-4</v>
      </c>
      <c r="J85">
        <f>+G85</f>
        <v>-5.724400034523569E-4</v>
      </c>
      <c r="O85">
        <f t="shared" ref="O85:O98" si="14">+C$11+C$12*F85</f>
        <v>-7.5707371749131613E-3</v>
      </c>
      <c r="Q85" s="2">
        <f t="shared" ref="Q85:Q98" si="15">+C85-15018.5</f>
        <v>33313.885000000002</v>
      </c>
      <c r="AA85" t="s">
        <v>56</v>
      </c>
      <c r="AB85">
        <v>9</v>
      </c>
      <c r="AD85" t="s">
        <v>89</v>
      </c>
      <c r="AF85" t="s">
        <v>38</v>
      </c>
    </row>
    <row r="86" spans="1:32">
      <c r="A86" t="s">
        <v>90</v>
      </c>
      <c r="C86" s="11">
        <v>48361.408000000003</v>
      </c>
      <c r="E86">
        <f t="shared" si="12"/>
        <v>26536.993289928727</v>
      </c>
      <c r="F86">
        <f t="shared" si="13"/>
        <v>26537</v>
      </c>
      <c r="G86">
        <f t="shared" si="11"/>
        <v>-5.5651399961789139E-3</v>
      </c>
      <c r="J86">
        <f>+G86</f>
        <v>-5.5651399961789139E-3</v>
      </c>
      <c r="O86">
        <f t="shared" si="14"/>
        <v>-7.6296606298926553E-3</v>
      </c>
      <c r="Q86" s="2">
        <f t="shared" si="15"/>
        <v>33342.908000000003</v>
      </c>
      <c r="AA86" t="s">
        <v>56</v>
      </c>
      <c r="AB86">
        <v>6</v>
      </c>
      <c r="AD86" t="s">
        <v>36</v>
      </c>
      <c r="AF86" t="s">
        <v>38</v>
      </c>
    </row>
    <row r="87" spans="1:32">
      <c r="A87" t="s">
        <v>91</v>
      </c>
      <c r="C87" s="11">
        <v>48653.347000000002</v>
      </c>
      <c r="D87">
        <v>4.0000000000000001E-3</v>
      </c>
      <c r="E87">
        <f t="shared" si="12"/>
        <v>26888.993688495728</v>
      </c>
      <c r="F87">
        <f t="shared" si="13"/>
        <v>26889</v>
      </c>
      <c r="G87">
        <f t="shared" si="11"/>
        <v>-5.234579999523703E-3</v>
      </c>
      <c r="J87">
        <f>+G87</f>
        <v>-5.234579999523703E-3</v>
      </c>
      <c r="O87">
        <f t="shared" si="14"/>
        <v>-8.2222622342578225E-3</v>
      </c>
      <c r="Q87" s="2">
        <f t="shared" si="15"/>
        <v>33634.847000000002</v>
      </c>
      <c r="AA87" t="s">
        <v>56</v>
      </c>
      <c r="AB87">
        <v>11</v>
      </c>
      <c r="AD87" t="s">
        <v>36</v>
      </c>
      <c r="AF87" t="s">
        <v>38</v>
      </c>
    </row>
    <row r="88" spans="1:32">
      <c r="A88" t="s">
        <v>92</v>
      </c>
      <c r="C88" s="11">
        <v>48682.36</v>
      </c>
      <c r="E88">
        <f t="shared" si="12"/>
        <v>26923.975611307083</v>
      </c>
      <c r="F88">
        <f t="shared" si="13"/>
        <v>26924</v>
      </c>
      <c r="G88">
        <f t="shared" si="11"/>
        <v>-2.0227279994287528E-2</v>
      </c>
      <c r="I88">
        <f>+G88</f>
        <v>-2.0227279994287528E-2</v>
      </c>
      <c r="O88">
        <f t="shared" si="14"/>
        <v>-8.2811856892373095E-3</v>
      </c>
      <c r="Q88" s="2">
        <f t="shared" si="15"/>
        <v>33663.86</v>
      </c>
      <c r="AA88" t="s">
        <v>56</v>
      </c>
      <c r="AF88" t="s">
        <v>62</v>
      </c>
    </row>
    <row r="89" spans="1:32">
      <c r="A89" t="s">
        <v>92</v>
      </c>
      <c r="C89" s="11">
        <v>48686.521999999997</v>
      </c>
      <c r="E89">
        <f t="shared" si="12"/>
        <v>26928.993870802507</v>
      </c>
      <c r="F89">
        <f t="shared" si="13"/>
        <v>26929</v>
      </c>
      <c r="G89">
        <f t="shared" si="11"/>
        <v>-5.0833800050895661E-3</v>
      </c>
      <c r="I89">
        <f>+G89</f>
        <v>-5.0833800050895661E-3</v>
      </c>
      <c r="O89">
        <f t="shared" si="14"/>
        <v>-8.2896033256629545E-3</v>
      </c>
      <c r="Q89" s="2">
        <f t="shared" si="15"/>
        <v>33668.021999999997</v>
      </c>
      <c r="AA89" t="s">
        <v>56</v>
      </c>
      <c r="AF89" t="s">
        <v>62</v>
      </c>
    </row>
    <row r="90" spans="1:32">
      <c r="A90" t="s">
        <v>93</v>
      </c>
      <c r="C90" s="11">
        <v>48692.322</v>
      </c>
      <c r="D90">
        <v>5.0000000000000001E-3</v>
      </c>
      <c r="E90">
        <f t="shared" si="12"/>
        <v>26935.987120459762</v>
      </c>
      <c r="F90">
        <f t="shared" si="13"/>
        <v>26936</v>
      </c>
      <c r="G90">
        <f t="shared" si="11"/>
        <v>-1.0681920000934042E-2</v>
      </c>
      <c r="J90">
        <f>+G90</f>
        <v>-1.0681920000934042E-2</v>
      </c>
      <c r="O90">
        <f t="shared" si="14"/>
        <v>-8.3013880166588547E-3</v>
      </c>
      <c r="Q90" s="2">
        <f t="shared" si="15"/>
        <v>33673.822</v>
      </c>
      <c r="AA90" t="s">
        <v>56</v>
      </c>
      <c r="AB90">
        <v>10</v>
      </c>
      <c r="AD90" t="s">
        <v>36</v>
      </c>
      <c r="AF90" t="s">
        <v>38</v>
      </c>
    </row>
    <row r="91" spans="1:32">
      <c r="A91" t="s">
        <v>93</v>
      </c>
      <c r="C91" s="11">
        <v>48721.351600000002</v>
      </c>
      <c r="D91">
        <v>6.9999999999999999E-4</v>
      </c>
      <c r="E91">
        <f t="shared" si="12"/>
        <v>26970.989058433934</v>
      </c>
      <c r="F91">
        <f t="shared" si="13"/>
        <v>26971</v>
      </c>
      <c r="G91">
        <f t="shared" si="11"/>
        <v>-9.0746199930435978E-3</v>
      </c>
      <c r="J91">
        <f>+G91</f>
        <v>-9.0746199930435978E-3</v>
      </c>
      <c r="O91">
        <f t="shared" si="14"/>
        <v>-8.3603114716383417E-3</v>
      </c>
      <c r="Q91" s="2">
        <f t="shared" si="15"/>
        <v>33702.851600000002</v>
      </c>
      <c r="AA91" t="s">
        <v>94</v>
      </c>
      <c r="AB91">
        <v>18</v>
      </c>
      <c r="AD91" t="s">
        <v>40</v>
      </c>
      <c r="AF91" t="s">
        <v>38</v>
      </c>
    </row>
    <row r="92" spans="1:32">
      <c r="A92" t="s">
        <v>95</v>
      </c>
      <c r="C92" s="11">
        <v>48721.358999999997</v>
      </c>
      <c r="E92">
        <f t="shared" si="12"/>
        <v>26970.997980855904</v>
      </c>
      <c r="F92">
        <f t="shared" si="13"/>
        <v>26971</v>
      </c>
      <c r="G92">
        <f t="shared" si="11"/>
        <v>-1.6746199980843812E-3</v>
      </c>
      <c r="I92">
        <f>+G92</f>
        <v>-1.6746199980843812E-3</v>
      </c>
      <c r="O92">
        <f t="shared" si="14"/>
        <v>-8.3603114716383417E-3</v>
      </c>
      <c r="Q92" s="2">
        <f t="shared" si="15"/>
        <v>33702.858999999997</v>
      </c>
      <c r="AA92" t="s">
        <v>56</v>
      </c>
      <c r="AF92" t="s">
        <v>62</v>
      </c>
    </row>
    <row r="93" spans="1:32">
      <c r="A93" t="s">
        <v>96</v>
      </c>
      <c r="C93" s="11">
        <v>49066.372000000003</v>
      </c>
      <c r="D93">
        <v>5.0000000000000001E-3</v>
      </c>
      <c r="E93">
        <f t="shared" si="12"/>
        <v>27386.99143671757</v>
      </c>
      <c r="F93">
        <f t="shared" si="13"/>
        <v>27387</v>
      </c>
      <c r="G93">
        <f t="shared" si="11"/>
        <v>-7.1021399926394224E-3</v>
      </c>
      <c r="J93">
        <f>+G93</f>
        <v>-7.1021399926394224E-3</v>
      </c>
      <c r="O93">
        <f t="shared" si="14"/>
        <v>-9.0606588222517243E-3</v>
      </c>
      <c r="Q93" s="2">
        <f t="shared" si="15"/>
        <v>34047.872000000003</v>
      </c>
      <c r="AA93" t="s">
        <v>56</v>
      </c>
      <c r="AB93">
        <v>10</v>
      </c>
      <c r="AD93" t="s">
        <v>36</v>
      </c>
      <c r="AF93" t="s">
        <v>38</v>
      </c>
    </row>
    <row r="94" spans="1:32">
      <c r="A94" t="s">
        <v>97</v>
      </c>
      <c r="C94" s="11">
        <v>49416.374000000003</v>
      </c>
      <c r="E94">
        <f t="shared" si="12"/>
        <v>27809.000293017165</v>
      </c>
      <c r="F94">
        <f t="shared" si="13"/>
        <v>27809</v>
      </c>
      <c r="G94">
        <f t="shared" si="11"/>
        <v>2.4302000383613631E-4</v>
      </c>
      <c r="I94">
        <f>+G94</f>
        <v>2.4302000383613631E-4</v>
      </c>
      <c r="O94">
        <f t="shared" si="14"/>
        <v>-9.7711073365758724E-3</v>
      </c>
      <c r="Q94" s="2">
        <f t="shared" si="15"/>
        <v>34397.874000000003</v>
      </c>
      <c r="AA94" t="s">
        <v>56</v>
      </c>
      <c r="AF94" t="s">
        <v>62</v>
      </c>
    </row>
    <row r="95" spans="1:32">
      <c r="A95" t="s">
        <v>98</v>
      </c>
      <c r="C95" s="11">
        <v>49771.345999999998</v>
      </c>
      <c r="E95">
        <f t="shared" si="12"/>
        <v>28237.001640833398</v>
      </c>
      <c r="F95">
        <f t="shared" si="13"/>
        <v>28237</v>
      </c>
      <c r="G95">
        <f t="shared" si="11"/>
        <v>1.3608599983854219E-3</v>
      </c>
      <c r="I95">
        <f>+G95</f>
        <v>1.3608599983854219E-3</v>
      </c>
      <c r="O95">
        <f t="shared" si="14"/>
        <v>-1.0491657014610786E-2</v>
      </c>
      <c r="Q95" s="2">
        <f t="shared" si="15"/>
        <v>34752.845999999998</v>
      </c>
      <c r="AA95" t="s">
        <v>56</v>
      </c>
      <c r="AF95" t="s">
        <v>62</v>
      </c>
    </row>
    <row r="96" spans="1:32">
      <c r="A96" t="s">
        <v>99</v>
      </c>
      <c r="C96" s="20">
        <v>49776.311000000002</v>
      </c>
      <c r="D96">
        <v>4.0000000000000001E-3</v>
      </c>
      <c r="E96">
        <f t="shared" si="12"/>
        <v>28242.988103686552</v>
      </c>
      <c r="F96">
        <f t="shared" si="13"/>
        <v>28243</v>
      </c>
      <c r="G96">
        <f t="shared" si="11"/>
        <v>-9.8664599936455488E-3</v>
      </c>
      <c r="J96">
        <f>+G96</f>
        <v>-9.8664599936455488E-3</v>
      </c>
      <c r="O96">
        <f t="shared" si="14"/>
        <v>-1.0501758178321559E-2</v>
      </c>
      <c r="Q96" s="2">
        <f t="shared" si="15"/>
        <v>34757.811000000002</v>
      </c>
      <c r="AA96" t="s">
        <v>56</v>
      </c>
      <c r="AB96">
        <v>8</v>
      </c>
      <c r="AD96" t="s">
        <v>36</v>
      </c>
      <c r="AF96" t="s">
        <v>38</v>
      </c>
    </row>
    <row r="97" spans="1:32">
      <c r="A97" t="s">
        <v>99</v>
      </c>
      <c r="C97" s="20">
        <v>49800.360500000003</v>
      </c>
      <c r="D97">
        <v>1.5E-3</v>
      </c>
      <c r="E97">
        <f t="shared" si="12"/>
        <v>28271.985372243809</v>
      </c>
      <c r="F97">
        <f t="shared" si="13"/>
        <v>28272</v>
      </c>
      <c r="G97">
        <f t="shared" si="11"/>
        <v>-1.2131839997891802E-2</v>
      </c>
      <c r="J97">
        <f>+G97</f>
        <v>-1.2131839997891802E-2</v>
      </c>
      <c r="O97">
        <f t="shared" si="14"/>
        <v>-1.055058046959028E-2</v>
      </c>
      <c r="Q97" s="2">
        <f t="shared" si="15"/>
        <v>34781.860500000003</v>
      </c>
      <c r="AA97" t="s">
        <v>94</v>
      </c>
      <c r="AB97">
        <v>14</v>
      </c>
      <c r="AD97" t="s">
        <v>40</v>
      </c>
      <c r="AF97" t="s">
        <v>38</v>
      </c>
    </row>
    <row r="98" spans="1:32">
      <c r="A98" t="s">
        <v>100</v>
      </c>
      <c r="C98" s="20">
        <v>49810.315000000002</v>
      </c>
      <c r="D98">
        <v>5.0000000000000001E-3</v>
      </c>
      <c r="E98">
        <f t="shared" si="12"/>
        <v>28283.987838401245</v>
      </c>
      <c r="F98">
        <f t="shared" si="13"/>
        <v>28284</v>
      </c>
      <c r="G98">
        <f t="shared" si="11"/>
        <v>-1.008647999697132E-2</v>
      </c>
      <c r="J98">
        <f>+G98</f>
        <v>-1.008647999697132E-2</v>
      </c>
      <c r="O98">
        <f t="shared" si="14"/>
        <v>-1.0570782797011818E-2</v>
      </c>
      <c r="Q98" s="2">
        <f t="shared" si="15"/>
        <v>34791.815000000002</v>
      </c>
      <c r="AA98" t="s">
        <v>56</v>
      </c>
      <c r="AB98">
        <v>7</v>
      </c>
      <c r="AD98" t="s">
        <v>36</v>
      </c>
      <c r="AF98" t="s">
        <v>38</v>
      </c>
    </row>
    <row r="99" spans="1:32">
      <c r="A99" t="s">
        <v>101</v>
      </c>
      <c r="C99" s="20">
        <v>50150.354500000001</v>
      </c>
      <c r="D99">
        <v>6.9999999999999999E-4</v>
      </c>
      <c r="E99">
        <f t="shared" ref="E99:E121" si="16">+(C99-C$7)/C$8</f>
        <v>28693.984582681805</v>
      </c>
      <c r="F99">
        <f t="shared" ref="F99:F121" si="17">ROUND(2*E99,0)/2</f>
        <v>28694</v>
      </c>
      <c r="G99">
        <f t="shared" ref="G99:G121" si="18">+C99-(C$7+F99*C$8)</f>
        <v>-1.2786680003046058E-2</v>
      </c>
      <c r="J99">
        <f>+G99</f>
        <v>-1.2786680003046058E-2</v>
      </c>
      <c r="O99">
        <f t="shared" ref="O99:O121" si="19">+C$11+C$12*F99</f>
        <v>-1.1261028983914428E-2</v>
      </c>
      <c r="Q99" s="2">
        <f t="shared" ref="Q99:Q121" si="20">+C99-15018.5</f>
        <v>35131.854500000001</v>
      </c>
      <c r="AA99" t="s">
        <v>60</v>
      </c>
      <c r="AB99">
        <v>20</v>
      </c>
      <c r="AD99" t="s">
        <v>89</v>
      </c>
      <c r="AF99" t="s">
        <v>38</v>
      </c>
    </row>
    <row r="100" spans="1:32">
      <c r="A100" t="s">
        <v>103</v>
      </c>
      <c r="C100" s="20">
        <v>50184.3586</v>
      </c>
      <c r="E100">
        <f t="shared" si="16"/>
        <v>28734.984437969768</v>
      </c>
      <c r="F100">
        <f t="shared" si="17"/>
        <v>28735</v>
      </c>
      <c r="G100">
        <f t="shared" si="18"/>
        <v>-1.2906700001622085E-2</v>
      </c>
      <c r="K100">
        <f>+G100</f>
        <v>-1.2906700001622085E-2</v>
      </c>
      <c r="O100">
        <f t="shared" si="19"/>
        <v>-1.1330053602604688E-2</v>
      </c>
      <c r="Q100" s="2">
        <f t="shared" si="20"/>
        <v>35165.8586</v>
      </c>
      <c r="AA100" t="s">
        <v>102</v>
      </c>
      <c r="AF100" t="s">
        <v>62</v>
      </c>
    </row>
    <row r="101" spans="1:32">
      <c r="A101" t="s">
        <v>103</v>
      </c>
      <c r="C101" s="20">
        <v>50184.359499999999</v>
      </c>
      <c r="E101">
        <f t="shared" si="16"/>
        <v>28734.985523129195</v>
      </c>
      <c r="F101">
        <f t="shared" si="17"/>
        <v>28735</v>
      </c>
      <c r="G101">
        <f t="shared" si="18"/>
        <v>-1.2006700002530124E-2</v>
      </c>
      <c r="K101">
        <f>+G101</f>
        <v>-1.2006700002530124E-2</v>
      </c>
      <c r="O101">
        <f t="shared" si="19"/>
        <v>-1.1330053602604688E-2</v>
      </c>
      <c r="Q101" s="2">
        <f t="shared" si="20"/>
        <v>35165.859499999999</v>
      </c>
      <c r="AA101" t="s">
        <v>94</v>
      </c>
      <c r="AF101" t="s">
        <v>62</v>
      </c>
    </row>
    <row r="102" spans="1:32">
      <c r="A102" t="s">
        <v>104</v>
      </c>
      <c r="C102" s="20">
        <v>50840.398999999998</v>
      </c>
      <c r="E102">
        <f t="shared" si="16"/>
        <v>29525.993800460063</v>
      </c>
      <c r="F102">
        <f t="shared" si="17"/>
        <v>29526</v>
      </c>
      <c r="G102">
        <f t="shared" si="18"/>
        <v>-5.1417200011201203E-3</v>
      </c>
      <c r="I102">
        <f t="shared" ref="I102:I107" si="21">+G102</f>
        <v>-5.1417200011201203E-3</v>
      </c>
      <c r="O102">
        <f t="shared" si="19"/>
        <v>-1.2661723685141187E-2</v>
      </c>
      <c r="Q102" s="2">
        <f t="shared" si="20"/>
        <v>35821.898999999998</v>
      </c>
      <c r="AA102" t="s">
        <v>56</v>
      </c>
      <c r="AF102" t="s">
        <v>62</v>
      </c>
    </row>
    <row r="103" spans="1:32">
      <c r="A103" t="s">
        <v>104</v>
      </c>
      <c r="C103" s="20">
        <v>50845.364999999998</v>
      </c>
      <c r="E103">
        <f t="shared" si="16"/>
        <v>29531.98146904591</v>
      </c>
      <c r="F103">
        <f t="shared" si="17"/>
        <v>29532</v>
      </c>
      <c r="G103">
        <f t="shared" si="18"/>
        <v>-1.5369040003861301E-2</v>
      </c>
      <c r="I103">
        <f t="shared" si="21"/>
        <v>-1.5369040003861301E-2</v>
      </c>
      <c r="O103">
        <f t="shared" si="19"/>
        <v>-1.2671824848851952E-2</v>
      </c>
      <c r="Q103" s="2">
        <f t="shared" si="20"/>
        <v>35826.864999999998</v>
      </c>
      <c r="AA103" t="s">
        <v>56</v>
      </c>
      <c r="AF103" t="s">
        <v>62</v>
      </c>
    </row>
    <row r="104" spans="1:32">
      <c r="A104" t="s">
        <v>104</v>
      </c>
      <c r="C104" s="20">
        <v>50850.345000000001</v>
      </c>
      <c r="E104">
        <f t="shared" si="16"/>
        <v>29537.986017889554</v>
      </c>
      <c r="F104">
        <f t="shared" si="17"/>
        <v>29538</v>
      </c>
      <c r="G104">
        <f t="shared" si="18"/>
        <v>-1.1596359996474348E-2</v>
      </c>
      <c r="I104">
        <f t="shared" si="21"/>
        <v>-1.1596359996474348E-2</v>
      </c>
      <c r="O104">
        <f t="shared" si="19"/>
        <v>-1.2681926012562725E-2</v>
      </c>
      <c r="Q104" s="2">
        <f t="shared" si="20"/>
        <v>35831.845000000001</v>
      </c>
      <c r="AA104" t="s">
        <v>56</v>
      </c>
      <c r="AF104" t="s">
        <v>62</v>
      </c>
    </row>
    <row r="105" spans="1:32">
      <c r="A105" t="s">
        <v>104</v>
      </c>
      <c r="C105" s="20">
        <v>50860.296000000002</v>
      </c>
      <c r="E105">
        <f t="shared" si="16"/>
        <v>29549.98426398254</v>
      </c>
      <c r="F105">
        <f t="shared" si="17"/>
        <v>29550</v>
      </c>
      <c r="G105">
        <f t="shared" si="18"/>
        <v>-1.3051000001723878E-2</v>
      </c>
      <c r="I105">
        <f t="shared" si="21"/>
        <v>-1.3051000001723878E-2</v>
      </c>
      <c r="O105">
        <f t="shared" si="19"/>
        <v>-1.2702128339984263E-2</v>
      </c>
      <c r="Q105" s="2">
        <f t="shared" si="20"/>
        <v>35841.796000000002</v>
      </c>
      <c r="AA105" t="s">
        <v>56</v>
      </c>
      <c r="AF105" t="s">
        <v>62</v>
      </c>
    </row>
    <row r="106" spans="1:32">
      <c r="A106" t="s">
        <v>104</v>
      </c>
      <c r="C106" s="20">
        <v>50865.269</v>
      </c>
      <c r="E106">
        <f t="shared" si="16"/>
        <v>29555.980372697282</v>
      </c>
      <c r="F106">
        <f t="shared" si="17"/>
        <v>29556</v>
      </c>
      <c r="G106">
        <f t="shared" si="18"/>
        <v>-1.6278319999400992E-2</v>
      </c>
      <c r="I106">
        <f t="shared" si="21"/>
        <v>-1.6278319999400992E-2</v>
      </c>
      <c r="O106">
        <f t="shared" si="19"/>
        <v>-1.2712229503695036E-2</v>
      </c>
      <c r="Q106" s="2">
        <f t="shared" si="20"/>
        <v>35846.769</v>
      </c>
      <c r="AA106" t="s">
        <v>56</v>
      </c>
      <c r="AF106" t="s">
        <v>62</v>
      </c>
    </row>
    <row r="107" spans="1:32">
      <c r="A107" t="s">
        <v>104</v>
      </c>
      <c r="C107" s="20">
        <v>50898.442000000003</v>
      </c>
      <c r="E107">
        <f t="shared" si="16"/>
        <v>29595.978143538672</v>
      </c>
      <c r="F107">
        <f t="shared" si="17"/>
        <v>29596</v>
      </c>
      <c r="G107">
        <f t="shared" si="18"/>
        <v>-1.8127119998098351E-2</v>
      </c>
      <c r="I107">
        <f t="shared" si="21"/>
        <v>-1.8127119998098351E-2</v>
      </c>
      <c r="O107">
        <f t="shared" si="19"/>
        <v>-1.2779570595100168E-2</v>
      </c>
      <c r="Q107" s="2">
        <f t="shared" si="20"/>
        <v>35879.942000000003</v>
      </c>
      <c r="AA107" t="s">
        <v>56</v>
      </c>
      <c r="AF107" t="s">
        <v>62</v>
      </c>
    </row>
    <row r="108" spans="1:32">
      <c r="A108" t="s">
        <v>114</v>
      </c>
      <c r="B108" s="6" t="s">
        <v>109</v>
      </c>
      <c r="C108" s="15">
        <v>51150.572970000001</v>
      </c>
      <c r="D108" s="15">
        <v>8.0000000000000007E-5</v>
      </c>
      <c r="E108">
        <f t="shared" si="16"/>
        <v>29899.980698630949</v>
      </c>
      <c r="F108">
        <f t="shared" si="17"/>
        <v>29900</v>
      </c>
      <c r="G108">
        <f t="shared" si="18"/>
        <v>-1.6007999998691957E-2</v>
      </c>
      <c r="K108">
        <f t="shared" ref="K108:K121" si="22">+G108</f>
        <v>-1.6007999998691957E-2</v>
      </c>
      <c r="O108">
        <f t="shared" si="19"/>
        <v>-1.3291362889779175E-2</v>
      </c>
      <c r="Q108" s="2">
        <f t="shared" si="20"/>
        <v>36132.072970000001</v>
      </c>
    </row>
    <row r="109" spans="1:32">
      <c r="A109" t="s">
        <v>114</v>
      </c>
      <c r="B109" s="6" t="s">
        <v>109</v>
      </c>
      <c r="C109" s="15">
        <v>51150.573239999998</v>
      </c>
      <c r="D109" s="15">
        <v>3.0000000000000001E-5</v>
      </c>
      <c r="E109">
        <f t="shared" si="16"/>
        <v>29899.981024178771</v>
      </c>
      <c r="F109">
        <f t="shared" si="17"/>
        <v>29900</v>
      </c>
      <c r="G109">
        <f t="shared" si="18"/>
        <v>-1.5738000001874752E-2</v>
      </c>
      <c r="K109">
        <f t="shared" si="22"/>
        <v>-1.5738000001874752E-2</v>
      </c>
      <c r="O109">
        <f t="shared" si="19"/>
        <v>-1.3291362889779175E-2</v>
      </c>
      <c r="Q109" s="2">
        <f t="shared" si="20"/>
        <v>36132.073239999998</v>
      </c>
    </row>
    <row r="110" spans="1:32">
      <c r="A110" t="s">
        <v>114</v>
      </c>
      <c r="B110" s="6" t="s">
        <v>109</v>
      </c>
      <c r="C110" s="15">
        <v>51150.574090000002</v>
      </c>
      <c r="D110" s="15">
        <v>1.8000000000000001E-4</v>
      </c>
      <c r="E110">
        <f t="shared" si="16"/>
        <v>29899.98204905157</v>
      </c>
      <c r="F110">
        <f t="shared" si="17"/>
        <v>29900</v>
      </c>
      <c r="G110">
        <f t="shared" si="18"/>
        <v>-1.4887999997881707E-2</v>
      </c>
      <c r="K110">
        <f t="shared" si="22"/>
        <v>-1.4887999997881707E-2</v>
      </c>
      <c r="O110">
        <f t="shared" si="19"/>
        <v>-1.3291362889779175E-2</v>
      </c>
      <c r="Q110" s="2">
        <f t="shared" si="20"/>
        <v>36132.074090000002</v>
      </c>
    </row>
    <row r="111" spans="1:32">
      <c r="A111" t="s">
        <v>113</v>
      </c>
      <c r="B111" s="6" t="s">
        <v>109</v>
      </c>
      <c r="C111" s="15">
        <v>51618.334929999997</v>
      </c>
      <c r="D111" s="15">
        <v>5.9999999999999995E-4</v>
      </c>
      <c r="E111">
        <f t="shared" si="16"/>
        <v>30463.976589397444</v>
      </c>
      <c r="F111">
        <f t="shared" si="17"/>
        <v>30464</v>
      </c>
      <c r="G111">
        <f t="shared" si="18"/>
        <v>-1.9416080001974478E-2</v>
      </c>
      <c r="K111">
        <f t="shared" si="22"/>
        <v>-1.9416080001974478E-2</v>
      </c>
      <c r="O111">
        <f t="shared" si="19"/>
        <v>-1.424087227859154E-2</v>
      </c>
      <c r="Q111" s="2">
        <f t="shared" si="20"/>
        <v>36599.834929999997</v>
      </c>
    </row>
    <row r="112" spans="1:32">
      <c r="A112" t="s">
        <v>113</v>
      </c>
      <c r="B112" s="6" t="s">
        <v>109</v>
      </c>
      <c r="C112" s="15">
        <v>51632.434179999997</v>
      </c>
      <c r="D112" s="15">
        <v>4.6000000000000001E-4</v>
      </c>
      <c r="E112">
        <f t="shared" si="16"/>
        <v>30480.976516161238</v>
      </c>
      <c r="F112">
        <f t="shared" si="17"/>
        <v>30481</v>
      </c>
      <c r="G112">
        <f t="shared" si="18"/>
        <v>-1.9476820001727901E-2</v>
      </c>
      <c r="K112">
        <f t="shared" si="22"/>
        <v>-1.9476820001727901E-2</v>
      </c>
      <c r="O112">
        <f t="shared" si="19"/>
        <v>-1.4269492242438724E-2</v>
      </c>
      <c r="Q112" s="2">
        <f t="shared" si="20"/>
        <v>36613.934179999997</v>
      </c>
    </row>
    <row r="113" spans="1:17">
      <c r="A113" t="s">
        <v>112</v>
      </c>
      <c r="B113" s="6" t="s">
        <v>109</v>
      </c>
      <c r="C113" s="15">
        <v>51958.375460000003</v>
      </c>
      <c r="D113">
        <v>3.3E-4</v>
      </c>
      <c r="E113">
        <f t="shared" si="16"/>
        <v>30873.974575582695</v>
      </c>
      <c r="F113">
        <f t="shared" si="17"/>
        <v>30874</v>
      </c>
      <c r="G113">
        <f t="shared" si="18"/>
        <v>-2.1086279994051438E-2</v>
      </c>
      <c r="K113">
        <f t="shared" si="22"/>
        <v>-2.1086279994051438E-2</v>
      </c>
      <c r="O113">
        <f t="shared" si="19"/>
        <v>-1.493111846549415E-2</v>
      </c>
      <c r="Q113" s="2">
        <f t="shared" si="20"/>
        <v>36939.875460000003</v>
      </c>
    </row>
    <row r="114" spans="1:17">
      <c r="A114" t="s">
        <v>112</v>
      </c>
      <c r="B114" s="6" t="s">
        <v>109</v>
      </c>
      <c r="C114" s="15">
        <v>51958.376270000001</v>
      </c>
      <c r="D114">
        <v>2.1000000000000001E-4</v>
      </c>
      <c r="E114">
        <f t="shared" si="16"/>
        <v>30873.97555222618</v>
      </c>
      <c r="F114">
        <f t="shared" si="17"/>
        <v>30874</v>
      </c>
      <c r="G114">
        <f t="shared" si="18"/>
        <v>-2.0276279996323865E-2</v>
      </c>
      <c r="K114">
        <f t="shared" si="22"/>
        <v>-2.0276279996323865E-2</v>
      </c>
      <c r="O114">
        <f t="shared" si="19"/>
        <v>-1.493111846549415E-2</v>
      </c>
      <c r="Q114" s="2">
        <f t="shared" si="20"/>
        <v>36939.876270000001</v>
      </c>
    </row>
    <row r="115" spans="1:17">
      <c r="A115" t="s">
        <v>108</v>
      </c>
      <c r="B115" s="6" t="s">
        <v>109</v>
      </c>
      <c r="C115" s="18">
        <v>52308.369599999998</v>
      </c>
      <c r="D115" s="14">
        <v>2.0000000000000001E-4</v>
      </c>
      <c r="E115">
        <f t="shared" si="16"/>
        <v>31295.973954823268</v>
      </c>
      <c r="F115">
        <f t="shared" si="17"/>
        <v>31296</v>
      </c>
      <c r="G115">
        <f t="shared" si="18"/>
        <v>-2.1601120002742391E-2</v>
      </c>
      <c r="K115">
        <f t="shared" si="22"/>
        <v>-2.1601120002742391E-2</v>
      </c>
      <c r="O115">
        <f t="shared" si="19"/>
        <v>-1.5641566979818299E-2</v>
      </c>
      <c r="Q115" s="2">
        <f t="shared" si="20"/>
        <v>37289.869599999998</v>
      </c>
    </row>
    <row r="116" spans="1:17">
      <c r="A116" t="s">
        <v>110</v>
      </c>
      <c r="B116" s="6" t="s">
        <v>111</v>
      </c>
      <c r="C116" s="15">
        <v>52339.459799999997</v>
      </c>
      <c r="D116">
        <v>5.9999999999999995E-4</v>
      </c>
      <c r="E116">
        <f t="shared" si="16"/>
        <v>31333.460425598078</v>
      </c>
      <c r="F116">
        <f t="shared" si="17"/>
        <v>31333.5</v>
      </c>
      <c r="G116">
        <f t="shared" si="18"/>
        <v>-3.282187000149861E-2</v>
      </c>
      <c r="H116" s="13"/>
      <c r="I116" s="6"/>
      <c r="J116" s="6"/>
      <c r="K116">
        <f t="shared" si="22"/>
        <v>-3.282187000149861E-2</v>
      </c>
      <c r="O116">
        <f t="shared" si="19"/>
        <v>-1.5704699253010608E-2</v>
      </c>
      <c r="Q116" s="2">
        <f t="shared" si="20"/>
        <v>37320.959799999997</v>
      </c>
    </row>
    <row r="117" spans="1:17">
      <c r="A117" t="s">
        <v>110</v>
      </c>
      <c r="B117" s="6" t="s">
        <v>109</v>
      </c>
      <c r="C117" s="15">
        <v>52342.373599999999</v>
      </c>
      <c r="D117">
        <v>1E-4</v>
      </c>
      <c r="E117">
        <f t="shared" si="16"/>
        <v>31336.973689537961</v>
      </c>
      <c r="F117">
        <f t="shared" si="17"/>
        <v>31337</v>
      </c>
      <c r="G117">
        <f t="shared" si="18"/>
        <v>-2.1821139998792205E-2</v>
      </c>
      <c r="H117" s="13"/>
      <c r="I117" s="6"/>
      <c r="J117" s="6"/>
      <c r="K117">
        <f t="shared" si="22"/>
        <v>-2.1821139998792205E-2</v>
      </c>
      <c r="O117">
        <f t="shared" si="19"/>
        <v>-1.5710591598508558E-2</v>
      </c>
      <c r="Q117" s="2">
        <f t="shared" si="20"/>
        <v>37323.873599999999</v>
      </c>
    </row>
    <row r="118" spans="1:17">
      <c r="A118" t="s">
        <v>110</v>
      </c>
      <c r="B118" s="6" t="s">
        <v>109</v>
      </c>
      <c r="C118" s="15">
        <v>52352.326000000001</v>
      </c>
      <c r="D118">
        <v>1E-4</v>
      </c>
      <c r="E118">
        <f t="shared" si="16"/>
        <v>31348.973623656726</v>
      </c>
      <c r="F118">
        <f t="shared" si="17"/>
        <v>31349</v>
      </c>
      <c r="G118">
        <f t="shared" si="18"/>
        <v>-2.1875780003028922E-2</v>
      </c>
      <c r="H118" s="13"/>
      <c r="I118" s="6"/>
      <c r="J118" s="6"/>
      <c r="K118">
        <f t="shared" si="22"/>
        <v>-2.1875780003028922E-2</v>
      </c>
      <c r="O118">
        <f t="shared" si="19"/>
        <v>-1.5730793925930096E-2</v>
      </c>
      <c r="Q118" s="2">
        <f t="shared" si="20"/>
        <v>37333.826000000001</v>
      </c>
    </row>
    <row r="119" spans="1:17">
      <c r="A119" t="s">
        <v>107</v>
      </c>
      <c r="B119" s="13"/>
      <c r="C119" s="15">
        <v>52371.402600000001</v>
      </c>
      <c r="D119" s="15">
        <v>2.0999999999999999E-3</v>
      </c>
      <c r="E119">
        <f t="shared" si="16"/>
        <v>31371.974904072511</v>
      </c>
      <c r="F119">
        <f t="shared" si="17"/>
        <v>31372</v>
      </c>
      <c r="G119">
        <f t="shared" si="18"/>
        <v>-2.0813839997572359E-2</v>
      </c>
      <c r="H119" s="13"/>
      <c r="I119" s="14"/>
      <c r="J119" s="6"/>
      <c r="K119">
        <f t="shared" si="22"/>
        <v>-2.0813839997572359E-2</v>
      </c>
      <c r="O119">
        <f t="shared" si="19"/>
        <v>-1.5769515053488052E-2</v>
      </c>
      <c r="Q119" s="2">
        <f t="shared" si="20"/>
        <v>37352.902600000001</v>
      </c>
    </row>
    <row r="120" spans="1:17">
      <c r="A120" t="s">
        <v>107</v>
      </c>
      <c r="B120" s="14"/>
      <c r="C120" s="15">
        <v>52376.381699999998</v>
      </c>
      <c r="D120" s="15">
        <v>1E-3</v>
      </c>
      <c r="E120">
        <f t="shared" si="16"/>
        <v>31377.978367756717</v>
      </c>
      <c r="F120">
        <f t="shared" si="17"/>
        <v>31378</v>
      </c>
      <c r="G120">
        <f t="shared" si="18"/>
        <v>-1.7941159996553324E-2</v>
      </c>
      <c r="H120" s="13"/>
      <c r="I120" s="6"/>
      <c r="J120" s="6"/>
      <c r="K120">
        <f t="shared" si="22"/>
        <v>-1.7941159996553324E-2</v>
      </c>
      <c r="O120">
        <f t="shared" si="19"/>
        <v>-1.5779616217198818E-2</v>
      </c>
      <c r="Q120" s="2">
        <f t="shared" si="20"/>
        <v>37357.881699999998</v>
      </c>
    </row>
    <row r="121" spans="1:17">
      <c r="A121" s="16" t="s">
        <v>115</v>
      </c>
      <c r="B121" s="17" t="s">
        <v>109</v>
      </c>
      <c r="C121" s="18">
        <v>52744.617200000001</v>
      </c>
      <c r="D121" s="15">
        <v>1E-4</v>
      </c>
      <c r="E121">
        <f t="shared" si="16"/>
        <v>31821.971951233128</v>
      </c>
      <c r="F121">
        <f t="shared" si="17"/>
        <v>31822</v>
      </c>
      <c r="G121">
        <f t="shared" si="18"/>
        <v>-2.3262840004463214E-2</v>
      </c>
      <c r="H121" s="13"/>
      <c r="I121" s="6"/>
      <c r="J121" s="6"/>
      <c r="K121">
        <f t="shared" si="22"/>
        <v>-2.3262840004463214E-2</v>
      </c>
      <c r="O121">
        <f t="shared" si="19"/>
        <v>-1.6527102331795794E-2</v>
      </c>
      <c r="Q121" s="2">
        <f t="shared" si="20"/>
        <v>37726.117200000001</v>
      </c>
    </row>
    <row r="122" spans="1:17">
      <c r="A122" s="19"/>
      <c r="B122" s="6"/>
      <c r="C122" s="15"/>
      <c r="D122" s="15"/>
      <c r="H122" s="13"/>
      <c r="I122" s="6"/>
      <c r="J122" s="6"/>
      <c r="Q122" s="2"/>
    </row>
    <row r="123" spans="1:17">
      <c r="A123" s="19"/>
      <c r="B123" s="6"/>
      <c r="C123" s="15"/>
      <c r="D123" s="15"/>
      <c r="H123" s="13"/>
      <c r="I123" s="6"/>
      <c r="J123" s="6"/>
      <c r="Q123" s="2"/>
    </row>
    <row r="124" spans="1:17">
      <c r="A124" s="19"/>
      <c r="B124" s="17"/>
      <c r="C124" s="18"/>
      <c r="D124" s="18"/>
      <c r="H124" s="13"/>
      <c r="I124" s="6"/>
      <c r="J124" s="6"/>
      <c r="Q124" s="2"/>
    </row>
    <row r="125" spans="1:17">
      <c r="A125" s="19"/>
      <c r="B125" s="6"/>
      <c r="C125" s="15"/>
      <c r="D125" s="15"/>
      <c r="H125" s="13"/>
      <c r="I125" s="6"/>
      <c r="J125" s="6"/>
      <c r="Q125" s="2"/>
    </row>
    <row r="126" spans="1:17">
      <c r="A126" s="19"/>
      <c r="B126" s="6"/>
      <c r="C126" s="15"/>
      <c r="D126" s="15"/>
      <c r="H126" s="13"/>
      <c r="I126" s="6"/>
      <c r="J126" s="6"/>
      <c r="Q126" s="2"/>
    </row>
    <row r="127" spans="1:17">
      <c r="A127" s="19"/>
      <c r="B127" s="6"/>
      <c r="C127" s="15"/>
      <c r="D127" s="15"/>
      <c r="H127" s="13"/>
      <c r="I127" s="6"/>
      <c r="J127" s="6"/>
      <c r="Q127" s="2"/>
    </row>
    <row r="128" spans="1:17">
      <c r="A128" s="19"/>
      <c r="B128" s="14"/>
      <c r="C128" s="15"/>
      <c r="D128" s="15"/>
      <c r="H128" s="13"/>
      <c r="I128" s="6"/>
      <c r="J128" s="6"/>
      <c r="Q128" s="2"/>
    </row>
    <row r="129" spans="1:17">
      <c r="A129" s="19"/>
      <c r="B129" s="14"/>
      <c r="C129" s="15"/>
      <c r="D129" s="15"/>
      <c r="H129" s="13"/>
      <c r="I129" s="6"/>
      <c r="J129" s="6"/>
      <c r="Q129" s="2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180" workbookViewId="0">
      <selection activeCell="A159" sqref="A159:D223"/>
    </sheetView>
  </sheetViews>
  <sheetFormatPr defaultRowHeight="12.75"/>
  <cols>
    <col min="1" max="1" width="19.7109375" style="13" customWidth="1"/>
    <col min="2" max="2" width="4.42578125" style="21" customWidth="1"/>
    <col min="3" max="3" width="12.7109375" style="13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3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27" t="s">
        <v>152</v>
      </c>
      <c r="I1" s="28" t="s">
        <v>153</v>
      </c>
      <c r="J1" s="29" t="s">
        <v>154</v>
      </c>
    </row>
    <row r="2" spans="1:16">
      <c r="I2" s="30" t="s">
        <v>155</v>
      </c>
      <c r="J2" s="31" t="s">
        <v>143</v>
      </c>
    </row>
    <row r="3" spans="1:16">
      <c r="A3" s="32" t="s">
        <v>156</v>
      </c>
      <c r="I3" s="30" t="s">
        <v>157</v>
      </c>
      <c r="J3" s="31" t="s">
        <v>65</v>
      </c>
    </row>
    <row r="4" spans="1:16">
      <c r="I4" s="30" t="s">
        <v>158</v>
      </c>
      <c r="J4" s="31" t="s">
        <v>65</v>
      </c>
    </row>
    <row r="5" spans="1:16" ht="13.5" thickBot="1">
      <c r="I5" s="33" t="s">
        <v>159</v>
      </c>
      <c r="J5" s="34" t="s">
        <v>138</v>
      </c>
    </row>
    <row r="10" spans="1:16" ht="13.5" thickBot="1"/>
    <row r="11" spans="1:16" ht="12.75" customHeight="1" thickBot="1">
      <c r="A11" s="13" t="str">
        <f t="shared" ref="A11:A74" si="0">P11</f>
        <v> AN 282.74 </v>
      </c>
      <c r="B11" s="6" t="str">
        <f t="shared" ref="B11:B74" si="1">IF(H11=INT(H11),"I","II")</f>
        <v>I</v>
      </c>
      <c r="C11" s="13">
        <f t="shared" ref="C11:C74" si="2">1*G11</f>
        <v>26352.392</v>
      </c>
      <c r="D11" s="21" t="str">
        <f t="shared" ref="D11:D74" si="3">VLOOKUP(F11,I$1:J$5,2,FALSE)</f>
        <v>vis</v>
      </c>
      <c r="E11" s="35">
        <f>VLOOKUP(C11,Active!C$21:E$960,3,FALSE)</f>
        <v>3.0143378659924706E-3</v>
      </c>
      <c r="F11" s="6" t="s">
        <v>159</v>
      </c>
      <c r="G11" s="21" t="str">
        <f t="shared" ref="G11:G74" si="4">MID(I11,3,LEN(I11)-3)</f>
        <v>26352.392</v>
      </c>
      <c r="H11" s="13">
        <f t="shared" ref="H11:H74" si="5">1*K11</f>
        <v>-36138</v>
      </c>
      <c r="I11" s="36" t="s">
        <v>162</v>
      </c>
      <c r="J11" s="37" t="s">
        <v>163</v>
      </c>
      <c r="K11" s="36">
        <v>-36138</v>
      </c>
      <c r="L11" s="36" t="s">
        <v>164</v>
      </c>
      <c r="M11" s="37" t="s">
        <v>165</v>
      </c>
      <c r="N11" s="37"/>
      <c r="O11" s="38" t="s">
        <v>166</v>
      </c>
      <c r="P11" s="38" t="s">
        <v>167</v>
      </c>
    </row>
    <row r="12" spans="1:16" ht="12.75" customHeight="1" thickBot="1">
      <c r="A12" s="13" t="str">
        <f t="shared" si="0"/>
        <v> AN 282.74 </v>
      </c>
      <c r="B12" s="6" t="str">
        <f t="shared" si="1"/>
        <v>I</v>
      </c>
      <c r="C12" s="13">
        <f t="shared" si="2"/>
        <v>26396.351999999999</v>
      </c>
      <c r="D12" s="21" t="str">
        <f t="shared" si="3"/>
        <v>vis</v>
      </c>
      <c r="E12" s="35">
        <f>VLOOKUP(C12,Active!C$21:E$960,3,FALSE)</f>
        <v>53.007131401243754</v>
      </c>
      <c r="F12" s="6" t="s">
        <v>159</v>
      </c>
      <c r="G12" s="21" t="str">
        <f t="shared" si="4"/>
        <v>26396.352</v>
      </c>
      <c r="H12" s="13">
        <f t="shared" si="5"/>
        <v>-36085</v>
      </c>
      <c r="I12" s="36" t="s">
        <v>168</v>
      </c>
      <c r="J12" s="37" t="s">
        <v>169</v>
      </c>
      <c r="K12" s="36">
        <v>-36085</v>
      </c>
      <c r="L12" s="36" t="s">
        <v>170</v>
      </c>
      <c r="M12" s="37" t="s">
        <v>165</v>
      </c>
      <c r="N12" s="37"/>
      <c r="O12" s="38" t="s">
        <v>166</v>
      </c>
      <c r="P12" s="38" t="s">
        <v>167</v>
      </c>
    </row>
    <row r="13" spans="1:16" ht="12.75" customHeight="1" thickBot="1">
      <c r="A13" s="13" t="str">
        <f t="shared" si="0"/>
        <v> AN 282.74 </v>
      </c>
      <c r="B13" s="6" t="str">
        <f t="shared" si="1"/>
        <v>I</v>
      </c>
      <c r="C13" s="13">
        <f t="shared" si="2"/>
        <v>26608.644</v>
      </c>
      <c r="D13" s="21" t="str">
        <f t="shared" si="3"/>
        <v>vis</v>
      </c>
      <c r="E13" s="35">
        <f>VLOOKUP(C13,Active!C$21:E$960,3,FALSE)</f>
        <v>308.97505723424837</v>
      </c>
      <c r="F13" s="6" t="s">
        <v>159</v>
      </c>
      <c r="G13" s="21" t="str">
        <f t="shared" si="4"/>
        <v>26608.644</v>
      </c>
      <c r="H13" s="13">
        <f t="shared" si="5"/>
        <v>-35829</v>
      </c>
      <c r="I13" s="36" t="s">
        <v>171</v>
      </c>
      <c r="J13" s="37" t="s">
        <v>172</v>
      </c>
      <c r="K13" s="36">
        <v>-35829</v>
      </c>
      <c r="L13" s="36" t="s">
        <v>173</v>
      </c>
      <c r="M13" s="37" t="s">
        <v>165</v>
      </c>
      <c r="N13" s="37"/>
      <c r="O13" s="38" t="s">
        <v>166</v>
      </c>
      <c r="P13" s="38" t="s">
        <v>167</v>
      </c>
    </row>
    <row r="14" spans="1:16" ht="12.75" customHeight="1" thickBot="1">
      <c r="A14" s="13" t="str">
        <f t="shared" si="0"/>
        <v> AN 282.74 </v>
      </c>
      <c r="B14" s="6" t="str">
        <f t="shared" si="1"/>
        <v>I</v>
      </c>
      <c r="C14" s="13">
        <f t="shared" si="2"/>
        <v>27898.341</v>
      </c>
      <c r="D14" s="21" t="str">
        <f t="shared" si="3"/>
        <v>vis</v>
      </c>
      <c r="E14" s="35">
        <f>VLOOKUP(C14,Active!C$21:E$960,3,FALSE)</f>
        <v>1864.0080591516385</v>
      </c>
      <c r="F14" s="6" t="s">
        <v>159</v>
      </c>
      <c r="G14" s="21" t="str">
        <f t="shared" si="4"/>
        <v>27898.341</v>
      </c>
      <c r="H14" s="13">
        <f t="shared" si="5"/>
        <v>-34274</v>
      </c>
      <c r="I14" s="36" t="s">
        <v>177</v>
      </c>
      <c r="J14" s="37" t="s">
        <v>178</v>
      </c>
      <c r="K14" s="36">
        <v>-34274</v>
      </c>
      <c r="L14" s="36" t="s">
        <v>179</v>
      </c>
      <c r="M14" s="37" t="s">
        <v>165</v>
      </c>
      <c r="N14" s="37"/>
      <c r="O14" s="38" t="s">
        <v>166</v>
      </c>
      <c r="P14" s="38" t="s">
        <v>167</v>
      </c>
    </row>
    <row r="15" spans="1:16" ht="12.75" customHeight="1" thickBot="1">
      <c r="A15" s="13" t="str">
        <f t="shared" si="0"/>
        <v> AN 282.74 </v>
      </c>
      <c r="B15" s="6" t="str">
        <f t="shared" si="1"/>
        <v>I</v>
      </c>
      <c r="C15" s="13">
        <f t="shared" si="2"/>
        <v>28607.463</v>
      </c>
      <c r="D15" s="21" t="str">
        <f t="shared" si="3"/>
        <v>vis</v>
      </c>
      <c r="E15" s="35">
        <f>VLOOKUP(C15,Active!C$21:E$960,3,FALSE)</f>
        <v>2719.0213780828776</v>
      </c>
      <c r="F15" s="6" t="s">
        <v>159</v>
      </c>
      <c r="G15" s="21" t="str">
        <f t="shared" si="4"/>
        <v>28607.463</v>
      </c>
      <c r="H15" s="13">
        <f t="shared" si="5"/>
        <v>-33419</v>
      </c>
      <c r="I15" s="36" t="s">
        <v>183</v>
      </c>
      <c r="J15" s="37" t="s">
        <v>184</v>
      </c>
      <c r="K15" s="36">
        <v>-33419</v>
      </c>
      <c r="L15" s="36" t="s">
        <v>185</v>
      </c>
      <c r="M15" s="37" t="s">
        <v>165</v>
      </c>
      <c r="N15" s="37"/>
      <c r="O15" s="38" t="s">
        <v>166</v>
      </c>
      <c r="P15" s="38" t="s">
        <v>167</v>
      </c>
    </row>
    <row r="16" spans="1:16" ht="12.75" customHeight="1" thickBot="1">
      <c r="A16" s="13" t="str">
        <f t="shared" si="0"/>
        <v> AN 282.74 </v>
      </c>
      <c r="B16" s="6" t="str">
        <f t="shared" si="1"/>
        <v>I</v>
      </c>
      <c r="C16" s="13">
        <f t="shared" si="2"/>
        <v>28622.377</v>
      </c>
      <c r="D16" s="21" t="str">
        <f t="shared" si="3"/>
        <v>vis</v>
      </c>
      <c r="E16" s="35">
        <f>VLOOKUP(C16,Active!C$21:E$960,3,FALSE)</f>
        <v>2737.0037120656634</v>
      </c>
      <c r="F16" s="6" t="s">
        <v>159</v>
      </c>
      <c r="G16" s="21" t="str">
        <f t="shared" si="4"/>
        <v>28622.377</v>
      </c>
      <c r="H16" s="13">
        <f t="shared" si="5"/>
        <v>-33401</v>
      </c>
      <c r="I16" s="36" t="s">
        <v>186</v>
      </c>
      <c r="J16" s="37" t="s">
        <v>187</v>
      </c>
      <c r="K16" s="36">
        <v>-33401</v>
      </c>
      <c r="L16" s="36" t="s">
        <v>188</v>
      </c>
      <c r="M16" s="37" t="s">
        <v>165</v>
      </c>
      <c r="N16" s="37"/>
      <c r="O16" s="38" t="s">
        <v>166</v>
      </c>
      <c r="P16" s="38" t="s">
        <v>167</v>
      </c>
    </row>
    <row r="17" spans="1:16" ht="12.75" customHeight="1" thickBot="1">
      <c r="A17" s="13" t="str">
        <f t="shared" si="0"/>
        <v> MVS 2.122 </v>
      </c>
      <c r="B17" s="6" t="str">
        <f t="shared" si="1"/>
        <v>I</v>
      </c>
      <c r="C17" s="13">
        <f t="shared" si="2"/>
        <v>36612.534</v>
      </c>
      <c r="D17" s="21" t="str">
        <f t="shared" si="3"/>
        <v>vis</v>
      </c>
      <c r="E17" s="35">
        <f>VLOOKUP(C17,Active!C$21:E$960,3,FALSE)</f>
        <v>12371.016837242543</v>
      </c>
      <c r="F17" s="6" t="s">
        <v>159</v>
      </c>
      <c r="G17" s="21" t="str">
        <f t="shared" si="4"/>
        <v>36612.534</v>
      </c>
      <c r="H17" s="13">
        <f t="shared" si="5"/>
        <v>-23767</v>
      </c>
      <c r="I17" s="36" t="s">
        <v>189</v>
      </c>
      <c r="J17" s="37" t="s">
        <v>190</v>
      </c>
      <c r="K17" s="36">
        <v>-23767</v>
      </c>
      <c r="L17" s="36" t="s">
        <v>191</v>
      </c>
      <c r="M17" s="37" t="s">
        <v>160</v>
      </c>
      <c r="N17" s="37"/>
      <c r="O17" s="38" t="s">
        <v>192</v>
      </c>
      <c r="P17" s="38" t="s">
        <v>193</v>
      </c>
    </row>
    <row r="18" spans="1:16" ht="12.75" customHeight="1" thickBot="1">
      <c r="A18" s="13" t="str">
        <f t="shared" si="0"/>
        <v>BAVM 15 </v>
      </c>
      <c r="B18" s="6" t="str">
        <f t="shared" si="1"/>
        <v>I</v>
      </c>
      <c r="C18" s="13">
        <f t="shared" si="2"/>
        <v>37346.533000000003</v>
      </c>
      <c r="D18" s="21" t="str">
        <f t="shared" si="3"/>
        <v>vis</v>
      </c>
      <c r="E18" s="35">
        <f>VLOOKUP(C18,Active!C$21:E$960,3,FALSE)</f>
        <v>13256.025229426419</v>
      </c>
      <c r="F18" s="6" t="s">
        <v>159</v>
      </c>
      <c r="G18" s="21" t="str">
        <f t="shared" si="4"/>
        <v>37346.533</v>
      </c>
      <c r="H18" s="13">
        <f t="shared" si="5"/>
        <v>-22882</v>
      </c>
      <c r="I18" s="36" t="s">
        <v>194</v>
      </c>
      <c r="J18" s="37" t="s">
        <v>195</v>
      </c>
      <c r="K18" s="36">
        <v>-22882</v>
      </c>
      <c r="L18" s="36" t="s">
        <v>196</v>
      </c>
      <c r="M18" s="37" t="s">
        <v>165</v>
      </c>
      <c r="N18" s="37"/>
      <c r="O18" s="38" t="s">
        <v>197</v>
      </c>
      <c r="P18" s="39" t="s">
        <v>198</v>
      </c>
    </row>
    <row r="19" spans="1:16" ht="12.75" customHeight="1" thickBot="1">
      <c r="A19" s="13" t="str">
        <f t="shared" si="0"/>
        <v>BAVM 15 </v>
      </c>
      <c r="B19" s="6" t="str">
        <f t="shared" si="1"/>
        <v>I</v>
      </c>
      <c r="C19" s="13">
        <f t="shared" si="2"/>
        <v>37352.341</v>
      </c>
      <c r="D19" s="21" t="str">
        <f t="shared" si="3"/>
        <v>vis</v>
      </c>
      <c r="E19" s="35">
        <f>VLOOKUP(C19,Active!C$21:E$960,3,FALSE)</f>
        <v>13263.028139160357</v>
      </c>
      <c r="F19" s="6" t="s">
        <v>159</v>
      </c>
      <c r="G19" s="21" t="str">
        <f t="shared" si="4"/>
        <v>37352.341</v>
      </c>
      <c r="H19" s="13">
        <f t="shared" si="5"/>
        <v>-22875</v>
      </c>
      <c r="I19" s="36" t="s">
        <v>199</v>
      </c>
      <c r="J19" s="37" t="s">
        <v>200</v>
      </c>
      <c r="K19" s="36">
        <v>-22875</v>
      </c>
      <c r="L19" s="36" t="s">
        <v>201</v>
      </c>
      <c r="M19" s="37" t="s">
        <v>165</v>
      </c>
      <c r="N19" s="37"/>
      <c r="O19" s="38" t="s">
        <v>202</v>
      </c>
      <c r="P19" s="39" t="s">
        <v>198</v>
      </c>
    </row>
    <row r="20" spans="1:16" ht="12.75" customHeight="1" thickBot="1">
      <c r="A20" s="13" t="str">
        <f t="shared" si="0"/>
        <v>BAVM 15 </v>
      </c>
      <c r="B20" s="6" t="str">
        <f t="shared" si="1"/>
        <v>I</v>
      </c>
      <c r="C20" s="13">
        <f t="shared" si="2"/>
        <v>37356.485000000001</v>
      </c>
      <c r="D20" s="21" t="str">
        <f t="shared" si="3"/>
        <v>vis</v>
      </c>
      <c r="E20" s="35">
        <f>VLOOKUP(C20,Active!C$21:E$960,3,FALSE)</f>
        <v>13268.024705609645</v>
      </c>
      <c r="F20" s="6" t="s">
        <v>159</v>
      </c>
      <c r="G20" s="21" t="str">
        <f t="shared" si="4"/>
        <v>37356.485</v>
      </c>
      <c r="H20" s="13">
        <f t="shared" si="5"/>
        <v>-22870</v>
      </c>
      <c r="I20" s="36" t="s">
        <v>207</v>
      </c>
      <c r="J20" s="37" t="s">
        <v>208</v>
      </c>
      <c r="K20" s="36">
        <v>-22870</v>
      </c>
      <c r="L20" s="36" t="s">
        <v>209</v>
      </c>
      <c r="M20" s="37" t="s">
        <v>165</v>
      </c>
      <c r="N20" s="37"/>
      <c r="O20" s="38" t="s">
        <v>202</v>
      </c>
      <c r="P20" s="39" t="s">
        <v>198</v>
      </c>
    </row>
    <row r="21" spans="1:16" ht="12.75" customHeight="1" thickBot="1">
      <c r="A21" s="13" t="str">
        <f t="shared" si="0"/>
        <v>BAVM 15 </v>
      </c>
      <c r="B21" s="6" t="str">
        <f t="shared" si="1"/>
        <v>I</v>
      </c>
      <c r="C21" s="13">
        <f t="shared" si="2"/>
        <v>37366.438999999998</v>
      </c>
      <c r="D21" s="21" t="str">
        <f t="shared" si="3"/>
        <v>vis</v>
      </c>
      <c r="E21" s="35">
        <f>VLOOKUP(C21,Active!C$21:E$960,3,FALSE)</f>
        <v>13280.026593263165</v>
      </c>
      <c r="F21" s="6" t="s">
        <v>159</v>
      </c>
      <c r="G21" s="21" t="str">
        <f t="shared" si="4"/>
        <v>37366.439</v>
      </c>
      <c r="H21" s="13">
        <f t="shared" si="5"/>
        <v>-22858</v>
      </c>
      <c r="I21" s="36" t="s">
        <v>217</v>
      </c>
      <c r="J21" s="37" t="s">
        <v>218</v>
      </c>
      <c r="K21" s="36">
        <v>-22858</v>
      </c>
      <c r="L21" s="36" t="s">
        <v>212</v>
      </c>
      <c r="M21" s="37" t="s">
        <v>165</v>
      </c>
      <c r="N21" s="37"/>
      <c r="O21" s="38" t="s">
        <v>213</v>
      </c>
      <c r="P21" s="39" t="s">
        <v>198</v>
      </c>
    </row>
    <row r="22" spans="1:16" ht="12.75" customHeight="1" thickBot="1">
      <c r="A22" s="13" t="str">
        <f t="shared" si="0"/>
        <v>BAVM 15 </v>
      </c>
      <c r="B22" s="6" t="str">
        <f t="shared" si="1"/>
        <v>I</v>
      </c>
      <c r="C22" s="13">
        <f t="shared" si="2"/>
        <v>37376.392999999996</v>
      </c>
      <c r="D22" s="21" t="str">
        <f t="shared" si="3"/>
        <v>vis</v>
      </c>
      <c r="E22" s="35">
        <f>VLOOKUP(C22,Active!C$21:E$960,3,FALSE)</f>
        <v>13292.028480916686</v>
      </c>
      <c r="F22" s="6" t="s">
        <v>159</v>
      </c>
      <c r="G22" s="21" t="str">
        <f t="shared" si="4"/>
        <v>37376.393</v>
      </c>
      <c r="H22" s="13">
        <f t="shared" si="5"/>
        <v>-22846</v>
      </c>
      <c r="I22" s="36" t="s">
        <v>223</v>
      </c>
      <c r="J22" s="37" t="s">
        <v>224</v>
      </c>
      <c r="K22" s="36">
        <v>-22846</v>
      </c>
      <c r="L22" s="36" t="s">
        <v>201</v>
      </c>
      <c r="M22" s="37" t="s">
        <v>165</v>
      </c>
      <c r="N22" s="37"/>
      <c r="O22" s="38" t="s">
        <v>197</v>
      </c>
      <c r="P22" s="39" t="s">
        <v>198</v>
      </c>
    </row>
    <row r="23" spans="1:16" ht="12.75" customHeight="1" thickBot="1">
      <c r="A23" s="13" t="str">
        <f t="shared" si="0"/>
        <v>BAVM 15 </v>
      </c>
      <c r="B23" s="6" t="str">
        <f t="shared" si="1"/>
        <v>I</v>
      </c>
      <c r="C23" s="13">
        <f t="shared" si="2"/>
        <v>37667.504000000001</v>
      </c>
      <c r="D23" s="21" t="str">
        <f t="shared" si="3"/>
        <v>vis</v>
      </c>
      <c r="E23" s="35">
        <f>VLOOKUP(C23,Active!C$21:E$960,3,FALSE)</f>
        <v>13643.031245303344</v>
      </c>
      <c r="F23" s="6" t="s">
        <v>159</v>
      </c>
      <c r="G23" s="21" t="str">
        <f t="shared" si="4"/>
        <v>37667.504</v>
      </c>
      <c r="H23" s="13">
        <f t="shared" si="5"/>
        <v>-22495</v>
      </c>
      <c r="I23" s="36" t="s">
        <v>232</v>
      </c>
      <c r="J23" s="37" t="s">
        <v>233</v>
      </c>
      <c r="K23" s="36">
        <v>-22495</v>
      </c>
      <c r="L23" s="36" t="s">
        <v>234</v>
      </c>
      <c r="M23" s="37" t="s">
        <v>165</v>
      </c>
      <c r="N23" s="37"/>
      <c r="O23" s="38" t="s">
        <v>235</v>
      </c>
      <c r="P23" s="39" t="s">
        <v>198</v>
      </c>
    </row>
    <row r="24" spans="1:16" ht="12.75" customHeight="1" thickBot="1">
      <c r="A24" s="13" t="str">
        <f t="shared" si="0"/>
        <v>BAVM 15 </v>
      </c>
      <c r="B24" s="6" t="str">
        <f t="shared" si="1"/>
        <v>I</v>
      </c>
      <c r="C24" s="13">
        <f t="shared" si="2"/>
        <v>37707.31</v>
      </c>
      <c r="D24" s="21" t="str">
        <f t="shared" si="3"/>
        <v>vis</v>
      </c>
      <c r="E24" s="35">
        <f>VLOOKUP(C24,Active!C$21:E$960,3,FALSE)</f>
        <v>13691.026738565963</v>
      </c>
      <c r="F24" s="6" t="s">
        <v>159</v>
      </c>
      <c r="G24" s="21" t="str">
        <f t="shared" si="4"/>
        <v>37707.310</v>
      </c>
      <c r="H24" s="13">
        <f t="shared" si="5"/>
        <v>-22447</v>
      </c>
      <c r="I24" s="36" t="s">
        <v>239</v>
      </c>
      <c r="J24" s="37" t="s">
        <v>240</v>
      </c>
      <c r="K24" s="36">
        <v>-22447</v>
      </c>
      <c r="L24" s="36" t="s">
        <v>201</v>
      </c>
      <c r="M24" s="37" t="s">
        <v>165</v>
      </c>
      <c r="N24" s="37"/>
      <c r="O24" s="38" t="s">
        <v>202</v>
      </c>
      <c r="P24" s="39" t="s">
        <v>198</v>
      </c>
    </row>
    <row r="25" spans="1:16" ht="12.75" customHeight="1" thickBot="1">
      <c r="A25" s="13" t="str">
        <f t="shared" si="0"/>
        <v>BAVM 18 </v>
      </c>
      <c r="B25" s="6" t="str">
        <f t="shared" si="1"/>
        <v>I</v>
      </c>
      <c r="C25" s="13">
        <f t="shared" si="2"/>
        <v>38091.309000000001</v>
      </c>
      <c r="D25" s="21" t="str">
        <f t="shared" si="3"/>
        <v>vis</v>
      </c>
      <c r="E25" s="35">
        <f>VLOOKUP(C25,Active!C$21:E$960,3,FALSE)</f>
        <v>14154.027829289815</v>
      </c>
      <c r="F25" s="6" t="s">
        <v>159</v>
      </c>
      <c r="G25" s="21" t="str">
        <f t="shared" si="4"/>
        <v>38091.309</v>
      </c>
      <c r="H25" s="13">
        <f t="shared" si="5"/>
        <v>-21984</v>
      </c>
      <c r="I25" s="36" t="s">
        <v>246</v>
      </c>
      <c r="J25" s="37" t="s">
        <v>247</v>
      </c>
      <c r="K25" s="36">
        <v>-21984</v>
      </c>
      <c r="L25" s="36" t="s">
        <v>227</v>
      </c>
      <c r="M25" s="37" t="s">
        <v>165</v>
      </c>
      <c r="N25" s="37"/>
      <c r="O25" s="38" t="s">
        <v>202</v>
      </c>
      <c r="P25" s="39" t="s">
        <v>248</v>
      </c>
    </row>
    <row r="26" spans="1:16" ht="12.75" customHeight="1" thickBot="1">
      <c r="A26" s="13" t="str">
        <f t="shared" si="0"/>
        <v>IBVS 1029 </v>
      </c>
      <c r="B26" s="6" t="str">
        <f t="shared" si="1"/>
        <v>I</v>
      </c>
      <c r="C26" s="13">
        <f t="shared" si="2"/>
        <v>38739.877899999999</v>
      </c>
      <c r="D26" s="21" t="str">
        <f t="shared" si="3"/>
        <v>vis</v>
      </c>
      <c r="E26" s="35">
        <f>VLOOKUP(C26,Active!C$21:E$960,3,FALSE)</f>
        <v>14936.030147289513</v>
      </c>
      <c r="F26" s="6" t="s">
        <v>159</v>
      </c>
      <c r="G26" s="21" t="str">
        <f t="shared" si="4"/>
        <v>38739.8779</v>
      </c>
      <c r="H26" s="13">
        <f t="shared" si="5"/>
        <v>-21202</v>
      </c>
      <c r="I26" s="36" t="s">
        <v>249</v>
      </c>
      <c r="J26" s="37" t="s">
        <v>250</v>
      </c>
      <c r="K26" s="36">
        <v>-21202</v>
      </c>
      <c r="L26" s="36" t="s">
        <v>251</v>
      </c>
      <c r="M26" s="37" t="s">
        <v>252</v>
      </c>
      <c r="N26" s="37" t="s">
        <v>253</v>
      </c>
      <c r="O26" s="38" t="s">
        <v>254</v>
      </c>
      <c r="P26" s="39" t="s">
        <v>255</v>
      </c>
    </row>
    <row r="27" spans="1:16" ht="12.75" customHeight="1" thickBot="1">
      <c r="A27" s="13" t="str">
        <f t="shared" si="0"/>
        <v>IBVS 1029 </v>
      </c>
      <c r="B27" s="6" t="str">
        <f t="shared" si="1"/>
        <v>I</v>
      </c>
      <c r="C27" s="13">
        <f t="shared" si="2"/>
        <v>38788.811099999999</v>
      </c>
      <c r="D27" s="21" t="str">
        <f t="shared" si="3"/>
        <v>vis</v>
      </c>
      <c r="E27" s="35">
        <f>VLOOKUP(C27,Active!C$21:E$960,3,FALSE)</f>
        <v>14995.030626386095</v>
      </c>
      <c r="F27" s="6" t="s">
        <v>159</v>
      </c>
      <c r="G27" s="21" t="str">
        <f t="shared" si="4"/>
        <v>38788.8111</v>
      </c>
      <c r="H27" s="13">
        <f t="shared" si="5"/>
        <v>-21143</v>
      </c>
      <c r="I27" s="36" t="s">
        <v>256</v>
      </c>
      <c r="J27" s="37" t="s">
        <v>257</v>
      </c>
      <c r="K27" s="36">
        <v>-21143</v>
      </c>
      <c r="L27" s="36" t="s">
        <v>258</v>
      </c>
      <c r="M27" s="37" t="s">
        <v>252</v>
      </c>
      <c r="N27" s="37" t="s">
        <v>253</v>
      </c>
      <c r="O27" s="38" t="s">
        <v>254</v>
      </c>
      <c r="P27" s="39" t="s">
        <v>255</v>
      </c>
    </row>
    <row r="28" spans="1:16" ht="12.75" customHeight="1" thickBot="1">
      <c r="A28" s="13" t="str">
        <f t="shared" si="0"/>
        <v>IBVS 1029 </v>
      </c>
      <c r="B28" s="6" t="str">
        <f t="shared" si="1"/>
        <v>I</v>
      </c>
      <c r="C28" s="13">
        <f t="shared" si="2"/>
        <v>38794.616900000001</v>
      </c>
      <c r="D28" s="21" t="str">
        <f t="shared" si="3"/>
        <v>vis</v>
      </c>
      <c r="E28" s="35">
        <f>VLOOKUP(C28,Active!C$21:E$960,3,FALSE)</f>
        <v>15002.030883502715</v>
      </c>
      <c r="F28" s="6" t="s">
        <v>159</v>
      </c>
      <c r="G28" s="21" t="str">
        <f t="shared" si="4"/>
        <v>38794.6169</v>
      </c>
      <c r="H28" s="13">
        <f t="shared" si="5"/>
        <v>-21136</v>
      </c>
      <c r="I28" s="36" t="s">
        <v>259</v>
      </c>
      <c r="J28" s="37" t="s">
        <v>260</v>
      </c>
      <c r="K28" s="36">
        <v>-21136</v>
      </c>
      <c r="L28" s="36" t="s">
        <v>261</v>
      </c>
      <c r="M28" s="37" t="s">
        <v>252</v>
      </c>
      <c r="N28" s="37" t="s">
        <v>253</v>
      </c>
      <c r="O28" s="38" t="s">
        <v>254</v>
      </c>
      <c r="P28" s="39" t="s">
        <v>255</v>
      </c>
    </row>
    <row r="29" spans="1:16" ht="12.75" customHeight="1" thickBot="1">
      <c r="A29" s="13" t="str">
        <f t="shared" si="0"/>
        <v>IBVS 1029 </v>
      </c>
      <c r="B29" s="6" t="str">
        <f t="shared" si="1"/>
        <v>I</v>
      </c>
      <c r="C29" s="13">
        <f t="shared" si="2"/>
        <v>38847.695899999999</v>
      </c>
      <c r="D29" s="21" t="str">
        <f t="shared" si="3"/>
        <v>vis</v>
      </c>
      <c r="E29" s="35">
        <f>VLOOKUP(C29,Active!C$21:E$960,3,FALSE)</f>
        <v>15066.030099371847</v>
      </c>
      <c r="F29" s="6" t="s">
        <v>159</v>
      </c>
      <c r="G29" s="21" t="str">
        <f t="shared" si="4"/>
        <v>38847.6959</v>
      </c>
      <c r="H29" s="13">
        <f t="shared" si="5"/>
        <v>-21072</v>
      </c>
      <c r="I29" s="36" t="s">
        <v>267</v>
      </c>
      <c r="J29" s="37" t="s">
        <v>268</v>
      </c>
      <c r="K29" s="36">
        <v>-21072</v>
      </c>
      <c r="L29" s="36" t="s">
        <v>269</v>
      </c>
      <c r="M29" s="37" t="s">
        <v>252</v>
      </c>
      <c r="N29" s="37" t="s">
        <v>253</v>
      </c>
      <c r="O29" s="38" t="s">
        <v>254</v>
      </c>
      <c r="P29" s="39" t="s">
        <v>255</v>
      </c>
    </row>
    <row r="30" spans="1:16" ht="12.75" customHeight="1" thickBot="1">
      <c r="A30" s="13" t="str">
        <f t="shared" si="0"/>
        <v>BAVM 18 </v>
      </c>
      <c r="B30" s="6" t="str">
        <f t="shared" si="1"/>
        <v>I</v>
      </c>
      <c r="C30" s="13">
        <f t="shared" si="2"/>
        <v>38854.324999999997</v>
      </c>
      <c r="D30" s="21" t="str">
        <f t="shared" si="3"/>
        <v>vis</v>
      </c>
      <c r="E30" s="35">
        <f>VLOOKUP(C30,Active!C$21:E$960,3,FALSE)</f>
        <v>15074.023038235011</v>
      </c>
      <c r="F30" s="6" t="s">
        <v>159</v>
      </c>
      <c r="G30" s="21" t="str">
        <f t="shared" si="4"/>
        <v>38854.325</v>
      </c>
      <c r="H30" s="13">
        <f t="shared" si="5"/>
        <v>-21064</v>
      </c>
      <c r="I30" s="36" t="s">
        <v>270</v>
      </c>
      <c r="J30" s="37" t="s">
        <v>271</v>
      </c>
      <c r="K30" s="36">
        <v>-21064</v>
      </c>
      <c r="L30" s="36" t="s">
        <v>212</v>
      </c>
      <c r="M30" s="37" t="s">
        <v>165</v>
      </c>
      <c r="N30" s="37"/>
      <c r="O30" s="38" t="s">
        <v>272</v>
      </c>
      <c r="P30" s="39" t="s">
        <v>248</v>
      </c>
    </row>
    <row r="31" spans="1:16" ht="12.75" customHeight="1" thickBot="1">
      <c r="A31" s="13" t="str">
        <f t="shared" si="0"/>
        <v>BAVM 23 </v>
      </c>
      <c r="B31" s="6" t="str">
        <f t="shared" si="1"/>
        <v>I</v>
      </c>
      <c r="C31" s="13">
        <f t="shared" si="2"/>
        <v>39238.313999999998</v>
      </c>
      <c r="D31" s="21" t="str">
        <f t="shared" si="3"/>
        <v>vis</v>
      </c>
      <c r="E31" s="35">
        <f>VLOOKUP(C31,Active!C$21:E$960,3,FALSE)</f>
        <v>15537.012071607392</v>
      </c>
      <c r="F31" s="6" t="s">
        <v>159</v>
      </c>
      <c r="G31" s="21" t="str">
        <f t="shared" si="4"/>
        <v>39238.314</v>
      </c>
      <c r="H31" s="13">
        <f t="shared" si="5"/>
        <v>-20601</v>
      </c>
      <c r="I31" s="36" t="s">
        <v>286</v>
      </c>
      <c r="J31" s="37" t="s">
        <v>287</v>
      </c>
      <c r="K31" s="36">
        <v>-20601</v>
      </c>
      <c r="L31" s="36" t="s">
        <v>182</v>
      </c>
      <c r="M31" s="37" t="s">
        <v>165</v>
      </c>
      <c r="N31" s="37"/>
      <c r="O31" s="38" t="s">
        <v>284</v>
      </c>
      <c r="P31" s="39" t="s">
        <v>285</v>
      </c>
    </row>
    <row r="32" spans="1:16" ht="12.75" customHeight="1" thickBot="1">
      <c r="A32" s="13" t="str">
        <f t="shared" si="0"/>
        <v>BAVM 23 </v>
      </c>
      <c r="B32" s="6" t="str">
        <f t="shared" si="1"/>
        <v>I</v>
      </c>
      <c r="C32" s="13">
        <f t="shared" si="2"/>
        <v>39490.461000000003</v>
      </c>
      <c r="D32" s="21" t="str">
        <f t="shared" si="3"/>
        <v>vis</v>
      </c>
      <c r="E32" s="35">
        <f>VLOOKUP(C32,Active!C$21:E$960,3,FALSE)</f>
        <v>15841.034571725226</v>
      </c>
      <c r="F32" s="6" t="s">
        <v>159</v>
      </c>
      <c r="G32" s="21" t="str">
        <f t="shared" si="4"/>
        <v>39490.461</v>
      </c>
      <c r="H32" s="13">
        <f t="shared" si="5"/>
        <v>-20297</v>
      </c>
      <c r="I32" s="36" t="s">
        <v>288</v>
      </c>
      <c r="J32" s="37" t="s">
        <v>289</v>
      </c>
      <c r="K32" s="36">
        <v>-20297</v>
      </c>
      <c r="L32" s="36" t="s">
        <v>238</v>
      </c>
      <c r="M32" s="37" t="s">
        <v>165</v>
      </c>
      <c r="N32" s="37"/>
      <c r="O32" s="38" t="s">
        <v>290</v>
      </c>
      <c r="P32" s="39" t="s">
        <v>285</v>
      </c>
    </row>
    <row r="33" spans="1:16" ht="12.75" customHeight="1" thickBot="1">
      <c r="A33" s="13" t="str">
        <f t="shared" si="0"/>
        <v>BAVM 23 </v>
      </c>
      <c r="B33" s="6" t="str">
        <f t="shared" si="1"/>
        <v>I</v>
      </c>
      <c r="C33" s="13">
        <f t="shared" si="2"/>
        <v>39932.517999999996</v>
      </c>
      <c r="D33" s="21" t="str">
        <f t="shared" si="3"/>
        <v>vis</v>
      </c>
      <c r="E33" s="35">
        <f>VLOOKUP(C33,Active!C$21:E$960,3,FALSE)</f>
        <v>16374.038233615256</v>
      </c>
      <c r="F33" s="6" t="s">
        <v>159</v>
      </c>
      <c r="G33" s="21" t="str">
        <f t="shared" si="4"/>
        <v>39932.518</v>
      </c>
      <c r="H33" s="13">
        <f t="shared" si="5"/>
        <v>-19764</v>
      </c>
      <c r="I33" s="36" t="s">
        <v>291</v>
      </c>
      <c r="J33" s="37" t="s">
        <v>292</v>
      </c>
      <c r="K33" s="36">
        <v>-19764</v>
      </c>
      <c r="L33" s="36" t="s">
        <v>293</v>
      </c>
      <c r="M33" s="37" t="s">
        <v>165</v>
      </c>
      <c r="N33" s="37"/>
      <c r="O33" s="38" t="s">
        <v>290</v>
      </c>
      <c r="P33" s="39" t="s">
        <v>285</v>
      </c>
    </row>
    <row r="34" spans="1:16" ht="12.75" customHeight="1" thickBot="1">
      <c r="A34" s="13" t="str">
        <f t="shared" si="0"/>
        <v>BAVM 23 </v>
      </c>
      <c r="B34" s="6" t="str">
        <f t="shared" si="1"/>
        <v>I</v>
      </c>
      <c r="C34" s="13">
        <f t="shared" si="2"/>
        <v>39932.517999999996</v>
      </c>
      <c r="D34" s="21" t="str">
        <f t="shared" si="3"/>
        <v>vis</v>
      </c>
      <c r="E34" s="35">
        <f>VLOOKUP(C34,Active!C$21:E$960,3,FALSE)</f>
        <v>16374.038233615256</v>
      </c>
      <c r="F34" s="6" t="s">
        <v>159</v>
      </c>
      <c r="G34" s="21" t="str">
        <f t="shared" si="4"/>
        <v>39932.518</v>
      </c>
      <c r="H34" s="13">
        <f t="shared" si="5"/>
        <v>-19764</v>
      </c>
      <c r="I34" s="36" t="s">
        <v>291</v>
      </c>
      <c r="J34" s="37" t="s">
        <v>292</v>
      </c>
      <c r="K34" s="36">
        <v>-19764</v>
      </c>
      <c r="L34" s="36" t="s">
        <v>293</v>
      </c>
      <c r="M34" s="37" t="s">
        <v>165</v>
      </c>
      <c r="N34" s="37"/>
      <c r="O34" s="38" t="s">
        <v>202</v>
      </c>
      <c r="P34" s="39" t="s">
        <v>285</v>
      </c>
    </row>
    <row r="35" spans="1:16" ht="12.75" customHeight="1" thickBot="1">
      <c r="A35" s="13" t="str">
        <f t="shared" si="0"/>
        <v> ORI 124 </v>
      </c>
      <c r="B35" s="6" t="str">
        <f t="shared" si="1"/>
        <v>I</v>
      </c>
      <c r="C35" s="13">
        <f t="shared" si="2"/>
        <v>40988.307999999997</v>
      </c>
      <c r="D35" s="21" t="str">
        <f t="shared" si="3"/>
        <v>vis</v>
      </c>
      <c r="E35" s="35">
        <f>VLOOKUP(C35,Active!C$21:E$960,3,FALSE)</f>
        <v>17647.041344496622</v>
      </c>
      <c r="F35" s="6" t="s">
        <v>159</v>
      </c>
      <c r="G35" s="21" t="str">
        <f t="shared" si="4"/>
        <v>40988.308</v>
      </c>
      <c r="H35" s="13">
        <f t="shared" si="5"/>
        <v>-18491</v>
      </c>
      <c r="I35" s="36" t="s">
        <v>302</v>
      </c>
      <c r="J35" s="37" t="s">
        <v>303</v>
      </c>
      <c r="K35" s="36">
        <v>-18491</v>
      </c>
      <c r="L35" s="36" t="s">
        <v>304</v>
      </c>
      <c r="M35" s="37" t="s">
        <v>165</v>
      </c>
      <c r="N35" s="37"/>
      <c r="O35" s="38" t="s">
        <v>305</v>
      </c>
      <c r="P35" s="38" t="s">
        <v>306</v>
      </c>
    </row>
    <row r="36" spans="1:16" ht="12.75" customHeight="1" thickBot="1">
      <c r="A36" s="13" t="str">
        <f t="shared" si="0"/>
        <v> ORI 124 </v>
      </c>
      <c r="B36" s="6" t="str">
        <f t="shared" si="1"/>
        <v>I</v>
      </c>
      <c r="C36" s="13">
        <f t="shared" si="2"/>
        <v>41041.383999999998</v>
      </c>
      <c r="D36" s="21" t="str">
        <f t="shared" si="3"/>
        <v>vis</v>
      </c>
      <c r="E36" s="35">
        <f>VLOOKUP(C36,Active!C$21:E$960,3,FALSE)</f>
        <v>17711.036943160314</v>
      </c>
      <c r="F36" s="6" t="s">
        <v>159</v>
      </c>
      <c r="G36" s="21" t="str">
        <f t="shared" si="4"/>
        <v>41041.384</v>
      </c>
      <c r="H36" s="13">
        <f t="shared" si="5"/>
        <v>-18427</v>
      </c>
      <c r="I36" s="36" t="s">
        <v>307</v>
      </c>
      <c r="J36" s="37" t="s">
        <v>308</v>
      </c>
      <c r="K36" s="36">
        <v>-18427</v>
      </c>
      <c r="L36" s="36" t="s">
        <v>309</v>
      </c>
      <c r="M36" s="37" t="s">
        <v>165</v>
      </c>
      <c r="N36" s="37"/>
      <c r="O36" s="38" t="s">
        <v>305</v>
      </c>
      <c r="P36" s="38" t="s">
        <v>306</v>
      </c>
    </row>
    <row r="37" spans="1:16" ht="12.75" customHeight="1" thickBot="1">
      <c r="A37" s="13" t="str">
        <f t="shared" si="0"/>
        <v> ORI 125 </v>
      </c>
      <c r="B37" s="6" t="str">
        <f t="shared" si="1"/>
        <v>I</v>
      </c>
      <c r="C37" s="13">
        <f t="shared" si="2"/>
        <v>41055.483999999997</v>
      </c>
      <c r="D37" s="21" t="str">
        <f t="shared" si="3"/>
        <v>vis</v>
      </c>
      <c r="E37" s="35">
        <f>VLOOKUP(C37,Active!C$21:E$960,3,FALSE)</f>
        <v>17728.037808733414</v>
      </c>
      <c r="F37" s="6" t="s">
        <v>159</v>
      </c>
      <c r="G37" s="21" t="str">
        <f t="shared" si="4"/>
        <v>41055.484</v>
      </c>
      <c r="H37" s="13">
        <f t="shared" si="5"/>
        <v>-18410</v>
      </c>
      <c r="I37" s="36" t="s">
        <v>310</v>
      </c>
      <c r="J37" s="37" t="s">
        <v>311</v>
      </c>
      <c r="K37" s="36">
        <v>-18410</v>
      </c>
      <c r="L37" s="36" t="s">
        <v>312</v>
      </c>
      <c r="M37" s="37" t="s">
        <v>165</v>
      </c>
      <c r="N37" s="37"/>
      <c r="O37" s="38" t="s">
        <v>305</v>
      </c>
      <c r="P37" s="38" t="s">
        <v>313</v>
      </c>
    </row>
    <row r="38" spans="1:16" ht="12.75" customHeight="1" thickBot="1">
      <c r="A38" s="13" t="str">
        <f t="shared" si="0"/>
        <v> BBS 2 </v>
      </c>
      <c r="B38" s="6" t="str">
        <f t="shared" si="1"/>
        <v>I</v>
      </c>
      <c r="C38" s="13">
        <f t="shared" si="2"/>
        <v>41396.358999999997</v>
      </c>
      <c r="D38" s="21" t="str">
        <f t="shared" si="3"/>
        <v>vis</v>
      </c>
      <c r="E38" s="35">
        <f>VLOOKUP(C38,Active!C$21:E$960,3,FALSE)</f>
        <v>18139.042776976803</v>
      </c>
      <c r="F38" s="6" t="s">
        <v>159</v>
      </c>
      <c r="G38" s="21" t="str">
        <f t="shared" si="4"/>
        <v>41396.359</v>
      </c>
      <c r="H38" s="13">
        <f t="shared" si="5"/>
        <v>-17999</v>
      </c>
      <c r="I38" s="36" t="s">
        <v>320</v>
      </c>
      <c r="J38" s="37" t="s">
        <v>321</v>
      </c>
      <c r="K38" s="36">
        <v>-17999</v>
      </c>
      <c r="L38" s="36" t="s">
        <v>300</v>
      </c>
      <c r="M38" s="37" t="s">
        <v>165</v>
      </c>
      <c r="N38" s="37"/>
      <c r="O38" s="38" t="s">
        <v>322</v>
      </c>
      <c r="P38" s="38" t="s">
        <v>323</v>
      </c>
    </row>
    <row r="39" spans="1:16" ht="12.75" customHeight="1" thickBot="1">
      <c r="A39" s="13" t="str">
        <f t="shared" si="0"/>
        <v> MVS 6.63 </v>
      </c>
      <c r="B39" s="6" t="str">
        <f t="shared" si="1"/>
        <v>I</v>
      </c>
      <c r="C39" s="13">
        <f t="shared" si="2"/>
        <v>41765.422500000001</v>
      </c>
      <c r="D39" s="21" t="str">
        <f t="shared" si="3"/>
        <v>vis</v>
      </c>
      <c r="E39" s="35">
        <f>VLOOKUP(C39,Active!C$21:E$960,3,FALSE)</f>
        <v>18584.035610412207</v>
      </c>
      <c r="F39" s="6" t="s">
        <v>159</v>
      </c>
      <c r="G39" s="21" t="str">
        <f t="shared" si="4"/>
        <v>41765.4225</v>
      </c>
      <c r="H39" s="13">
        <f t="shared" si="5"/>
        <v>-17554</v>
      </c>
      <c r="I39" s="36" t="s">
        <v>324</v>
      </c>
      <c r="J39" s="37" t="s">
        <v>325</v>
      </c>
      <c r="K39" s="36">
        <v>-17554</v>
      </c>
      <c r="L39" s="36" t="s">
        <v>326</v>
      </c>
      <c r="M39" s="37" t="s">
        <v>160</v>
      </c>
      <c r="N39" s="37"/>
      <c r="O39" s="38" t="s">
        <v>327</v>
      </c>
      <c r="P39" s="38" t="s">
        <v>328</v>
      </c>
    </row>
    <row r="40" spans="1:16" ht="12.75" customHeight="1" thickBot="1">
      <c r="A40" s="13" t="str">
        <f t="shared" si="0"/>
        <v> BBS 19 </v>
      </c>
      <c r="B40" s="6" t="str">
        <f t="shared" si="1"/>
        <v>I</v>
      </c>
      <c r="C40" s="13">
        <f t="shared" si="2"/>
        <v>42402.381000000001</v>
      </c>
      <c r="D40" s="21" t="str">
        <f t="shared" si="3"/>
        <v>vis</v>
      </c>
      <c r="E40" s="35">
        <f>VLOOKUP(C40,Active!C$21:E$960,3,FALSE)</f>
        <v>19352.03886106085</v>
      </c>
      <c r="F40" s="6" t="s">
        <v>159</v>
      </c>
      <c r="G40" s="21" t="str">
        <f t="shared" si="4"/>
        <v>42402.381</v>
      </c>
      <c r="H40" s="13">
        <f t="shared" si="5"/>
        <v>-16786</v>
      </c>
      <c r="I40" s="36" t="s">
        <v>343</v>
      </c>
      <c r="J40" s="37" t="s">
        <v>344</v>
      </c>
      <c r="K40" s="36">
        <v>-16786</v>
      </c>
      <c r="L40" s="36" t="s">
        <v>304</v>
      </c>
      <c r="M40" s="37" t="s">
        <v>165</v>
      </c>
      <c r="N40" s="37"/>
      <c r="O40" s="38" t="s">
        <v>322</v>
      </c>
      <c r="P40" s="38" t="s">
        <v>345</v>
      </c>
    </row>
    <row r="41" spans="1:16" ht="12.75" customHeight="1" thickBot="1">
      <c r="A41" s="13" t="str">
        <f t="shared" si="0"/>
        <v> BBS 20 </v>
      </c>
      <c r="B41" s="6" t="str">
        <f t="shared" si="1"/>
        <v>I</v>
      </c>
      <c r="C41" s="13">
        <f t="shared" si="2"/>
        <v>42416.476999999999</v>
      </c>
      <c r="D41" s="21" t="str">
        <f t="shared" si="3"/>
        <v>vis</v>
      </c>
      <c r="E41" s="35">
        <f>VLOOKUP(C41,Active!C$21:E$960,3,FALSE)</f>
        <v>19369.034903693362</v>
      </c>
      <c r="F41" s="6" t="s">
        <v>159</v>
      </c>
      <c r="G41" s="21" t="str">
        <f t="shared" si="4"/>
        <v>42416.477</v>
      </c>
      <c r="H41" s="13">
        <f t="shared" si="5"/>
        <v>-16769</v>
      </c>
      <c r="I41" s="36" t="s">
        <v>346</v>
      </c>
      <c r="J41" s="37" t="s">
        <v>347</v>
      </c>
      <c r="K41" s="36">
        <v>-16769</v>
      </c>
      <c r="L41" s="36" t="s">
        <v>312</v>
      </c>
      <c r="M41" s="37" t="s">
        <v>165</v>
      </c>
      <c r="N41" s="37"/>
      <c r="O41" s="38" t="s">
        <v>322</v>
      </c>
      <c r="P41" s="38" t="s">
        <v>348</v>
      </c>
    </row>
    <row r="42" spans="1:16" ht="12.75" customHeight="1" thickBot="1">
      <c r="A42" s="13" t="str">
        <f t="shared" si="0"/>
        <v> BBS 20 </v>
      </c>
      <c r="B42" s="6" t="str">
        <f t="shared" si="1"/>
        <v>I</v>
      </c>
      <c r="C42" s="13">
        <f t="shared" si="2"/>
        <v>42416.476999999999</v>
      </c>
      <c r="D42" s="21" t="str">
        <f t="shared" si="3"/>
        <v>vis</v>
      </c>
      <c r="E42" s="35">
        <f>VLOOKUP(C42,Active!C$21:E$960,3,FALSE)</f>
        <v>19369.034903693362</v>
      </c>
      <c r="F42" s="6" t="s">
        <v>159</v>
      </c>
      <c r="G42" s="21" t="str">
        <f t="shared" si="4"/>
        <v>42416.477</v>
      </c>
      <c r="H42" s="13">
        <f t="shared" si="5"/>
        <v>-16769</v>
      </c>
      <c r="I42" s="36" t="s">
        <v>346</v>
      </c>
      <c r="J42" s="37" t="s">
        <v>347</v>
      </c>
      <c r="K42" s="36">
        <v>-16769</v>
      </c>
      <c r="L42" s="36" t="s">
        <v>312</v>
      </c>
      <c r="M42" s="37" t="s">
        <v>165</v>
      </c>
      <c r="N42" s="37"/>
      <c r="O42" s="38" t="s">
        <v>349</v>
      </c>
      <c r="P42" s="38" t="s">
        <v>348</v>
      </c>
    </row>
    <row r="43" spans="1:16" ht="12.75" customHeight="1" thickBot="1">
      <c r="A43" s="13" t="str">
        <f t="shared" si="0"/>
        <v> BBS 20 </v>
      </c>
      <c r="B43" s="6" t="str">
        <f t="shared" si="1"/>
        <v>I</v>
      </c>
      <c r="C43" s="13">
        <f t="shared" si="2"/>
        <v>42426.434999999998</v>
      </c>
      <c r="D43" s="21" t="str">
        <f t="shared" si="3"/>
        <v>vis</v>
      </c>
      <c r="E43" s="35">
        <f>VLOOKUP(C43,Active!C$21:E$960,3,FALSE)</f>
        <v>19381.041614287471</v>
      </c>
      <c r="F43" s="6" t="s">
        <v>159</v>
      </c>
      <c r="G43" s="21" t="str">
        <f t="shared" si="4"/>
        <v>42426.435</v>
      </c>
      <c r="H43" s="13">
        <f t="shared" si="5"/>
        <v>-16757</v>
      </c>
      <c r="I43" s="36" t="s">
        <v>350</v>
      </c>
      <c r="J43" s="37" t="s">
        <v>351</v>
      </c>
      <c r="K43" s="36">
        <v>-16757</v>
      </c>
      <c r="L43" s="36" t="s">
        <v>352</v>
      </c>
      <c r="M43" s="37" t="s">
        <v>165</v>
      </c>
      <c r="N43" s="37"/>
      <c r="O43" s="38" t="s">
        <v>305</v>
      </c>
      <c r="P43" s="38" t="s">
        <v>348</v>
      </c>
    </row>
    <row r="44" spans="1:16" ht="12.75" customHeight="1" thickBot="1">
      <c r="A44" s="13" t="str">
        <f t="shared" si="0"/>
        <v>IBVS 1029 </v>
      </c>
      <c r="B44" s="6" t="str">
        <f t="shared" si="1"/>
        <v>I</v>
      </c>
      <c r="C44" s="13">
        <f t="shared" si="2"/>
        <v>42433.898500000003</v>
      </c>
      <c r="D44" s="21" t="str">
        <f t="shared" si="3"/>
        <v>vis</v>
      </c>
      <c r="E44" s="35">
        <f>VLOOKUP(C44,Active!C$21:E$960,3,FALSE)</f>
        <v>19390.040618557327</v>
      </c>
      <c r="F44" s="6" t="s">
        <v>159</v>
      </c>
      <c r="G44" s="21" t="str">
        <f t="shared" si="4"/>
        <v>42433.8985</v>
      </c>
      <c r="H44" s="13">
        <f t="shared" si="5"/>
        <v>-16748</v>
      </c>
      <c r="I44" s="36" t="s">
        <v>353</v>
      </c>
      <c r="J44" s="37" t="s">
        <v>354</v>
      </c>
      <c r="K44" s="36">
        <v>-16748</v>
      </c>
      <c r="L44" s="36" t="s">
        <v>355</v>
      </c>
      <c r="M44" s="37" t="s">
        <v>252</v>
      </c>
      <c r="N44" s="37" t="s">
        <v>253</v>
      </c>
      <c r="O44" s="38" t="s">
        <v>254</v>
      </c>
      <c r="P44" s="39" t="s">
        <v>255</v>
      </c>
    </row>
    <row r="45" spans="1:16" ht="12.75" customHeight="1" thickBot="1">
      <c r="A45" s="13" t="str">
        <f t="shared" si="0"/>
        <v> BBS 21 </v>
      </c>
      <c r="B45" s="6" t="str">
        <f t="shared" si="1"/>
        <v>I</v>
      </c>
      <c r="C45" s="13">
        <f t="shared" si="2"/>
        <v>42445.51</v>
      </c>
      <c r="D45" s="21" t="str">
        <f t="shared" si="3"/>
        <v>vis</v>
      </c>
      <c r="E45" s="35">
        <f>VLOOKUP(C45,Active!C$21:E$960,3,FALSE)</f>
        <v>19404.041012217047</v>
      </c>
      <c r="F45" s="6" t="s">
        <v>159</v>
      </c>
      <c r="G45" s="21" t="str">
        <f t="shared" si="4"/>
        <v>42445.510</v>
      </c>
      <c r="H45" s="13">
        <f t="shared" si="5"/>
        <v>-16734</v>
      </c>
      <c r="I45" s="36" t="s">
        <v>356</v>
      </c>
      <c r="J45" s="37" t="s">
        <v>357</v>
      </c>
      <c r="K45" s="36">
        <v>-16734</v>
      </c>
      <c r="L45" s="36" t="s">
        <v>300</v>
      </c>
      <c r="M45" s="37" t="s">
        <v>165</v>
      </c>
      <c r="N45" s="37"/>
      <c r="O45" s="38" t="s">
        <v>349</v>
      </c>
      <c r="P45" s="38" t="s">
        <v>358</v>
      </c>
    </row>
    <row r="46" spans="1:16" ht="12.75" customHeight="1" thickBot="1">
      <c r="A46" s="13" t="str">
        <f t="shared" si="0"/>
        <v> BBS 21 </v>
      </c>
      <c r="B46" s="6" t="str">
        <f t="shared" si="1"/>
        <v>I</v>
      </c>
      <c r="C46" s="13">
        <f t="shared" si="2"/>
        <v>42460.432999999997</v>
      </c>
      <c r="D46" s="21" t="str">
        <f t="shared" si="3"/>
        <v>vis</v>
      </c>
      <c r="E46" s="35">
        <f>VLOOKUP(C46,Active!C$21:E$960,3,FALSE)</f>
        <v>19422.034197816149</v>
      </c>
      <c r="F46" s="6" t="s">
        <v>159</v>
      </c>
      <c r="G46" s="21" t="str">
        <f t="shared" si="4"/>
        <v>42460.433</v>
      </c>
      <c r="H46" s="13">
        <f t="shared" si="5"/>
        <v>-16716</v>
      </c>
      <c r="I46" s="36" t="s">
        <v>359</v>
      </c>
      <c r="J46" s="37" t="s">
        <v>360</v>
      </c>
      <c r="K46" s="36">
        <v>-16716</v>
      </c>
      <c r="L46" s="36" t="s">
        <v>312</v>
      </c>
      <c r="M46" s="37" t="s">
        <v>165</v>
      </c>
      <c r="N46" s="37"/>
      <c r="O46" s="38" t="s">
        <v>322</v>
      </c>
      <c r="P46" s="38" t="s">
        <v>358</v>
      </c>
    </row>
    <row r="47" spans="1:16" ht="12.75" customHeight="1" thickBot="1">
      <c r="A47" s="13" t="str">
        <f t="shared" si="0"/>
        <v> BBS 21 </v>
      </c>
      <c r="B47" s="6" t="str">
        <f t="shared" si="1"/>
        <v>I</v>
      </c>
      <c r="C47" s="13">
        <f t="shared" si="2"/>
        <v>42460.438999999998</v>
      </c>
      <c r="D47" s="21" t="str">
        <f t="shared" si="3"/>
        <v>vis</v>
      </c>
      <c r="E47" s="35">
        <f>VLOOKUP(C47,Active!C$21:E$960,3,FALSE)</f>
        <v>19422.041432227034</v>
      </c>
      <c r="F47" s="6" t="s">
        <v>159</v>
      </c>
      <c r="G47" s="21" t="str">
        <f t="shared" si="4"/>
        <v>42460.439</v>
      </c>
      <c r="H47" s="13">
        <f t="shared" si="5"/>
        <v>-16716</v>
      </c>
      <c r="I47" s="36" t="s">
        <v>361</v>
      </c>
      <c r="J47" s="37" t="s">
        <v>362</v>
      </c>
      <c r="K47" s="36">
        <v>-16716</v>
      </c>
      <c r="L47" s="36" t="s">
        <v>352</v>
      </c>
      <c r="M47" s="37" t="s">
        <v>165</v>
      </c>
      <c r="N47" s="37"/>
      <c r="O47" s="38" t="s">
        <v>349</v>
      </c>
      <c r="P47" s="38" t="s">
        <v>358</v>
      </c>
    </row>
    <row r="48" spans="1:16" ht="12.75" customHeight="1" thickBot="1">
      <c r="A48" s="13" t="str">
        <f t="shared" si="0"/>
        <v> BBS 22 </v>
      </c>
      <c r="B48" s="6" t="str">
        <f t="shared" si="1"/>
        <v>I</v>
      </c>
      <c r="C48" s="13">
        <f t="shared" si="2"/>
        <v>42504.406000000003</v>
      </c>
      <c r="D48" s="21" t="str">
        <f t="shared" si="3"/>
        <v>vis</v>
      </c>
      <c r="E48" s="35">
        <f>VLOOKUP(C48,Active!C$21:E$960,3,FALSE)</f>
        <v>19475.053989436448</v>
      </c>
      <c r="F48" s="6" t="s">
        <v>159</v>
      </c>
      <c r="G48" s="21" t="str">
        <f t="shared" si="4"/>
        <v>42504.406</v>
      </c>
      <c r="H48" s="13">
        <f t="shared" si="5"/>
        <v>-16663</v>
      </c>
      <c r="I48" s="36" t="s">
        <v>365</v>
      </c>
      <c r="J48" s="37" t="s">
        <v>366</v>
      </c>
      <c r="K48" s="36">
        <v>-16663</v>
      </c>
      <c r="L48" s="36" t="s">
        <v>367</v>
      </c>
      <c r="M48" s="37" t="s">
        <v>165</v>
      </c>
      <c r="N48" s="37"/>
      <c r="O48" s="38" t="s">
        <v>349</v>
      </c>
      <c r="P48" s="38" t="s">
        <v>368</v>
      </c>
    </row>
    <row r="49" spans="1:16" ht="12.75" customHeight="1" thickBot="1">
      <c r="A49" s="13" t="str">
        <f t="shared" si="0"/>
        <v> BBS 22 </v>
      </c>
      <c r="B49" s="6" t="str">
        <f t="shared" si="1"/>
        <v>I</v>
      </c>
      <c r="C49" s="13">
        <f t="shared" si="2"/>
        <v>42528.447999999997</v>
      </c>
      <c r="D49" s="21" t="str">
        <f t="shared" si="3"/>
        <v>vis</v>
      </c>
      <c r="E49" s="35">
        <f>VLOOKUP(C49,Active!C$21:E$960,3,FALSE)</f>
        <v>19504.042273841304</v>
      </c>
      <c r="F49" s="6" t="s">
        <v>159</v>
      </c>
      <c r="G49" s="21" t="str">
        <f t="shared" si="4"/>
        <v>42528.448</v>
      </c>
      <c r="H49" s="13">
        <f t="shared" si="5"/>
        <v>-16634</v>
      </c>
      <c r="I49" s="36" t="s">
        <v>369</v>
      </c>
      <c r="J49" s="37" t="s">
        <v>370</v>
      </c>
      <c r="K49" s="36">
        <v>-16634</v>
      </c>
      <c r="L49" s="36" t="s">
        <v>371</v>
      </c>
      <c r="M49" s="37" t="s">
        <v>165</v>
      </c>
      <c r="N49" s="37"/>
      <c r="O49" s="38" t="s">
        <v>322</v>
      </c>
      <c r="P49" s="38" t="s">
        <v>368</v>
      </c>
    </row>
    <row r="50" spans="1:16" ht="12.75" customHeight="1" thickBot="1">
      <c r="A50" s="13" t="str">
        <f t="shared" si="0"/>
        <v> BBS 25 </v>
      </c>
      <c r="B50" s="6" t="str">
        <f t="shared" si="1"/>
        <v>I</v>
      </c>
      <c r="C50" s="13">
        <f t="shared" si="2"/>
        <v>42775.593000000001</v>
      </c>
      <c r="D50" s="21" t="str">
        <f t="shared" si="3"/>
        <v>vis</v>
      </c>
      <c r="E50" s="35">
        <f>VLOOKUP(C50,Active!C$21:E$960,3,FALSE)</f>
        <v>19802.033686753701</v>
      </c>
      <c r="F50" s="6" t="s">
        <v>159</v>
      </c>
      <c r="G50" s="21" t="str">
        <f t="shared" si="4"/>
        <v>42775.593</v>
      </c>
      <c r="H50" s="13">
        <f t="shared" si="5"/>
        <v>-16336</v>
      </c>
      <c r="I50" s="36" t="s">
        <v>372</v>
      </c>
      <c r="J50" s="37" t="s">
        <v>373</v>
      </c>
      <c r="K50" s="36">
        <v>-16336</v>
      </c>
      <c r="L50" s="36" t="s">
        <v>312</v>
      </c>
      <c r="M50" s="37" t="s">
        <v>165</v>
      </c>
      <c r="N50" s="37"/>
      <c r="O50" s="38" t="s">
        <v>322</v>
      </c>
      <c r="P50" s="38" t="s">
        <v>374</v>
      </c>
    </row>
    <row r="51" spans="1:16" ht="12.75" customHeight="1" thickBot="1">
      <c r="A51" s="13" t="str">
        <f t="shared" si="0"/>
        <v> BBS 26 </v>
      </c>
      <c r="B51" s="6" t="str">
        <f t="shared" si="1"/>
        <v>I</v>
      </c>
      <c r="C51" s="13">
        <f t="shared" si="2"/>
        <v>42835.307999999997</v>
      </c>
      <c r="D51" s="21" t="str">
        <f t="shared" si="3"/>
        <v>vis</v>
      </c>
      <c r="E51" s="35">
        <f>VLOOKUP(C51,Active!C$21:E$960,3,FALSE)</f>
        <v>19874.034161058509</v>
      </c>
      <c r="F51" s="6" t="s">
        <v>159</v>
      </c>
      <c r="G51" s="21" t="str">
        <f t="shared" si="4"/>
        <v>42835.308</v>
      </c>
      <c r="H51" s="13">
        <f t="shared" si="5"/>
        <v>-16264</v>
      </c>
      <c r="I51" s="36" t="s">
        <v>375</v>
      </c>
      <c r="J51" s="37" t="s">
        <v>376</v>
      </c>
      <c r="K51" s="36">
        <v>-16264</v>
      </c>
      <c r="L51" s="36" t="s">
        <v>312</v>
      </c>
      <c r="M51" s="37" t="s">
        <v>165</v>
      </c>
      <c r="N51" s="37"/>
      <c r="O51" s="38" t="s">
        <v>377</v>
      </c>
      <c r="P51" s="38" t="s">
        <v>378</v>
      </c>
    </row>
    <row r="52" spans="1:16" ht="12.75" customHeight="1" thickBot="1">
      <c r="A52" s="13" t="str">
        <f t="shared" si="0"/>
        <v> BBS 26 </v>
      </c>
      <c r="B52" s="6" t="str">
        <f t="shared" si="1"/>
        <v>I</v>
      </c>
      <c r="C52" s="13">
        <f t="shared" si="2"/>
        <v>42835.313000000002</v>
      </c>
      <c r="D52" s="21" t="str">
        <f t="shared" si="3"/>
        <v>vis</v>
      </c>
      <c r="E52" s="35">
        <f>VLOOKUP(C52,Active!C$21:E$960,3,FALSE)</f>
        <v>19874.040189734249</v>
      </c>
      <c r="F52" s="6" t="str">
        <f>LEFT(M52,1)</f>
        <v>V</v>
      </c>
      <c r="G52" s="21" t="str">
        <f t="shared" si="4"/>
        <v>42835.313</v>
      </c>
      <c r="H52" s="13">
        <f t="shared" si="5"/>
        <v>-16264</v>
      </c>
      <c r="I52" s="36" t="s">
        <v>379</v>
      </c>
      <c r="J52" s="37" t="s">
        <v>380</v>
      </c>
      <c r="K52" s="36">
        <v>-16264</v>
      </c>
      <c r="L52" s="36" t="s">
        <v>300</v>
      </c>
      <c r="M52" s="37" t="s">
        <v>165</v>
      </c>
      <c r="N52" s="37"/>
      <c r="O52" s="38" t="s">
        <v>305</v>
      </c>
      <c r="P52" s="38" t="s">
        <v>378</v>
      </c>
    </row>
    <row r="53" spans="1:16" ht="12.75" customHeight="1" thickBot="1">
      <c r="A53" s="13" t="str">
        <f t="shared" si="0"/>
        <v> MVS 7.197 </v>
      </c>
      <c r="B53" s="6" t="str">
        <f t="shared" si="1"/>
        <v>I</v>
      </c>
      <c r="C53" s="13">
        <f t="shared" si="2"/>
        <v>42839.460500000001</v>
      </c>
      <c r="D53" s="21" t="str">
        <f t="shared" si="3"/>
        <v>pg</v>
      </c>
      <c r="E53" s="35">
        <f>VLOOKUP(C53,Active!C$21:E$960,3,FALSE)</f>
        <v>19879.04097625655</v>
      </c>
      <c r="F53" s="6" t="str">
        <f>LEFT(M53,1)</f>
        <v>F</v>
      </c>
      <c r="G53" s="21" t="str">
        <f t="shared" si="4"/>
        <v>42839.4605</v>
      </c>
      <c r="H53" s="13">
        <f t="shared" si="5"/>
        <v>-16259</v>
      </c>
      <c r="I53" s="36" t="s">
        <v>381</v>
      </c>
      <c r="J53" s="37" t="s">
        <v>382</v>
      </c>
      <c r="K53" s="36">
        <v>-16259</v>
      </c>
      <c r="L53" s="36" t="s">
        <v>383</v>
      </c>
      <c r="M53" s="37" t="s">
        <v>160</v>
      </c>
      <c r="N53" s="37"/>
      <c r="O53" s="38" t="s">
        <v>327</v>
      </c>
      <c r="P53" s="38" t="s">
        <v>384</v>
      </c>
    </row>
    <row r="54" spans="1:16" ht="12.75" customHeight="1" thickBot="1">
      <c r="A54" s="13" t="str">
        <f t="shared" si="0"/>
        <v> BBS 27 </v>
      </c>
      <c r="B54" s="6" t="str">
        <f t="shared" si="1"/>
        <v>I</v>
      </c>
      <c r="C54" s="13">
        <f t="shared" si="2"/>
        <v>42840.288999999997</v>
      </c>
      <c r="D54" s="21" t="str">
        <f t="shared" si="3"/>
        <v>vis</v>
      </c>
      <c r="E54" s="35">
        <f>VLOOKUP(C54,Active!C$21:E$960,3,FALSE)</f>
        <v>19880.039927825859</v>
      </c>
      <c r="F54" s="6" t="str">
        <f>LEFT(M54,1)</f>
        <v>V</v>
      </c>
      <c r="G54" s="21" t="str">
        <f t="shared" si="4"/>
        <v>42840.289</v>
      </c>
      <c r="H54" s="13">
        <f t="shared" si="5"/>
        <v>-16258</v>
      </c>
      <c r="I54" s="36" t="s">
        <v>385</v>
      </c>
      <c r="J54" s="37" t="s">
        <v>386</v>
      </c>
      <c r="K54" s="36">
        <v>-16258</v>
      </c>
      <c r="L54" s="36" t="s">
        <v>300</v>
      </c>
      <c r="M54" s="37" t="s">
        <v>165</v>
      </c>
      <c r="N54" s="37"/>
      <c r="O54" s="38" t="s">
        <v>377</v>
      </c>
      <c r="P54" s="38" t="s">
        <v>387</v>
      </c>
    </row>
    <row r="55" spans="1:16" ht="12.75" customHeight="1" thickBot="1">
      <c r="A55" s="13" t="str">
        <f t="shared" si="0"/>
        <v> BBS 27 </v>
      </c>
      <c r="B55" s="6" t="str">
        <f t="shared" si="1"/>
        <v>I</v>
      </c>
      <c r="C55" s="13">
        <f t="shared" si="2"/>
        <v>42859.375999999997</v>
      </c>
      <c r="D55" s="21" t="str">
        <f t="shared" si="3"/>
        <v>vis</v>
      </c>
      <c r="E55" s="35">
        <f>VLOOKUP(C55,Active!C$21:E$960,3,FALSE)</f>
        <v>19903.053794577194</v>
      </c>
      <c r="F55" s="6" t="str">
        <f>LEFT(M55,1)</f>
        <v>V</v>
      </c>
      <c r="G55" s="21" t="str">
        <f t="shared" si="4"/>
        <v>42859.376</v>
      </c>
      <c r="H55" s="13">
        <f t="shared" si="5"/>
        <v>-16235</v>
      </c>
      <c r="I55" s="36" t="s">
        <v>388</v>
      </c>
      <c r="J55" s="37" t="s">
        <v>389</v>
      </c>
      <c r="K55" s="36">
        <v>-16235</v>
      </c>
      <c r="L55" s="36" t="s">
        <v>390</v>
      </c>
      <c r="M55" s="37" t="s">
        <v>165</v>
      </c>
      <c r="N55" s="37"/>
      <c r="O55" s="38" t="s">
        <v>305</v>
      </c>
      <c r="P55" s="38" t="s">
        <v>387</v>
      </c>
    </row>
    <row r="56" spans="1:16" ht="12.75" customHeight="1" thickBot="1">
      <c r="A56" s="13" t="str">
        <f t="shared" si="0"/>
        <v> BBS 27 </v>
      </c>
      <c r="B56" s="6" t="str">
        <f t="shared" si="1"/>
        <v>I</v>
      </c>
      <c r="C56" s="13">
        <f t="shared" si="2"/>
        <v>42864.336000000003</v>
      </c>
      <c r="D56" s="21" t="str">
        <f t="shared" si="3"/>
        <v>vis</v>
      </c>
      <c r="E56" s="35">
        <f>VLOOKUP(C56,Active!C$21:E$960,3,FALSE)</f>
        <v>19909.034240906465</v>
      </c>
      <c r="F56" s="6" t="str">
        <f>LEFT(M56,1)</f>
        <v>V</v>
      </c>
      <c r="G56" s="21" t="str">
        <f t="shared" si="4"/>
        <v>42864.336</v>
      </c>
      <c r="H56" s="13">
        <f t="shared" si="5"/>
        <v>-16229</v>
      </c>
      <c r="I56" s="36" t="s">
        <v>391</v>
      </c>
      <c r="J56" s="37" t="s">
        <v>392</v>
      </c>
      <c r="K56" s="36">
        <v>-16229</v>
      </c>
      <c r="L56" s="36" t="s">
        <v>393</v>
      </c>
      <c r="M56" s="37" t="s">
        <v>165</v>
      </c>
      <c r="N56" s="37"/>
      <c r="O56" s="38" t="s">
        <v>377</v>
      </c>
      <c r="P56" s="38" t="s">
        <v>387</v>
      </c>
    </row>
    <row r="57" spans="1:16" ht="12.75" customHeight="1" thickBot="1">
      <c r="A57" s="13" t="str">
        <f t="shared" si="0"/>
        <v> BBS 27 </v>
      </c>
      <c r="B57" s="6" t="str">
        <f t="shared" si="1"/>
        <v>I</v>
      </c>
      <c r="C57" s="13">
        <f t="shared" si="2"/>
        <v>42869.313000000002</v>
      </c>
      <c r="D57" s="21" t="str">
        <f t="shared" si="3"/>
        <v>vis</v>
      </c>
      <c r="E57" s="35">
        <f>VLOOKUP(C57,Active!C$21:E$960,3,FALSE)</f>
        <v>19915.035184733224</v>
      </c>
      <c r="F57" s="6" t="s">
        <v>159</v>
      </c>
      <c r="G57" s="21" t="str">
        <f t="shared" si="4"/>
        <v>42869.313</v>
      </c>
      <c r="H57" s="13">
        <f t="shared" si="5"/>
        <v>-16223</v>
      </c>
      <c r="I57" s="36" t="s">
        <v>394</v>
      </c>
      <c r="J57" s="37" t="s">
        <v>395</v>
      </c>
      <c r="K57" s="36">
        <v>-16223</v>
      </c>
      <c r="L57" s="36" t="s">
        <v>393</v>
      </c>
      <c r="M57" s="37" t="s">
        <v>165</v>
      </c>
      <c r="N57" s="37"/>
      <c r="O57" s="38" t="s">
        <v>322</v>
      </c>
      <c r="P57" s="38" t="s">
        <v>387</v>
      </c>
    </row>
    <row r="58" spans="1:16" ht="12.75" customHeight="1" thickBot="1">
      <c r="A58" s="13" t="str">
        <f t="shared" si="0"/>
        <v> BBS 27 </v>
      </c>
      <c r="B58" s="6" t="str">
        <f t="shared" si="1"/>
        <v>I</v>
      </c>
      <c r="C58" s="13">
        <f t="shared" si="2"/>
        <v>42869.322</v>
      </c>
      <c r="D58" s="21" t="str">
        <f t="shared" si="3"/>
        <v>vis</v>
      </c>
      <c r="E58" s="35">
        <f>VLOOKUP(C58,Active!C$21:E$960,3,FALSE)</f>
        <v>19915.046036349544</v>
      </c>
      <c r="F58" s="6" t="s">
        <v>159</v>
      </c>
      <c r="G58" s="21" t="str">
        <f t="shared" si="4"/>
        <v>42869.322</v>
      </c>
      <c r="H58" s="13">
        <f t="shared" si="5"/>
        <v>-16223</v>
      </c>
      <c r="I58" s="36" t="s">
        <v>396</v>
      </c>
      <c r="J58" s="37" t="s">
        <v>397</v>
      </c>
      <c r="K58" s="36">
        <v>-16223</v>
      </c>
      <c r="L58" s="36" t="s">
        <v>398</v>
      </c>
      <c r="M58" s="37" t="s">
        <v>165</v>
      </c>
      <c r="N58" s="37"/>
      <c r="O58" s="38" t="s">
        <v>377</v>
      </c>
      <c r="P58" s="38" t="s">
        <v>387</v>
      </c>
    </row>
    <row r="59" spans="1:16" ht="12.75" customHeight="1" thickBot="1">
      <c r="A59" s="13" t="str">
        <f t="shared" si="0"/>
        <v> BBS 27 </v>
      </c>
      <c r="B59" s="6" t="str">
        <f t="shared" si="1"/>
        <v>I</v>
      </c>
      <c r="C59" s="13">
        <f t="shared" si="2"/>
        <v>42888.394</v>
      </c>
      <c r="D59" s="21" t="str">
        <f t="shared" si="3"/>
        <v>vis</v>
      </c>
      <c r="E59" s="35">
        <f>VLOOKUP(C59,Active!C$21:E$960,3,FALSE)</f>
        <v>19938.041817073674</v>
      </c>
      <c r="F59" s="6" t="s">
        <v>159</v>
      </c>
      <c r="G59" s="21" t="str">
        <f t="shared" si="4"/>
        <v>42888.394</v>
      </c>
      <c r="H59" s="13">
        <f t="shared" si="5"/>
        <v>-16200</v>
      </c>
      <c r="I59" s="36" t="s">
        <v>399</v>
      </c>
      <c r="J59" s="37" t="s">
        <v>400</v>
      </c>
      <c r="K59" s="36">
        <v>-16200</v>
      </c>
      <c r="L59" s="36" t="s">
        <v>371</v>
      </c>
      <c r="M59" s="37" t="s">
        <v>165</v>
      </c>
      <c r="N59" s="37"/>
      <c r="O59" s="38" t="s">
        <v>349</v>
      </c>
      <c r="P59" s="38" t="s">
        <v>387</v>
      </c>
    </row>
    <row r="60" spans="1:16" ht="12.75" customHeight="1" thickBot="1">
      <c r="A60" s="13" t="str">
        <f t="shared" si="0"/>
        <v> BBS 28 </v>
      </c>
      <c r="B60" s="6" t="str">
        <f t="shared" si="1"/>
        <v>I</v>
      </c>
      <c r="C60" s="13">
        <f t="shared" si="2"/>
        <v>42922.385000000002</v>
      </c>
      <c r="D60" s="21" t="str">
        <f t="shared" si="3"/>
        <v>vis</v>
      </c>
      <c r="E60" s="35">
        <f>VLOOKUP(C60,Active!C$21:E$960,3,FALSE)</f>
        <v>19979.025960456329</v>
      </c>
      <c r="F60" s="6" t="s">
        <v>159</v>
      </c>
      <c r="G60" s="21" t="str">
        <f t="shared" si="4"/>
        <v>42922.385</v>
      </c>
      <c r="H60" s="13">
        <f t="shared" si="5"/>
        <v>-16159</v>
      </c>
      <c r="I60" s="36" t="s">
        <v>401</v>
      </c>
      <c r="J60" s="37" t="s">
        <v>402</v>
      </c>
      <c r="K60" s="36">
        <v>-16159</v>
      </c>
      <c r="L60" s="36" t="s">
        <v>238</v>
      </c>
      <c r="M60" s="37" t="s">
        <v>165</v>
      </c>
      <c r="N60" s="37"/>
      <c r="O60" s="38" t="s">
        <v>305</v>
      </c>
      <c r="P60" s="38" t="s">
        <v>403</v>
      </c>
    </row>
    <row r="61" spans="1:16" ht="12.75" customHeight="1" thickBot="1">
      <c r="A61" s="13" t="str">
        <f t="shared" si="0"/>
        <v> BBS 33 </v>
      </c>
      <c r="B61" s="6" t="str">
        <f t="shared" si="1"/>
        <v>I</v>
      </c>
      <c r="C61" s="13">
        <f t="shared" si="2"/>
        <v>43219.311000000002</v>
      </c>
      <c r="D61" s="21" t="str">
        <f t="shared" si="3"/>
        <v>vis</v>
      </c>
      <c r="E61" s="35">
        <f>VLOOKUP(C61,Active!C$21:E$960,3,FALSE)</f>
        <v>20337.040074722951</v>
      </c>
      <c r="F61" s="6" t="s">
        <v>159</v>
      </c>
      <c r="G61" s="21" t="str">
        <f t="shared" si="4"/>
        <v>43219.311</v>
      </c>
      <c r="H61" s="13">
        <f t="shared" si="5"/>
        <v>-15801</v>
      </c>
      <c r="I61" s="36" t="s">
        <v>404</v>
      </c>
      <c r="J61" s="37" t="s">
        <v>405</v>
      </c>
      <c r="K61" s="36">
        <v>-15801</v>
      </c>
      <c r="L61" s="36" t="s">
        <v>352</v>
      </c>
      <c r="M61" s="37" t="s">
        <v>165</v>
      </c>
      <c r="N61" s="37"/>
      <c r="O61" s="38" t="s">
        <v>377</v>
      </c>
      <c r="P61" s="38" t="s">
        <v>406</v>
      </c>
    </row>
    <row r="62" spans="1:16" ht="12.75" customHeight="1" thickBot="1">
      <c r="A62" s="13" t="str">
        <f t="shared" si="0"/>
        <v> BBS 36 </v>
      </c>
      <c r="B62" s="6" t="str">
        <f t="shared" si="1"/>
        <v>I</v>
      </c>
      <c r="C62" s="13">
        <f t="shared" si="2"/>
        <v>43544.430999999997</v>
      </c>
      <c r="D62" s="21" t="str">
        <f t="shared" si="3"/>
        <v>vis</v>
      </c>
      <c r="E62" s="35">
        <f>VLOOKUP(C62,Active!C$21:E$960,3,FALSE)</f>
        <v>20729.048685724898</v>
      </c>
      <c r="F62" s="6" t="s">
        <v>159</v>
      </c>
      <c r="G62" s="21" t="str">
        <f t="shared" si="4"/>
        <v>43544.431</v>
      </c>
      <c r="H62" s="13">
        <f t="shared" si="5"/>
        <v>-15409</v>
      </c>
      <c r="I62" s="36" t="s">
        <v>407</v>
      </c>
      <c r="J62" s="37" t="s">
        <v>408</v>
      </c>
      <c r="K62" s="36">
        <v>-15409</v>
      </c>
      <c r="L62" s="36" t="s">
        <v>409</v>
      </c>
      <c r="M62" s="37" t="s">
        <v>165</v>
      </c>
      <c r="N62" s="37"/>
      <c r="O62" s="38" t="s">
        <v>305</v>
      </c>
      <c r="P62" s="38" t="s">
        <v>410</v>
      </c>
    </row>
    <row r="63" spans="1:16" ht="12.75" customHeight="1" thickBot="1">
      <c r="A63" s="13" t="str">
        <f t="shared" si="0"/>
        <v> BBS 47 </v>
      </c>
      <c r="B63" s="6" t="str">
        <f t="shared" si="1"/>
        <v>I</v>
      </c>
      <c r="C63" s="13">
        <f t="shared" si="2"/>
        <v>44341.451000000001</v>
      </c>
      <c r="D63" s="21" t="str">
        <f t="shared" si="3"/>
        <v>vis</v>
      </c>
      <c r="E63" s="35">
        <f>VLOOKUP(C63,Active!C$21:E$960,3,FALSE)</f>
        <v>21690.043712609666</v>
      </c>
      <c r="F63" s="6" t="s">
        <v>159</v>
      </c>
      <c r="G63" s="21" t="str">
        <f t="shared" si="4"/>
        <v>44341.451</v>
      </c>
      <c r="H63" s="13">
        <f t="shared" si="5"/>
        <v>-14448</v>
      </c>
      <c r="I63" s="36" t="s">
        <v>421</v>
      </c>
      <c r="J63" s="37" t="s">
        <v>422</v>
      </c>
      <c r="K63" s="36">
        <v>-14448</v>
      </c>
      <c r="L63" s="36" t="s">
        <v>423</v>
      </c>
      <c r="M63" s="37" t="s">
        <v>165</v>
      </c>
      <c r="N63" s="37"/>
      <c r="O63" s="38" t="s">
        <v>305</v>
      </c>
      <c r="P63" s="38" t="s">
        <v>424</v>
      </c>
    </row>
    <row r="64" spans="1:16" ht="12.75" customHeight="1" thickBot="1">
      <c r="A64" s="13" t="str">
        <f t="shared" si="0"/>
        <v> BBS 52 </v>
      </c>
      <c r="B64" s="6" t="str">
        <f t="shared" si="1"/>
        <v>I</v>
      </c>
      <c r="C64" s="13">
        <f t="shared" si="2"/>
        <v>44633.406999999999</v>
      </c>
      <c r="D64" s="21" t="str">
        <f t="shared" si="3"/>
        <v>vis</v>
      </c>
      <c r="E64" s="35">
        <f>VLOOKUP(C64,Active!C$21:E$960,3,FALSE)</f>
        <v>22042.065323195555</v>
      </c>
      <c r="F64" s="6" t="s">
        <v>159</v>
      </c>
      <c r="G64" s="21" t="str">
        <f t="shared" si="4"/>
        <v>44633.407</v>
      </c>
      <c r="H64" s="13">
        <f t="shared" si="5"/>
        <v>-14096</v>
      </c>
      <c r="I64" s="36" t="s">
        <v>425</v>
      </c>
      <c r="J64" s="37" t="s">
        <v>426</v>
      </c>
      <c r="K64" s="36">
        <v>-14096</v>
      </c>
      <c r="L64" s="36" t="s">
        <v>427</v>
      </c>
      <c r="M64" s="37" t="s">
        <v>165</v>
      </c>
      <c r="N64" s="37"/>
      <c r="O64" s="38" t="s">
        <v>305</v>
      </c>
      <c r="P64" s="38" t="s">
        <v>428</v>
      </c>
    </row>
    <row r="65" spans="1:16" ht="12.75" customHeight="1" thickBot="1">
      <c r="A65" s="13" t="str">
        <f t="shared" si="0"/>
        <v> BBS 53 </v>
      </c>
      <c r="B65" s="6" t="str">
        <f t="shared" si="1"/>
        <v>I</v>
      </c>
      <c r="C65" s="13">
        <f t="shared" si="2"/>
        <v>44642.51</v>
      </c>
      <c r="D65" s="21" t="str">
        <f t="shared" si="3"/>
        <v>vis</v>
      </c>
      <c r="E65" s="35">
        <f>VLOOKUP(C65,Active!C$21:E$960,3,FALSE)</f>
        <v>22053.041130238958</v>
      </c>
      <c r="F65" s="6" t="s">
        <v>159</v>
      </c>
      <c r="G65" s="21" t="str">
        <f t="shared" si="4"/>
        <v>44642.510</v>
      </c>
      <c r="H65" s="13">
        <f t="shared" si="5"/>
        <v>-14085</v>
      </c>
      <c r="I65" s="36" t="s">
        <v>429</v>
      </c>
      <c r="J65" s="37" t="s">
        <v>430</v>
      </c>
      <c r="K65" s="36">
        <v>-14085</v>
      </c>
      <c r="L65" s="36" t="s">
        <v>398</v>
      </c>
      <c r="M65" s="37" t="s">
        <v>165</v>
      </c>
      <c r="N65" s="37"/>
      <c r="O65" s="38" t="s">
        <v>305</v>
      </c>
      <c r="P65" s="38" t="s">
        <v>431</v>
      </c>
    </row>
    <row r="66" spans="1:16" ht="12.75" customHeight="1" thickBot="1">
      <c r="A66" s="13" t="str">
        <f t="shared" si="0"/>
        <v> BBS 54 </v>
      </c>
      <c r="B66" s="6" t="str">
        <f t="shared" si="1"/>
        <v>I</v>
      </c>
      <c r="C66" s="13">
        <f t="shared" si="2"/>
        <v>44716.334999999999</v>
      </c>
      <c r="D66" s="21" t="str">
        <f t="shared" si="3"/>
        <v>vis</v>
      </c>
      <c r="E66" s="35">
        <f>VLOOKUP(C66,Active!C$21:E$960,3,FALSE)</f>
        <v>22142.054527468346</v>
      </c>
      <c r="F66" s="6" t="s">
        <v>159</v>
      </c>
      <c r="G66" s="21" t="str">
        <f t="shared" si="4"/>
        <v>44716.335</v>
      </c>
      <c r="H66" s="13">
        <f t="shared" si="5"/>
        <v>-13996</v>
      </c>
      <c r="I66" s="36" t="s">
        <v>435</v>
      </c>
      <c r="J66" s="37" t="s">
        <v>436</v>
      </c>
      <c r="K66" s="36">
        <v>-13996</v>
      </c>
      <c r="L66" s="36" t="s">
        <v>437</v>
      </c>
      <c r="M66" s="37" t="s">
        <v>165</v>
      </c>
      <c r="N66" s="37"/>
      <c r="O66" s="38" t="s">
        <v>377</v>
      </c>
      <c r="P66" s="38" t="s">
        <v>438</v>
      </c>
    </row>
    <row r="67" spans="1:16" ht="12.75" customHeight="1" thickBot="1">
      <c r="A67" s="13" t="str">
        <f t="shared" si="0"/>
        <v>BAVM 34 </v>
      </c>
      <c r="B67" s="6" t="str">
        <f t="shared" si="1"/>
        <v>I</v>
      </c>
      <c r="C67" s="13">
        <f t="shared" si="2"/>
        <v>45022.360099999998</v>
      </c>
      <c r="D67" s="21" t="str">
        <f t="shared" si="3"/>
        <v>vis</v>
      </c>
      <c r="E67" s="35">
        <f>VLOOKUP(C67,Active!C$21:E$960,3,FALSE)</f>
        <v>22511.039746411298</v>
      </c>
      <c r="F67" s="6" t="s">
        <v>159</v>
      </c>
      <c r="G67" s="21" t="str">
        <f t="shared" si="4"/>
        <v>45022.3601</v>
      </c>
      <c r="H67" s="13">
        <f t="shared" si="5"/>
        <v>-13627</v>
      </c>
      <c r="I67" s="36" t="s">
        <v>439</v>
      </c>
      <c r="J67" s="37" t="s">
        <v>440</v>
      </c>
      <c r="K67" s="36">
        <v>-13627</v>
      </c>
      <c r="L67" s="36" t="s">
        <v>441</v>
      </c>
      <c r="M67" s="37" t="s">
        <v>252</v>
      </c>
      <c r="N67" s="37" t="s">
        <v>38</v>
      </c>
      <c r="O67" s="38" t="s">
        <v>442</v>
      </c>
      <c r="P67" s="39" t="s">
        <v>420</v>
      </c>
    </row>
    <row r="68" spans="1:16" ht="12.75" customHeight="1" thickBot="1">
      <c r="A68" s="13" t="str">
        <f t="shared" si="0"/>
        <v> BBS 59 </v>
      </c>
      <c r="B68" s="6" t="str">
        <f t="shared" si="1"/>
        <v>I</v>
      </c>
      <c r="C68" s="13">
        <f t="shared" si="2"/>
        <v>45037.288</v>
      </c>
      <c r="D68" s="21" t="str">
        <f t="shared" si="3"/>
        <v>vis</v>
      </c>
      <c r="E68" s="35">
        <f>VLOOKUP(C68,Active!C$21:E$960,3,FALSE)</f>
        <v>22529.038840112629</v>
      </c>
      <c r="F68" s="6" t="s">
        <v>159</v>
      </c>
      <c r="G68" s="21" t="str">
        <f t="shared" si="4"/>
        <v>45037.288</v>
      </c>
      <c r="H68" s="13">
        <f t="shared" si="5"/>
        <v>-13609</v>
      </c>
      <c r="I68" s="36" t="s">
        <v>443</v>
      </c>
      <c r="J68" s="37" t="s">
        <v>444</v>
      </c>
      <c r="K68" s="36">
        <v>-13609</v>
      </c>
      <c r="L68" s="36" t="s">
        <v>445</v>
      </c>
      <c r="M68" s="37" t="s">
        <v>165</v>
      </c>
      <c r="N68" s="37"/>
      <c r="O68" s="38" t="s">
        <v>377</v>
      </c>
      <c r="P68" s="38" t="s">
        <v>446</v>
      </c>
    </row>
    <row r="69" spans="1:16" ht="12.75" customHeight="1" thickBot="1">
      <c r="A69" s="13" t="str">
        <f t="shared" si="0"/>
        <v> BRNO 26 </v>
      </c>
      <c r="B69" s="6" t="str">
        <f t="shared" si="1"/>
        <v>I</v>
      </c>
      <c r="C69" s="13">
        <f t="shared" si="2"/>
        <v>45051.398999999998</v>
      </c>
      <c r="D69" s="21" t="str">
        <f t="shared" si="3"/>
        <v>vis</v>
      </c>
      <c r="E69" s="35">
        <f>VLOOKUP(C69,Active!C$21:E$960,3,FALSE)</f>
        <v>22546.052968772347</v>
      </c>
      <c r="F69" s="6" t="s">
        <v>159</v>
      </c>
      <c r="G69" s="21" t="str">
        <f t="shared" si="4"/>
        <v>45051.399</v>
      </c>
      <c r="H69" s="13">
        <f t="shared" si="5"/>
        <v>-13592</v>
      </c>
      <c r="I69" s="36" t="s">
        <v>447</v>
      </c>
      <c r="J69" s="37" t="s">
        <v>448</v>
      </c>
      <c r="K69" s="36">
        <v>-13592</v>
      </c>
      <c r="L69" s="36" t="s">
        <v>437</v>
      </c>
      <c r="M69" s="37" t="s">
        <v>160</v>
      </c>
      <c r="N69" s="37"/>
      <c r="O69" s="38" t="s">
        <v>449</v>
      </c>
      <c r="P69" s="38" t="s">
        <v>450</v>
      </c>
    </row>
    <row r="70" spans="1:16" ht="12.75" customHeight="1" thickBot="1">
      <c r="A70" s="13" t="str">
        <f t="shared" si="0"/>
        <v>BAVM 38 </v>
      </c>
      <c r="B70" s="6" t="str">
        <f t="shared" si="1"/>
        <v>I</v>
      </c>
      <c r="C70" s="13">
        <f t="shared" si="2"/>
        <v>45406.36</v>
      </c>
      <c r="D70" s="21" t="str">
        <f t="shared" si="3"/>
        <v>vis</v>
      </c>
      <c r="E70" s="35">
        <f>VLOOKUP(C70,Active!C$21:E$960,3,FALSE)</f>
        <v>22974.041922296779</v>
      </c>
      <c r="F70" s="6" t="s">
        <v>159</v>
      </c>
      <c r="G70" s="21" t="str">
        <f t="shared" si="4"/>
        <v>45406.360</v>
      </c>
      <c r="H70" s="13">
        <f t="shared" si="5"/>
        <v>-13164</v>
      </c>
      <c r="I70" s="36" t="s">
        <v>451</v>
      </c>
      <c r="J70" s="37" t="s">
        <v>452</v>
      </c>
      <c r="K70" s="36">
        <v>-13164</v>
      </c>
      <c r="L70" s="36" t="s">
        <v>423</v>
      </c>
      <c r="M70" s="37" t="s">
        <v>160</v>
      </c>
      <c r="N70" s="37"/>
      <c r="O70" s="38" t="s">
        <v>419</v>
      </c>
      <c r="P70" s="39" t="s">
        <v>453</v>
      </c>
    </row>
    <row r="71" spans="1:16" ht="12.75" customHeight="1" thickBot="1">
      <c r="A71" s="13" t="str">
        <f t="shared" si="0"/>
        <v> BBS 65 </v>
      </c>
      <c r="B71" s="6" t="str">
        <f t="shared" si="1"/>
        <v>I</v>
      </c>
      <c r="C71" s="13">
        <f t="shared" si="2"/>
        <v>45406.36</v>
      </c>
      <c r="D71" s="21" t="str">
        <f t="shared" si="3"/>
        <v>vis</v>
      </c>
      <c r="E71" s="35">
        <f>VLOOKUP(C71,Active!C$21:E$960,3,FALSE)</f>
        <v>22974.041922296779</v>
      </c>
      <c r="F71" s="6" t="s">
        <v>159</v>
      </c>
      <c r="G71" s="21" t="str">
        <f t="shared" si="4"/>
        <v>45406.360</v>
      </c>
      <c r="H71" s="13">
        <f t="shared" si="5"/>
        <v>-13164</v>
      </c>
      <c r="I71" s="36" t="s">
        <v>451</v>
      </c>
      <c r="J71" s="37" t="s">
        <v>452</v>
      </c>
      <c r="K71" s="36">
        <v>-13164</v>
      </c>
      <c r="L71" s="36" t="s">
        <v>423</v>
      </c>
      <c r="M71" s="37" t="s">
        <v>165</v>
      </c>
      <c r="N71" s="37"/>
      <c r="O71" s="38" t="s">
        <v>454</v>
      </c>
      <c r="P71" s="38" t="s">
        <v>455</v>
      </c>
    </row>
    <row r="72" spans="1:16" ht="12.75" customHeight="1" thickBot="1">
      <c r="A72" s="13" t="str">
        <f t="shared" si="0"/>
        <v> BBS 66 </v>
      </c>
      <c r="B72" s="6" t="str">
        <f t="shared" si="1"/>
        <v>I</v>
      </c>
      <c r="C72" s="13">
        <f t="shared" si="2"/>
        <v>45440.379000000001</v>
      </c>
      <c r="D72" s="21" t="str">
        <f t="shared" si="3"/>
        <v>vis</v>
      </c>
      <c r="E72" s="35">
        <f>VLOOKUP(C72,Active!C$21:E$960,3,FALSE)</f>
        <v>23015.059826263547</v>
      </c>
      <c r="F72" s="6" t="s">
        <v>159</v>
      </c>
      <c r="G72" s="21" t="str">
        <f t="shared" si="4"/>
        <v>45440.379</v>
      </c>
      <c r="H72" s="13">
        <f t="shared" si="5"/>
        <v>-13123</v>
      </c>
      <c r="I72" s="36" t="s">
        <v>456</v>
      </c>
      <c r="J72" s="37" t="s">
        <v>457</v>
      </c>
      <c r="K72" s="36">
        <v>-13123</v>
      </c>
      <c r="L72" s="36" t="s">
        <v>458</v>
      </c>
      <c r="M72" s="37" t="s">
        <v>165</v>
      </c>
      <c r="N72" s="37"/>
      <c r="O72" s="38" t="s">
        <v>454</v>
      </c>
      <c r="P72" s="38" t="s">
        <v>459</v>
      </c>
    </row>
    <row r="73" spans="1:16" ht="12.75" customHeight="1" thickBot="1">
      <c r="A73" s="13" t="str">
        <f t="shared" si="0"/>
        <v> PASP 98.691 </v>
      </c>
      <c r="B73" s="6" t="str">
        <f t="shared" si="1"/>
        <v>I</v>
      </c>
      <c r="C73" s="13">
        <f t="shared" si="2"/>
        <v>46025.901400000002</v>
      </c>
      <c r="D73" s="21" t="str">
        <f t="shared" si="3"/>
        <v>vis</v>
      </c>
      <c r="E73" s="35">
        <f>VLOOKUP(C73,Active!C$21:E$960,3,FALSE)</f>
        <v>23721.044763316109</v>
      </c>
      <c r="F73" s="6" t="s">
        <v>159</v>
      </c>
      <c r="G73" s="21" t="str">
        <f t="shared" si="4"/>
        <v>46025.9014</v>
      </c>
      <c r="H73" s="13">
        <f t="shared" si="5"/>
        <v>-12417</v>
      </c>
      <c r="I73" s="36" t="s">
        <v>460</v>
      </c>
      <c r="J73" s="37" t="s">
        <v>461</v>
      </c>
      <c r="K73" s="36">
        <v>-12417</v>
      </c>
      <c r="L73" s="36" t="s">
        <v>462</v>
      </c>
      <c r="M73" s="37" t="s">
        <v>252</v>
      </c>
      <c r="N73" s="37" t="s">
        <v>253</v>
      </c>
      <c r="O73" s="38" t="s">
        <v>463</v>
      </c>
      <c r="P73" s="38" t="s">
        <v>464</v>
      </c>
    </row>
    <row r="74" spans="1:16" ht="12.75" customHeight="1" thickBot="1">
      <c r="A74" s="13" t="str">
        <f t="shared" si="0"/>
        <v> VSSC 63.23 </v>
      </c>
      <c r="B74" s="6" t="str">
        <f t="shared" si="1"/>
        <v>I</v>
      </c>
      <c r="C74" s="13">
        <f t="shared" si="2"/>
        <v>46095.580999999998</v>
      </c>
      <c r="D74" s="21" t="str">
        <f t="shared" si="3"/>
        <v>vis</v>
      </c>
      <c r="E74" s="35">
        <f>VLOOKUP(C74,Active!C$21:E$960,3,FALSE)</f>
        <v>23805.059906067003</v>
      </c>
      <c r="F74" s="6" t="s">
        <v>159</v>
      </c>
      <c r="G74" s="21" t="str">
        <f t="shared" si="4"/>
        <v>46095.581</v>
      </c>
      <c r="H74" s="13">
        <f t="shared" si="5"/>
        <v>-12333</v>
      </c>
      <c r="I74" s="36" t="s">
        <v>465</v>
      </c>
      <c r="J74" s="37" t="s">
        <v>466</v>
      </c>
      <c r="K74" s="36">
        <v>-12333</v>
      </c>
      <c r="L74" s="36" t="s">
        <v>467</v>
      </c>
      <c r="M74" s="37" t="s">
        <v>165</v>
      </c>
      <c r="N74" s="37"/>
      <c r="O74" s="38" t="s">
        <v>468</v>
      </c>
      <c r="P74" s="38" t="s">
        <v>469</v>
      </c>
    </row>
    <row r="75" spans="1:16" ht="12.75" customHeight="1" thickBot="1">
      <c r="A75" s="13" t="str">
        <f t="shared" ref="A75:A138" si="6">P75</f>
        <v> VSSC 63.23 </v>
      </c>
      <c r="B75" s="6" t="str">
        <f t="shared" ref="B75:B138" si="7">IF(H75=INT(H75),"I","II")</f>
        <v>I</v>
      </c>
      <c r="C75" s="13">
        <f t="shared" ref="C75:C138" si="8">1*G75</f>
        <v>46120.44</v>
      </c>
      <c r="D75" s="21" t="str">
        <f t="shared" ref="D75:D138" si="9">VLOOKUP(F75,I$1:J$5,2,FALSE)</f>
        <v>vis</v>
      </c>
      <c r="E75" s="35">
        <f>VLOOKUP(C75,Active!C$21:E$960,3,FALSE)</f>
        <v>23835.03327608699</v>
      </c>
      <c r="F75" s="6" t="s">
        <v>159</v>
      </c>
      <c r="G75" s="21" t="str">
        <f t="shared" ref="G75:G138" si="10">MID(I75,3,LEN(I75)-3)</f>
        <v>46120.440</v>
      </c>
      <c r="H75" s="13">
        <f t="shared" ref="H75:H138" si="11">1*K75</f>
        <v>-12303</v>
      </c>
      <c r="I75" s="36" t="s">
        <v>470</v>
      </c>
      <c r="J75" s="37" t="s">
        <v>471</v>
      </c>
      <c r="K75" s="36">
        <v>-12303</v>
      </c>
      <c r="L75" s="36" t="s">
        <v>371</v>
      </c>
      <c r="M75" s="37" t="s">
        <v>165</v>
      </c>
      <c r="N75" s="37"/>
      <c r="O75" s="38" t="s">
        <v>468</v>
      </c>
      <c r="P75" s="38" t="s">
        <v>469</v>
      </c>
    </row>
    <row r="76" spans="1:16" ht="12.75" customHeight="1" thickBot="1">
      <c r="A76" s="13" t="str">
        <f t="shared" si="6"/>
        <v> PASP 98.691 </v>
      </c>
      <c r="B76" s="6" t="str">
        <f t="shared" si="7"/>
        <v>I</v>
      </c>
      <c r="C76" s="13">
        <f t="shared" si="8"/>
        <v>46143.672599999998</v>
      </c>
      <c r="D76" s="21" t="str">
        <f t="shared" si="9"/>
        <v>vis</v>
      </c>
      <c r="E76" s="35">
        <f>VLOOKUP(C76,Active!C$21:E$960,3,FALSE)</f>
        <v>23863.045638463842</v>
      </c>
      <c r="F76" s="6" t="s">
        <v>159</v>
      </c>
      <c r="G76" s="21" t="str">
        <f t="shared" si="10"/>
        <v>46143.6726</v>
      </c>
      <c r="H76" s="13">
        <f t="shared" si="11"/>
        <v>-12275</v>
      </c>
      <c r="I76" s="36" t="s">
        <v>472</v>
      </c>
      <c r="J76" s="37" t="s">
        <v>473</v>
      </c>
      <c r="K76" s="36">
        <v>-12275</v>
      </c>
      <c r="L76" s="36" t="s">
        <v>474</v>
      </c>
      <c r="M76" s="37" t="s">
        <v>252</v>
      </c>
      <c r="N76" s="37" t="s">
        <v>253</v>
      </c>
      <c r="O76" s="38" t="s">
        <v>463</v>
      </c>
      <c r="P76" s="38" t="s">
        <v>464</v>
      </c>
    </row>
    <row r="77" spans="1:16" ht="12.75" customHeight="1" thickBot="1">
      <c r="A77" s="13" t="str">
        <f t="shared" si="6"/>
        <v>BAVM 43 </v>
      </c>
      <c r="B77" s="6" t="str">
        <f t="shared" si="7"/>
        <v>I</v>
      </c>
      <c r="C77" s="13">
        <f t="shared" si="8"/>
        <v>46465.464</v>
      </c>
      <c r="D77" s="21" t="str">
        <f t="shared" si="9"/>
        <v>vis</v>
      </c>
      <c r="E77" s="35">
        <f>VLOOKUP(C77,Active!C$21:E$960,3,FALSE)</f>
        <v>24251.040839455396</v>
      </c>
      <c r="F77" s="6" t="s">
        <v>159</v>
      </c>
      <c r="G77" s="21" t="str">
        <f t="shared" si="10"/>
        <v>46465.464</v>
      </c>
      <c r="H77" s="13">
        <f t="shared" si="11"/>
        <v>-11887</v>
      </c>
      <c r="I77" s="36" t="s">
        <v>475</v>
      </c>
      <c r="J77" s="37" t="s">
        <v>476</v>
      </c>
      <c r="K77" s="36">
        <v>-11887</v>
      </c>
      <c r="L77" s="36" t="s">
        <v>409</v>
      </c>
      <c r="M77" s="37" t="s">
        <v>165</v>
      </c>
      <c r="N77" s="37"/>
      <c r="O77" s="38" t="s">
        <v>477</v>
      </c>
      <c r="P77" s="39" t="s">
        <v>478</v>
      </c>
    </row>
    <row r="78" spans="1:16" ht="12.75" customHeight="1" thickBot="1">
      <c r="A78" s="13" t="str">
        <f t="shared" si="6"/>
        <v>BAVM 43 </v>
      </c>
      <c r="B78" s="6" t="str">
        <f t="shared" si="7"/>
        <v>I</v>
      </c>
      <c r="C78" s="13">
        <f t="shared" si="8"/>
        <v>46466.302000000003</v>
      </c>
      <c r="D78" s="21" t="str">
        <f t="shared" si="9"/>
        <v>vis</v>
      </c>
      <c r="E78" s="35">
        <f>VLOOKUP(C78,Active!C$21:E$960,3,FALSE)</f>
        <v>24252.05124550861</v>
      </c>
      <c r="F78" s="6" t="s">
        <v>159</v>
      </c>
      <c r="G78" s="21" t="str">
        <f t="shared" si="10"/>
        <v>46466.302</v>
      </c>
      <c r="H78" s="13">
        <f t="shared" si="11"/>
        <v>-11886</v>
      </c>
      <c r="I78" s="36" t="s">
        <v>479</v>
      </c>
      <c r="J78" s="37" t="s">
        <v>480</v>
      </c>
      <c r="K78" s="36">
        <v>-11886</v>
      </c>
      <c r="L78" s="36" t="s">
        <v>481</v>
      </c>
      <c r="M78" s="37" t="s">
        <v>165</v>
      </c>
      <c r="N78" s="37"/>
      <c r="O78" s="38" t="s">
        <v>477</v>
      </c>
      <c r="P78" s="39" t="s">
        <v>478</v>
      </c>
    </row>
    <row r="79" spans="1:16" ht="12.75" customHeight="1" thickBot="1">
      <c r="A79" s="13" t="str">
        <f t="shared" si="6"/>
        <v> BRNO 28 </v>
      </c>
      <c r="B79" s="6" t="str">
        <f t="shared" si="7"/>
        <v>I</v>
      </c>
      <c r="C79" s="13">
        <f t="shared" si="8"/>
        <v>46490.353000000003</v>
      </c>
      <c r="D79" s="21" t="str">
        <f t="shared" si="9"/>
        <v>vis</v>
      </c>
      <c r="E79" s="35">
        <f>VLOOKUP(C79,Active!C$21:E$960,3,FALSE)</f>
        <v>24281.050381529796</v>
      </c>
      <c r="F79" s="6" t="s">
        <v>159</v>
      </c>
      <c r="G79" s="21" t="str">
        <f t="shared" si="10"/>
        <v>46490.353</v>
      </c>
      <c r="H79" s="13">
        <f t="shared" si="11"/>
        <v>-11857</v>
      </c>
      <c r="I79" s="36" t="s">
        <v>482</v>
      </c>
      <c r="J79" s="37" t="s">
        <v>483</v>
      </c>
      <c r="K79" s="36">
        <v>-11857</v>
      </c>
      <c r="L79" s="36" t="s">
        <v>481</v>
      </c>
      <c r="M79" s="37" t="s">
        <v>165</v>
      </c>
      <c r="N79" s="37"/>
      <c r="O79" s="38" t="s">
        <v>484</v>
      </c>
      <c r="P79" s="38" t="s">
        <v>485</v>
      </c>
    </row>
    <row r="80" spans="1:16" ht="12.75" customHeight="1" thickBot="1">
      <c r="A80" s="13" t="str">
        <f t="shared" si="6"/>
        <v> BRNO 28 </v>
      </c>
      <c r="B80" s="6" t="str">
        <f t="shared" si="7"/>
        <v>I</v>
      </c>
      <c r="C80" s="13">
        <f t="shared" si="8"/>
        <v>46490.36</v>
      </c>
      <c r="D80" s="21" t="str">
        <f t="shared" si="9"/>
        <v>vis</v>
      </c>
      <c r="E80" s="35">
        <f>VLOOKUP(C80,Active!C$21:E$960,3,FALSE)</f>
        <v>24281.058821675822</v>
      </c>
      <c r="F80" s="6" t="s">
        <v>159</v>
      </c>
      <c r="G80" s="21" t="str">
        <f t="shared" si="10"/>
        <v>46490.360</v>
      </c>
      <c r="H80" s="13">
        <f t="shared" si="11"/>
        <v>-11857</v>
      </c>
      <c r="I80" s="36" t="s">
        <v>486</v>
      </c>
      <c r="J80" s="37" t="s">
        <v>487</v>
      </c>
      <c r="K80" s="36">
        <v>-11857</v>
      </c>
      <c r="L80" s="36" t="s">
        <v>467</v>
      </c>
      <c r="M80" s="37" t="s">
        <v>165</v>
      </c>
      <c r="N80" s="37"/>
      <c r="O80" s="38" t="s">
        <v>488</v>
      </c>
      <c r="P80" s="38" t="s">
        <v>485</v>
      </c>
    </row>
    <row r="81" spans="1:16" ht="12.75" customHeight="1" thickBot="1">
      <c r="A81" s="13" t="str">
        <f t="shared" si="6"/>
        <v> BBS 84 </v>
      </c>
      <c r="B81" s="6" t="str">
        <f t="shared" si="7"/>
        <v>I</v>
      </c>
      <c r="C81" s="13">
        <f t="shared" si="8"/>
        <v>46884.309000000001</v>
      </c>
      <c r="D81" s="21" t="str">
        <f t="shared" si="9"/>
        <v>vis</v>
      </c>
      <c r="E81" s="35">
        <f>VLOOKUP(C81,Active!C$21:E$960,3,FALSE)</f>
        <v>24756.056977112607</v>
      </c>
      <c r="F81" s="6" t="s">
        <v>159</v>
      </c>
      <c r="G81" s="21" t="str">
        <f t="shared" si="10"/>
        <v>46884.309</v>
      </c>
      <c r="H81" s="13">
        <f t="shared" si="11"/>
        <v>-11382</v>
      </c>
      <c r="I81" s="36" t="s">
        <v>489</v>
      </c>
      <c r="J81" s="37" t="s">
        <v>490</v>
      </c>
      <c r="K81" s="36">
        <v>-11382</v>
      </c>
      <c r="L81" s="36" t="s">
        <v>491</v>
      </c>
      <c r="M81" s="37" t="s">
        <v>165</v>
      </c>
      <c r="N81" s="37"/>
      <c r="O81" s="38" t="s">
        <v>492</v>
      </c>
      <c r="P81" s="38" t="s">
        <v>493</v>
      </c>
    </row>
    <row r="82" spans="1:16" ht="12.75" customHeight="1" thickBot="1">
      <c r="A82" s="13" t="str">
        <f t="shared" si="6"/>
        <v>BAVM 46 </v>
      </c>
      <c r="B82" s="6" t="str">
        <f t="shared" si="7"/>
        <v>I</v>
      </c>
      <c r="C82" s="13">
        <f t="shared" si="8"/>
        <v>46903.37</v>
      </c>
      <c r="D82" s="21" t="str">
        <f t="shared" si="9"/>
        <v>vis</v>
      </c>
      <c r="E82" s="35">
        <f>VLOOKUP(C82,Active!C$21:E$960,3,FALSE)</f>
        <v>24779.039494750119</v>
      </c>
      <c r="F82" s="6" t="s">
        <v>159</v>
      </c>
      <c r="G82" s="21" t="str">
        <f t="shared" si="10"/>
        <v>46903.370</v>
      </c>
      <c r="H82" s="13">
        <f t="shared" si="11"/>
        <v>-11359</v>
      </c>
      <c r="I82" s="36" t="s">
        <v>494</v>
      </c>
      <c r="J82" s="37" t="s">
        <v>495</v>
      </c>
      <c r="K82" s="36">
        <v>-11359</v>
      </c>
      <c r="L82" s="36" t="s">
        <v>496</v>
      </c>
      <c r="M82" s="37" t="s">
        <v>165</v>
      </c>
      <c r="N82" s="37"/>
      <c r="O82" s="38" t="s">
        <v>477</v>
      </c>
      <c r="P82" s="39" t="s">
        <v>497</v>
      </c>
    </row>
    <row r="83" spans="1:16" ht="12.75" customHeight="1" thickBot="1">
      <c r="A83" s="13" t="str">
        <f t="shared" si="6"/>
        <v> BRNO 30 </v>
      </c>
      <c r="B83" s="6" t="str">
        <f t="shared" si="7"/>
        <v>I</v>
      </c>
      <c r="C83" s="13">
        <f t="shared" si="8"/>
        <v>46913.345000000001</v>
      </c>
      <c r="D83" s="21" t="str">
        <f t="shared" si="9"/>
        <v>vis</v>
      </c>
      <c r="E83" s="35">
        <f>VLOOKUP(C83,Active!C$21:E$960,3,FALSE)</f>
        <v>24791.06670284173</v>
      </c>
      <c r="F83" s="6" t="s">
        <v>159</v>
      </c>
      <c r="G83" s="21" t="str">
        <f t="shared" si="10"/>
        <v>46913.345</v>
      </c>
      <c r="H83" s="13">
        <f t="shared" si="11"/>
        <v>-11347</v>
      </c>
      <c r="I83" s="36" t="s">
        <v>498</v>
      </c>
      <c r="J83" s="37" t="s">
        <v>499</v>
      </c>
      <c r="K83" s="36">
        <v>-11347</v>
      </c>
      <c r="L83" s="36" t="s">
        <v>500</v>
      </c>
      <c r="M83" s="37" t="s">
        <v>165</v>
      </c>
      <c r="N83" s="37"/>
      <c r="O83" s="38" t="s">
        <v>501</v>
      </c>
      <c r="P83" s="38" t="s">
        <v>502</v>
      </c>
    </row>
    <row r="84" spans="1:16" ht="12.75" customHeight="1" thickBot="1">
      <c r="A84" s="13" t="str">
        <f t="shared" si="6"/>
        <v> BBS 84 </v>
      </c>
      <c r="B84" s="6" t="str">
        <f t="shared" si="7"/>
        <v>I</v>
      </c>
      <c r="C84" s="13">
        <f t="shared" si="8"/>
        <v>46952.315999999999</v>
      </c>
      <c r="D84" s="21" t="str">
        <f t="shared" si="9"/>
        <v>vis</v>
      </c>
      <c r="E84" s="35">
        <f>VLOOKUP(C84,Active!C$21:E$960,3,FALSE)</f>
        <v>24838.055407256579</v>
      </c>
      <c r="F84" s="6" t="s">
        <v>159</v>
      </c>
      <c r="G84" s="21" t="str">
        <f t="shared" si="10"/>
        <v>46952.316</v>
      </c>
      <c r="H84" s="13">
        <f t="shared" si="11"/>
        <v>-11300</v>
      </c>
      <c r="I84" s="36" t="s">
        <v>503</v>
      </c>
      <c r="J84" s="37" t="s">
        <v>504</v>
      </c>
      <c r="K84" s="36">
        <v>-11300</v>
      </c>
      <c r="L84" s="36" t="s">
        <v>458</v>
      </c>
      <c r="M84" s="37" t="s">
        <v>165</v>
      </c>
      <c r="N84" s="37"/>
      <c r="O84" s="38" t="s">
        <v>492</v>
      </c>
      <c r="P84" s="38" t="s">
        <v>493</v>
      </c>
    </row>
    <row r="85" spans="1:16" ht="12.75" customHeight="1" thickBot="1">
      <c r="A85" s="13" t="str">
        <f t="shared" si="6"/>
        <v> BBS 87 </v>
      </c>
      <c r="B85" s="6" t="str">
        <f t="shared" si="7"/>
        <v>I</v>
      </c>
      <c r="C85" s="13">
        <f t="shared" si="8"/>
        <v>47195.32</v>
      </c>
      <c r="D85" s="21" t="str">
        <f t="shared" si="9"/>
        <v>vis</v>
      </c>
      <c r="E85" s="35">
        <f>VLOOKUP(C85,Active!C$21:E$960,3,FALSE)</f>
        <v>25131.053870925127</v>
      </c>
      <c r="F85" s="6" t="s">
        <v>159</v>
      </c>
      <c r="G85" s="21" t="str">
        <f t="shared" si="10"/>
        <v>47195.320</v>
      </c>
      <c r="H85" s="13">
        <f t="shared" si="11"/>
        <v>-11007</v>
      </c>
      <c r="I85" s="36" t="s">
        <v>505</v>
      </c>
      <c r="J85" s="37" t="s">
        <v>506</v>
      </c>
      <c r="K85" s="36">
        <v>-11007</v>
      </c>
      <c r="L85" s="36" t="s">
        <v>507</v>
      </c>
      <c r="M85" s="37" t="s">
        <v>165</v>
      </c>
      <c r="N85" s="37"/>
      <c r="O85" s="38" t="s">
        <v>305</v>
      </c>
      <c r="P85" s="38" t="s">
        <v>508</v>
      </c>
    </row>
    <row r="86" spans="1:16" ht="12.75" customHeight="1" thickBot="1">
      <c r="A86" s="13" t="str">
        <f t="shared" si="6"/>
        <v>IBVS 3206 </v>
      </c>
      <c r="B86" s="6" t="str">
        <f t="shared" si="7"/>
        <v>I</v>
      </c>
      <c r="C86" s="13">
        <f t="shared" si="8"/>
        <v>47202.777399999999</v>
      </c>
      <c r="D86" s="21" t="str">
        <f t="shared" si="9"/>
        <v>vis</v>
      </c>
      <c r="E86" s="35">
        <f>VLOOKUP(C86,Active!C$21:E$960,3,FALSE)</f>
        <v>25140.045520210577</v>
      </c>
      <c r="F86" s="6" t="s">
        <v>159</v>
      </c>
      <c r="G86" s="21" t="str">
        <f t="shared" si="10"/>
        <v>47202.7774</v>
      </c>
      <c r="H86" s="13">
        <f t="shared" si="11"/>
        <v>-10998</v>
      </c>
      <c r="I86" s="36" t="s">
        <v>509</v>
      </c>
      <c r="J86" s="37" t="s">
        <v>510</v>
      </c>
      <c r="K86" s="36">
        <v>-10998</v>
      </c>
      <c r="L86" s="36" t="s">
        <v>511</v>
      </c>
      <c r="M86" s="37" t="s">
        <v>252</v>
      </c>
      <c r="N86" s="37" t="s">
        <v>253</v>
      </c>
      <c r="O86" s="38" t="s">
        <v>512</v>
      </c>
      <c r="P86" s="39" t="s">
        <v>513</v>
      </c>
    </row>
    <row r="87" spans="1:16" ht="12.75" customHeight="1" thickBot="1">
      <c r="A87" s="13" t="str">
        <f t="shared" si="6"/>
        <v> BBS 88 </v>
      </c>
      <c r="B87" s="6" t="str">
        <f t="shared" si="7"/>
        <v>I</v>
      </c>
      <c r="C87" s="13">
        <f t="shared" si="8"/>
        <v>47210.252999999997</v>
      </c>
      <c r="D87" s="21" t="str">
        <f t="shared" si="9"/>
        <v>vis</v>
      </c>
      <c r="E87" s="35">
        <f>VLOOKUP(C87,Active!C$21:E$960,3,FALSE)</f>
        <v>25149.059113875701</v>
      </c>
      <c r="F87" s="6" t="s">
        <v>159</v>
      </c>
      <c r="G87" s="21" t="str">
        <f t="shared" si="10"/>
        <v>47210.253</v>
      </c>
      <c r="H87" s="13">
        <f t="shared" si="11"/>
        <v>-10989</v>
      </c>
      <c r="I87" s="36" t="s">
        <v>514</v>
      </c>
      <c r="J87" s="37" t="s">
        <v>515</v>
      </c>
      <c r="K87" s="36">
        <v>-10989</v>
      </c>
      <c r="L87" s="36" t="s">
        <v>427</v>
      </c>
      <c r="M87" s="37" t="s">
        <v>165</v>
      </c>
      <c r="N87" s="37"/>
      <c r="O87" s="38" t="s">
        <v>492</v>
      </c>
      <c r="P87" s="38" t="s">
        <v>516</v>
      </c>
    </row>
    <row r="88" spans="1:16" ht="12.75" customHeight="1" thickBot="1">
      <c r="A88" s="13" t="str">
        <f t="shared" si="6"/>
        <v>IBVS 3206 </v>
      </c>
      <c r="B88" s="6" t="str">
        <f t="shared" si="7"/>
        <v>I</v>
      </c>
      <c r="C88" s="13">
        <f t="shared" si="8"/>
        <v>47241.758000000002</v>
      </c>
      <c r="D88" s="21" t="str">
        <f t="shared" si="9"/>
        <v>vis</v>
      </c>
      <c r="E88" s="35">
        <f>VLOOKUP(C88,Active!C$21:E$960,3,FALSE)</f>
        <v>25187.045799682845</v>
      </c>
      <c r="F88" s="6" t="s">
        <v>159</v>
      </c>
      <c r="G88" s="21" t="str">
        <f t="shared" si="10"/>
        <v>47241.7580</v>
      </c>
      <c r="H88" s="13">
        <f t="shared" si="11"/>
        <v>-10951</v>
      </c>
      <c r="I88" s="36" t="s">
        <v>517</v>
      </c>
      <c r="J88" s="37" t="s">
        <v>518</v>
      </c>
      <c r="K88" s="36">
        <v>-10951</v>
      </c>
      <c r="L88" s="36" t="s">
        <v>519</v>
      </c>
      <c r="M88" s="37" t="s">
        <v>252</v>
      </c>
      <c r="N88" s="37" t="s">
        <v>253</v>
      </c>
      <c r="O88" s="38" t="s">
        <v>512</v>
      </c>
      <c r="P88" s="39" t="s">
        <v>513</v>
      </c>
    </row>
    <row r="89" spans="1:16" ht="12.75" customHeight="1" thickBot="1">
      <c r="A89" s="13" t="str">
        <f t="shared" si="6"/>
        <v>BAVM 50 </v>
      </c>
      <c r="B89" s="6" t="str">
        <f t="shared" si="7"/>
        <v>I</v>
      </c>
      <c r="C89" s="13">
        <f t="shared" si="8"/>
        <v>47263.326999999997</v>
      </c>
      <c r="D89" s="21" t="str">
        <f t="shared" si="9"/>
        <v>vis</v>
      </c>
      <c r="E89" s="35">
        <f>VLOOKUP(C89,Active!C$21:E$960,3,FALSE)</f>
        <v>25213.052301069099</v>
      </c>
      <c r="F89" s="6" t="s">
        <v>159</v>
      </c>
      <c r="G89" s="21" t="str">
        <f t="shared" si="10"/>
        <v>47263.327</v>
      </c>
      <c r="H89" s="13">
        <f t="shared" si="11"/>
        <v>-10925</v>
      </c>
      <c r="I89" s="36" t="s">
        <v>520</v>
      </c>
      <c r="J89" s="37" t="s">
        <v>521</v>
      </c>
      <c r="K89" s="36">
        <v>-10925</v>
      </c>
      <c r="L89" s="36" t="s">
        <v>522</v>
      </c>
      <c r="M89" s="37" t="s">
        <v>165</v>
      </c>
      <c r="N89" s="37"/>
      <c r="O89" s="38" t="s">
        <v>523</v>
      </c>
      <c r="P89" s="39" t="s">
        <v>524</v>
      </c>
    </row>
    <row r="90" spans="1:16" ht="12.75" customHeight="1" thickBot="1">
      <c r="A90" s="13" t="str">
        <f t="shared" si="6"/>
        <v> BBS 91 </v>
      </c>
      <c r="B90" s="6" t="str">
        <f t="shared" si="7"/>
        <v>I</v>
      </c>
      <c r="C90" s="13">
        <f t="shared" si="8"/>
        <v>47559.404000000002</v>
      </c>
      <c r="D90" s="21" t="str">
        <f t="shared" si="9"/>
        <v>vis</v>
      </c>
      <c r="E90" s="35">
        <f>VLOOKUP(C90,Active!C$21:E$960,3,FALSE)</f>
        <v>25570.042746195904</v>
      </c>
      <c r="F90" s="6" t="s">
        <v>159</v>
      </c>
      <c r="G90" s="21" t="str">
        <f t="shared" si="10"/>
        <v>47559.404</v>
      </c>
      <c r="H90" s="13">
        <f t="shared" si="11"/>
        <v>-10568</v>
      </c>
      <c r="I90" s="36" t="s">
        <v>525</v>
      </c>
      <c r="J90" s="37" t="s">
        <v>526</v>
      </c>
      <c r="K90" s="36">
        <v>-10568</v>
      </c>
      <c r="L90" s="36" t="s">
        <v>527</v>
      </c>
      <c r="M90" s="37" t="s">
        <v>165</v>
      </c>
      <c r="N90" s="37"/>
      <c r="O90" s="38" t="s">
        <v>528</v>
      </c>
      <c r="P90" s="38" t="s">
        <v>529</v>
      </c>
    </row>
    <row r="91" spans="1:16" ht="12.75" customHeight="1" thickBot="1">
      <c r="A91" s="13" t="str">
        <f t="shared" si="6"/>
        <v>IBVS 3206 </v>
      </c>
      <c r="B91" s="6" t="str">
        <f t="shared" si="7"/>
        <v>I</v>
      </c>
      <c r="C91" s="13">
        <f t="shared" si="8"/>
        <v>47567.699800000002</v>
      </c>
      <c r="D91" s="21" t="str">
        <f t="shared" si="9"/>
        <v>vis</v>
      </c>
      <c r="E91" s="35">
        <f>VLOOKUP(C91,Active!C$21:E$960,3,FALSE)</f>
        <v>25580.045283828626</v>
      </c>
      <c r="F91" s="6" t="s">
        <v>159</v>
      </c>
      <c r="G91" s="21" t="str">
        <f t="shared" si="10"/>
        <v>47567.6998</v>
      </c>
      <c r="H91" s="13">
        <f t="shared" si="11"/>
        <v>-10558</v>
      </c>
      <c r="I91" s="36" t="s">
        <v>530</v>
      </c>
      <c r="J91" s="37" t="s">
        <v>531</v>
      </c>
      <c r="K91" s="36">
        <v>-10558</v>
      </c>
      <c r="L91" s="36" t="s">
        <v>532</v>
      </c>
      <c r="M91" s="37" t="s">
        <v>252</v>
      </c>
      <c r="N91" s="37" t="s">
        <v>253</v>
      </c>
      <c r="O91" s="38" t="s">
        <v>512</v>
      </c>
      <c r="P91" s="39" t="s">
        <v>513</v>
      </c>
    </row>
    <row r="92" spans="1:16" ht="12.75" customHeight="1" thickBot="1">
      <c r="A92" s="13" t="str">
        <f t="shared" si="6"/>
        <v> BBS 91 </v>
      </c>
      <c r="B92" s="6" t="str">
        <f t="shared" si="7"/>
        <v>I</v>
      </c>
      <c r="C92" s="13">
        <f t="shared" si="8"/>
        <v>47568.536</v>
      </c>
      <c r="D92" s="21" t="str">
        <f t="shared" si="9"/>
        <v>vis</v>
      </c>
      <c r="E92" s="35">
        <f>VLOOKUP(C92,Active!C$21:E$960,3,FALSE)</f>
        <v>25581.053519558565</v>
      </c>
      <c r="F92" s="6" t="s">
        <v>159</v>
      </c>
      <c r="G92" s="21" t="str">
        <f t="shared" si="10"/>
        <v>47568.536</v>
      </c>
      <c r="H92" s="13">
        <f t="shared" si="11"/>
        <v>-10557</v>
      </c>
      <c r="I92" s="36" t="s">
        <v>533</v>
      </c>
      <c r="J92" s="37" t="s">
        <v>534</v>
      </c>
      <c r="K92" s="36">
        <v>-10557</v>
      </c>
      <c r="L92" s="36" t="s">
        <v>507</v>
      </c>
      <c r="M92" s="37" t="s">
        <v>165</v>
      </c>
      <c r="N92" s="37"/>
      <c r="O92" s="38" t="s">
        <v>305</v>
      </c>
      <c r="P92" s="38" t="s">
        <v>529</v>
      </c>
    </row>
    <row r="93" spans="1:16" ht="12.75" customHeight="1" thickBot="1">
      <c r="A93" s="13" t="str">
        <f t="shared" si="6"/>
        <v> BBS 94 </v>
      </c>
      <c r="B93" s="6" t="str">
        <f t="shared" si="7"/>
        <v>I</v>
      </c>
      <c r="C93" s="13">
        <f t="shared" si="8"/>
        <v>47929.317999999999</v>
      </c>
      <c r="D93" s="21" t="str">
        <f t="shared" si="9"/>
        <v>vis</v>
      </c>
      <c r="E93" s="35">
        <f>VLOOKUP(C93,Active!C$21:E$960,3,FALSE)</f>
        <v>26016.061057373852</v>
      </c>
      <c r="F93" s="6" t="s">
        <v>159</v>
      </c>
      <c r="G93" s="21" t="str">
        <f t="shared" si="10"/>
        <v>47929.318</v>
      </c>
      <c r="H93" s="13">
        <f t="shared" si="11"/>
        <v>-10122</v>
      </c>
      <c r="I93" s="36" t="s">
        <v>535</v>
      </c>
      <c r="J93" s="37" t="s">
        <v>536</v>
      </c>
      <c r="K93" s="36">
        <v>-10122</v>
      </c>
      <c r="L93" s="36" t="s">
        <v>537</v>
      </c>
      <c r="M93" s="37" t="s">
        <v>165</v>
      </c>
      <c r="N93" s="37"/>
      <c r="O93" s="38" t="s">
        <v>305</v>
      </c>
      <c r="P93" s="38" t="s">
        <v>538</v>
      </c>
    </row>
    <row r="94" spans="1:16" ht="12.75" customHeight="1" thickBot="1">
      <c r="A94" s="13" t="str">
        <f t="shared" si="6"/>
        <v>BAVM 56 </v>
      </c>
      <c r="B94" s="6" t="str">
        <f t="shared" si="7"/>
        <v>I</v>
      </c>
      <c r="C94" s="13">
        <f t="shared" si="8"/>
        <v>47943.409</v>
      </c>
      <c r="D94" s="21" t="str">
        <f t="shared" si="9"/>
        <v>vis</v>
      </c>
      <c r="E94" s="35">
        <f>VLOOKUP(C94,Active!C$21:E$960,3,FALSE)</f>
        <v>26033.051071330632</v>
      </c>
      <c r="F94" s="6" t="s">
        <v>159</v>
      </c>
      <c r="G94" s="21" t="str">
        <f t="shared" si="10"/>
        <v>47943.409</v>
      </c>
      <c r="H94" s="13">
        <f t="shared" si="11"/>
        <v>-10105</v>
      </c>
      <c r="I94" s="36" t="s">
        <v>539</v>
      </c>
      <c r="J94" s="37" t="s">
        <v>540</v>
      </c>
      <c r="K94" s="36">
        <v>-10105</v>
      </c>
      <c r="L94" s="36" t="s">
        <v>522</v>
      </c>
      <c r="M94" s="37" t="s">
        <v>165</v>
      </c>
      <c r="N94" s="37"/>
      <c r="O94" s="38" t="s">
        <v>541</v>
      </c>
      <c r="P94" s="39" t="s">
        <v>542</v>
      </c>
    </row>
    <row r="95" spans="1:16" ht="12.75" customHeight="1" thickBot="1">
      <c r="A95" s="13" t="str">
        <f t="shared" si="6"/>
        <v> BBS 95 </v>
      </c>
      <c r="B95" s="6" t="str">
        <f t="shared" si="7"/>
        <v>I</v>
      </c>
      <c r="C95" s="13">
        <f t="shared" si="8"/>
        <v>48011.415000000001</v>
      </c>
      <c r="D95" s="21" t="str">
        <f t="shared" si="9"/>
        <v>vis</v>
      </c>
      <c r="E95" s="35">
        <f>VLOOKUP(C95,Active!C$21:E$960,3,FALSE)</f>
        <v>26115.048295739463</v>
      </c>
      <c r="F95" s="6" t="s">
        <v>159</v>
      </c>
      <c r="G95" s="21" t="str">
        <f t="shared" si="10"/>
        <v>48011.415</v>
      </c>
      <c r="H95" s="13">
        <f t="shared" si="11"/>
        <v>-10023</v>
      </c>
      <c r="I95" s="36" t="s">
        <v>548</v>
      </c>
      <c r="J95" s="37" t="s">
        <v>549</v>
      </c>
      <c r="K95" s="36">
        <v>-10023</v>
      </c>
      <c r="L95" s="36" t="s">
        <v>434</v>
      </c>
      <c r="M95" s="37" t="s">
        <v>165</v>
      </c>
      <c r="N95" s="37"/>
      <c r="O95" s="38" t="s">
        <v>305</v>
      </c>
      <c r="P95" s="38" t="s">
        <v>550</v>
      </c>
    </row>
    <row r="96" spans="1:16" ht="12.75" customHeight="1" thickBot="1">
      <c r="A96" s="13" t="str">
        <f t="shared" si="6"/>
        <v> BBS 97 </v>
      </c>
      <c r="B96" s="6" t="str">
        <f t="shared" si="7"/>
        <v>I</v>
      </c>
      <c r="C96" s="13">
        <f t="shared" si="8"/>
        <v>48332.385000000002</v>
      </c>
      <c r="D96" s="21" t="str">
        <f t="shared" si="9"/>
        <v>vis</v>
      </c>
      <c r="E96" s="35">
        <f>VLOOKUP(C96,Active!C$21:E$960,3,FALSE)</f>
        <v>26502.053105881245</v>
      </c>
      <c r="F96" s="6" t="s">
        <v>159</v>
      </c>
      <c r="G96" s="21" t="str">
        <f t="shared" si="10"/>
        <v>48332.385</v>
      </c>
      <c r="H96" s="13">
        <f t="shared" si="11"/>
        <v>-9636</v>
      </c>
      <c r="I96" s="36" t="s">
        <v>551</v>
      </c>
      <c r="J96" s="37" t="s">
        <v>552</v>
      </c>
      <c r="K96" s="36">
        <v>-9636</v>
      </c>
      <c r="L96" s="36" t="s">
        <v>491</v>
      </c>
      <c r="M96" s="37" t="s">
        <v>165</v>
      </c>
      <c r="N96" s="37"/>
      <c r="O96" s="38" t="s">
        <v>553</v>
      </c>
      <c r="P96" s="38" t="s">
        <v>554</v>
      </c>
    </row>
    <row r="97" spans="1:16" ht="12.75" customHeight="1" thickBot="1">
      <c r="A97" s="13" t="str">
        <f t="shared" si="6"/>
        <v> BBS 97 </v>
      </c>
      <c r="B97" s="6" t="str">
        <f t="shared" si="7"/>
        <v>I</v>
      </c>
      <c r="C97" s="13">
        <f t="shared" si="8"/>
        <v>48361.408000000003</v>
      </c>
      <c r="D97" s="21" t="str">
        <f t="shared" si="9"/>
        <v>vis</v>
      </c>
      <c r="E97" s="35">
        <f>VLOOKUP(C97,Active!C$21:E$960,3,FALSE)</f>
        <v>26537.047157053457</v>
      </c>
      <c r="F97" s="6" t="s">
        <v>159</v>
      </c>
      <c r="G97" s="21" t="str">
        <f t="shared" si="10"/>
        <v>48361.408</v>
      </c>
      <c r="H97" s="13">
        <f t="shared" si="11"/>
        <v>-9601</v>
      </c>
      <c r="I97" s="36" t="s">
        <v>555</v>
      </c>
      <c r="J97" s="37" t="s">
        <v>556</v>
      </c>
      <c r="K97" s="36">
        <v>-9601</v>
      </c>
      <c r="L97" s="36" t="s">
        <v>557</v>
      </c>
      <c r="M97" s="37" t="s">
        <v>165</v>
      </c>
      <c r="N97" s="37"/>
      <c r="O97" s="38" t="s">
        <v>305</v>
      </c>
      <c r="P97" s="38" t="s">
        <v>554</v>
      </c>
    </row>
    <row r="98" spans="1:16" ht="12.75" customHeight="1" thickBot="1">
      <c r="A98" s="13" t="str">
        <f t="shared" si="6"/>
        <v> BBS 100 </v>
      </c>
      <c r="B98" s="6" t="str">
        <f t="shared" si="7"/>
        <v>I</v>
      </c>
      <c r="C98" s="13">
        <f t="shared" si="8"/>
        <v>48653.347000000002</v>
      </c>
      <c r="D98" s="21" t="str">
        <f t="shared" si="9"/>
        <v>vis</v>
      </c>
      <c r="E98" s="35">
        <f>VLOOKUP(C98,Active!C$21:E$960,3,FALSE)</f>
        <v>26889.048270141851</v>
      </c>
      <c r="F98" s="6" t="s">
        <v>159</v>
      </c>
      <c r="G98" s="21" t="str">
        <f t="shared" si="10"/>
        <v>48653.347</v>
      </c>
      <c r="H98" s="13">
        <f t="shared" si="11"/>
        <v>-9249</v>
      </c>
      <c r="I98" s="36" t="s">
        <v>558</v>
      </c>
      <c r="J98" s="37" t="s">
        <v>559</v>
      </c>
      <c r="K98" s="36">
        <v>-9249</v>
      </c>
      <c r="L98" s="36" t="s">
        <v>560</v>
      </c>
      <c r="M98" s="37" t="s">
        <v>165</v>
      </c>
      <c r="N98" s="37"/>
      <c r="O98" s="38" t="s">
        <v>305</v>
      </c>
      <c r="P98" s="38" t="s">
        <v>561</v>
      </c>
    </row>
    <row r="99" spans="1:16" ht="12.75" customHeight="1" thickBot="1">
      <c r="A99" s="13" t="str">
        <f t="shared" si="6"/>
        <v>BAVM 60 </v>
      </c>
      <c r="B99" s="6" t="str">
        <f t="shared" si="7"/>
        <v>I</v>
      </c>
      <c r="C99" s="13">
        <f t="shared" si="8"/>
        <v>48682.36</v>
      </c>
      <c r="D99" s="21" t="str">
        <f t="shared" si="9"/>
        <v>vis</v>
      </c>
      <c r="E99" s="35">
        <f>VLOOKUP(C99,Active!C$21:E$960,3,FALSE)</f>
        <v>26924.030263962592</v>
      </c>
      <c r="F99" s="6" t="s">
        <v>159</v>
      </c>
      <c r="G99" s="21" t="str">
        <f t="shared" si="10"/>
        <v>48682.360</v>
      </c>
      <c r="H99" s="13">
        <f t="shared" si="11"/>
        <v>-9214</v>
      </c>
      <c r="I99" s="36" t="s">
        <v>562</v>
      </c>
      <c r="J99" s="37" t="s">
        <v>563</v>
      </c>
      <c r="K99" s="36">
        <v>-9214</v>
      </c>
      <c r="L99" s="36" t="s">
        <v>398</v>
      </c>
      <c r="M99" s="37" t="s">
        <v>165</v>
      </c>
      <c r="N99" s="37"/>
      <c r="O99" s="38" t="s">
        <v>564</v>
      </c>
      <c r="P99" s="39" t="s">
        <v>565</v>
      </c>
    </row>
    <row r="100" spans="1:16" ht="12.75" customHeight="1" thickBot="1">
      <c r="A100" s="13" t="str">
        <f t="shared" si="6"/>
        <v>BAVM 60 </v>
      </c>
      <c r="B100" s="6" t="str">
        <f t="shared" si="7"/>
        <v>I</v>
      </c>
      <c r="C100" s="13">
        <f t="shared" si="8"/>
        <v>48686.521999999997</v>
      </c>
      <c r="D100" s="21" t="str">
        <f t="shared" si="9"/>
        <v>vis</v>
      </c>
      <c r="E100" s="35">
        <f>VLOOKUP(C100,Active!C$21:E$960,3,FALSE)</f>
        <v>26929.04853364452</v>
      </c>
      <c r="F100" s="6" t="s">
        <v>159</v>
      </c>
      <c r="G100" s="21" t="str">
        <f t="shared" si="10"/>
        <v>48686.522</v>
      </c>
      <c r="H100" s="13">
        <f t="shared" si="11"/>
        <v>-9209</v>
      </c>
      <c r="I100" s="36" t="s">
        <v>566</v>
      </c>
      <c r="J100" s="37" t="s">
        <v>567</v>
      </c>
      <c r="K100" s="36">
        <v>-9209</v>
      </c>
      <c r="L100" s="36" t="s">
        <v>522</v>
      </c>
      <c r="M100" s="37" t="s">
        <v>165</v>
      </c>
      <c r="N100" s="37"/>
      <c r="O100" s="38" t="s">
        <v>568</v>
      </c>
      <c r="P100" s="39" t="s">
        <v>565</v>
      </c>
    </row>
    <row r="101" spans="1:16" ht="12.75" customHeight="1" thickBot="1">
      <c r="A101" s="13" t="str">
        <f t="shared" si="6"/>
        <v> BBS 101 </v>
      </c>
      <c r="B101" s="6" t="str">
        <f t="shared" si="7"/>
        <v>I</v>
      </c>
      <c r="C101" s="13">
        <f t="shared" si="8"/>
        <v>48692.322</v>
      </c>
      <c r="D101" s="21" t="str">
        <f t="shared" si="9"/>
        <v>vis</v>
      </c>
      <c r="E101" s="35">
        <f>VLOOKUP(C101,Active!C$21:E$960,3,FALSE)</f>
        <v>26936.041797497288</v>
      </c>
      <c r="F101" s="6" t="s">
        <v>159</v>
      </c>
      <c r="G101" s="21" t="str">
        <f t="shared" si="10"/>
        <v>48692.322</v>
      </c>
      <c r="H101" s="13">
        <f t="shared" si="11"/>
        <v>-9202</v>
      </c>
      <c r="I101" s="36" t="s">
        <v>569</v>
      </c>
      <c r="J101" s="37" t="s">
        <v>570</v>
      </c>
      <c r="K101" s="36">
        <v>-9202</v>
      </c>
      <c r="L101" s="36" t="s">
        <v>571</v>
      </c>
      <c r="M101" s="37" t="s">
        <v>165</v>
      </c>
      <c r="N101" s="37"/>
      <c r="O101" s="38" t="s">
        <v>305</v>
      </c>
      <c r="P101" s="38" t="s">
        <v>572</v>
      </c>
    </row>
    <row r="102" spans="1:16" ht="12.75" customHeight="1" thickBot="1">
      <c r="A102" s="13" t="str">
        <f t="shared" si="6"/>
        <v> BBS 101 </v>
      </c>
      <c r="B102" s="6" t="str">
        <f t="shared" si="7"/>
        <v>I</v>
      </c>
      <c r="C102" s="13">
        <f t="shared" si="8"/>
        <v>48721.351600000002</v>
      </c>
      <c r="D102" s="21" t="str">
        <f t="shared" si="9"/>
        <v>vis</v>
      </c>
      <c r="E102" s="35">
        <f>VLOOKUP(C102,Active!C$21:E$960,3,FALSE)</f>
        <v>26971.043806521473</v>
      </c>
      <c r="F102" s="6" t="s">
        <v>159</v>
      </c>
      <c r="G102" s="21" t="str">
        <f t="shared" si="10"/>
        <v>48721.3516</v>
      </c>
      <c r="H102" s="13">
        <f t="shared" si="11"/>
        <v>-9167</v>
      </c>
      <c r="I102" s="36" t="s">
        <v>573</v>
      </c>
      <c r="J102" s="37" t="s">
        <v>574</v>
      </c>
      <c r="K102" s="36">
        <v>-9167</v>
      </c>
      <c r="L102" s="36" t="s">
        <v>575</v>
      </c>
      <c r="M102" s="37" t="s">
        <v>252</v>
      </c>
      <c r="N102" s="37" t="s">
        <v>38</v>
      </c>
      <c r="O102" s="38" t="s">
        <v>322</v>
      </c>
      <c r="P102" s="38" t="s">
        <v>572</v>
      </c>
    </row>
    <row r="103" spans="1:16" ht="12.75" customHeight="1" thickBot="1">
      <c r="A103" s="13" t="str">
        <f t="shared" si="6"/>
        <v>BAVM 62 </v>
      </c>
      <c r="B103" s="6" t="str">
        <f t="shared" si="7"/>
        <v>I</v>
      </c>
      <c r="C103" s="13">
        <f t="shared" si="8"/>
        <v>48721.358999999997</v>
      </c>
      <c r="D103" s="21" t="str">
        <f t="shared" si="9"/>
        <v>vis</v>
      </c>
      <c r="E103" s="35">
        <f>VLOOKUP(C103,Active!C$21:E$960,3,FALSE)</f>
        <v>26971.052728961557</v>
      </c>
      <c r="F103" s="6" t="s">
        <v>159</v>
      </c>
      <c r="G103" s="21" t="str">
        <f t="shared" si="10"/>
        <v>48721.359</v>
      </c>
      <c r="H103" s="13">
        <f t="shared" si="11"/>
        <v>-9167</v>
      </c>
      <c r="I103" s="36" t="s">
        <v>576</v>
      </c>
      <c r="J103" s="37" t="s">
        <v>577</v>
      </c>
      <c r="K103" s="36">
        <v>-9167</v>
      </c>
      <c r="L103" s="36" t="s">
        <v>491</v>
      </c>
      <c r="M103" s="37" t="s">
        <v>165</v>
      </c>
      <c r="N103" s="37"/>
      <c r="O103" s="38" t="s">
        <v>578</v>
      </c>
      <c r="P103" s="39" t="s">
        <v>579</v>
      </c>
    </row>
    <row r="104" spans="1:16" ht="12.75" customHeight="1" thickBot="1">
      <c r="A104" s="13" t="str">
        <f t="shared" si="6"/>
        <v> BBS 103 </v>
      </c>
      <c r="B104" s="6" t="str">
        <f t="shared" si="7"/>
        <v>I</v>
      </c>
      <c r="C104" s="13">
        <f t="shared" si="8"/>
        <v>49066.372000000003</v>
      </c>
      <c r="D104" s="21" t="str">
        <f t="shared" si="9"/>
        <v>vis</v>
      </c>
      <c r="E104" s="35">
        <f>VLOOKUP(C104,Active!C$21:E$960,3,FALSE)</f>
        <v>27387.047029243353</v>
      </c>
      <c r="F104" s="6" t="s">
        <v>159</v>
      </c>
      <c r="G104" s="21" t="str">
        <f t="shared" si="10"/>
        <v>49066.372</v>
      </c>
      <c r="H104" s="13">
        <f t="shared" si="11"/>
        <v>-8751</v>
      </c>
      <c r="I104" s="36" t="s">
        <v>580</v>
      </c>
      <c r="J104" s="37" t="s">
        <v>581</v>
      </c>
      <c r="K104" s="36">
        <v>-8751</v>
      </c>
      <c r="L104" s="36" t="s">
        <v>560</v>
      </c>
      <c r="M104" s="37" t="s">
        <v>165</v>
      </c>
      <c r="N104" s="37"/>
      <c r="O104" s="38" t="s">
        <v>305</v>
      </c>
      <c r="P104" s="38" t="s">
        <v>582</v>
      </c>
    </row>
    <row r="105" spans="1:16" ht="12.75" customHeight="1" thickBot="1">
      <c r="A105" s="13" t="str">
        <f t="shared" si="6"/>
        <v>BAVM 68 </v>
      </c>
      <c r="B105" s="6" t="str">
        <f t="shared" si="7"/>
        <v>I</v>
      </c>
      <c r="C105" s="13">
        <f t="shared" si="8"/>
        <v>49416.374000000003</v>
      </c>
      <c r="D105" s="21" t="str">
        <f t="shared" si="9"/>
        <v>vis</v>
      </c>
      <c r="E105" s="35">
        <f>VLOOKUP(C105,Active!C$21:E$960,3,FALSE)</f>
        <v>27809.056742173671</v>
      </c>
      <c r="F105" s="6" t="s">
        <v>159</v>
      </c>
      <c r="G105" s="21" t="str">
        <f t="shared" si="10"/>
        <v>49416.374</v>
      </c>
      <c r="H105" s="13">
        <f t="shared" si="11"/>
        <v>-8329</v>
      </c>
      <c r="I105" s="36" t="s">
        <v>583</v>
      </c>
      <c r="J105" s="37" t="s">
        <v>584</v>
      </c>
      <c r="K105" s="36">
        <v>-8329</v>
      </c>
      <c r="L105" s="36" t="s">
        <v>537</v>
      </c>
      <c r="M105" s="37" t="s">
        <v>165</v>
      </c>
      <c r="N105" s="37"/>
      <c r="O105" s="38" t="s">
        <v>585</v>
      </c>
      <c r="P105" s="39" t="s">
        <v>586</v>
      </c>
    </row>
    <row r="106" spans="1:16" ht="12.75" customHeight="1" thickBot="1">
      <c r="A106" s="13" t="str">
        <f t="shared" si="6"/>
        <v>BAVM 79 </v>
      </c>
      <c r="B106" s="6" t="str">
        <f t="shared" si="7"/>
        <v>I</v>
      </c>
      <c r="C106" s="13">
        <f t="shared" si="8"/>
        <v>49771.345999999998</v>
      </c>
      <c r="D106" s="21" t="str">
        <f t="shared" si="9"/>
        <v>vis</v>
      </c>
      <c r="E106" s="35">
        <f>VLOOKUP(C106,Active!C$21:E$960,3,FALSE)</f>
        <v>28237.058958784713</v>
      </c>
      <c r="F106" s="6" t="s">
        <v>159</v>
      </c>
      <c r="G106" s="21" t="str">
        <f t="shared" si="10"/>
        <v>49771.346</v>
      </c>
      <c r="H106" s="13">
        <f t="shared" si="11"/>
        <v>-7901</v>
      </c>
      <c r="I106" s="36" t="s">
        <v>587</v>
      </c>
      <c r="J106" s="37" t="s">
        <v>588</v>
      </c>
      <c r="K106" s="36">
        <v>-7901</v>
      </c>
      <c r="L106" s="36" t="s">
        <v>500</v>
      </c>
      <c r="M106" s="37" t="s">
        <v>165</v>
      </c>
      <c r="N106" s="37"/>
      <c r="O106" s="38" t="s">
        <v>585</v>
      </c>
      <c r="P106" s="39" t="s">
        <v>589</v>
      </c>
    </row>
    <row r="107" spans="1:16" ht="12.75" customHeight="1" thickBot="1">
      <c r="A107" s="13" t="str">
        <f t="shared" si="6"/>
        <v> BBS 108 </v>
      </c>
      <c r="B107" s="6" t="str">
        <f t="shared" si="7"/>
        <v>I</v>
      </c>
      <c r="C107" s="13">
        <f t="shared" si="8"/>
        <v>49776.311000000002</v>
      </c>
      <c r="D107" s="21" t="str">
        <f t="shared" si="9"/>
        <v>vis</v>
      </c>
      <c r="E107" s="35">
        <f>VLOOKUP(C107,Active!C$21:E$960,3,FALSE)</f>
        <v>28243.045433789714</v>
      </c>
      <c r="F107" s="6" t="s">
        <v>159</v>
      </c>
      <c r="G107" s="21" t="str">
        <f t="shared" si="10"/>
        <v>49776.311</v>
      </c>
      <c r="H107" s="13">
        <f t="shared" si="11"/>
        <v>-7895</v>
      </c>
      <c r="I107" s="36" t="s">
        <v>590</v>
      </c>
      <c r="J107" s="37" t="s">
        <v>591</v>
      </c>
      <c r="K107" s="36">
        <v>-7895</v>
      </c>
      <c r="L107" s="36" t="s">
        <v>560</v>
      </c>
      <c r="M107" s="37" t="s">
        <v>165</v>
      </c>
      <c r="N107" s="37"/>
      <c r="O107" s="38" t="s">
        <v>305</v>
      </c>
      <c r="P107" s="38" t="s">
        <v>592</v>
      </c>
    </row>
    <row r="108" spans="1:16" ht="12.75" customHeight="1" thickBot="1">
      <c r="A108" s="13" t="str">
        <f t="shared" si="6"/>
        <v> BBS 108 </v>
      </c>
      <c r="B108" s="6" t="str">
        <f t="shared" si="7"/>
        <v>I</v>
      </c>
      <c r="C108" s="13">
        <f t="shared" si="8"/>
        <v>49800.360500000003</v>
      </c>
      <c r="D108" s="21" t="str">
        <f t="shared" si="9"/>
        <v>vis</v>
      </c>
      <c r="E108" s="35">
        <f>VLOOKUP(C108,Active!C$21:E$960,3,FALSE)</f>
        <v>28272.04276120818</v>
      </c>
      <c r="F108" s="6" t="s">
        <v>159</v>
      </c>
      <c r="G108" s="21" t="str">
        <f t="shared" si="10"/>
        <v>49800.3605</v>
      </c>
      <c r="H108" s="13">
        <f t="shared" si="11"/>
        <v>-7866</v>
      </c>
      <c r="I108" s="36" t="s">
        <v>593</v>
      </c>
      <c r="J108" s="37" t="s">
        <v>594</v>
      </c>
      <c r="K108" s="36">
        <v>-7866</v>
      </c>
      <c r="L108" s="36" t="s">
        <v>595</v>
      </c>
      <c r="M108" s="37" t="s">
        <v>252</v>
      </c>
      <c r="N108" s="37" t="s">
        <v>38</v>
      </c>
      <c r="O108" s="38" t="s">
        <v>322</v>
      </c>
      <c r="P108" s="38" t="s">
        <v>592</v>
      </c>
    </row>
    <row r="109" spans="1:16" ht="12.75" customHeight="1" thickBot="1">
      <c r="A109" s="13" t="str">
        <f t="shared" si="6"/>
        <v> BBS 109 </v>
      </c>
      <c r="B109" s="6" t="str">
        <f t="shared" si="7"/>
        <v>I</v>
      </c>
      <c r="C109" s="13">
        <f t="shared" si="8"/>
        <v>49810.315000000002</v>
      </c>
      <c r="D109" s="21" t="str">
        <f t="shared" si="9"/>
        <v>vis</v>
      </c>
      <c r="E109" s="35">
        <f>VLOOKUP(C109,Active!C$21:E$960,3,FALSE)</f>
        <v>28284.045251729276</v>
      </c>
      <c r="F109" s="6" t="s">
        <v>159</v>
      </c>
      <c r="G109" s="21" t="str">
        <f t="shared" si="10"/>
        <v>49810.315</v>
      </c>
      <c r="H109" s="13">
        <f t="shared" si="11"/>
        <v>-7854</v>
      </c>
      <c r="I109" s="36" t="s">
        <v>596</v>
      </c>
      <c r="J109" s="37" t="s">
        <v>597</v>
      </c>
      <c r="K109" s="36">
        <v>-7854</v>
      </c>
      <c r="L109" s="36" t="s">
        <v>560</v>
      </c>
      <c r="M109" s="37" t="s">
        <v>165</v>
      </c>
      <c r="N109" s="37"/>
      <c r="O109" s="38" t="s">
        <v>305</v>
      </c>
      <c r="P109" s="38" t="s">
        <v>598</v>
      </c>
    </row>
    <row r="110" spans="1:16" ht="12.75" customHeight="1" thickBot="1">
      <c r="A110" s="13" t="str">
        <f t="shared" si="6"/>
        <v> BBS 111 </v>
      </c>
      <c r="B110" s="6" t="str">
        <f t="shared" si="7"/>
        <v>I</v>
      </c>
      <c r="C110" s="13">
        <f t="shared" si="8"/>
        <v>50150.354500000001</v>
      </c>
      <c r="D110" s="21" t="str">
        <f t="shared" si="9"/>
        <v>vis</v>
      </c>
      <c r="E110" s="35">
        <f>VLOOKUP(C110,Active!C$21:E$960,3,FALSE)</f>
        <v>28694.042828257319</v>
      </c>
      <c r="F110" s="6" t="s">
        <v>159</v>
      </c>
      <c r="G110" s="21" t="str">
        <f t="shared" si="10"/>
        <v>50150.3545</v>
      </c>
      <c r="H110" s="13">
        <f t="shared" si="11"/>
        <v>-7444</v>
      </c>
      <c r="I110" s="36" t="s">
        <v>612</v>
      </c>
      <c r="J110" s="37" t="s">
        <v>613</v>
      </c>
      <c r="K110" s="36">
        <v>-7444</v>
      </c>
      <c r="L110" s="36" t="s">
        <v>614</v>
      </c>
      <c r="M110" s="37" t="s">
        <v>252</v>
      </c>
      <c r="N110" s="37" t="s">
        <v>253</v>
      </c>
      <c r="O110" s="38" t="s">
        <v>553</v>
      </c>
      <c r="P110" s="38" t="s">
        <v>615</v>
      </c>
    </row>
    <row r="111" spans="1:16" ht="12.75" customHeight="1" thickBot="1">
      <c r="A111" s="13" t="str">
        <f t="shared" si="6"/>
        <v>IBVS 4399 </v>
      </c>
      <c r="B111" s="6" t="str">
        <f t="shared" si="7"/>
        <v>I</v>
      </c>
      <c r="C111" s="13">
        <f t="shared" si="8"/>
        <v>50184.3586</v>
      </c>
      <c r="D111" s="21" t="str">
        <f t="shared" si="9"/>
        <v>vis</v>
      </c>
      <c r="E111" s="35">
        <f>VLOOKUP(C111,Active!C$21:E$960,3,FALSE)</f>
        <v>28735.042766770395</v>
      </c>
      <c r="F111" s="6" t="s">
        <v>159</v>
      </c>
      <c r="G111" s="21" t="str">
        <f t="shared" si="10"/>
        <v>50184.3586</v>
      </c>
      <c r="H111" s="13">
        <f t="shared" si="11"/>
        <v>-7403</v>
      </c>
      <c r="I111" s="36" t="s">
        <v>616</v>
      </c>
      <c r="J111" s="37" t="s">
        <v>617</v>
      </c>
      <c r="K111" s="36">
        <v>-7403</v>
      </c>
      <c r="L111" s="36" t="s">
        <v>614</v>
      </c>
      <c r="M111" s="37" t="s">
        <v>252</v>
      </c>
      <c r="N111" s="37" t="s">
        <v>618</v>
      </c>
      <c r="O111" s="38" t="s">
        <v>619</v>
      </c>
      <c r="P111" s="39" t="s">
        <v>620</v>
      </c>
    </row>
    <row r="112" spans="1:16" ht="12.75" customHeight="1" thickBot="1">
      <c r="A112" s="13" t="str">
        <f t="shared" si="6"/>
        <v>IBVS 4399 </v>
      </c>
      <c r="B112" s="6" t="str">
        <f t="shared" si="7"/>
        <v>I</v>
      </c>
      <c r="C112" s="13">
        <f t="shared" si="8"/>
        <v>50184.359499999999</v>
      </c>
      <c r="D112" s="21" t="str">
        <f t="shared" si="9"/>
        <v>vis</v>
      </c>
      <c r="E112" s="35">
        <f>VLOOKUP(C112,Active!C$21:E$960,3,FALSE)</f>
        <v>28735.043851932023</v>
      </c>
      <c r="F112" s="6" t="s">
        <v>159</v>
      </c>
      <c r="G112" s="21" t="str">
        <f t="shared" si="10"/>
        <v>50184.3595</v>
      </c>
      <c r="H112" s="13">
        <f t="shared" si="11"/>
        <v>-7403</v>
      </c>
      <c r="I112" s="36" t="s">
        <v>621</v>
      </c>
      <c r="J112" s="37" t="s">
        <v>622</v>
      </c>
      <c r="K112" s="36">
        <v>-7403</v>
      </c>
      <c r="L112" s="36" t="s">
        <v>623</v>
      </c>
      <c r="M112" s="37" t="s">
        <v>252</v>
      </c>
      <c r="N112" s="37" t="s">
        <v>38</v>
      </c>
      <c r="O112" s="38" t="s">
        <v>619</v>
      </c>
      <c r="P112" s="39" t="s">
        <v>620</v>
      </c>
    </row>
    <row r="113" spans="1:16" ht="12.75" customHeight="1" thickBot="1">
      <c r="A113" s="13" t="str">
        <f t="shared" si="6"/>
        <v>BAVM 113 </v>
      </c>
      <c r="B113" s="6" t="str">
        <f t="shared" si="7"/>
        <v>I</v>
      </c>
      <c r="C113" s="13">
        <f t="shared" si="8"/>
        <v>50840.398999999998</v>
      </c>
      <c r="D113" s="21" t="str">
        <f t="shared" si="9"/>
        <v>vis</v>
      </c>
      <c r="E113" s="35">
        <f>VLOOKUP(C113,Active!C$21:E$960,3,FALSE)</f>
        <v>29526.053734921115</v>
      </c>
      <c r="F113" s="6" t="s">
        <v>159</v>
      </c>
      <c r="G113" s="21" t="str">
        <f t="shared" si="10"/>
        <v>50840.399</v>
      </c>
      <c r="H113" s="13">
        <f t="shared" si="11"/>
        <v>-6612</v>
      </c>
      <c r="I113" s="36" t="s">
        <v>650</v>
      </c>
      <c r="J113" s="37" t="s">
        <v>651</v>
      </c>
      <c r="K113" s="36">
        <v>-6612</v>
      </c>
      <c r="L113" s="36" t="s">
        <v>537</v>
      </c>
      <c r="M113" s="37" t="s">
        <v>165</v>
      </c>
      <c r="N113" s="37"/>
      <c r="O113" s="38" t="s">
        <v>652</v>
      </c>
      <c r="P113" s="39" t="s">
        <v>653</v>
      </c>
    </row>
    <row r="114" spans="1:16" ht="12.75" customHeight="1" thickBot="1">
      <c r="A114" s="13" t="str">
        <f t="shared" si="6"/>
        <v>BAVM 113 </v>
      </c>
      <c r="B114" s="6" t="str">
        <f t="shared" si="7"/>
        <v>I</v>
      </c>
      <c r="C114" s="13">
        <f t="shared" si="8"/>
        <v>50845.364999999998</v>
      </c>
      <c r="D114" s="21" t="str">
        <f t="shared" si="9"/>
        <v>vis</v>
      </c>
      <c r="E114" s="35">
        <f>VLOOKUP(C114,Active!C$21:E$960,3,FALSE)</f>
        <v>29532.041415661261</v>
      </c>
      <c r="F114" s="6" t="s">
        <v>159</v>
      </c>
      <c r="G114" s="21" t="str">
        <f t="shared" si="10"/>
        <v>50845.365</v>
      </c>
      <c r="H114" s="13">
        <f t="shared" si="11"/>
        <v>-6606</v>
      </c>
      <c r="I114" s="36" t="s">
        <v>654</v>
      </c>
      <c r="J114" s="37" t="s">
        <v>655</v>
      </c>
      <c r="K114" s="36">
        <v>-6606</v>
      </c>
      <c r="L114" s="36" t="s">
        <v>434</v>
      </c>
      <c r="M114" s="37" t="s">
        <v>165</v>
      </c>
      <c r="N114" s="37"/>
      <c r="O114" s="38" t="s">
        <v>656</v>
      </c>
      <c r="P114" s="39" t="s">
        <v>653</v>
      </c>
    </row>
    <row r="115" spans="1:16" ht="12.75" customHeight="1" thickBot="1">
      <c r="A115" s="13" t="str">
        <f t="shared" si="6"/>
        <v>BAVM 113 </v>
      </c>
      <c r="B115" s="6" t="str">
        <f t="shared" si="7"/>
        <v>I</v>
      </c>
      <c r="C115" s="13">
        <f t="shared" si="8"/>
        <v>50850.345000000001</v>
      </c>
      <c r="D115" s="21" t="str">
        <f t="shared" si="9"/>
        <v>vis</v>
      </c>
      <c r="E115" s="35">
        <f>VLOOKUP(C115,Active!C$21:E$960,3,FALSE)</f>
        <v>29538.045976693465</v>
      </c>
      <c r="F115" s="6" t="s">
        <v>159</v>
      </c>
      <c r="G115" s="21" t="str">
        <f t="shared" si="10"/>
        <v>50850.345</v>
      </c>
      <c r="H115" s="13">
        <f t="shared" si="11"/>
        <v>-6600</v>
      </c>
      <c r="I115" s="36" t="s">
        <v>657</v>
      </c>
      <c r="J115" s="37" t="s">
        <v>658</v>
      </c>
      <c r="K115" s="36">
        <v>-6600</v>
      </c>
      <c r="L115" s="36" t="s">
        <v>458</v>
      </c>
      <c r="M115" s="37" t="s">
        <v>165</v>
      </c>
      <c r="N115" s="37"/>
      <c r="O115" s="38" t="s">
        <v>585</v>
      </c>
      <c r="P115" s="39" t="s">
        <v>653</v>
      </c>
    </row>
    <row r="116" spans="1:16" ht="12.75" customHeight="1" thickBot="1">
      <c r="A116" s="13" t="str">
        <f t="shared" si="6"/>
        <v>BAVM 113 </v>
      </c>
      <c r="B116" s="6" t="str">
        <f t="shared" si="7"/>
        <v>I</v>
      </c>
      <c r="C116" s="13">
        <f t="shared" si="8"/>
        <v>50860.296000000002</v>
      </c>
      <c r="D116" s="21" t="str">
        <f t="shared" si="9"/>
        <v>vis</v>
      </c>
      <c r="E116" s="35">
        <f>VLOOKUP(C116,Active!C$21:E$960,3,FALSE)</f>
        <v>29550.044247141552</v>
      </c>
      <c r="F116" s="6" t="s">
        <v>159</v>
      </c>
      <c r="G116" s="21" t="str">
        <f t="shared" si="10"/>
        <v>50860.296</v>
      </c>
      <c r="H116" s="13">
        <f t="shared" si="11"/>
        <v>-6588</v>
      </c>
      <c r="I116" s="36" t="s">
        <v>659</v>
      </c>
      <c r="J116" s="37" t="s">
        <v>660</v>
      </c>
      <c r="K116" s="36">
        <v>-6588</v>
      </c>
      <c r="L116" s="36" t="s">
        <v>507</v>
      </c>
      <c r="M116" s="37" t="s">
        <v>165</v>
      </c>
      <c r="N116" s="37"/>
      <c r="O116" s="38" t="s">
        <v>652</v>
      </c>
      <c r="P116" s="39" t="s">
        <v>653</v>
      </c>
    </row>
    <row r="117" spans="1:16" ht="12.75" customHeight="1" thickBot="1">
      <c r="A117" s="13" t="str">
        <f t="shared" si="6"/>
        <v>BAVM 113 </v>
      </c>
      <c r="B117" s="6" t="str">
        <f t="shared" si="7"/>
        <v>I</v>
      </c>
      <c r="C117" s="13">
        <f t="shared" si="8"/>
        <v>50865.269</v>
      </c>
      <c r="D117" s="21" t="str">
        <f t="shared" si="9"/>
        <v>vis</v>
      </c>
      <c r="E117" s="35">
        <f>VLOOKUP(C117,Active!C$21:E$960,3,FALSE)</f>
        <v>29556.040368027723</v>
      </c>
      <c r="F117" s="6" t="s">
        <v>159</v>
      </c>
      <c r="G117" s="21" t="str">
        <f t="shared" si="10"/>
        <v>50865.269</v>
      </c>
      <c r="H117" s="13">
        <f t="shared" si="11"/>
        <v>-6582</v>
      </c>
      <c r="I117" s="36" t="s">
        <v>661</v>
      </c>
      <c r="J117" s="37" t="s">
        <v>662</v>
      </c>
      <c r="K117" s="36">
        <v>-6582</v>
      </c>
      <c r="L117" s="36" t="s">
        <v>481</v>
      </c>
      <c r="M117" s="37" t="s">
        <v>165</v>
      </c>
      <c r="N117" s="37"/>
      <c r="O117" s="38" t="s">
        <v>652</v>
      </c>
      <c r="P117" s="39" t="s">
        <v>653</v>
      </c>
    </row>
    <row r="118" spans="1:16" ht="12.75" customHeight="1" thickBot="1">
      <c r="A118" s="13" t="str">
        <f t="shared" si="6"/>
        <v>BAVM 113 </v>
      </c>
      <c r="B118" s="6" t="str">
        <f t="shared" si="7"/>
        <v>I</v>
      </c>
      <c r="C118" s="13">
        <f t="shared" si="8"/>
        <v>50898.442000000003</v>
      </c>
      <c r="D118" s="21" t="str">
        <f t="shared" si="9"/>
        <v>vis</v>
      </c>
      <c r="E118" s="35">
        <f>VLOOKUP(C118,Active!C$21:E$960,3,FALSE)</f>
        <v>29596.038220060105</v>
      </c>
      <c r="F118" s="6" t="s">
        <v>159</v>
      </c>
      <c r="G118" s="21" t="str">
        <f t="shared" si="10"/>
        <v>50898.442</v>
      </c>
      <c r="H118" s="13">
        <f t="shared" si="11"/>
        <v>-6542</v>
      </c>
      <c r="I118" s="36" t="s">
        <v>663</v>
      </c>
      <c r="J118" s="37" t="s">
        <v>664</v>
      </c>
      <c r="K118" s="36">
        <v>-6542</v>
      </c>
      <c r="L118" s="36" t="s">
        <v>437</v>
      </c>
      <c r="M118" s="37" t="s">
        <v>165</v>
      </c>
      <c r="N118" s="37"/>
      <c r="O118" s="38" t="s">
        <v>665</v>
      </c>
      <c r="P118" s="39" t="s">
        <v>653</v>
      </c>
    </row>
    <row r="119" spans="1:16" ht="12.75" customHeight="1" thickBot="1">
      <c r="A119" s="13" t="str">
        <f t="shared" si="6"/>
        <v>IBVS 5300 </v>
      </c>
      <c r="B119" s="6" t="str">
        <f t="shared" si="7"/>
        <v>I</v>
      </c>
      <c r="C119" s="13">
        <f t="shared" si="8"/>
        <v>52308.369599999998</v>
      </c>
      <c r="D119" s="21" t="str">
        <f t="shared" si="9"/>
        <v>vis</v>
      </c>
      <c r="E119" s="35">
        <f>VLOOKUP(C119,Active!C$21:E$960,3,FALSE)</f>
        <v>31296.037482145832</v>
      </c>
      <c r="F119" s="6" t="s">
        <v>159</v>
      </c>
      <c r="G119" s="21" t="str">
        <f t="shared" si="10"/>
        <v>52308.3696</v>
      </c>
      <c r="H119" s="13">
        <f t="shared" si="11"/>
        <v>-4842</v>
      </c>
      <c r="I119" s="36" t="s">
        <v>701</v>
      </c>
      <c r="J119" s="37" t="s">
        <v>702</v>
      </c>
      <c r="K119" s="36">
        <v>-4842</v>
      </c>
      <c r="L119" s="36" t="s">
        <v>703</v>
      </c>
      <c r="M119" s="37" t="s">
        <v>252</v>
      </c>
      <c r="N119" s="37" t="s">
        <v>253</v>
      </c>
      <c r="O119" s="38" t="s">
        <v>704</v>
      </c>
      <c r="P119" s="39" t="s">
        <v>705</v>
      </c>
    </row>
    <row r="120" spans="1:16" ht="12.75" customHeight="1" thickBot="1">
      <c r="A120" s="13" t="str">
        <f t="shared" si="6"/>
        <v>IBVS 5341 </v>
      </c>
      <c r="B120" s="6" t="str">
        <f t="shared" si="7"/>
        <v>II</v>
      </c>
      <c r="C120" s="13">
        <f t="shared" si="8"/>
        <v>52339.459799999997</v>
      </c>
      <c r="D120" s="21" t="str">
        <f t="shared" si="9"/>
        <v>vis</v>
      </c>
      <c r="E120" s="35">
        <f>VLOOKUP(C120,Active!C$21:E$960,3,FALSE)</f>
        <v>31333.524029013977</v>
      </c>
      <c r="F120" s="6" t="s">
        <v>159</v>
      </c>
      <c r="G120" s="21" t="str">
        <f t="shared" si="10"/>
        <v>52339.4598</v>
      </c>
      <c r="H120" s="13">
        <f t="shared" si="11"/>
        <v>-4804.5</v>
      </c>
      <c r="I120" s="36" t="s">
        <v>715</v>
      </c>
      <c r="J120" s="37" t="s">
        <v>716</v>
      </c>
      <c r="K120" s="36">
        <v>-4804.5</v>
      </c>
      <c r="L120" s="36" t="s">
        <v>717</v>
      </c>
      <c r="M120" s="37" t="s">
        <v>252</v>
      </c>
      <c r="N120" s="37" t="s">
        <v>253</v>
      </c>
      <c r="O120" s="38" t="s">
        <v>668</v>
      </c>
      <c r="P120" s="39" t="s">
        <v>718</v>
      </c>
    </row>
    <row r="121" spans="1:16" ht="12.75" customHeight="1" thickBot="1">
      <c r="A121" s="13" t="str">
        <f t="shared" si="6"/>
        <v>IBVS 5341 </v>
      </c>
      <c r="B121" s="6" t="str">
        <f t="shared" si="7"/>
        <v>I</v>
      </c>
      <c r="C121" s="13">
        <f t="shared" si="8"/>
        <v>52342.373599999999</v>
      </c>
      <c r="D121" s="21" t="str">
        <f t="shared" si="9"/>
        <v>vis</v>
      </c>
      <c r="E121" s="35">
        <f>VLOOKUP(C121,Active!C$21:E$960,3,FALSE)</f>
        <v>31337.037300085394</v>
      </c>
      <c r="F121" s="6" t="s">
        <v>159</v>
      </c>
      <c r="G121" s="21" t="str">
        <f t="shared" si="10"/>
        <v>52342.3736</v>
      </c>
      <c r="H121" s="13">
        <f t="shared" si="11"/>
        <v>-4801</v>
      </c>
      <c r="I121" s="36" t="s">
        <v>719</v>
      </c>
      <c r="J121" s="37" t="s">
        <v>720</v>
      </c>
      <c r="K121" s="36">
        <v>-4801</v>
      </c>
      <c r="L121" s="36" t="s">
        <v>614</v>
      </c>
      <c r="M121" s="37" t="s">
        <v>252</v>
      </c>
      <c r="N121" s="37" t="s">
        <v>253</v>
      </c>
      <c r="O121" s="38" t="s">
        <v>668</v>
      </c>
      <c r="P121" s="39" t="s">
        <v>718</v>
      </c>
    </row>
    <row r="122" spans="1:16" ht="12.75" customHeight="1" thickBot="1">
      <c r="A122" s="13" t="str">
        <f t="shared" si="6"/>
        <v>IBVS 5341 </v>
      </c>
      <c r="B122" s="6" t="str">
        <f t="shared" si="7"/>
        <v>I</v>
      </c>
      <c r="C122" s="13">
        <f t="shared" si="8"/>
        <v>52352.326000000001</v>
      </c>
      <c r="D122" s="21" t="str">
        <f t="shared" si="9"/>
        <v>vis</v>
      </c>
      <c r="E122" s="35">
        <f>VLOOKUP(C122,Active!C$21:E$960,3,FALSE)</f>
        <v>31349.037258562683</v>
      </c>
      <c r="F122" s="6" t="s">
        <v>159</v>
      </c>
      <c r="G122" s="21" t="str">
        <f t="shared" si="10"/>
        <v>52352.3260</v>
      </c>
      <c r="H122" s="13">
        <f t="shared" si="11"/>
        <v>-4789</v>
      </c>
      <c r="I122" s="36" t="s">
        <v>721</v>
      </c>
      <c r="J122" s="37" t="s">
        <v>722</v>
      </c>
      <c r="K122" s="36">
        <v>-4789</v>
      </c>
      <c r="L122" s="36" t="s">
        <v>700</v>
      </c>
      <c r="M122" s="37" t="s">
        <v>252</v>
      </c>
      <c r="N122" s="37" t="s">
        <v>253</v>
      </c>
      <c r="O122" s="38" t="s">
        <v>668</v>
      </c>
      <c r="P122" s="39" t="s">
        <v>718</v>
      </c>
    </row>
    <row r="123" spans="1:16" ht="12.75" customHeight="1" thickBot="1">
      <c r="A123" s="13" t="str">
        <f t="shared" si="6"/>
        <v>BAVM 158 </v>
      </c>
      <c r="B123" s="6" t="str">
        <f t="shared" si="7"/>
        <v>I</v>
      </c>
      <c r="C123" s="13">
        <f t="shared" si="8"/>
        <v>52371.402600000001</v>
      </c>
      <c r="D123" s="21" t="str">
        <f t="shared" si="9"/>
        <v>vis</v>
      </c>
      <c r="E123" s="35">
        <f>VLOOKUP(C123,Active!C$21:E$960,3,FALSE)</f>
        <v>31372.038585668492</v>
      </c>
      <c r="F123" s="6" t="s">
        <v>159</v>
      </c>
      <c r="G123" s="21" t="str">
        <f t="shared" si="10"/>
        <v>52371.4026</v>
      </c>
      <c r="H123" s="13">
        <f t="shared" si="11"/>
        <v>-4766</v>
      </c>
      <c r="I123" s="36" t="s">
        <v>723</v>
      </c>
      <c r="J123" s="37" t="s">
        <v>724</v>
      </c>
      <c r="K123" s="36">
        <v>-4766</v>
      </c>
      <c r="L123" s="36" t="s">
        <v>671</v>
      </c>
      <c r="M123" s="37" t="s">
        <v>252</v>
      </c>
      <c r="N123" s="37" t="s">
        <v>725</v>
      </c>
      <c r="O123" s="38" t="s">
        <v>726</v>
      </c>
      <c r="P123" s="39" t="s">
        <v>727</v>
      </c>
    </row>
    <row r="124" spans="1:16" ht="12.75" customHeight="1" thickBot="1">
      <c r="A124" s="13" t="str">
        <f t="shared" si="6"/>
        <v>BAVM 158 </v>
      </c>
      <c r="B124" s="6" t="str">
        <f t="shared" si="7"/>
        <v>I</v>
      </c>
      <c r="C124" s="13">
        <f t="shared" si="8"/>
        <v>52376.381699999998</v>
      </c>
      <c r="D124" s="21" t="str">
        <f t="shared" si="9"/>
        <v>vis</v>
      </c>
      <c r="E124" s="35">
        <f>VLOOKUP(C124,Active!C$21:E$960,3,FALSE)</f>
        <v>31378.042061539058</v>
      </c>
      <c r="F124" s="6" t="s">
        <v>159</v>
      </c>
      <c r="G124" s="21" t="str">
        <f t="shared" si="10"/>
        <v>52376.3817</v>
      </c>
      <c r="H124" s="13">
        <f t="shared" si="11"/>
        <v>-4760</v>
      </c>
      <c r="I124" s="36" t="s">
        <v>728</v>
      </c>
      <c r="J124" s="37" t="s">
        <v>729</v>
      </c>
      <c r="K124" s="36">
        <v>-4760</v>
      </c>
      <c r="L124" s="36" t="s">
        <v>730</v>
      </c>
      <c r="M124" s="37" t="s">
        <v>252</v>
      </c>
      <c r="N124" s="37" t="s">
        <v>731</v>
      </c>
      <c r="O124" s="38" t="s">
        <v>732</v>
      </c>
      <c r="P124" s="39" t="s">
        <v>727</v>
      </c>
    </row>
    <row r="125" spans="1:16" ht="12.75" customHeight="1" thickBot="1">
      <c r="A125" s="13" t="str">
        <f t="shared" si="6"/>
        <v>BAVM 172 </v>
      </c>
      <c r="B125" s="6" t="str">
        <f t="shared" si="7"/>
        <v>I</v>
      </c>
      <c r="C125" s="13">
        <f t="shared" si="8"/>
        <v>52696.514000000003</v>
      </c>
      <c r="D125" s="21" t="str">
        <f t="shared" si="9"/>
        <v>vis</v>
      </c>
      <c r="E125" s="35">
        <f>VLOOKUP(C125,Active!C$21:E$960,3,FALSE)</f>
        <v>31764.036827348176</v>
      </c>
      <c r="F125" s="6" t="s">
        <v>159</v>
      </c>
      <c r="G125" s="21" t="str">
        <f t="shared" si="10"/>
        <v>52696.5140</v>
      </c>
      <c r="H125" s="13">
        <f t="shared" si="11"/>
        <v>-4374</v>
      </c>
      <c r="I125" s="36" t="s">
        <v>733</v>
      </c>
      <c r="J125" s="37" t="s">
        <v>734</v>
      </c>
      <c r="K125" s="36" t="s">
        <v>735</v>
      </c>
      <c r="L125" s="36" t="s">
        <v>736</v>
      </c>
      <c r="M125" s="37" t="s">
        <v>252</v>
      </c>
      <c r="N125" s="37" t="s">
        <v>725</v>
      </c>
      <c r="O125" s="38" t="s">
        <v>726</v>
      </c>
      <c r="P125" s="39" t="s">
        <v>737</v>
      </c>
    </row>
    <row r="126" spans="1:16" ht="12.75" customHeight="1" thickBot="1">
      <c r="A126" s="13" t="str">
        <f t="shared" si="6"/>
        <v>IBVS 5502 </v>
      </c>
      <c r="B126" s="6" t="str">
        <f t="shared" si="7"/>
        <v>I</v>
      </c>
      <c r="C126" s="13">
        <f t="shared" si="8"/>
        <v>52744.617200000001</v>
      </c>
      <c r="D126" s="21" t="str">
        <f t="shared" si="9"/>
        <v>vis</v>
      </c>
      <c r="E126" s="35">
        <f>VLOOKUP(C126,Active!C$21:E$960,3,FALSE)</f>
        <v>31822.036546272724</v>
      </c>
      <c r="F126" s="6" t="s">
        <v>159</v>
      </c>
      <c r="G126" s="21" t="str">
        <f t="shared" si="10"/>
        <v>52744.6172</v>
      </c>
      <c r="H126" s="13">
        <f t="shared" si="11"/>
        <v>-4316</v>
      </c>
      <c r="I126" s="36" t="s">
        <v>738</v>
      </c>
      <c r="J126" s="37" t="s">
        <v>739</v>
      </c>
      <c r="K126" s="36" t="s">
        <v>740</v>
      </c>
      <c r="L126" s="36" t="s">
        <v>741</v>
      </c>
      <c r="M126" s="37" t="s">
        <v>252</v>
      </c>
      <c r="N126" s="37" t="s">
        <v>253</v>
      </c>
      <c r="O126" s="38" t="s">
        <v>742</v>
      </c>
      <c r="P126" s="39" t="s">
        <v>743</v>
      </c>
    </row>
    <row r="127" spans="1:16" ht="12.75" customHeight="1" thickBot="1">
      <c r="A127" s="13" t="str">
        <f t="shared" si="6"/>
        <v>IBVS 5784 </v>
      </c>
      <c r="B127" s="6" t="str">
        <f t="shared" si="7"/>
        <v>I</v>
      </c>
      <c r="C127" s="13">
        <f t="shared" si="8"/>
        <v>53046.5072</v>
      </c>
      <c r="D127" s="21" t="str">
        <f t="shared" si="9"/>
        <v>vis</v>
      </c>
      <c r="E127" s="35">
        <f>VLOOKUP(C127,Active!C$21:E$960,3,FALSE)</f>
        <v>32186.035929809197</v>
      </c>
      <c r="F127" s="6" t="s">
        <v>159</v>
      </c>
      <c r="G127" s="21" t="str">
        <f t="shared" si="10"/>
        <v>53046.5072</v>
      </c>
      <c r="H127" s="13">
        <f t="shared" si="11"/>
        <v>-3952</v>
      </c>
      <c r="I127" s="36" t="s">
        <v>749</v>
      </c>
      <c r="J127" s="37" t="s">
        <v>750</v>
      </c>
      <c r="K127" s="36" t="s">
        <v>751</v>
      </c>
      <c r="L127" s="36" t="s">
        <v>752</v>
      </c>
      <c r="M127" s="37" t="s">
        <v>753</v>
      </c>
      <c r="N127" s="37" t="s">
        <v>159</v>
      </c>
      <c r="O127" s="38" t="s">
        <v>754</v>
      </c>
      <c r="P127" s="39" t="s">
        <v>755</v>
      </c>
    </row>
    <row r="128" spans="1:16" ht="12.75" customHeight="1" thickBot="1">
      <c r="A128" s="13" t="str">
        <f t="shared" si="6"/>
        <v>IBVS 5588 </v>
      </c>
      <c r="B128" s="6" t="str">
        <f t="shared" si="7"/>
        <v>II</v>
      </c>
      <c r="C128" s="13">
        <f t="shared" si="8"/>
        <v>53083.437700000002</v>
      </c>
      <c r="D128" s="21" t="str">
        <f t="shared" si="9"/>
        <v>vis</v>
      </c>
      <c r="E128" s="35">
        <f>VLOOKUP(C128,Active!C$21:E$960,3,FALSE)</f>
        <v>32230.56433165654</v>
      </c>
      <c r="F128" s="6" t="s">
        <v>159</v>
      </c>
      <c r="G128" s="21" t="str">
        <f t="shared" si="10"/>
        <v>53083.4377</v>
      </c>
      <c r="H128" s="13">
        <f t="shared" si="11"/>
        <v>-3907.5</v>
      </c>
      <c r="I128" s="36" t="s">
        <v>761</v>
      </c>
      <c r="J128" s="37" t="s">
        <v>762</v>
      </c>
      <c r="K128" s="36" t="s">
        <v>763</v>
      </c>
      <c r="L128" s="36" t="s">
        <v>764</v>
      </c>
      <c r="M128" s="37" t="s">
        <v>252</v>
      </c>
      <c r="N128" s="37" t="s">
        <v>253</v>
      </c>
      <c r="O128" s="38" t="s">
        <v>765</v>
      </c>
      <c r="P128" s="39" t="s">
        <v>766</v>
      </c>
    </row>
    <row r="129" spans="1:16" ht="12.75" customHeight="1" thickBot="1">
      <c r="A129" s="13" t="str">
        <f t="shared" si="6"/>
        <v>IBVS 5588 </v>
      </c>
      <c r="B129" s="6" t="str">
        <f t="shared" si="7"/>
        <v>I</v>
      </c>
      <c r="C129" s="13">
        <f t="shared" si="8"/>
        <v>53100.415999999997</v>
      </c>
      <c r="D129" s="21" t="str">
        <f t="shared" si="9"/>
        <v>vis</v>
      </c>
      <c r="E129" s="35">
        <f>VLOOKUP(C129,Active!C$21:E$960,3,FALSE)</f>
        <v>32251.03566470333</v>
      </c>
      <c r="F129" s="6" t="s">
        <v>159</v>
      </c>
      <c r="G129" s="21" t="str">
        <f t="shared" si="10"/>
        <v>53100.4160</v>
      </c>
      <c r="H129" s="13">
        <f t="shared" si="11"/>
        <v>-3887</v>
      </c>
      <c r="I129" s="36" t="s">
        <v>767</v>
      </c>
      <c r="J129" s="37" t="s">
        <v>768</v>
      </c>
      <c r="K129" s="36" t="s">
        <v>769</v>
      </c>
      <c r="L129" s="36" t="s">
        <v>741</v>
      </c>
      <c r="M129" s="37" t="s">
        <v>252</v>
      </c>
      <c r="N129" s="37" t="s">
        <v>253</v>
      </c>
      <c r="O129" s="38" t="s">
        <v>765</v>
      </c>
      <c r="P129" s="39" t="s">
        <v>766</v>
      </c>
    </row>
    <row r="130" spans="1:16" ht="12.75" customHeight="1" thickBot="1">
      <c r="A130" s="13" t="str">
        <f t="shared" si="6"/>
        <v>BAVM 172 </v>
      </c>
      <c r="B130" s="6" t="str">
        <f t="shared" si="7"/>
        <v>I</v>
      </c>
      <c r="C130" s="13">
        <f t="shared" si="8"/>
        <v>53110.366499999996</v>
      </c>
      <c r="D130" s="21" t="str">
        <f t="shared" si="9"/>
        <v>vis</v>
      </c>
      <c r="E130" s="35">
        <f>VLOOKUP(C130,Active!C$21:E$960,3,FALSE)</f>
        <v>32263.033332283838</v>
      </c>
      <c r="F130" s="6" t="s">
        <v>159</v>
      </c>
      <c r="G130" s="21" t="str">
        <f t="shared" si="10"/>
        <v>53110.3665</v>
      </c>
      <c r="H130" s="13">
        <f t="shared" si="11"/>
        <v>-3875</v>
      </c>
      <c r="I130" s="36" t="s">
        <v>770</v>
      </c>
      <c r="J130" s="37" t="s">
        <v>771</v>
      </c>
      <c r="K130" s="36" t="s">
        <v>772</v>
      </c>
      <c r="L130" s="36" t="s">
        <v>773</v>
      </c>
      <c r="M130" s="37" t="s">
        <v>252</v>
      </c>
      <c r="N130" s="37" t="s">
        <v>731</v>
      </c>
      <c r="O130" s="38" t="s">
        <v>774</v>
      </c>
      <c r="P130" s="39" t="s">
        <v>737</v>
      </c>
    </row>
    <row r="131" spans="1:16" ht="12.75" customHeight="1" thickBot="1">
      <c r="A131" s="13" t="str">
        <f t="shared" si="6"/>
        <v>BAVM 173 </v>
      </c>
      <c r="B131" s="6" t="str">
        <f t="shared" si="7"/>
        <v>I</v>
      </c>
      <c r="C131" s="13">
        <f t="shared" si="8"/>
        <v>53110.366900000001</v>
      </c>
      <c r="D131" s="21" t="str">
        <f t="shared" si="9"/>
        <v>vis</v>
      </c>
      <c r="E131" s="35">
        <f>VLOOKUP(C131,Active!C$21:E$960,3,FALSE)</f>
        <v>32263.033814577902</v>
      </c>
      <c r="F131" s="6" t="s">
        <v>159</v>
      </c>
      <c r="G131" s="21" t="str">
        <f t="shared" si="10"/>
        <v>53110.3669</v>
      </c>
      <c r="H131" s="13">
        <f t="shared" si="11"/>
        <v>-3875</v>
      </c>
      <c r="I131" s="36" t="s">
        <v>775</v>
      </c>
      <c r="J131" s="37" t="s">
        <v>776</v>
      </c>
      <c r="K131" s="36" t="s">
        <v>772</v>
      </c>
      <c r="L131" s="36" t="s">
        <v>777</v>
      </c>
      <c r="M131" s="37" t="s">
        <v>252</v>
      </c>
      <c r="N131" s="37" t="s">
        <v>731</v>
      </c>
      <c r="O131" s="38" t="s">
        <v>778</v>
      </c>
      <c r="P131" s="39" t="s">
        <v>779</v>
      </c>
    </row>
    <row r="132" spans="1:16" ht="13.5" thickBot="1">
      <c r="A132" s="13" t="str">
        <f t="shared" si="6"/>
        <v>OEJV 0074 </v>
      </c>
      <c r="B132" s="6" t="str">
        <f t="shared" si="7"/>
        <v>I</v>
      </c>
      <c r="C132" s="13">
        <f t="shared" si="8"/>
        <v>53110.368909999997</v>
      </c>
      <c r="D132" s="21" t="str">
        <f t="shared" si="9"/>
        <v>vis</v>
      </c>
      <c r="E132" s="35">
        <f>VLOOKUP(C132,Active!C$21:E$960,3,FALSE)</f>
        <v>32263.036238105546</v>
      </c>
      <c r="F132" s="6" t="s">
        <v>159</v>
      </c>
      <c r="G132" s="21" t="str">
        <f t="shared" si="10"/>
        <v>53110.36891</v>
      </c>
      <c r="H132" s="13">
        <f t="shared" si="11"/>
        <v>-3875</v>
      </c>
      <c r="I132" s="36" t="s">
        <v>780</v>
      </c>
      <c r="J132" s="37" t="s">
        <v>781</v>
      </c>
      <c r="K132" s="36" t="s">
        <v>772</v>
      </c>
      <c r="L132" s="36" t="s">
        <v>782</v>
      </c>
      <c r="M132" s="37" t="s">
        <v>753</v>
      </c>
      <c r="N132" s="37" t="s">
        <v>153</v>
      </c>
      <c r="O132" s="38" t="s">
        <v>783</v>
      </c>
      <c r="P132" s="39" t="s">
        <v>693</v>
      </c>
    </row>
    <row r="133" spans="1:16" ht="13.5" thickBot="1">
      <c r="A133" s="13" t="str">
        <f t="shared" si="6"/>
        <v>IBVS 5843 </v>
      </c>
      <c r="B133" s="6" t="str">
        <f t="shared" si="7"/>
        <v>I</v>
      </c>
      <c r="C133" s="13">
        <f t="shared" si="8"/>
        <v>53390.696400000001</v>
      </c>
      <c r="D133" s="21" t="str">
        <f t="shared" si="9"/>
        <v>vis</v>
      </c>
      <c r="E133" s="35">
        <f>VLOOKUP(C133,Active!C$21:E$960,3,FALSE)</f>
        <v>32601.036945476866</v>
      </c>
      <c r="F133" s="6" t="s">
        <v>159</v>
      </c>
      <c r="G133" s="21" t="str">
        <f t="shared" si="10"/>
        <v>53390.6964</v>
      </c>
      <c r="H133" s="13">
        <f t="shared" si="11"/>
        <v>-3537</v>
      </c>
      <c r="I133" s="36" t="s">
        <v>784</v>
      </c>
      <c r="J133" s="37" t="s">
        <v>785</v>
      </c>
      <c r="K133" s="36" t="s">
        <v>786</v>
      </c>
      <c r="L133" s="36" t="s">
        <v>787</v>
      </c>
      <c r="M133" s="37" t="s">
        <v>753</v>
      </c>
      <c r="N133" s="37" t="s">
        <v>731</v>
      </c>
      <c r="O133" s="38" t="s">
        <v>788</v>
      </c>
      <c r="P133" s="39" t="s">
        <v>789</v>
      </c>
    </row>
    <row r="134" spans="1:16" ht="13.5" thickBot="1">
      <c r="A134" s="13" t="str">
        <f t="shared" si="6"/>
        <v>IBVS 5741 </v>
      </c>
      <c r="B134" s="6" t="str">
        <f t="shared" si="7"/>
        <v>I</v>
      </c>
      <c r="C134" s="13">
        <f t="shared" si="8"/>
        <v>53410.598599999998</v>
      </c>
      <c r="D134" s="21" t="str">
        <f t="shared" si="9"/>
        <v>vis</v>
      </c>
      <c r="E134" s="35">
        <f>VLOOKUP(C134,Active!C$21:E$960,3,FALSE)</f>
        <v>32625.033727520055</v>
      </c>
      <c r="F134" s="6" t="s">
        <v>159</v>
      </c>
      <c r="G134" s="21" t="str">
        <f t="shared" si="10"/>
        <v>53410.5986</v>
      </c>
      <c r="H134" s="13">
        <f t="shared" si="11"/>
        <v>-3513</v>
      </c>
      <c r="I134" s="36" t="s">
        <v>790</v>
      </c>
      <c r="J134" s="37" t="s">
        <v>791</v>
      </c>
      <c r="K134" s="36" t="s">
        <v>792</v>
      </c>
      <c r="L134" s="36" t="s">
        <v>793</v>
      </c>
      <c r="M134" s="37" t="s">
        <v>252</v>
      </c>
      <c r="N134" s="37" t="s">
        <v>253</v>
      </c>
      <c r="O134" s="38" t="s">
        <v>794</v>
      </c>
      <c r="P134" s="39" t="s">
        <v>795</v>
      </c>
    </row>
    <row r="135" spans="1:16" ht="13.5" thickBot="1">
      <c r="A135" s="13" t="str">
        <f t="shared" si="6"/>
        <v>BAVM 173 </v>
      </c>
      <c r="B135" s="6" t="str">
        <f t="shared" si="7"/>
        <v>I</v>
      </c>
      <c r="C135" s="13">
        <f t="shared" si="8"/>
        <v>53445.431299999997</v>
      </c>
      <c r="D135" s="21" t="str">
        <f t="shared" si="9"/>
        <v>vis</v>
      </c>
      <c r="E135" s="35">
        <f>VLOOKUP(C135,Active!C$21:E$960,3,FALSE)</f>
        <v>32667.03273817596</v>
      </c>
      <c r="F135" s="6" t="s">
        <v>159</v>
      </c>
      <c r="G135" s="21" t="str">
        <f t="shared" si="10"/>
        <v>53445.4313</v>
      </c>
      <c r="H135" s="13">
        <f t="shared" si="11"/>
        <v>-3471</v>
      </c>
      <c r="I135" s="36" t="s">
        <v>796</v>
      </c>
      <c r="J135" s="37" t="s">
        <v>797</v>
      </c>
      <c r="K135" s="36" t="s">
        <v>798</v>
      </c>
      <c r="L135" s="36" t="s">
        <v>747</v>
      </c>
      <c r="M135" s="37" t="s">
        <v>252</v>
      </c>
      <c r="N135" s="37" t="s">
        <v>725</v>
      </c>
      <c r="O135" s="38" t="s">
        <v>799</v>
      </c>
      <c r="P135" s="39" t="s">
        <v>779</v>
      </c>
    </row>
    <row r="136" spans="1:16" ht="13.5" thickBot="1">
      <c r="A136" s="13" t="str">
        <f t="shared" si="6"/>
        <v>BAVM 173 </v>
      </c>
      <c r="B136" s="6" t="str">
        <f t="shared" si="7"/>
        <v>I</v>
      </c>
      <c r="C136" s="13">
        <f t="shared" si="8"/>
        <v>53445.431799999998</v>
      </c>
      <c r="D136" s="21" t="str">
        <f t="shared" si="9"/>
        <v>vis</v>
      </c>
      <c r="E136" s="35">
        <f>VLOOKUP(C136,Active!C$21:E$960,3,FALSE)</f>
        <v>32667.033341043534</v>
      </c>
      <c r="F136" s="6" t="s">
        <v>159</v>
      </c>
      <c r="G136" s="21" t="str">
        <f t="shared" si="10"/>
        <v>53445.4318</v>
      </c>
      <c r="H136" s="13">
        <f t="shared" si="11"/>
        <v>-3471</v>
      </c>
      <c r="I136" s="36" t="s">
        <v>800</v>
      </c>
      <c r="J136" s="37" t="s">
        <v>797</v>
      </c>
      <c r="K136" s="36" t="s">
        <v>798</v>
      </c>
      <c r="L136" s="36" t="s">
        <v>801</v>
      </c>
      <c r="M136" s="37" t="s">
        <v>252</v>
      </c>
      <c r="N136" s="37" t="s">
        <v>725</v>
      </c>
      <c r="O136" s="38" t="s">
        <v>713</v>
      </c>
      <c r="P136" s="39" t="s">
        <v>779</v>
      </c>
    </row>
    <row r="137" spans="1:16" ht="13.5" thickBot="1">
      <c r="A137" s="13" t="str">
        <f t="shared" si="6"/>
        <v>IBVS 5677 </v>
      </c>
      <c r="B137" s="6" t="str">
        <f t="shared" si="7"/>
        <v>I</v>
      </c>
      <c r="C137" s="13">
        <f t="shared" si="8"/>
        <v>53458.7019</v>
      </c>
      <c r="D137" s="21" t="str">
        <f t="shared" si="9"/>
        <v>vis</v>
      </c>
      <c r="E137" s="35">
        <f>VLOOKUP(C137,Active!C$21:E$960,3,FALSE)</f>
        <v>32683.033567018123</v>
      </c>
      <c r="F137" s="6" t="s">
        <v>159</v>
      </c>
      <c r="G137" s="21" t="str">
        <f t="shared" si="10"/>
        <v>53458.7019</v>
      </c>
      <c r="H137" s="13">
        <f t="shared" si="11"/>
        <v>-3455</v>
      </c>
      <c r="I137" s="36" t="s">
        <v>802</v>
      </c>
      <c r="J137" s="37" t="s">
        <v>803</v>
      </c>
      <c r="K137" s="36" t="s">
        <v>804</v>
      </c>
      <c r="L137" s="36" t="s">
        <v>595</v>
      </c>
      <c r="M137" s="37" t="s">
        <v>252</v>
      </c>
      <c r="N137" s="37" t="s">
        <v>253</v>
      </c>
      <c r="O137" s="38" t="s">
        <v>742</v>
      </c>
      <c r="P137" s="39" t="s">
        <v>805</v>
      </c>
    </row>
    <row r="138" spans="1:16" ht="13.5" thickBot="1">
      <c r="A138" s="13" t="str">
        <f t="shared" si="6"/>
        <v>BAVM 173 </v>
      </c>
      <c r="B138" s="6" t="str">
        <f t="shared" si="7"/>
        <v>I</v>
      </c>
      <c r="C138" s="13">
        <f t="shared" si="8"/>
        <v>53460.362800000003</v>
      </c>
      <c r="D138" s="21" t="str">
        <f t="shared" si="9"/>
        <v>vis</v>
      </c>
      <c r="E138" s="35">
        <f>VLOOKUP(C138,Active!C$21:E$960,3,FALSE)</f>
        <v>32685.036172523825</v>
      </c>
      <c r="F138" s="6" t="s">
        <v>159</v>
      </c>
      <c r="G138" s="21" t="str">
        <f t="shared" si="10"/>
        <v>53460.3628</v>
      </c>
      <c r="H138" s="13">
        <f t="shared" si="11"/>
        <v>-3453</v>
      </c>
      <c r="I138" s="36" t="s">
        <v>806</v>
      </c>
      <c r="J138" s="37" t="s">
        <v>807</v>
      </c>
      <c r="K138" s="36" t="s">
        <v>808</v>
      </c>
      <c r="L138" s="36" t="s">
        <v>809</v>
      </c>
      <c r="M138" s="37" t="s">
        <v>252</v>
      </c>
      <c r="N138" s="37" t="s">
        <v>731</v>
      </c>
      <c r="O138" s="38" t="s">
        <v>774</v>
      </c>
      <c r="P138" s="39" t="s">
        <v>779</v>
      </c>
    </row>
    <row r="139" spans="1:16" ht="13.5" thickBot="1">
      <c r="A139" s="13" t="str">
        <f t="shared" ref="A139:A202" si="12">P139</f>
        <v>BAVM 174 </v>
      </c>
      <c r="B139" s="6" t="str">
        <f t="shared" ref="B139:B202" si="13">IF(H139=INT(H139),"I","II")</f>
        <v>I</v>
      </c>
      <c r="C139" s="13">
        <f t="shared" ref="C139:C202" si="14">1*G139</f>
        <v>53460.370999999999</v>
      </c>
      <c r="D139" s="21" t="str">
        <f t="shared" ref="D139:D202" si="15">VLOOKUP(F139,I$1:J$5,2,FALSE)</f>
        <v>vis</v>
      </c>
      <c r="E139" s="35">
        <f>VLOOKUP(C139,Active!C$21:E$960,3,FALSE)</f>
        <v>32685.046059552027</v>
      </c>
      <c r="F139" s="6" t="s">
        <v>159</v>
      </c>
      <c r="G139" s="21" t="str">
        <f t="shared" ref="G139:G202" si="16">MID(I139,3,LEN(I139)-3)</f>
        <v>53460.371</v>
      </c>
      <c r="H139" s="13">
        <f t="shared" ref="H139:H202" si="17">1*K139</f>
        <v>-3453</v>
      </c>
      <c r="I139" s="36" t="s">
        <v>810</v>
      </c>
      <c r="J139" s="37" t="s">
        <v>811</v>
      </c>
      <c r="K139" s="36" t="s">
        <v>808</v>
      </c>
      <c r="L139" s="36" t="s">
        <v>537</v>
      </c>
      <c r="M139" s="37" t="s">
        <v>165</v>
      </c>
      <c r="N139" s="37"/>
      <c r="O139" s="38" t="s">
        <v>812</v>
      </c>
      <c r="P139" s="39" t="s">
        <v>813</v>
      </c>
    </row>
    <row r="140" spans="1:16" ht="13.5" thickBot="1">
      <c r="A140" s="13" t="str">
        <f t="shared" si="12"/>
        <v>OEJV 0074 </v>
      </c>
      <c r="B140" s="6" t="str">
        <f t="shared" si="13"/>
        <v>I</v>
      </c>
      <c r="C140" s="13">
        <f t="shared" si="14"/>
        <v>53465.336490000002</v>
      </c>
      <c r="D140" s="21" t="str">
        <f t="shared" si="15"/>
        <v>vis</v>
      </c>
      <c r="E140" s="35">
        <f>VLOOKUP(C140,Active!C$21:E$960,3,FALSE)</f>
        <v>32691.033125367248</v>
      </c>
      <c r="F140" s="6" t="s">
        <v>159</v>
      </c>
      <c r="G140" s="21" t="str">
        <f t="shared" si="16"/>
        <v>53465.33649</v>
      </c>
      <c r="H140" s="13">
        <f t="shared" si="17"/>
        <v>-3447</v>
      </c>
      <c r="I140" s="36" t="s">
        <v>814</v>
      </c>
      <c r="J140" s="37" t="s">
        <v>815</v>
      </c>
      <c r="K140" s="36" t="s">
        <v>816</v>
      </c>
      <c r="L140" s="36" t="s">
        <v>817</v>
      </c>
      <c r="M140" s="37" t="s">
        <v>753</v>
      </c>
      <c r="N140" s="37" t="s">
        <v>818</v>
      </c>
      <c r="O140" s="38" t="s">
        <v>783</v>
      </c>
      <c r="P140" s="39" t="s">
        <v>693</v>
      </c>
    </row>
    <row r="141" spans="1:16" ht="13.5" thickBot="1">
      <c r="A141" s="13" t="str">
        <f t="shared" si="12"/>
        <v>IBVS 5741 </v>
      </c>
      <c r="B141" s="6" t="str">
        <f t="shared" si="13"/>
        <v>I</v>
      </c>
      <c r="C141" s="13">
        <f t="shared" si="14"/>
        <v>53465.336900000002</v>
      </c>
      <c r="D141" s="21" t="str">
        <f t="shared" si="15"/>
        <v>vis</v>
      </c>
      <c r="E141" s="35">
        <f>VLOOKUP(C141,Active!C$21:E$960,3,FALSE)</f>
        <v>32691.033619718659</v>
      </c>
      <c r="F141" s="6" t="s">
        <v>159</v>
      </c>
      <c r="G141" s="21" t="str">
        <f t="shared" si="16"/>
        <v>53465.3369</v>
      </c>
      <c r="H141" s="13">
        <f t="shared" si="17"/>
        <v>-3447</v>
      </c>
      <c r="I141" s="36" t="s">
        <v>819</v>
      </c>
      <c r="J141" s="37" t="s">
        <v>820</v>
      </c>
      <c r="K141" s="36" t="s">
        <v>816</v>
      </c>
      <c r="L141" s="36" t="s">
        <v>793</v>
      </c>
      <c r="M141" s="37" t="s">
        <v>252</v>
      </c>
      <c r="N141" s="37" t="s">
        <v>253</v>
      </c>
      <c r="O141" s="38" t="s">
        <v>794</v>
      </c>
      <c r="P141" s="39" t="s">
        <v>795</v>
      </c>
    </row>
    <row r="142" spans="1:16" ht="13.5" thickBot="1">
      <c r="A142" s="13" t="str">
        <f t="shared" si="12"/>
        <v>IBVS 5754 </v>
      </c>
      <c r="B142" s="6" t="str">
        <f t="shared" si="13"/>
        <v>I</v>
      </c>
      <c r="C142" s="13">
        <f t="shared" si="14"/>
        <v>53702.536999999997</v>
      </c>
      <c r="D142" s="21" t="str">
        <f t="shared" si="15"/>
        <v>vis</v>
      </c>
      <c r="E142" s="35">
        <f>VLOOKUP(C142,Active!C$21:E$960,3,FALSE)</f>
        <v>32977.034117167357</v>
      </c>
      <c r="F142" s="6" t="s">
        <v>159</v>
      </c>
      <c r="G142" s="21" t="str">
        <f t="shared" si="16"/>
        <v>53702.5370</v>
      </c>
      <c r="H142" s="13">
        <f t="shared" si="17"/>
        <v>-3161</v>
      </c>
      <c r="I142" s="36" t="s">
        <v>821</v>
      </c>
      <c r="J142" s="37" t="s">
        <v>822</v>
      </c>
      <c r="K142" s="36" t="s">
        <v>823</v>
      </c>
      <c r="L142" s="36" t="s">
        <v>741</v>
      </c>
      <c r="M142" s="37" t="s">
        <v>252</v>
      </c>
      <c r="N142" s="37" t="s">
        <v>253</v>
      </c>
      <c r="O142" s="38" t="s">
        <v>824</v>
      </c>
      <c r="P142" s="39" t="s">
        <v>825</v>
      </c>
    </row>
    <row r="143" spans="1:16" ht="13.5" thickBot="1">
      <c r="A143" s="13" t="str">
        <f t="shared" si="12"/>
        <v>BAVM 186 </v>
      </c>
      <c r="B143" s="6" t="str">
        <f t="shared" si="13"/>
        <v>I</v>
      </c>
      <c r="C143" s="13">
        <f t="shared" si="14"/>
        <v>54179.423199999997</v>
      </c>
      <c r="D143" s="21" t="str">
        <f t="shared" si="15"/>
        <v>vis</v>
      </c>
      <c r="E143" s="35">
        <f>VLOOKUP(C143,Active!C$21:E$960,3,FALSE)</f>
        <v>33552.032569640287</v>
      </c>
      <c r="F143" s="6" t="s">
        <v>159</v>
      </c>
      <c r="G143" s="21" t="str">
        <f t="shared" si="16"/>
        <v>54179.4232</v>
      </c>
      <c r="H143" s="13">
        <f t="shared" si="17"/>
        <v>-2586</v>
      </c>
      <c r="I143" s="36" t="s">
        <v>831</v>
      </c>
      <c r="J143" s="37" t="s">
        <v>832</v>
      </c>
      <c r="K143" s="36" t="s">
        <v>833</v>
      </c>
      <c r="L143" s="36" t="s">
        <v>834</v>
      </c>
      <c r="M143" s="37" t="s">
        <v>753</v>
      </c>
      <c r="N143" s="37" t="s">
        <v>159</v>
      </c>
      <c r="O143" s="38" t="s">
        <v>835</v>
      </c>
      <c r="P143" s="39" t="s">
        <v>836</v>
      </c>
    </row>
    <row r="144" spans="1:16" ht="13.5" thickBot="1">
      <c r="A144" s="13" t="str">
        <f t="shared" si="12"/>
        <v>IBVS 5887 </v>
      </c>
      <c r="B144" s="6" t="str">
        <f t="shared" si="13"/>
        <v>I</v>
      </c>
      <c r="C144" s="13">
        <f t="shared" si="14"/>
        <v>54456.434999999998</v>
      </c>
      <c r="D144" s="21" t="str">
        <f t="shared" si="15"/>
        <v>vis</v>
      </c>
      <c r="E144" s="35">
        <f>VLOOKUP(C144,Active!C$21:E$960,3,FALSE)</f>
        <v>33886.035433041958</v>
      </c>
      <c r="F144" s="6" t="s">
        <v>159</v>
      </c>
      <c r="G144" s="21" t="str">
        <f t="shared" si="16"/>
        <v>54456.4350</v>
      </c>
      <c r="H144" s="13">
        <f t="shared" si="17"/>
        <v>-2252</v>
      </c>
      <c r="I144" s="36" t="s">
        <v>843</v>
      </c>
      <c r="J144" s="37" t="s">
        <v>844</v>
      </c>
      <c r="K144" s="36" t="s">
        <v>845</v>
      </c>
      <c r="L144" s="36" t="s">
        <v>846</v>
      </c>
      <c r="M144" s="37" t="s">
        <v>252</v>
      </c>
      <c r="N144" s="37" t="s">
        <v>847</v>
      </c>
      <c r="O144" s="38" t="s">
        <v>848</v>
      </c>
      <c r="P144" s="39" t="s">
        <v>849</v>
      </c>
    </row>
    <row r="145" spans="1:16" ht="13.5" thickBot="1">
      <c r="A145" s="13" t="str">
        <f t="shared" si="12"/>
        <v>IBVS 5887 </v>
      </c>
      <c r="B145" s="6" t="str">
        <f t="shared" si="13"/>
        <v>I</v>
      </c>
      <c r="C145" s="13">
        <f t="shared" si="14"/>
        <v>54505.368000000002</v>
      </c>
      <c r="D145" s="21" t="str">
        <f t="shared" si="15"/>
        <v>vis</v>
      </c>
      <c r="E145" s="35">
        <f>VLOOKUP(C145,Active!C$21:E$960,3,FALSE)</f>
        <v>33945.035670991514</v>
      </c>
      <c r="F145" s="6" t="s">
        <v>159</v>
      </c>
      <c r="G145" s="21" t="str">
        <f t="shared" si="16"/>
        <v>54505.3680</v>
      </c>
      <c r="H145" s="13">
        <f t="shared" si="17"/>
        <v>-2193</v>
      </c>
      <c r="I145" s="36" t="s">
        <v>850</v>
      </c>
      <c r="J145" s="37" t="s">
        <v>851</v>
      </c>
      <c r="K145" s="36" t="s">
        <v>852</v>
      </c>
      <c r="L145" s="36" t="s">
        <v>853</v>
      </c>
      <c r="M145" s="37" t="s">
        <v>252</v>
      </c>
      <c r="N145" s="37" t="s">
        <v>847</v>
      </c>
      <c r="O145" s="38" t="s">
        <v>854</v>
      </c>
      <c r="P145" s="39" t="s">
        <v>849</v>
      </c>
    </row>
    <row r="146" spans="1:16" ht="13.5" thickBot="1">
      <c r="A146" s="13" t="str">
        <f t="shared" si="12"/>
        <v>IBVS 5887 </v>
      </c>
      <c r="B146" s="6" t="str">
        <f t="shared" si="13"/>
        <v>II</v>
      </c>
      <c r="C146" s="13">
        <f t="shared" si="14"/>
        <v>54507.438900000001</v>
      </c>
      <c r="D146" s="21" t="str">
        <f t="shared" si="15"/>
        <v>vis</v>
      </c>
      <c r="E146" s="35">
        <f>VLOOKUP(C146,Active!C$21:E$960,3,FALSE)</f>
        <v>33947.532627907494</v>
      </c>
      <c r="F146" s="6" t="s">
        <v>159</v>
      </c>
      <c r="G146" s="21" t="str">
        <f t="shared" si="16"/>
        <v>54507.4389</v>
      </c>
      <c r="H146" s="13">
        <f t="shared" si="17"/>
        <v>-2190.5</v>
      </c>
      <c r="I146" s="36" t="s">
        <v>855</v>
      </c>
      <c r="J146" s="37" t="s">
        <v>856</v>
      </c>
      <c r="K146" s="36" t="s">
        <v>857</v>
      </c>
      <c r="L146" s="36" t="s">
        <v>858</v>
      </c>
      <c r="M146" s="37" t="s">
        <v>252</v>
      </c>
      <c r="N146" s="37" t="s">
        <v>847</v>
      </c>
      <c r="O146" s="38" t="s">
        <v>859</v>
      </c>
      <c r="P146" s="39" t="s">
        <v>849</v>
      </c>
    </row>
    <row r="147" spans="1:16" ht="13.5" thickBot="1">
      <c r="A147" s="13" t="str">
        <f t="shared" si="12"/>
        <v>IBVS 5887 </v>
      </c>
      <c r="B147" s="6" t="str">
        <f t="shared" si="13"/>
        <v>I</v>
      </c>
      <c r="C147" s="13">
        <f t="shared" si="14"/>
        <v>54519.463499999998</v>
      </c>
      <c r="D147" s="21" t="str">
        <f t="shared" si="15"/>
        <v>vis</v>
      </c>
      <c r="E147" s="35">
        <f>VLOOKUP(C147,Active!C$21:E$960,3,FALSE)</f>
        <v>33962.031110756448</v>
      </c>
      <c r="F147" s="6" t="s">
        <v>159</v>
      </c>
      <c r="G147" s="21" t="str">
        <f t="shared" si="16"/>
        <v>54519.4635</v>
      </c>
      <c r="H147" s="13">
        <f t="shared" si="17"/>
        <v>-2176</v>
      </c>
      <c r="I147" s="36" t="s">
        <v>860</v>
      </c>
      <c r="J147" s="37" t="s">
        <v>861</v>
      </c>
      <c r="K147" s="36" t="s">
        <v>862</v>
      </c>
      <c r="L147" s="36" t="s">
        <v>680</v>
      </c>
      <c r="M147" s="37" t="s">
        <v>252</v>
      </c>
      <c r="N147" s="37" t="s">
        <v>847</v>
      </c>
      <c r="O147" s="38" t="s">
        <v>863</v>
      </c>
      <c r="P147" s="39" t="s">
        <v>849</v>
      </c>
    </row>
    <row r="148" spans="1:16" ht="13.5" thickBot="1">
      <c r="A148" s="13" t="str">
        <f t="shared" si="12"/>
        <v>IBVS 5894 </v>
      </c>
      <c r="B148" s="6" t="str">
        <f t="shared" si="13"/>
        <v>I</v>
      </c>
      <c r="C148" s="13">
        <f t="shared" si="14"/>
        <v>54842.917399999998</v>
      </c>
      <c r="D148" s="21" t="str">
        <f t="shared" si="15"/>
        <v>vis</v>
      </c>
      <c r="E148" s="35">
        <f>VLOOKUP(C148,Active!C$21:E$960,3,FALSE)</f>
        <v>34352.030846429938</v>
      </c>
      <c r="F148" s="6" t="s">
        <v>159</v>
      </c>
      <c r="G148" s="21" t="str">
        <f t="shared" si="16"/>
        <v>54842.9174</v>
      </c>
      <c r="H148" s="13">
        <f t="shared" si="17"/>
        <v>-1786</v>
      </c>
      <c r="I148" s="36" t="s">
        <v>869</v>
      </c>
      <c r="J148" s="37" t="s">
        <v>870</v>
      </c>
      <c r="K148" s="36" t="s">
        <v>871</v>
      </c>
      <c r="L148" s="36" t="s">
        <v>834</v>
      </c>
      <c r="M148" s="37" t="s">
        <v>753</v>
      </c>
      <c r="N148" s="37" t="s">
        <v>159</v>
      </c>
      <c r="O148" s="38" t="s">
        <v>322</v>
      </c>
      <c r="P148" s="39" t="s">
        <v>872</v>
      </c>
    </row>
    <row r="149" spans="1:16" ht="13.5" thickBot="1">
      <c r="A149" s="13" t="str">
        <f t="shared" si="12"/>
        <v>BAVM 209 </v>
      </c>
      <c r="B149" s="6" t="str">
        <f t="shared" si="13"/>
        <v>I</v>
      </c>
      <c r="C149" s="13">
        <f t="shared" si="14"/>
        <v>54923.366699999999</v>
      </c>
      <c r="D149" s="21" t="str">
        <f t="shared" si="15"/>
        <v>vis</v>
      </c>
      <c r="E149" s="35">
        <f>VLOOKUP(C149,Active!C$21:E$960,3,FALSE)</f>
        <v>34449.031394993784</v>
      </c>
      <c r="F149" s="6" t="s">
        <v>159</v>
      </c>
      <c r="G149" s="21" t="str">
        <f t="shared" si="16"/>
        <v>54923.3667</v>
      </c>
      <c r="H149" s="13">
        <f t="shared" si="17"/>
        <v>-1689</v>
      </c>
      <c r="I149" s="36" t="s">
        <v>873</v>
      </c>
      <c r="J149" s="37" t="s">
        <v>874</v>
      </c>
      <c r="K149" s="36" t="s">
        <v>875</v>
      </c>
      <c r="L149" s="36" t="s">
        <v>876</v>
      </c>
      <c r="M149" s="37" t="s">
        <v>753</v>
      </c>
      <c r="N149" s="37" t="s">
        <v>159</v>
      </c>
      <c r="O149" s="38" t="s">
        <v>835</v>
      </c>
      <c r="P149" s="39" t="s">
        <v>877</v>
      </c>
    </row>
    <row r="150" spans="1:16" ht="13.5" thickBot="1">
      <c r="A150" s="13" t="str">
        <f t="shared" si="12"/>
        <v>IBVS 5980 </v>
      </c>
      <c r="B150" s="6" t="str">
        <f t="shared" si="13"/>
        <v>I</v>
      </c>
      <c r="C150" s="13">
        <f t="shared" si="14"/>
        <v>55219.451099999998</v>
      </c>
      <c r="D150" s="21" t="str">
        <f t="shared" si="15"/>
        <v>vis</v>
      </c>
      <c r="E150" s="35">
        <f>VLOOKUP(C150,Active!C$21:E$960,3,FALSE)</f>
        <v>34806.030762560673</v>
      </c>
      <c r="F150" s="6" t="s">
        <v>159</v>
      </c>
      <c r="G150" s="21" t="str">
        <f t="shared" si="16"/>
        <v>55219.4511</v>
      </c>
      <c r="H150" s="13">
        <f t="shared" si="17"/>
        <v>-1332</v>
      </c>
      <c r="I150" s="36" t="s">
        <v>878</v>
      </c>
      <c r="J150" s="37" t="s">
        <v>879</v>
      </c>
      <c r="K150" s="36" t="s">
        <v>880</v>
      </c>
      <c r="L150" s="36" t="s">
        <v>881</v>
      </c>
      <c r="M150" s="37" t="s">
        <v>753</v>
      </c>
      <c r="N150" s="37" t="s">
        <v>818</v>
      </c>
      <c r="O150" s="38" t="s">
        <v>882</v>
      </c>
      <c r="P150" s="39" t="s">
        <v>883</v>
      </c>
    </row>
    <row r="151" spans="1:16" ht="13.5" thickBot="1">
      <c r="A151" s="13" t="str">
        <f t="shared" si="12"/>
        <v>IBVS 5980 </v>
      </c>
      <c r="B151" s="6" t="str">
        <f t="shared" si="13"/>
        <v>I</v>
      </c>
      <c r="C151" s="13">
        <f t="shared" si="14"/>
        <v>55500.606500000002</v>
      </c>
      <c r="D151" s="21" t="str">
        <f t="shared" si="15"/>
        <v>vis</v>
      </c>
      <c r="E151" s="35">
        <f>VLOOKUP(C151,Active!C$21:E$960,3,FALSE)</f>
        <v>35145.029710117567</v>
      </c>
      <c r="F151" s="6" t="s">
        <v>159</v>
      </c>
      <c r="G151" s="21" t="str">
        <f t="shared" si="16"/>
        <v>55500.6065</v>
      </c>
      <c r="H151" s="13">
        <f t="shared" si="17"/>
        <v>-993</v>
      </c>
      <c r="I151" s="36" t="s">
        <v>884</v>
      </c>
      <c r="J151" s="37" t="s">
        <v>885</v>
      </c>
      <c r="K151" s="36" t="s">
        <v>886</v>
      </c>
      <c r="L151" s="36" t="s">
        <v>752</v>
      </c>
      <c r="M151" s="37" t="s">
        <v>753</v>
      </c>
      <c r="N151" s="37" t="s">
        <v>818</v>
      </c>
      <c r="O151" s="38" t="s">
        <v>882</v>
      </c>
      <c r="P151" s="39" t="s">
        <v>883</v>
      </c>
    </row>
    <row r="152" spans="1:16" ht="13.5" thickBot="1">
      <c r="A152" s="13" t="str">
        <f t="shared" si="12"/>
        <v>IBVS 5992 </v>
      </c>
      <c r="B152" s="6" t="str">
        <f t="shared" si="13"/>
        <v>I</v>
      </c>
      <c r="C152" s="13">
        <f t="shared" si="14"/>
        <v>55660.674800000001</v>
      </c>
      <c r="D152" s="21" t="str">
        <f t="shared" si="15"/>
        <v>vis</v>
      </c>
      <c r="E152" s="35">
        <f>VLOOKUP(C152,Active!C$21:E$960,3,FALSE)</f>
        <v>35338.029685352696</v>
      </c>
      <c r="F152" s="6" t="s">
        <v>159</v>
      </c>
      <c r="G152" s="21" t="str">
        <f t="shared" si="16"/>
        <v>55660.6748</v>
      </c>
      <c r="H152" s="13">
        <f t="shared" si="17"/>
        <v>-800</v>
      </c>
      <c r="I152" s="36" t="s">
        <v>896</v>
      </c>
      <c r="J152" s="37" t="s">
        <v>897</v>
      </c>
      <c r="K152" s="36" t="s">
        <v>898</v>
      </c>
      <c r="L152" s="36" t="s">
        <v>881</v>
      </c>
      <c r="M152" s="37" t="s">
        <v>753</v>
      </c>
      <c r="N152" s="37" t="s">
        <v>159</v>
      </c>
      <c r="O152" s="38" t="s">
        <v>322</v>
      </c>
      <c r="P152" s="39" t="s">
        <v>899</v>
      </c>
    </row>
    <row r="153" spans="1:16" ht="13.5" thickBot="1">
      <c r="A153" s="13" t="str">
        <f t="shared" si="12"/>
        <v>IBVS 6011 </v>
      </c>
      <c r="B153" s="6" t="str">
        <f t="shared" si="13"/>
        <v>I</v>
      </c>
      <c r="C153" s="13">
        <f t="shared" si="14"/>
        <v>55931.875699999997</v>
      </c>
      <c r="D153" s="21" t="str">
        <f t="shared" si="15"/>
        <v>vis</v>
      </c>
      <c r="E153" s="35">
        <f>VLOOKUP(C153,Active!C$21:E$960,3,FALSE)</f>
        <v>35665.026142388488</v>
      </c>
      <c r="F153" s="6" t="s">
        <v>159</v>
      </c>
      <c r="G153" s="21" t="str">
        <f t="shared" si="16"/>
        <v>55931.8757</v>
      </c>
      <c r="H153" s="13">
        <f t="shared" si="17"/>
        <v>-473</v>
      </c>
      <c r="I153" s="36" t="s">
        <v>900</v>
      </c>
      <c r="J153" s="37" t="s">
        <v>901</v>
      </c>
      <c r="K153" s="36" t="s">
        <v>902</v>
      </c>
      <c r="L153" s="36" t="s">
        <v>773</v>
      </c>
      <c r="M153" s="37" t="s">
        <v>753</v>
      </c>
      <c r="N153" s="37" t="s">
        <v>159</v>
      </c>
      <c r="O153" s="38" t="s">
        <v>322</v>
      </c>
      <c r="P153" s="39" t="s">
        <v>903</v>
      </c>
    </row>
    <row r="154" spans="1:16" ht="13.5" thickBot="1">
      <c r="A154" s="13" t="str">
        <f t="shared" si="12"/>
        <v>BAVM 232 </v>
      </c>
      <c r="B154" s="6" t="str">
        <f t="shared" si="13"/>
        <v>I</v>
      </c>
      <c r="C154" s="13">
        <f t="shared" si="14"/>
        <v>56371.4447</v>
      </c>
      <c r="D154" s="21" t="str">
        <f t="shared" si="15"/>
        <v>vis</v>
      </c>
      <c r="E154" s="35">
        <f>VLOOKUP(C154,Active!C$21:E$960,3,FALSE)</f>
        <v>36195.02993523272</v>
      </c>
      <c r="F154" s="6" t="s">
        <v>159</v>
      </c>
      <c r="G154" s="21" t="str">
        <f t="shared" si="16"/>
        <v>56371.4447</v>
      </c>
      <c r="H154" s="13">
        <f t="shared" si="17"/>
        <v>57</v>
      </c>
      <c r="I154" s="36" t="s">
        <v>912</v>
      </c>
      <c r="J154" s="37" t="s">
        <v>913</v>
      </c>
      <c r="K154" s="36" t="s">
        <v>914</v>
      </c>
      <c r="L154" s="36" t="s">
        <v>915</v>
      </c>
      <c r="M154" s="37" t="s">
        <v>753</v>
      </c>
      <c r="N154" s="37" t="s">
        <v>731</v>
      </c>
      <c r="O154" s="38" t="s">
        <v>778</v>
      </c>
      <c r="P154" s="39" t="s">
        <v>916</v>
      </c>
    </row>
    <row r="155" spans="1:16" ht="13.5" thickBot="1">
      <c r="A155" s="13" t="str">
        <f t="shared" si="12"/>
        <v>BAVM 238 </v>
      </c>
      <c r="B155" s="6" t="str">
        <f t="shared" si="13"/>
        <v>I</v>
      </c>
      <c r="C155" s="13">
        <f t="shared" si="14"/>
        <v>56706.507799999999</v>
      </c>
      <c r="D155" s="21" t="str">
        <f t="shared" si="15"/>
        <v>vis</v>
      </c>
      <c r="E155" s="35">
        <f>VLOOKUP(C155,Active!C$21:E$960,3,FALSE)</f>
        <v>36599.027291375089</v>
      </c>
      <c r="F155" s="6" t="s">
        <v>159</v>
      </c>
      <c r="G155" s="21" t="str">
        <f t="shared" si="16"/>
        <v>56706.5078</v>
      </c>
      <c r="H155" s="13">
        <f t="shared" si="17"/>
        <v>461</v>
      </c>
      <c r="I155" s="36" t="s">
        <v>917</v>
      </c>
      <c r="J155" s="37" t="s">
        <v>918</v>
      </c>
      <c r="K155" s="36" t="s">
        <v>919</v>
      </c>
      <c r="L155" s="36" t="s">
        <v>920</v>
      </c>
      <c r="M155" s="37" t="s">
        <v>753</v>
      </c>
      <c r="N155" s="37" t="s">
        <v>731</v>
      </c>
      <c r="O155" s="38" t="s">
        <v>778</v>
      </c>
      <c r="P155" s="39" t="s">
        <v>921</v>
      </c>
    </row>
    <row r="156" spans="1:16" ht="13.5" thickBot="1">
      <c r="A156" s="13" t="str">
        <f t="shared" si="12"/>
        <v>BAVM 238 </v>
      </c>
      <c r="B156" s="6" t="str">
        <f t="shared" si="13"/>
        <v>I</v>
      </c>
      <c r="C156" s="13">
        <f t="shared" si="14"/>
        <v>56712.311999999998</v>
      </c>
      <c r="D156" s="21" t="str">
        <f t="shared" si="15"/>
        <v>vis</v>
      </c>
      <c r="E156" s="35">
        <f>VLOOKUP(C156,Active!C$21:E$960,3,FALSE)</f>
        <v>36606.025619315471</v>
      </c>
      <c r="F156" s="6" t="s">
        <v>159</v>
      </c>
      <c r="G156" s="21" t="str">
        <f t="shared" si="16"/>
        <v>56712.3120</v>
      </c>
      <c r="H156" s="13">
        <f t="shared" si="17"/>
        <v>468</v>
      </c>
      <c r="I156" s="36" t="s">
        <v>922</v>
      </c>
      <c r="J156" s="37" t="s">
        <v>923</v>
      </c>
      <c r="K156" s="36" t="s">
        <v>924</v>
      </c>
      <c r="L156" s="36" t="s">
        <v>925</v>
      </c>
      <c r="M156" s="37" t="s">
        <v>753</v>
      </c>
      <c r="N156" s="37" t="s">
        <v>731</v>
      </c>
      <c r="O156" s="38" t="s">
        <v>778</v>
      </c>
      <c r="P156" s="39" t="s">
        <v>921</v>
      </c>
    </row>
    <row r="157" spans="1:16" ht="13.5" thickBot="1">
      <c r="A157" s="13" t="str">
        <f t="shared" si="12"/>
        <v>BAVM 238 </v>
      </c>
      <c r="B157" s="6" t="str">
        <f t="shared" si="13"/>
        <v>I</v>
      </c>
      <c r="C157" s="13">
        <f t="shared" si="14"/>
        <v>56745.486700000001</v>
      </c>
      <c r="D157" s="21" t="str">
        <f t="shared" si="15"/>
        <v>vis</v>
      </c>
      <c r="E157" s="35">
        <f>VLOOKUP(C157,Active!C$21:E$960,3,FALSE)</f>
        <v>36646.02552109761</v>
      </c>
      <c r="F157" s="6" t="s">
        <v>159</v>
      </c>
      <c r="G157" s="21" t="str">
        <f t="shared" si="16"/>
        <v>56745.4867</v>
      </c>
      <c r="H157" s="13">
        <f t="shared" si="17"/>
        <v>508</v>
      </c>
      <c r="I157" s="36" t="s">
        <v>926</v>
      </c>
      <c r="J157" s="37" t="s">
        <v>927</v>
      </c>
      <c r="K157" s="36" t="s">
        <v>928</v>
      </c>
      <c r="L157" s="36" t="s">
        <v>925</v>
      </c>
      <c r="M157" s="37" t="s">
        <v>753</v>
      </c>
      <c r="N157" s="37" t="s">
        <v>731</v>
      </c>
      <c r="O157" s="38" t="s">
        <v>778</v>
      </c>
      <c r="P157" s="39" t="s">
        <v>921</v>
      </c>
    </row>
    <row r="158" spans="1:16" ht="13.5" thickBot="1">
      <c r="A158" s="13" t="str">
        <f t="shared" si="12"/>
        <v>BAVM 238 </v>
      </c>
      <c r="B158" s="6" t="str">
        <f t="shared" si="13"/>
        <v>I</v>
      </c>
      <c r="C158" s="13">
        <f t="shared" si="14"/>
        <v>56746.317000000003</v>
      </c>
      <c r="D158" s="21" t="str">
        <f t="shared" si="15"/>
        <v>vis</v>
      </c>
      <c r="E158" s="35">
        <f>VLOOKUP(C158,Active!C$21:E$960,3,FALSE)</f>
        <v>36647.026642990189</v>
      </c>
      <c r="F158" s="6" t="s">
        <v>159</v>
      </c>
      <c r="G158" s="21" t="str">
        <f t="shared" si="16"/>
        <v>56746.3170</v>
      </c>
      <c r="H158" s="13">
        <f t="shared" si="17"/>
        <v>509</v>
      </c>
      <c r="I158" s="36" t="s">
        <v>929</v>
      </c>
      <c r="J158" s="37" t="s">
        <v>930</v>
      </c>
      <c r="K158" s="36" t="s">
        <v>931</v>
      </c>
      <c r="L158" s="36" t="s">
        <v>736</v>
      </c>
      <c r="M158" s="37" t="s">
        <v>753</v>
      </c>
      <c r="N158" s="37" t="s">
        <v>731</v>
      </c>
      <c r="O158" s="38" t="s">
        <v>778</v>
      </c>
      <c r="P158" s="39" t="s">
        <v>921</v>
      </c>
    </row>
    <row r="159" spans="1:16" ht="12.75" customHeight="1" thickBot="1">
      <c r="A159" s="13" t="str">
        <f t="shared" si="12"/>
        <v> AN 282.74 </v>
      </c>
      <c r="B159" s="6" t="str">
        <f t="shared" si="13"/>
        <v>I</v>
      </c>
      <c r="C159" s="13">
        <f t="shared" si="14"/>
        <v>27125.321</v>
      </c>
      <c r="D159" s="21" t="str">
        <f t="shared" si="15"/>
        <v>vis</v>
      </c>
      <c r="E159" s="35">
        <f>VLOOKUP(C159,Active!C$21:E$960,3,FALSE)</f>
        <v>931.95067579556223</v>
      </c>
      <c r="F159" s="6" t="s">
        <v>159</v>
      </c>
      <c r="G159" s="21" t="str">
        <f t="shared" si="16"/>
        <v>27125.321</v>
      </c>
      <c r="H159" s="13">
        <f t="shared" si="17"/>
        <v>-35206</v>
      </c>
      <c r="I159" s="36" t="s">
        <v>174</v>
      </c>
      <c r="J159" s="37" t="s">
        <v>175</v>
      </c>
      <c r="K159" s="36">
        <v>-35206</v>
      </c>
      <c r="L159" s="36" t="s">
        <v>176</v>
      </c>
      <c r="M159" s="37" t="s">
        <v>165</v>
      </c>
      <c r="N159" s="37"/>
      <c r="O159" s="38" t="s">
        <v>166</v>
      </c>
      <c r="P159" s="38" t="s">
        <v>167</v>
      </c>
    </row>
    <row r="160" spans="1:16" ht="12.75" customHeight="1" thickBot="1">
      <c r="A160" s="13" t="str">
        <f t="shared" si="12"/>
        <v> AN 282.74 </v>
      </c>
      <c r="B160" s="6" t="str">
        <f t="shared" si="13"/>
        <v>I</v>
      </c>
      <c r="C160" s="13">
        <f t="shared" si="14"/>
        <v>27898.367999999999</v>
      </c>
      <c r="D160" s="21" t="str">
        <f t="shared" si="15"/>
        <v>vis</v>
      </c>
      <c r="E160" s="35">
        <f>VLOOKUP(C160,Active!C$21:E$960,3,FALSE)</f>
        <v>1864.0406140006062</v>
      </c>
      <c r="F160" s="6" t="s">
        <v>159</v>
      </c>
      <c r="G160" s="21" t="str">
        <f t="shared" si="16"/>
        <v>27898.368</v>
      </c>
      <c r="H160" s="13">
        <f t="shared" si="17"/>
        <v>-34274</v>
      </c>
      <c r="I160" s="36" t="s">
        <v>180</v>
      </c>
      <c r="J160" s="37" t="s">
        <v>181</v>
      </c>
      <c r="K160" s="36">
        <v>-34274</v>
      </c>
      <c r="L160" s="36" t="s">
        <v>182</v>
      </c>
      <c r="M160" s="37" t="s">
        <v>165</v>
      </c>
      <c r="N160" s="37"/>
      <c r="O160" s="38" t="s">
        <v>166</v>
      </c>
      <c r="P160" s="38" t="s">
        <v>167</v>
      </c>
    </row>
    <row r="161" spans="1:16" ht="12.75" customHeight="1" thickBot="1">
      <c r="A161" s="13" t="str">
        <f t="shared" si="12"/>
        <v>BAVM 15 </v>
      </c>
      <c r="B161" s="6" t="str">
        <f t="shared" si="13"/>
        <v>I</v>
      </c>
      <c r="C161" s="13">
        <f t="shared" si="14"/>
        <v>37356.483999999997</v>
      </c>
      <c r="D161" s="21" t="str">
        <f t="shared" si="15"/>
        <v>vis</v>
      </c>
      <c r="E161" s="35">
        <f>VLOOKUP(C161,Active!C$21:E$960,3,FALSE)</f>
        <v>13268.023499874493</v>
      </c>
      <c r="F161" s="6" t="s">
        <v>159</v>
      </c>
      <c r="G161" s="21" t="str">
        <f t="shared" si="16"/>
        <v>37356.484</v>
      </c>
      <c r="H161" s="13">
        <f t="shared" si="17"/>
        <v>-22870</v>
      </c>
      <c r="I161" s="36" t="s">
        <v>203</v>
      </c>
      <c r="J161" s="37" t="s">
        <v>204</v>
      </c>
      <c r="K161" s="36">
        <v>-22870</v>
      </c>
      <c r="L161" s="36" t="s">
        <v>205</v>
      </c>
      <c r="M161" s="37" t="s">
        <v>165</v>
      </c>
      <c r="N161" s="37"/>
      <c r="O161" s="38" t="s">
        <v>206</v>
      </c>
      <c r="P161" s="39" t="s">
        <v>198</v>
      </c>
    </row>
    <row r="162" spans="1:16" ht="12.75" customHeight="1" thickBot="1">
      <c r="A162" s="13" t="str">
        <f t="shared" si="12"/>
        <v>BAVM 15 </v>
      </c>
      <c r="B162" s="6" t="str">
        <f t="shared" si="13"/>
        <v>I</v>
      </c>
      <c r="C162" s="13">
        <f t="shared" si="14"/>
        <v>37356.487000000001</v>
      </c>
      <c r="D162" s="21" t="str">
        <f t="shared" si="15"/>
        <v>vis</v>
      </c>
      <c r="E162" s="35">
        <f>VLOOKUP(C162,Active!C$21:E$960,3,FALSE)</f>
        <v>13268.027117079939</v>
      </c>
      <c r="F162" s="6" t="s">
        <v>159</v>
      </c>
      <c r="G162" s="21" t="str">
        <f t="shared" si="16"/>
        <v>37356.487</v>
      </c>
      <c r="H162" s="13">
        <f t="shared" si="17"/>
        <v>-22870</v>
      </c>
      <c r="I162" s="36" t="s">
        <v>210</v>
      </c>
      <c r="J162" s="37" t="s">
        <v>211</v>
      </c>
      <c r="K162" s="36">
        <v>-22870</v>
      </c>
      <c r="L162" s="36" t="s">
        <v>212</v>
      </c>
      <c r="M162" s="37" t="s">
        <v>165</v>
      </c>
      <c r="N162" s="37"/>
      <c r="O162" s="38" t="s">
        <v>213</v>
      </c>
      <c r="P162" s="39" t="s">
        <v>198</v>
      </c>
    </row>
    <row r="163" spans="1:16" ht="12.75" customHeight="1" thickBot="1">
      <c r="A163" s="13" t="str">
        <f t="shared" si="12"/>
        <v>BAVM 15 </v>
      </c>
      <c r="B163" s="6" t="str">
        <f t="shared" si="13"/>
        <v>I</v>
      </c>
      <c r="C163" s="13">
        <f t="shared" si="14"/>
        <v>37366.436999999998</v>
      </c>
      <c r="D163" s="21" t="str">
        <f t="shared" si="15"/>
        <v>vis</v>
      </c>
      <c r="E163" s="35">
        <f>VLOOKUP(C163,Active!C$21:E$960,3,FALSE)</f>
        <v>13280.024181792871</v>
      </c>
      <c r="F163" s="6" t="s">
        <v>159</v>
      </c>
      <c r="G163" s="21" t="str">
        <f t="shared" si="16"/>
        <v>37366.437</v>
      </c>
      <c r="H163" s="13">
        <f t="shared" si="17"/>
        <v>-22858</v>
      </c>
      <c r="I163" s="36" t="s">
        <v>214</v>
      </c>
      <c r="J163" s="37" t="s">
        <v>215</v>
      </c>
      <c r="K163" s="36">
        <v>-22858</v>
      </c>
      <c r="L163" s="36" t="s">
        <v>209</v>
      </c>
      <c r="M163" s="37" t="s">
        <v>165</v>
      </c>
      <c r="N163" s="37"/>
      <c r="O163" s="38" t="s">
        <v>216</v>
      </c>
      <c r="P163" s="39" t="s">
        <v>198</v>
      </c>
    </row>
    <row r="164" spans="1:16" ht="12.75" customHeight="1" thickBot="1">
      <c r="A164" s="13" t="str">
        <f t="shared" si="12"/>
        <v>BAVM 15 </v>
      </c>
      <c r="B164" s="6" t="str">
        <f t="shared" si="13"/>
        <v>I</v>
      </c>
      <c r="C164" s="13">
        <f t="shared" si="14"/>
        <v>37366.44</v>
      </c>
      <c r="D164" s="21" t="str">
        <f t="shared" si="15"/>
        <v>vis</v>
      </c>
      <c r="E164" s="35">
        <f>VLOOKUP(C164,Active!C$21:E$960,3,FALSE)</f>
        <v>13280.027798998317</v>
      </c>
      <c r="F164" s="6" t="s">
        <v>159</v>
      </c>
      <c r="G164" s="21" t="str">
        <f t="shared" si="16"/>
        <v>37366.440</v>
      </c>
      <c r="H164" s="13">
        <f t="shared" si="17"/>
        <v>-22858</v>
      </c>
      <c r="I164" s="36" t="s">
        <v>219</v>
      </c>
      <c r="J164" s="37" t="s">
        <v>220</v>
      </c>
      <c r="K164" s="36">
        <v>-22858</v>
      </c>
      <c r="L164" s="36" t="s">
        <v>201</v>
      </c>
      <c r="M164" s="37" t="s">
        <v>165</v>
      </c>
      <c r="N164" s="37"/>
      <c r="O164" s="38" t="s">
        <v>202</v>
      </c>
      <c r="P164" s="39" t="s">
        <v>198</v>
      </c>
    </row>
    <row r="165" spans="1:16" ht="12.75" customHeight="1" thickBot="1">
      <c r="A165" s="13" t="str">
        <f t="shared" si="12"/>
        <v>BAVM 15 </v>
      </c>
      <c r="B165" s="6" t="str">
        <f t="shared" si="13"/>
        <v>I</v>
      </c>
      <c r="C165" s="13">
        <f t="shared" si="14"/>
        <v>37376.391000000003</v>
      </c>
      <c r="D165" s="21" t="str">
        <f t="shared" si="15"/>
        <v>vis</v>
      </c>
      <c r="E165" s="35">
        <f>VLOOKUP(C165,Active!C$21:E$960,3,FALSE)</f>
        <v>13292.0260694464</v>
      </c>
      <c r="F165" s="6" t="s">
        <v>159</v>
      </c>
      <c r="G165" s="21" t="str">
        <f t="shared" si="16"/>
        <v>37376.391</v>
      </c>
      <c r="H165" s="13">
        <f t="shared" si="17"/>
        <v>-22846</v>
      </c>
      <c r="I165" s="36" t="s">
        <v>221</v>
      </c>
      <c r="J165" s="37" t="s">
        <v>222</v>
      </c>
      <c r="K165" s="36">
        <v>-22846</v>
      </c>
      <c r="L165" s="36" t="s">
        <v>196</v>
      </c>
      <c r="M165" s="37" t="s">
        <v>165</v>
      </c>
      <c r="N165" s="37"/>
      <c r="O165" s="38" t="s">
        <v>206</v>
      </c>
      <c r="P165" s="39" t="s">
        <v>198</v>
      </c>
    </row>
    <row r="166" spans="1:16" ht="12.75" customHeight="1" thickBot="1">
      <c r="A166" s="13" t="str">
        <f t="shared" si="12"/>
        <v>BAVM 15 </v>
      </c>
      <c r="B166" s="6" t="str">
        <f t="shared" si="13"/>
        <v>I</v>
      </c>
      <c r="C166" s="13">
        <f t="shared" si="14"/>
        <v>37376.394</v>
      </c>
      <c r="D166" s="21" t="str">
        <f t="shared" si="15"/>
        <v>vis</v>
      </c>
      <c r="E166" s="35">
        <f>VLOOKUP(C166,Active!C$21:E$960,3,FALSE)</f>
        <v>13292.029686651837</v>
      </c>
      <c r="F166" s="6" t="s">
        <v>159</v>
      </c>
      <c r="G166" s="21" t="str">
        <f t="shared" si="16"/>
        <v>37376.394</v>
      </c>
      <c r="H166" s="13">
        <f t="shared" si="17"/>
        <v>-22846</v>
      </c>
      <c r="I166" s="36" t="s">
        <v>225</v>
      </c>
      <c r="J166" s="37" t="s">
        <v>226</v>
      </c>
      <c r="K166" s="36">
        <v>-22846</v>
      </c>
      <c r="L166" s="36" t="s">
        <v>227</v>
      </c>
      <c r="M166" s="37" t="s">
        <v>165</v>
      </c>
      <c r="N166" s="37"/>
      <c r="O166" s="38" t="s">
        <v>228</v>
      </c>
      <c r="P166" s="39" t="s">
        <v>198</v>
      </c>
    </row>
    <row r="167" spans="1:16" ht="12.75" customHeight="1" thickBot="1">
      <c r="A167" s="13" t="str">
        <f t="shared" si="12"/>
        <v>BAVM 15 </v>
      </c>
      <c r="B167" s="6" t="str">
        <f t="shared" si="13"/>
        <v>I</v>
      </c>
      <c r="C167" s="13">
        <f t="shared" si="14"/>
        <v>37376.394</v>
      </c>
      <c r="D167" s="21" t="str">
        <f t="shared" si="15"/>
        <v>vis</v>
      </c>
      <c r="E167" s="35">
        <f>VLOOKUP(C167,Active!C$21:E$960,3,FALSE)</f>
        <v>13292.029686651837</v>
      </c>
      <c r="F167" s="6" t="s">
        <v>159</v>
      </c>
      <c r="G167" s="21" t="str">
        <f t="shared" si="16"/>
        <v>37376.394</v>
      </c>
      <c r="H167" s="13">
        <f t="shared" si="17"/>
        <v>-22846</v>
      </c>
      <c r="I167" s="36" t="s">
        <v>225</v>
      </c>
      <c r="J167" s="37" t="s">
        <v>226</v>
      </c>
      <c r="K167" s="36">
        <v>-22846</v>
      </c>
      <c r="L167" s="36" t="s">
        <v>227</v>
      </c>
      <c r="M167" s="37" t="s">
        <v>165</v>
      </c>
      <c r="N167" s="37"/>
      <c r="O167" s="38" t="s">
        <v>213</v>
      </c>
      <c r="P167" s="39" t="s">
        <v>198</v>
      </c>
    </row>
    <row r="168" spans="1:16" ht="12.75" customHeight="1" thickBot="1">
      <c r="A168" s="13" t="str">
        <f t="shared" si="12"/>
        <v>BAVM 15 </v>
      </c>
      <c r="B168" s="6" t="str">
        <f t="shared" si="13"/>
        <v>I</v>
      </c>
      <c r="C168" s="13">
        <f t="shared" si="14"/>
        <v>37376.394999999997</v>
      </c>
      <c r="D168" s="21" t="str">
        <f t="shared" si="15"/>
        <v>vis</v>
      </c>
      <c r="E168" s="35">
        <f>VLOOKUP(C168,Active!C$21:E$960,3,FALSE)</f>
        <v>13292.03089238698</v>
      </c>
      <c r="F168" s="6" t="s">
        <v>159</v>
      </c>
      <c r="G168" s="21" t="str">
        <f t="shared" si="16"/>
        <v>37376.395</v>
      </c>
      <c r="H168" s="13">
        <f t="shared" si="17"/>
        <v>-22846</v>
      </c>
      <c r="I168" s="36" t="s">
        <v>229</v>
      </c>
      <c r="J168" s="37" t="s">
        <v>230</v>
      </c>
      <c r="K168" s="36">
        <v>-22846</v>
      </c>
      <c r="L168" s="36" t="s">
        <v>231</v>
      </c>
      <c r="M168" s="37" t="s">
        <v>165</v>
      </c>
      <c r="N168" s="37"/>
      <c r="O168" s="38" t="s">
        <v>216</v>
      </c>
      <c r="P168" s="39" t="s">
        <v>198</v>
      </c>
    </row>
    <row r="169" spans="1:16" ht="12.75" customHeight="1" thickBot="1">
      <c r="A169" s="13" t="str">
        <f t="shared" si="12"/>
        <v>BAVM 15 </v>
      </c>
      <c r="B169" s="6" t="str">
        <f t="shared" si="13"/>
        <v>I</v>
      </c>
      <c r="C169" s="13">
        <f t="shared" si="14"/>
        <v>37667.510999999999</v>
      </c>
      <c r="D169" s="21" t="str">
        <f t="shared" si="15"/>
        <v>vis</v>
      </c>
      <c r="E169" s="35">
        <f>VLOOKUP(C169,Active!C$21:E$960,3,FALSE)</f>
        <v>13643.03968544937</v>
      </c>
      <c r="F169" s="6" t="s">
        <v>159</v>
      </c>
      <c r="G169" s="21" t="str">
        <f t="shared" si="16"/>
        <v>37667.511</v>
      </c>
      <c r="H169" s="13">
        <f t="shared" si="17"/>
        <v>-22495</v>
      </c>
      <c r="I169" s="36" t="s">
        <v>236</v>
      </c>
      <c r="J169" s="37" t="s">
        <v>237</v>
      </c>
      <c r="K169" s="36">
        <v>-22495</v>
      </c>
      <c r="L169" s="36" t="s">
        <v>238</v>
      </c>
      <c r="M169" s="37" t="s">
        <v>165</v>
      </c>
      <c r="N169" s="37"/>
      <c r="O169" s="38" t="s">
        <v>206</v>
      </c>
      <c r="P169" s="39" t="s">
        <v>198</v>
      </c>
    </row>
    <row r="170" spans="1:16" ht="12.75" customHeight="1" thickBot="1">
      <c r="A170" s="13" t="str">
        <f t="shared" si="12"/>
        <v>BAVM 15 </v>
      </c>
      <c r="B170" s="6" t="str">
        <f t="shared" si="13"/>
        <v>I</v>
      </c>
      <c r="C170" s="13">
        <f t="shared" si="14"/>
        <v>37731.360999999997</v>
      </c>
      <c r="D170" s="21" t="str">
        <f t="shared" si="15"/>
        <v>vis</v>
      </c>
      <c r="E170" s="35">
        <f>VLOOKUP(C170,Active!C$21:E$960,3,FALSE)</f>
        <v>13720.025874587147</v>
      </c>
      <c r="F170" s="6" t="s">
        <v>159</v>
      </c>
      <c r="G170" s="21" t="str">
        <f t="shared" si="16"/>
        <v>37731.361</v>
      </c>
      <c r="H170" s="13">
        <f t="shared" si="17"/>
        <v>-22418</v>
      </c>
      <c r="I170" s="36" t="s">
        <v>241</v>
      </c>
      <c r="J170" s="37" t="s">
        <v>242</v>
      </c>
      <c r="K170" s="36">
        <v>-22418</v>
      </c>
      <c r="L170" s="36" t="s">
        <v>212</v>
      </c>
      <c r="M170" s="37" t="s">
        <v>165</v>
      </c>
      <c r="N170" s="37"/>
      <c r="O170" s="38" t="s">
        <v>202</v>
      </c>
      <c r="P170" s="39" t="s">
        <v>198</v>
      </c>
    </row>
    <row r="171" spans="1:16" ht="12.75" customHeight="1" thickBot="1">
      <c r="A171" s="13" t="str">
        <f t="shared" si="12"/>
        <v>BAVM 15 </v>
      </c>
      <c r="B171" s="6" t="str">
        <f t="shared" si="13"/>
        <v>I</v>
      </c>
      <c r="C171" s="13">
        <f t="shared" si="14"/>
        <v>37731.364000000001</v>
      </c>
      <c r="D171" s="21" t="str">
        <f t="shared" si="15"/>
        <v>vis</v>
      </c>
      <c r="E171" s="35">
        <f>VLOOKUP(C171,Active!C$21:E$960,3,FALSE)</f>
        <v>13720.029491792593</v>
      </c>
      <c r="F171" s="6" t="s">
        <v>159</v>
      </c>
      <c r="G171" s="21" t="str">
        <f t="shared" si="16"/>
        <v>37731.364</v>
      </c>
      <c r="H171" s="13">
        <f t="shared" si="17"/>
        <v>-22418</v>
      </c>
      <c r="I171" s="36" t="s">
        <v>243</v>
      </c>
      <c r="J171" s="37" t="s">
        <v>244</v>
      </c>
      <c r="K171" s="36">
        <v>-22418</v>
      </c>
      <c r="L171" s="36" t="s">
        <v>231</v>
      </c>
      <c r="M171" s="37" t="s">
        <v>165</v>
      </c>
      <c r="N171" s="37"/>
      <c r="O171" s="38" t="s">
        <v>245</v>
      </c>
      <c r="P171" s="39" t="s">
        <v>198</v>
      </c>
    </row>
    <row r="172" spans="1:16" ht="12.75" customHeight="1" thickBot="1">
      <c r="A172" s="13" t="str">
        <f t="shared" si="12"/>
        <v> AN 289.191 </v>
      </c>
      <c r="B172" s="6" t="str">
        <f t="shared" si="13"/>
        <v>I</v>
      </c>
      <c r="C172" s="13">
        <f t="shared" si="14"/>
        <v>38815.351000000002</v>
      </c>
      <c r="D172" s="21" t="str">
        <f t="shared" si="15"/>
        <v>vis</v>
      </c>
      <c r="E172" s="35">
        <f>VLOOKUP(C172,Active!C$21:E$960,3,FALSE)</f>
        <v>15027.030716614723</v>
      </c>
      <c r="F172" s="6" t="s">
        <v>159</v>
      </c>
      <c r="G172" s="21" t="str">
        <f t="shared" si="16"/>
        <v>38815.351</v>
      </c>
      <c r="H172" s="13">
        <f t="shared" si="17"/>
        <v>-21111</v>
      </c>
      <c r="I172" s="36" t="s">
        <v>262</v>
      </c>
      <c r="J172" s="37" t="s">
        <v>263</v>
      </c>
      <c r="K172" s="36">
        <v>-21111</v>
      </c>
      <c r="L172" s="36" t="s">
        <v>264</v>
      </c>
      <c r="M172" s="37" t="s">
        <v>252</v>
      </c>
      <c r="N172" s="37" t="s">
        <v>253</v>
      </c>
      <c r="O172" s="38" t="s">
        <v>265</v>
      </c>
      <c r="P172" s="38" t="s">
        <v>266</v>
      </c>
    </row>
    <row r="173" spans="1:16" ht="12.75" customHeight="1" thickBot="1">
      <c r="A173" s="13" t="str">
        <f t="shared" si="12"/>
        <v> AN 291.112 </v>
      </c>
      <c r="B173" s="6" t="str">
        <f t="shared" si="13"/>
        <v>I</v>
      </c>
      <c r="C173" s="13">
        <f t="shared" si="14"/>
        <v>39223.398999999998</v>
      </c>
      <c r="D173" s="21" t="str">
        <f t="shared" si="15"/>
        <v>vis</v>
      </c>
      <c r="E173" s="35">
        <f>VLOOKUP(C173,Active!C$21:E$960,3,FALSE)</f>
        <v>15519.028531889458</v>
      </c>
      <c r="F173" s="6" t="s">
        <v>159</v>
      </c>
      <c r="G173" s="21" t="str">
        <f t="shared" si="16"/>
        <v>39223.399</v>
      </c>
      <c r="H173" s="13">
        <f t="shared" si="17"/>
        <v>-20619</v>
      </c>
      <c r="I173" s="36" t="s">
        <v>273</v>
      </c>
      <c r="J173" s="37" t="s">
        <v>274</v>
      </c>
      <c r="K173" s="36">
        <v>-20619</v>
      </c>
      <c r="L173" s="36" t="s">
        <v>275</v>
      </c>
      <c r="M173" s="37" t="s">
        <v>165</v>
      </c>
      <c r="N173" s="37"/>
      <c r="O173" s="38" t="s">
        <v>276</v>
      </c>
      <c r="P173" s="38" t="s">
        <v>277</v>
      </c>
    </row>
    <row r="174" spans="1:16" ht="12.75" customHeight="1" thickBot="1">
      <c r="A174" s="13" t="str">
        <f t="shared" si="12"/>
        <v> AN 291.112 </v>
      </c>
      <c r="B174" s="6" t="str">
        <f t="shared" si="13"/>
        <v>I</v>
      </c>
      <c r="C174" s="13">
        <f t="shared" si="14"/>
        <v>39223.402000000002</v>
      </c>
      <c r="D174" s="21" t="str">
        <f t="shared" si="15"/>
        <v>vis</v>
      </c>
      <c r="E174" s="35">
        <f>VLOOKUP(C174,Active!C$21:E$960,3,FALSE)</f>
        <v>15519.032149094905</v>
      </c>
      <c r="F174" s="6" t="s">
        <v>159</v>
      </c>
      <c r="G174" s="21" t="str">
        <f t="shared" si="16"/>
        <v>39223.402</v>
      </c>
      <c r="H174" s="13">
        <f t="shared" si="17"/>
        <v>-20619</v>
      </c>
      <c r="I174" s="36" t="s">
        <v>278</v>
      </c>
      <c r="J174" s="37" t="s">
        <v>279</v>
      </c>
      <c r="K174" s="36">
        <v>-20619</v>
      </c>
      <c r="L174" s="36" t="s">
        <v>280</v>
      </c>
      <c r="M174" s="37" t="s">
        <v>165</v>
      </c>
      <c r="N174" s="37"/>
      <c r="O174" s="38" t="s">
        <v>281</v>
      </c>
      <c r="P174" s="38" t="s">
        <v>277</v>
      </c>
    </row>
    <row r="175" spans="1:16" ht="12.75" customHeight="1" thickBot="1">
      <c r="A175" s="13" t="str">
        <f t="shared" si="12"/>
        <v>BAVM 23 </v>
      </c>
      <c r="B175" s="6" t="str">
        <f t="shared" si="13"/>
        <v>I</v>
      </c>
      <c r="C175" s="13">
        <f t="shared" si="14"/>
        <v>39233.347999999998</v>
      </c>
      <c r="D175" s="21" t="str">
        <f t="shared" si="15"/>
        <v>vis</v>
      </c>
      <c r="E175" s="35">
        <f>VLOOKUP(C175,Active!C$21:E$960,3,FALSE)</f>
        <v>15531.024390867247</v>
      </c>
      <c r="F175" s="6" t="s">
        <v>159</v>
      </c>
      <c r="G175" s="21" t="str">
        <f t="shared" si="16"/>
        <v>39233.348</v>
      </c>
      <c r="H175" s="13">
        <f t="shared" si="17"/>
        <v>-20607</v>
      </c>
      <c r="I175" s="36" t="s">
        <v>282</v>
      </c>
      <c r="J175" s="37" t="s">
        <v>283</v>
      </c>
      <c r="K175" s="36">
        <v>-20607</v>
      </c>
      <c r="L175" s="36" t="s">
        <v>227</v>
      </c>
      <c r="M175" s="37" t="s">
        <v>165</v>
      </c>
      <c r="N175" s="37"/>
      <c r="O175" s="38" t="s">
        <v>284</v>
      </c>
      <c r="P175" s="39" t="s">
        <v>285</v>
      </c>
    </row>
    <row r="176" spans="1:16" ht="12.75" customHeight="1" thickBot="1">
      <c r="A176" s="13" t="str">
        <f t="shared" si="12"/>
        <v>BAVM 25 </v>
      </c>
      <c r="B176" s="6" t="str">
        <f t="shared" si="13"/>
        <v>I</v>
      </c>
      <c r="C176" s="13">
        <f t="shared" si="14"/>
        <v>40317.345000000001</v>
      </c>
      <c r="D176" s="21" t="str">
        <f t="shared" si="15"/>
        <v>vis</v>
      </c>
      <c r="E176" s="35">
        <f>VLOOKUP(C176,Active!C$21:E$960,3,FALSE)</f>
        <v>16838.03767304085</v>
      </c>
      <c r="F176" s="6" t="s">
        <v>159</v>
      </c>
      <c r="G176" s="21" t="str">
        <f t="shared" si="16"/>
        <v>40317.345</v>
      </c>
      <c r="H176" s="13">
        <f t="shared" si="17"/>
        <v>-19300</v>
      </c>
      <c r="I176" s="36" t="s">
        <v>294</v>
      </c>
      <c r="J176" s="37" t="s">
        <v>295</v>
      </c>
      <c r="K176" s="36">
        <v>-19300</v>
      </c>
      <c r="L176" s="36" t="s">
        <v>293</v>
      </c>
      <c r="M176" s="37" t="s">
        <v>165</v>
      </c>
      <c r="N176" s="37"/>
      <c r="O176" s="38" t="s">
        <v>296</v>
      </c>
      <c r="P176" s="39" t="s">
        <v>297</v>
      </c>
    </row>
    <row r="177" spans="1:16" ht="12.75" customHeight="1" thickBot="1">
      <c r="A177" s="13" t="str">
        <f t="shared" si="12"/>
        <v>BAVM 25 </v>
      </c>
      <c r="B177" s="6" t="str">
        <f t="shared" si="13"/>
        <v>I</v>
      </c>
      <c r="C177" s="13">
        <f t="shared" si="14"/>
        <v>40953.476999999999</v>
      </c>
      <c r="D177" s="21" t="str">
        <f t="shared" si="15"/>
        <v>vis</v>
      </c>
      <c r="E177" s="35">
        <f>VLOOKUP(C177,Active!C$21:E$960,3,FALSE)</f>
        <v>17605.044383590466</v>
      </c>
      <c r="F177" s="6" t="s">
        <v>159</v>
      </c>
      <c r="G177" s="21" t="str">
        <f t="shared" si="16"/>
        <v>40953.477</v>
      </c>
      <c r="H177" s="13">
        <f t="shared" si="17"/>
        <v>-18533</v>
      </c>
      <c r="I177" s="36" t="s">
        <v>298</v>
      </c>
      <c r="J177" s="37" t="s">
        <v>299</v>
      </c>
      <c r="K177" s="36">
        <v>-18533</v>
      </c>
      <c r="L177" s="36" t="s">
        <v>300</v>
      </c>
      <c r="M177" s="37" t="s">
        <v>165</v>
      </c>
      <c r="N177" s="37"/>
      <c r="O177" s="38" t="s">
        <v>301</v>
      </c>
      <c r="P177" s="39" t="s">
        <v>297</v>
      </c>
    </row>
    <row r="178" spans="1:16" ht="12.75" customHeight="1" thickBot="1">
      <c r="A178" s="13" t="str">
        <f t="shared" si="12"/>
        <v>BAVM 26 </v>
      </c>
      <c r="B178" s="6" t="str">
        <f t="shared" si="13"/>
        <v>I</v>
      </c>
      <c r="C178" s="13">
        <f t="shared" si="14"/>
        <v>41391.375</v>
      </c>
      <c r="D178" s="21" t="str">
        <f t="shared" si="15"/>
        <v>vis</v>
      </c>
      <c r="E178" s="35">
        <f>VLOOKUP(C178,Active!C$21:E$960,3,FALSE)</f>
        <v>18133.033393004014</v>
      </c>
      <c r="F178" s="6" t="s">
        <v>159</v>
      </c>
      <c r="G178" s="21" t="str">
        <f t="shared" si="16"/>
        <v>41391.375</v>
      </c>
      <c r="H178" s="13">
        <f t="shared" si="17"/>
        <v>-18005</v>
      </c>
      <c r="I178" s="36" t="s">
        <v>314</v>
      </c>
      <c r="J178" s="37" t="s">
        <v>315</v>
      </c>
      <c r="K178" s="36">
        <v>-18005</v>
      </c>
      <c r="L178" s="36" t="s">
        <v>316</v>
      </c>
      <c r="M178" s="37" t="s">
        <v>165</v>
      </c>
      <c r="N178" s="37"/>
      <c r="O178" s="38" t="s">
        <v>235</v>
      </c>
      <c r="P178" s="39" t="s">
        <v>317</v>
      </c>
    </row>
    <row r="179" spans="1:16" ht="12.75" customHeight="1" thickBot="1">
      <c r="A179" s="13" t="str">
        <f t="shared" si="12"/>
        <v>BAVM 26 </v>
      </c>
      <c r="B179" s="6" t="str">
        <f t="shared" si="13"/>
        <v>I</v>
      </c>
      <c r="C179" s="13">
        <f t="shared" si="14"/>
        <v>41396.351999999999</v>
      </c>
      <c r="D179" s="21" t="str">
        <f t="shared" si="15"/>
        <v>vis</v>
      </c>
      <c r="E179" s="35">
        <f>VLOOKUP(C179,Active!C$21:E$960,3,FALSE)</f>
        <v>18139.034336830773</v>
      </c>
      <c r="F179" s="6" t="s">
        <v>159</v>
      </c>
      <c r="G179" s="21" t="str">
        <f t="shared" si="16"/>
        <v>41396.352</v>
      </c>
      <c r="H179" s="13">
        <f t="shared" si="17"/>
        <v>-17999</v>
      </c>
      <c r="I179" s="36" t="s">
        <v>318</v>
      </c>
      <c r="J179" s="37" t="s">
        <v>319</v>
      </c>
      <c r="K179" s="36">
        <v>-17999</v>
      </c>
      <c r="L179" s="36" t="s">
        <v>293</v>
      </c>
      <c r="M179" s="37" t="s">
        <v>165</v>
      </c>
      <c r="N179" s="37"/>
      <c r="O179" s="38" t="s">
        <v>235</v>
      </c>
      <c r="P179" s="39" t="s">
        <v>317</v>
      </c>
    </row>
    <row r="180" spans="1:16" ht="12.75" customHeight="1" thickBot="1">
      <c r="A180" s="13" t="str">
        <f t="shared" si="12"/>
        <v>BAVM 28 </v>
      </c>
      <c r="B180" s="6" t="str">
        <f t="shared" si="13"/>
        <v>I</v>
      </c>
      <c r="C180" s="13">
        <f t="shared" si="14"/>
        <v>41765.425000000003</v>
      </c>
      <c r="D180" s="21" t="str">
        <f t="shared" si="15"/>
        <v>vis</v>
      </c>
      <c r="E180" s="35">
        <f>VLOOKUP(C180,Active!C$21:E$960,3,FALSE)</f>
        <v>18584.038624750079</v>
      </c>
      <c r="F180" s="6" t="s">
        <v>159</v>
      </c>
      <c r="G180" s="21" t="str">
        <f t="shared" si="16"/>
        <v>41765.425</v>
      </c>
      <c r="H180" s="13">
        <f t="shared" si="17"/>
        <v>-17554</v>
      </c>
      <c r="I180" s="36" t="s">
        <v>329</v>
      </c>
      <c r="J180" s="37" t="s">
        <v>330</v>
      </c>
      <c r="K180" s="36">
        <v>-17554</v>
      </c>
      <c r="L180" s="36" t="s">
        <v>331</v>
      </c>
      <c r="M180" s="37" t="s">
        <v>165</v>
      </c>
      <c r="N180" s="37"/>
      <c r="O180" s="38" t="s">
        <v>202</v>
      </c>
      <c r="P180" s="39" t="s">
        <v>332</v>
      </c>
    </row>
    <row r="181" spans="1:16" ht="12.75" customHeight="1" thickBot="1">
      <c r="A181" s="13" t="str">
        <f t="shared" si="12"/>
        <v> BAC 27.335 </v>
      </c>
      <c r="B181" s="6" t="str">
        <f t="shared" si="13"/>
        <v>I</v>
      </c>
      <c r="C181" s="13">
        <f t="shared" si="14"/>
        <v>42077.269699999997</v>
      </c>
      <c r="D181" s="21" t="str">
        <f t="shared" si="15"/>
        <v>vis</v>
      </c>
      <c r="E181" s="35">
        <f>VLOOKUP(C181,Active!C$21:E$960,3,FALSE)</f>
        <v>18960.040739954671</v>
      </c>
      <c r="F181" s="6" t="s">
        <v>159</v>
      </c>
      <c r="G181" s="21" t="str">
        <f t="shared" si="16"/>
        <v>42077.2697</v>
      </c>
      <c r="H181" s="13">
        <f t="shared" si="17"/>
        <v>-17178</v>
      </c>
      <c r="I181" s="36" t="s">
        <v>333</v>
      </c>
      <c r="J181" s="37" t="s">
        <v>334</v>
      </c>
      <c r="K181" s="36">
        <v>-17178</v>
      </c>
      <c r="L181" s="36" t="s">
        <v>335</v>
      </c>
      <c r="M181" s="37" t="s">
        <v>252</v>
      </c>
      <c r="N181" s="37" t="s">
        <v>253</v>
      </c>
      <c r="O181" s="38" t="s">
        <v>336</v>
      </c>
      <c r="P181" s="38" t="s">
        <v>337</v>
      </c>
    </row>
    <row r="182" spans="1:16" ht="12.75" customHeight="1" thickBot="1">
      <c r="A182" s="13" t="str">
        <f t="shared" si="12"/>
        <v>BAVM 28 </v>
      </c>
      <c r="B182" s="6" t="str">
        <f t="shared" si="13"/>
        <v>I</v>
      </c>
      <c r="C182" s="13">
        <f t="shared" si="14"/>
        <v>42096.34</v>
      </c>
      <c r="D182" s="21" t="str">
        <f t="shared" si="15"/>
        <v>vis</v>
      </c>
      <c r="E182" s="35">
        <f>VLOOKUP(C182,Active!C$21:E$960,3,FALSE)</f>
        <v>18983.034470929051</v>
      </c>
      <c r="F182" s="6" t="s">
        <v>159</v>
      </c>
      <c r="G182" s="21" t="str">
        <f t="shared" si="16"/>
        <v>42096.340</v>
      </c>
      <c r="H182" s="13">
        <f t="shared" si="17"/>
        <v>-17155</v>
      </c>
      <c r="I182" s="36" t="s">
        <v>338</v>
      </c>
      <c r="J182" s="37" t="s">
        <v>339</v>
      </c>
      <c r="K182" s="36">
        <v>-17155</v>
      </c>
      <c r="L182" s="36" t="s">
        <v>309</v>
      </c>
      <c r="M182" s="37" t="s">
        <v>165</v>
      </c>
      <c r="N182" s="37"/>
      <c r="O182" s="38" t="s">
        <v>290</v>
      </c>
      <c r="P182" s="39" t="s">
        <v>332</v>
      </c>
    </row>
    <row r="183" spans="1:16" ht="12.75" customHeight="1" thickBot="1">
      <c r="A183" s="13" t="str">
        <f t="shared" si="12"/>
        <v> BAC 27.335 </v>
      </c>
      <c r="B183" s="6" t="str">
        <f t="shared" si="13"/>
        <v>I</v>
      </c>
      <c r="C183" s="13">
        <f t="shared" si="14"/>
        <v>42101.320800000001</v>
      </c>
      <c r="D183" s="21" t="str">
        <f t="shared" si="15"/>
        <v>vis</v>
      </c>
      <c r="E183" s="35">
        <f>VLOOKUP(C183,Active!C$21:E$960,3,FALSE)</f>
        <v>18989.039996549378</v>
      </c>
      <c r="F183" s="6" t="s">
        <v>159</v>
      </c>
      <c r="G183" s="21" t="str">
        <f t="shared" si="16"/>
        <v>42101.3208</v>
      </c>
      <c r="H183" s="13">
        <f t="shared" si="17"/>
        <v>-17149</v>
      </c>
      <c r="I183" s="36" t="s">
        <v>340</v>
      </c>
      <c r="J183" s="37" t="s">
        <v>341</v>
      </c>
      <c r="K183" s="36">
        <v>-17149</v>
      </c>
      <c r="L183" s="36" t="s">
        <v>342</v>
      </c>
      <c r="M183" s="37" t="s">
        <v>252</v>
      </c>
      <c r="N183" s="37" t="s">
        <v>253</v>
      </c>
      <c r="O183" s="38" t="s">
        <v>336</v>
      </c>
      <c r="P183" s="38" t="s">
        <v>337</v>
      </c>
    </row>
    <row r="184" spans="1:16" ht="12.75" customHeight="1" thickBot="1">
      <c r="A184" s="13" t="str">
        <f t="shared" si="12"/>
        <v>BAVM 28 </v>
      </c>
      <c r="B184" s="6" t="str">
        <f t="shared" si="13"/>
        <v>I</v>
      </c>
      <c r="C184" s="13">
        <f t="shared" si="14"/>
        <v>42465.411999999997</v>
      </c>
      <c r="D184" s="21" t="str">
        <f t="shared" si="15"/>
        <v>vis</v>
      </c>
      <c r="E184" s="35">
        <f>VLOOKUP(C184,Active!C$21:E$960,3,FALSE)</f>
        <v>19428.037553113205</v>
      </c>
      <c r="F184" s="6" t="s">
        <v>159</v>
      </c>
      <c r="G184" s="21" t="str">
        <f t="shared" si="16"/>
        <v>42465.412</v>
      </c>
      <c r="H184" s="13">
        <f t="shared" si="17"/>
        <v>-16710</v>
      </c>
      <c r="I184" s="36" t="s">
        <v>363</v>
      </c>
      <c r="J184" s="37" t="s">
        <v>364</v>
      </c>
      <c r="K184" s="36">
        <v>-16710</v>
      </c>
      <c r="L184" s="36" t="s">
        <v>304</v>
      </c>
      <c r="M184" s="37" t="s">
        <v>165</v>
      </c>
      <c r="N184" s="37"/>
      <c r="O184" s="38" t="s">
        <v>202</v>
      </c>
      <c r="P184" s="39" t="s">
        <v>332</v>
      </c>
    </row>
    <row r="185" spans="1:16" ht="12.75" customHeight="1" thickBot="1">
      <c r="A185" s="13" t="str">
        <f t="shared" si="12"/>
        <v>BAVM 31 </v>
      </c>
      <c r="B185" s="6" t="str">
        <f t="shared" si="13"/>
        <v>I</v>
      </c>
      <c r="C185" s="13">
        <f t="shared" si="14"/>
        <v>43573.455999999998</v>
      </c>
      <c r="D185" s="21" t="str">
        <f t="shared" si="15"/>
        <v>vis</v>
      </c>
      <c r="E185" s="35">
        <f>VLOOKUP(C185,Active!C$21:E$960,3,FALSE)</f>
        <v>20764.045148367404</v>
      </c>
      <c r="F185" s="6" t="s">
        <v>159</v>
      </c>
      <c r="G185" s="21" t="str">
        <f t="shared" si="16"/>
        <v>43573.456</v>
      </c>
      <c r="H185" s="13">
        <f t="shared" si="17"/>
        <v>-15374</v>
      </c>
      <c r="I185" s="36" t="s">
        <v>411</v>
      </c>
      <c r="J185" s="37" t="s">
        <v>412</v>
      </c>
      <c r="K185" s="36">
        <v>-15374</v>
      </c>
      <c r="L185" s="36" t="s">
        <v>413</v>
      </c>
      <c r="M185" s="37" t="s">
        <v>165</v>
      </c>
      <c r="N185" s="37"/>
      <c r="O185" s="38" t="s">
        <v>197</v>
      </c>
      <c r="P185" s="39" t="s">
        <v>414</v>
      </c>
    </row>
    <row r="186" spans="1:16" ht="12.75" customHeight="1" thickBot="1">
      <c r="A186" s="13" t="str">
        <f t="shared" si="12"/>
        <v>BAVM 31 </v>
      </c>
      <c r="B186" s="6" t="str">
        <f t="shared" si="13"/>
        <v>I</v>
      </c>
      <c r="C186" s="13">
        <f t="shared" si="14"/>
        <v>43938.374000000003</v>
      </c>
      <c r="D186" s="21" t="str">
        <f t="shared" si="15"/>
        <v>vis</v>
      </c>
      <c r="E186" s="35">
        <f>VLOOKUP(C186,Active!C$21:E$960,3,FALSE)</f>
        <v>21204.039606750805</v>
      </c>
      <c r="F186" s="6" t="s">
        <v>159</v>
      </c>
      <c r="G186" s="21" t="str">
        <f t="shared" si="16"/>
        <v>43938.374</v>
      </c>
      <c r="H186" s="13">
        <f t="shared" si="17"/>
        <v>-14934</v>
      </c>
      <c r="I186" s="36" t="s">
        <v>415</v>
      </c>
      <c r="J186" s="37" t="s">
        <v>416</v>
      </c>
      <c r="K186" s="36">
        <v>-14934</v>
      </c>
      <c r="L186" s="36" t="s">
        <v>371</v>
      </c>
      <c r="M186" s="37" t="s">
        <v>165</v>
      </c>
      <c r="N186" s="37"/>
      <c r="O186" s="38" t="s">
        <v>197</v>
      </c>
      <c r="P186" s="39" t="s">
        <v>414</v>
      </c>
    </row>
    <row r="187" spans="1:16" ht="12.75" customHeight="1" thickBot="1">
      <c r="A187" s="13" t="str">
        <f t="shared" si="12"/>
        <v>BAVM 34 </v>
      </c>
      <c r="B187" s="6" t="str">
        <f t="shared" si="13"/>
        <v>I</v>
      </c>
      <c r="C187" s="13">
        <f t="shared" si="14"/>
        <v>44278.417999999998</v>
      </c>
      <c r="D187" s="21" t="str">
        <f t="shared" si="15"/>
        <v>vis</v>
      </c>
      <c r="E187" s="35">
        <f>VLOOKUP(C187,Active!C$21:E$960,3,FALSE)</f>
        <v>21614.042609087006</v>
      </c>
      <c r="F187" s="6" t="s">
        <v>159</v>
      </c>
      <c r="G187" s="21" t="str">
        <f t="shared" si="16"/>
        <v>44278.418</v>
      </c>
      <c r="H187" s="13">
        <f t="shared" si="17"/>
        <v>-14524</v>
      </c>
      <c r="I187" s="36" t="s">
        <v>417</v>
      </c>
      <c r="J187" s="37" t="s">
        <v>418</v>
      </c>
      <c r="K187" s="36">
        <v>-14524</v>
      </c>
      <c r="L187" s="36" t="s">
        <v>413</v>
      </c>
      <c r="M187" s="37" t="s">
        <v>160</v>
      </c>
      <c r="N187" s="37"/>
      <c r="O187" s="38" t="s">
        <v>419</v>
      </c>
      <c r="P187" s="39" t="s">
        <v>420</v>
      </c>
    </row>
    <row r="188" spans="1:16" ht="12.75" customHeight="1" thickBot="1">
      <c r="A188" s="13" t="str">
        <f t="shared" si="12"/>
        <v> BBS 53 </v>
      </c>
      <c r="B188" s="6" t="str">
        <f t="shared" si="13"/>
        <v>I</v>
      </c>
      <c r="C188" s="13">
        <f t="shared" si="14"/>
        <v>44662.428</v>
      </c>
      <c r="D188" s="21" t="str">
        <f t="shared" si="15"/>
        <v>vis</v>
      </c>
      <c r="E188" s="35">
        <f>VLOOKUP(C188,Active!C$21:E$960,3,FALSE)</f>
        <v>22077.056962897474</v>
      </c>
      <c r="F188" s="6" t="s">
        <v>159</v>
      </c>
      <c r="G188" s="21" t="str">
        <f t="shared" si="16"/>
        <v>44662.428</v>
      </c>
      <c r="H188" s="13">
        <f t="shared" si="17"/>
        <v>-14061</v>
      </c>
      <c r="I188" s="36" t="s">
        <v>432</v>
      </c>
      <c r="J188" s="37" t="s">
        <v>433</v>
      </c>
      <c r="K188" s="36">
        <v>-14061</v>
      </c>
      <c r="L188" s="36" t="s">
        <v>434</v>
      </c>
      <c r="M188" s="37" t="s">
        <v>165</v>
      </c>
      <c r="N188" s="37"/>
      <c r="O188" s="38" t="s">
        <v>305</v>
      </c>
      <c r="P188" s="38" t="s">
        <v>431</v>
      </c>
    </row>
    <row r="189" spans="1:16" ht="13.5" thickBot="1">
      <c r="A189" s="13" t="str">
        <f t="shared" si="12"/>
        <v>IBVS 3593 </v>
      </c>
      <c r="B189" s="6" t="str">
        <f t="shared" si="13"/>
        <v>I</v>
      </c>
      <c r="C189" s="13">
        <f t="shared" si="14"/>
        <v>47971.602899999998</v>
      </c>
      <c r="D189" s="21" t="str">
        <f t="shared" si="15"/>
        <v>vis</v>
      </c>
      <c r="E189" s="35" t="e">
        <f>VLOOKUP(C189,Active!C$21:E$960,3,FALSE)</f>
        <v>#N/A</v>
      </c>
      <c r="F189" s="6" t="s">
        <v>159</v>
      </c>
      <c r="G189" s="21" t="str">
        <f t="shared" si="16"/>
        <v>47971.6029</v>
      </c>
      <c r="H189" s="13">
        <f t="shared" si="17"/>
        <v>-10071</v>
      </c>
      <c r="I189" s="36" t="s">
        <v>543</v>
      </c>
      <c r="J189" s="37" t="s">
        <v>544</v>
      </c>
      <c r="K189" s="36">
        <v>-10071</v>
      </c>
      <c r="L189" s="36" t="s">
        <v>545</v>
      </c>
      <c r="M189" s="37" t="s">
        <v>252</v>
      </c>
      <c r="N189" s="37" t="s">
        <v>253</v>
      </c>
      <c r="O189" s="38" t="s">
        <v>546</v>
      </c>
      <c r="P189" s="39" t="s">
        <v>547</v>
      </c>
    </row>
    <row r="190" spans="1:16" ht="13.5" thickBot="1">
      <c r="A190" s="13" t="str">
        <f t="shared" si="12"/>
        <v> BRNO 32 </v>
      </c>
      <c r="B190" s="6" t="str">
        <f t="shared" si="13"/>
        <v>I</v>
      </c>
      <c r="C190" s="13">
        <f t="shared" si="14"/>
        <v>49829.386299999998</v>
      </c>
      <c r="D190" s="21" t="str">
        <f t="shared" si="15"/>
        <v>vis</v>
      </c>
      <c r="E190" s="35">
        <f>VLOOKUP(C190,Active!C$21:E$960,3,FALSE)</f>
        <v>28307.040188438797</v>
      </c>
      <c r="F190" s="6" t="s">
        <v>159</v>
      </c>
      <c r="G190" s="21" t="str">
        <f t="shared" si="16"/>
        <v>49829.3863</v>
      </c>
      <c r="H190" s="13">
        <f t="shared" si="17"/>
        <v>-7831</v>
      </c>
      <c r="I190" s="36" t="s">
        <v>599</v>
      </c>
      <c r="J190" s="37" t="s">
        <v>600</v>
      </c>
      <c r="K190" s="36">
        <v>-7831</v>
      </c>
      <c r="L190" s="36" t="s">
        <v>601</v>
      </c>
      <c r="M190" s="37" t="s">
        <v>165</v>
      </c>
      <c r="N190" s="37"/>
      <c r="O190" s="38" t="s">
        <v>602</v>
      </c>
      <c r="P190" s="38" t="s">
        <v>603</v>
      </c>
    </row>
    <row r="191" spans="1:16" ht="13.5" thickBot="1">
      <c r="A191" s="13" t="str">
        <f t="shared" si="12"/>
        <v> BRNO 32 </v>
      </c>
      <c r="B191" s="6" t="str">
        <f t="shared" si="13"/>
        <v>I</v>
      </c>
      <c r="C191" s="13">
        <f t="shared" si="14"/>
        <v>49829.391199999998</v>
      </c>
      <c r="D191" s="21" t="str">
        <f t="shared" si="15"/>
        <v>vis</v>
      </c>
      <c r="E191" s="35">
        <f>VLOOKUP(C191,Active!C$21:E$960,3,FALSE)</f>
        <v>28307.04609654102</v>
      </c>
      <c r="F191" s="6" t="s">
        <v>159</v>
      </c>
      <c r="G191" s="21" t="str">
        <f t="shared" si="16"/>
        <v>49829.3912</v>
      </c>
      <c r="H191" s="13">
        <f t="shared" si="17"/>
        <v>-7831</v>
      </c>
      <c r="I191" s="36" t="s">
        <v>604</v>
      </c>
      <c r="J191" s="37" t="s">
        <v>605</v>
      </c>
      <c r="K191" s="36">
        <v>-7831</v>
      </c>
      <c r="L191" s="36" t="s">
        <v>606</v>
      </c>
      <c r="M191" s="37" t="s">
        <v>165</v>
      </c>
      <c r="N191" s="37"/>
      <c r="O191" s="38" t="s">
        <v>607</v>
      </c>
      <c r="P191" s="38" t="s">
        <v>603</v>
      </c>
    </row>
    <row r="192" spans="1:16" ht="13.5" thickBot="1">
      <c r="A192" s="13" t="str">
        <f t="shared" si="12"/>
        <v> BRNO 32 </v>
      </c>
      <c r="B192" s="6" t="str">
        <f t="shared" si="13"/>
        <v>I</v>
      </c>
      <c r="C192" s="13">
        <f t="shared" si="14"/>
        <v>49829.3946</v>
      </c>
      <c r="D192" s="21" t="str">
        <f t="shared" si="15"/>
        <v>vis</v>
      </c>
      <c r="E192" s="35">
        <f>VLOOKUP(C192,Active!C$21:E$960,3,FALSE)</f>
        <v>28307.05019604052</v>
      </c>
      <c r="F192" s="6" t="s">
        <v>159</v>
      </c>
      <c r="G192" s="21" t="str">
        <f t="shared" si="16"/>
        <v>49829.3946</v>
      </c>
      <c r="H192" s="13">
        <f t="shared" si="17"/>
        <v>-7831</v>
      </c>
      <c r="I192" s="36" t="s">
        <v>608</v>
      </c>
      <c r="J192" s="37" t="s">
        <v>609</v>
      </c>
      <c r="K192" s="36">
        <v>-7831</v>
      </c>
      <c r="L192" s="36" t="s">
        <v>610</v>
      </c>
      <c r="M192" s="37" t="s">
        <v>165</v>
      </c>
      <c r="N192" s="37"/>
      <c r="O192" s="38" t="s">
        <v>611</v>
      </c>
      <c r="P192" s="38" t="s">
        <v>603</v>
      </c>
    </row>
    <row r="193" spans="1:16" ht="13.5" thickBot="1">
      <c r="A193" s="13" t="str">
        <f t="shared" si="12"/>
        <v> BRNO 32 </v>
      </c>
      <c r="B193" s="6" t="str">
        <f t="shared" si="13"/>
        <v>I</v>
      </c>
      <c r="C193" s="13">
        <f t="shared" si="14"/>
        <v>50481.265399999997</v>
      </c>
      <c r="D193" s="21" t="str">
        <f t="shared" si="15"/>
        <v>vis</v>
      </c>
      <c r="E193" s="35">
        <f>VLOOKUP(C193,Active!C$21:E$960,3,FALSE)</f>
        <v>29093.03373092219</v>
      </c>
      <c r="F193" s="6" t="s">
        <v>159</v>
      </c>
      <c r="G193" s="21" t="str">
        <f t="shared" si="16"/>
        <v>50481.2654</v>
      </c>
      <c r="H193" s="13">
        <f t="shared" si="17"/>
        <v>-7045</v>
      </c>
      <c r="I193" s="36" t="s">
        <v>624</v>
      </c>
      <c r="J193" s="37" t="s">
        <v>625</v>
      </c>
      <c r="K193" s="36">
        <v>-7045</v>
      </c>
      <c r="L193" s="36" t="s">
        <v>626</v>
      </c>
      <c r="M193" s="37" t="s">
        <v>165</v>
      </c>
      <c r="N193" s="37"/>
      <c r="O193" s="38" t="s">
        <v>607</v>
      </c>
      <c r="P193" s="38" t="s">
        <v>603</v>
      </c>
    </row>
    <row r="194" spans="1:16" ht="13.5" thickBot="1">
      <c r="A194" s="13" t="str">
        <f t="shared" si="12"/>
        <v> BRNO 32 </v>
      </c>
      <c r="B194" s="6" t="str">
        <f t="shared" si="13"/>
        <v>I</v>
      </c>
      <c r="C194" s="13">
        <f t="shared" si="14"/>
        <v>50481.279300000002</v>
      </c>
      <c r="D194" s="21" t="str">
        <f t="shared" si="15"/>
        <v>vis</v>
      </c>
      <c r="E194" s="35">
        <f>VLOOKUP(C194,Active!C$21:E$960,3,FALSE)</f>
        <v>29093.05049064074</v>
      </c>
      <c r="F194" s="6" t="s">
        <v>159</v>
      </c>
      <c r="G194" s="21" t="str">
        <f t="shared" si="16"/>
        <v>50481.2793</v>
      </c>
      <c r="H194" s="13">
        <f t="shared" si="17"/>
        <v>-7045</v>
      </c>
      <c r="I194" s="36" t="s">
        <v>627</v>
      </c>
      <c r="J194" s="37" t="s">
        <v>628</v>
      </c>
      <c r="K194" s="36">
        <v>-7045</v>
      </c>
      <c r="L194" s="36" t="s">
        <v>629</v>
      </c>
      <c r="M194" s="37" t="s">
        <v>165</v>
      </c>
      <c r="N194" s="37"/>
      <c r="O194" s="38" t="s">
        <v>630</v>
      </c>
      <c r="P194" s="38" t="s">
        <v>603</v>
      </c>
    </row>
    <row r="195" spans="1:16" ht="13.5" thickBot="1">
      <c r="A195" s="13" t="str">
        <f t="shared" si="12"/>
        <v> BRNO 32 </v>
      </c>
      <c r="B195" s="6" t="str">
        <f t="shared" si="13"/>
        <v>I</v>
      </c>
      <c r="C195" s="13">
        <f t="shared" si="14"/>
        <v>50481.2814</v>
      </c>
      <c r="D195" s="21" t="str">
        <f t="shared" si="15"/>
        <v>vis</v>
      </c>
      <c r="E195" s="35">
        <f>VLOOKUP(C195,Active!C$21:E$960,3,FALSE)</f>
        <v>29093.053022684548</v>
      </c>
      <c r="F195" s="6" t="s">
        <v>159</v>
      </c>
      <c r="G195" s="21" t="str">
        <f t="shared" si="16"/>
        <v>50481.2814</v>
      </c>
      <c r="H195" s="13">
        <f t="shared" si="17"/>
        <v>-7045</v>
      </c>
      <c r="I195" s="36" t="s">
        <v>631</v>
      </c>
      <c r="J195" s="37" t="s">
        <v>632</v>
      </c>
      <c r="K195" s="36">
        <v>-7045</v>
      </c>
      <c r="L195" s="36" t="s">
        <v>633</v>
      </c>
      <c r="M195" s="37" t="s">
        <v>165</v>
      </c>
      <c r="N195" s="37"/>
      <c r="O195" s="38" t="s">
        <v>611</v>
      </c>
      <c r="P195" s="38" t="s">
        <v>603</v>
      </c>
    </row>
    <row r="196" spans="1:16" ht="13.5" thickBot="1">
      <c r="A196" s="13" t="str">
        <f t="shared" si="12"/>
        <v> BRNO 32 </v>
      </c>
      <c r="B196" s="6" t="str">
        <f t="shared" si="13"/>
        <v>I</v>
      </c>
      <c r="C196" s="13">
        <f t="shared" si="14"/>
        <v>50509.470800000003</v>
      </c>
      <c r="D196" s="21" t="str">
        <f t="shared" si="15"/>
        <v>vis</v>
      </c>
      <c r="E196" s="35">
        <f>VLOOKUP(C196,Active!C$21:E$960,3,FALSE)</f>
        <v>29127.041973038202</v>
      </c>
      <c r="F196" s="6" t="s">
        <v>159</v>
      </c>
      <c r="G196" s="21" t="str">
        <f t="shared" si="16"/>
        <v>50509.4708</v>
      </c>
      <c r="H196" s="13">
        <f t="shared" si="17"/>
        <v>-7011</v>
      </c>
      <c r="I196" s="36" t="s">
        <v>634</v>
      </c>
      <c r="J196" s="37" t="s">
        <v>635</v>
      </c>
      <c r="K196" s="36">
        <v>-7011</v>
      </c>
      <c r="L196" s="36" t="s">
        <v>614</v>
      </c>
      <c r="M196" s="37" t="s">
        <v>165</v>
      </c>
      <c r="N196" s="37"/>
      <c r="O196" s="38" t="s">
        <v>636</v>
      </c>
      <c r="P196" s="38" t="s">
        <v>603</v>
      </c>
    </row>
    <row r="197" spans="1:16" ht="13.5" thickBot="1">
      <c r="A197" s="13" t="str">
        <f t="shared" si="12"/>
        <v> BRNO 32 </v>
      </c>
      <c r="B197" s="6" t="str">
        <f t="shared" si="13"/>
        <v>I</v>
      </c>
      <c r="C197" s="13">
        <f t="shared" si="14"/>
        <v>50509.472900000001</v>
      </c>
      <c r="D197" s="21" t="str">
        <f t="shared" si="15"/>
        <v>vis</v>
      </c>
      <c r="E197" s="35">
        <f>VLOOKUP(C197,Active!C$21:E$960,3,FALSE)</f>
        <v>29127.044505082005</v>
      </c>
      <c r="F197" s="6" t="s">
        <v>159</v>
      </c>
      <c r="G197" s="21" t="str">
        <f t="shared" si="16"/>
        <v>50509.4729</v>
      </c>
      <c r="H197" s="13">
        <f t="shared" si="17"/>
        <v>-7011</v>
      </c>
      <c r="I197" s="36" t="s">
        <v>637</v>
      </c>
      <c r="J197" s="37" t="s">
        <v>638</v>
      </c>
      <c r="K197" s="36">
        <v>-7011</v>
      </c>
      <c r="L197" s="36" t="s">
        <v>639</v>
      </c>
      <c r="M197" s="37" t="s">
        <v>165</v>
      </c>
      <c r="N197" s="37"/>
      <c r="O197" s="38" t="s">
        <v>640</v>
      </c>
      <c r="P197" s="38" t="s">
        <v>603</v>
      </c>
    </row>
    <row r="198" spans="1:16" ht="13.5" thickBot="1">
      <c r="A198" s="13" t="str">
        <f t="shared" si="12"/>
        <v> BRNO 32 </v>
      </c>
      <c r="B198" s="6" t="str">
        <f t="shared" si="13"/>
        <v>I</v>
      </c>
      <c r="C198" s="13">
        <f t="shared" si="14"/>
        <v>50510.306900000003</v>
      </c>
      <c r="D198" s="21" t="str">
        <f t="shared" si="15"/>
        <v>vis</v>
      </c>
      <c r="E198" s="35">
        <f>VLOOKUP(C198,Active!C$21:E$960,3,FALSE)</f>
        <v>29128.050088194632</v>
      </c>
      <c r="F198" s="6" t="s">
        <v>159</v>
      </c>
      <c r="G198" s="21" t="str">
        <f t="shared" si="16"/>
        <v>50510.3069</v>
      </c>
      <c r="H198" s="13">
        <f t="shared" si="17"/>
        <v>-7010</v>
      </c>
      <c r="I198" s="36" t="s">
        <v>641</v>
      </c>
      <c r="J198" s="37" t="s">
        <v>642</v>
      </c>
      <c r="K198" s="36">
        <v>-7010</v>
      </c>
      <c r="L198" s="36" t="s">
        <v>643</v>
      </c>
      <c r="M198" s="37" t="s">
        <v>165</v>
      </c>
      <c r="N198" s="37"/>
      <c r="O198" s="38" t="s">
        <v>636</v>
      </c>
      <c r="P198" s="38" t="s">
        <v>603</v>
      </c>
    </row>
    <row r="199" spans="1:16" ht="13.5" thickBot="1">
      <c r="A199" s="13" t="str">
        <f t="shared" si="12"/>
        <v> BRNO 32 </v>
      </c>
      <c r="B199" s="6" t="str">
        <f t="shared" si="13"/>
        <v>I</v>
      </c>
      <c r="C199" s="13">
        <f t="shared" si="14"/>
        <v>50510.308299999997</v>
      </c>
      <c r="D199" s="21" t="str">
        <f t="shared" si="15"/>
        <v>vis</v>
      </c>
      <c r="E199" s="35">
        <f>VLOOKUP(C199,Active!C$21:E$960,3,FALSE)</f>
        <v>29128.051776223831</v>
      </c>
      <c r="F199" s="6" t="s">
        <v>159</v>
      </c>
      <c r="G199" s="21" t="str">
        <f t="shared" si="16"/>
        <v>50510.3083</v>
      </c>
      <c r="H199" s="13">
        <f t="shared" si="17"/>
        <v>-7010</v>
      </c>
      <c r="I199" s="36" t="s">
        <v>644</v>
      </c>
      <c r="J199" s="37" t="s">
        <v>645</v>
      </c>
      <c r="K199" s="36">
        <v>-7010</v>
      </c>
      <c r="L199" s="36" t="s">
        <v>646</v>
      </c>
      <c r="M199" s="37" t="s">
        <v>165</v>
      </c>
      <c r="N199" s="37"/>
      <c r="O199" s="38" t="s">
        <v>640</v>
      </c>
      <c r="P199" s="38" t="s">
        <v>603</v>
      </c>
    </row>
    <row r="200" spans="1:16" ht="13.5" thickBot="1">
      <c r="A200" s="13" t="str">
        <f t="shared" si="12"/>
        <v>BAVM 131 </v>
      </c>
      <c r="B200" s="6" t="str">
        <f t="shared" si="13"/>
        <v>I</v>
      </c>
      <c r="C200" s="13">
        <f t="shared" si="14"/>
        <v>50840.394</v>
      </c>
      <c r="D200" s="21" t="str">
        <f t="shared" si="15"/>
        <v>vis</v>
      </c>
      <c r="E200" s="35">
        <f>VLOOKUP(C200,Active!C$21:E$960,3,FALSE)</f>
        <v>29526.047706245383</v>
      </c>
      <c r="F200" s="6" t="s">
        <v>159</v>
      </c>
      <c r="G200" s="21" t="str">
        <f t="shared" si="16"/>
        <v>50840.394</v>
      </c>
      <c r="H200" s="13">
        <f t="shared" si="17"/>
        <v>-6612</v>
      </c>
      <c r="I200" s="36" t="s">
        <v>647</v>
      </c>
      <c r="J200" s="37" t="s">
        <v>648</v>
      </c>
      <c r="K200" s="36">
        <v>-6612</v>
      </c>
      <c r="L200" s="36" t="s">
        <v>491</v>
      </c>
      <c r="M200" s="37" t="s">
        <v>165</v>
      </c>
      <c r="N200" s="37"/>
      <c r="O200" s="38" t="s">
        <v>578</v>
      </c>
      <c r="P200" s="39" t="s">
        <v>649</v>
      </c>
    </row>
    <row r="201" spans="1:16" ht="13.5" thickBot="1">
      <c r="A201" s="13" t="str">
        <f t="shared" si="12"/>
        <v>IBVS 4751 </v>
      </c>
      <c r="B201" s="6" t="str">
        <f t="shared" si="13"/>
        <v>I</v>
      </c>
      <c r="C201" s="13">
        <f t="shared" si="14"/>
        <v>51150.572999999997</v>
      </c>
      <c r="D201" s="21" t="str">
        <f t="shared" si="15"/>
        <v>vis</v>
      </c>
      <c r="E201" s="35" t="e">
        <f>VLOOKUP(C201,Active!C$21:E$960,3,FALSE)</f>
        <v>#N/A</v>
      </c>
      <c r="F201" s="6" t="s">
        <v>159</v>
      </c>
      <c r="G201" s="21" t="str">
        <f t="shared" si="16"/>
        <v>51150.5730</v>
      </c>
      <c r="H201" s="13">
        <f t="shared" si="17"/>
        <v>-6238</v>
      </c>
      <c r="I201" s="36" t="s">
        <v>666</v>
      </c>
      <c r="J201" s="37" t="s">
        <v>667</v>
      </c>
      <c r="K201" s="36">
        <v>-6238</v>
      </c>
      <c r="L201" s="36" t="s">
        <v>623</v>
      </c>
      <c r="M201" s="37" t="s">
        <v>252</v>
      </c>
      <c r="N201" s="37" t="s">
        <v>618</v>
      </c>
      <c r="O201" s="38" t="s">
        <v>668</v>
      </c>
      <c r="P201" s="39" t="s">
        <v>669</v>
      </c>
    </row>
    <row r="202" spans="1:16" ht="13.5" thickBot="1">
      <c r="A202" s="13" t="str">
        <f t="shared" si="12"/>
        <v>IBVS 4751 </v>
      </c>
      <c r="B202" s="6" t="str">
        <f t="shared" si="13"/>
        <v>I</v>
      </c>
      <c r="C202" s="13">
        <f t="shared" si="14"/>
        <v>51150.573199999999</v>
      </c>
      <c r="D202" s="21" t="str">
        <f t="shared" si="15"/>
        <v>vis</v>
      </c>
      <c r="E202" s="35" t="e">
        <f>VLOOKUP(C202,Active!C$21:E$960,3,FALSE)</f>
        <v>#N/A</v>
      </c>
      <c r="F202" s="6" t="s">
        <v>159</v>
      </c>
      <c r="G202" s="21" t="str">
        <f t="shared" si="16"/>
        <v>51150.5732</v>
      </c>
      <c r="H202" s="13">
        <f t="shared" si="17"/>
        <v>-6238</v>
      </c>
      <c r="I202" s="36" t="s">
        <v>670</v>
      </c>
      <c r="J202" s="37" t="s">
        <v>667</v>
      </c>
      <c r="K202" s="36">
        <v>-6238</v>
      </c>
      <c r="L202" s="36" t="s">
        <v>671</v>
      </c>
      <c r="M202" s="37" t="s">
        <v>252</v>
      </c>
      <c r="N202" s="37" t="s">
        <v>38</v>
      </c>
      <c r="O202" s="38" t="s">
        <v>668</v>
      </c>
      <c r="P202" s="39" t="s">
        <v>669</v>
      </c>
    </row>
    <row r="203" spans="1:16" ht="13.5" thickBot="1">
      <c r="A203" s="13" t="str">
        <f t="shared" ref="A203:A223" si="18">P203</f>
        <v>IBVS 4751 </v>
      </c>
      <c r="B203" s="6" t="str">
        <f t="shared" ref="B203:B223" si="19">IF(H203=INT(H203),"I","II")</f>
        <v>I</v>
      </c>
      <c r="C203" s="13">
        <f t="shared" ref="C203:C223" si="20">1*G203</f>
        <v>51150.574099999998</v>
      </c>
      <c r="D203" s="21" t="str">
        <f t="shared" ref="D203:D223" si="21">VLOOKUP(F203,I$1:J$5,2,FALSE)</f>
        <v>vis</v>
      </c>
      <c r="E203" s="35" t="e">
        <f>VLOOKUP(C203,Active!C$21:E$960,3,FALSE)</f>
        <v>#N/A</v>
      </c>
      <c r="F203" s="6" t="s">
        <v>159</v>
      </c>
      <c r="G203" s="21" t="str">
        <f t="shared" ref="G203:G223" si="22">MID(I203,3,LEN(I203)-3)</f>
        <v>51150.5741</v>
      </c>
      <c r="H203" s="13">
        <f t="shared" ref="H203:H223" si="23">1*K203</f>
        <v>-6238</v>
      </c>
      <c r="I203" s="36" t="s">
        <v>672</v>
      </c>
      <c r="J203" s="37" t="s">
        <v>673</v>
      </c>
      <c r="K203" s="36">
        <v>-6238</v>
      </c>
      <c r="L203" s="36" t="s">
        <v>606</v>
      </c>
      <c r="M203" s="37" t="s">
        <v>252</v>
      </c>
      <c r="N203" s="37" t="s">
        <v>674</v>
      </c>
      <c r="O203" s="38" t="s">
        <v>668</v>
      </c>
      <c r="P203" s="39" t="s">
        <v>669</v>
      </c>
    </row>
    <row r="204" spans="1:16" ht="13.5" thickBot="1">
      <c r="A204" s="13" t="str">
        <f t="shared" si="18"/>
        <v>BAVM 122 </v>
      </c>
      <c r="B204" s="6" t="str">
        <f t="shared" si="19"/>
        <v>I</v>
      </c>
      <c r="C204" s="13">
        <f t="shared" si="20"/>
        <v>51185.406000000003</v>
      </c>
      <c r="D204" s="21" t="str">
        <f t="shared" si="21"/>
        <v>vis</v>
      </c>
      <c r="E204" s="35">
        <f>VLOOKUP(C204,Active!C$21:E$960,3,FALSE)</f>
        <v>29942.04080079203</v>
      </c>
      <c r="F204" s="6" t="s">
        <v>159</v>
      </c>
      <c r="G204" s="21" t="str">
        <f t="shared" si="22"/>
        <v>51185.406</v>
      </c>
      <c r="H204" s="13">
        <f t="shared" si="23"/>
        <v>-6196</v>
      </c>
      <c r="I204" s="36" t="s">
        <v>675</v>
      </c>
      <c r="J204" s="37" t="s">
        <v>676</v>
      </c>
      <c r="K204" s="36">
        <v>-6196</v>
      </c>
      <c r="L204" s="36" t="s">
        <v>434</v>
      </c>
      <c r="M204" s="37" t="s">
        <v>165</v>
      </c>
      <c r="N204" s="37"/>
      <c r="O204" s="38" t="s">
        <v>652</v>
      </c>
      <c r="P204" s="39" t="s">
        <v>677</v>
      </c>
    </row>
    <row r="205" spans="1:16" ht="13.5" thickBot="1">
      <c r="A205" s="13" t="str">
        <f t="shared" si="18"/>
        <v>IBVS 4941 </v>
      </c>
      <c r="B205" s="6" t="str">
        <f t="shared" si="19"/>
        <v>I</v>
      </c>
      <c r="C205" s="13">
        <f t="shared" si="20"/>
        <v>51618.334900000002</v>
      </c>
      <c r="D205" s="21" t="str">
        <f t="shared" si="21"/>
        <v>vis</v>
      </c>
      <c r="E205" s="35" t="e">
        <f>VLOOKUP(C205,Active!C$21:E$960,3,FALSE)</f>
        <v>#N/A</v>
      </c>
      <c r="F205" s="6" t="s">
        <v>159</v>
      </c>
      <c r="G205" s="21" t="str">
        <f t="shared" si="22"/>
        <v>51618.3349</v>
      </c>
      <c r="H205" s="13">
        <f t="shared" si="23"/>
        <v>-5674</v>
      </c>
      <c r="I205" s="36" t="s">
        <v>678</v>
      </c>
      <c r="J205" s="37" t="s">
        <v>679</v>
      </c>
      <c r="K205" s="36">
        <v>-5674</v>
      </c>
      <c r="L205" s="36" t="s">
        <v>680</v>
      </c>
      <c r="M205" s="37" t="s">
        <v>252</v>
      </c>
      <c r="N205" s="37" t="s">
        <v>253</v>
      </c>
      <c r="O205" s="38" t="s">
        <v>681</v>
      </c>
      <c r="P205" s="39" t="s">
        <v>682</v>
      </c>
    </row>
    <row r="206" spans="1:16" ht="13.5" thickBot="1">
      <c r="A206" s="13" t="str">
        <f t="shared" si="18"/>
        <v>IBVS 4941 </v>
      </c>
      <c r="B206" s="6" t="str">
        <f t="shared" si="19"/>
        <v>I</v>
      </c>
      <c r="C206" s="13">
        <f t="shared" si="20"/>
        <v>51632.434200000003</v>
      </c>
      <c r="D206" s="21" t="str">
        <f t="shared" si="21"/>
        <v>vis</v>
      </c>
      <c r="E206" s="35" t="e">
        <f>VLOOKUP(C206,Active!C$21:E$960,3,FALSE)</f>
        <v>#N/A</v>
      </c>
      <c r="F206" s="6" t="s">
        <v>159</v>
      </c>
      <c r="G206" s="21" t="str">
        <f t="shared" si="22"/>
        <v>51632.4342</v>
      </c>
      <c r="H206" s="13">
        <f t="shared" si="23"/>
        <v>-5657</v>
      </c>
      <c r="I206" s="36" t="s">
        <v>683</v>
      </c>
      <c r="J206" s="37" t="s">
        <v>684</v>
      </c>
      <c r="K206" s="36">
        <v>-5657</v>
      </c>
      <c r="L206" s="36" t="s">
        <v>680</v>
      </c>
      <c r="M206" s="37" t="s">
        <v>252</v>
      </c>
      <c r="N206" s="37" t="s">
        <v>253</v>
      </c>
      <c r="O206" s="38" t="s">
        <v>681</v>
      </c>
      <c r="P206" s="39" t="s">
        <v>682</v>
      </c>
    </row>
    <row r="207" spans="1:16" ht="13.5" thickBot="1">
      <c r="A207" s="13" t="str">
        <f t="shared" si="18"/>
        <v>BAVM 131 </v>
      </c>
      <c r="B207" s="6" t="str">
        <f t="shared" si="19"/>
        <v>I</v>
      </c>
      <c r="C207" s="13">
        <f t="shared" si="20"/>
        <v>51637.400999999998</v>
      </c>
      <c r="D207" s="21" t="str">
        <f t="shared" si="21"/>
        <v>vis</v>
      </c>
      <c r="E207" s="35">
        <f>VLOOKUP(C207,Active!C$21:E$960,3,FALSE)</f>
        <v>30487.027058573232</v>
      </c>
      <c r="F207" s="6" t="s">
        <v>159</v>
      </c>
      <c r="G207" s="21" t="str">
        <f t="shared" si="22"/>
        <v>51637.401</v>
      </c>
      <c r="H207" s="13">
        <f t="shared" si="23"/>
        <v>-5651</v>
      </c>
      <c r="I207" s="36" t="s">
        <v>685</v>
      </c>
      <c r="J207" s="37" t="s">
        <v>686</v>
      </c>
      <c r="K207" s="36">
        <v>-5651</v>
      </c>
      <c r="L207" s="36" t="s">
        <v>496</v>
      </c>
      <c r="M207" s="37" t="s">
        <v>165</v>
      </c>
      <c r="N207" s="37"/>
      <c r="O207" s="38" t="s">
        <v>652</v>
      </c>
      <c r="P207" s="39" t="s">
        <v>649</v>
      </c>
    </row>
    <row r="208" spans="1:16" ht="13.5" thickBot="1">
      <c r="A208" s="13" t="str">
        <f t="shared" si="18"/>
        <v>BAVM 143 </v>
      </c>
      <c r="B208" s="6" t="str">
        <f t="shared" si="19"/>
        <v>I</v>
      </c>
      <c r="C208" s="13">
        <f t="shared" si="20"/>
        <v>51924.373</v>
      </c>
      <c r="D208" s="21" t="str">
        <f t="shared" si="21"/>
        <v>vis</v>
      </c>
      <c r="E208" s="35">
        <f>VLOOKUP(C208,Active!C$21:E$960,3,FALSE)</f>
        <v>30833.039285186336</v>
      </c>
      <c r="F208" s="6" t="s">
        <v>159</v>
      </c>
      <c r="G208" s="21" t="str">
        <f t="shared" si="22"/>
        <v>51924.373</v>
      </c>
      <c r="H208" s="13">
        <f t="shared" si="23"/>
        <v>-5305</v>
      </c>
      <c r="I208" s="36" t="s">
        <v>687</v>
      </c>
      <c r="J208" s="37" t="s">
        <v>688</v>
      </c>
      <c r="K208" s="36">
        <v>-5305</v>
      </c>
      <c r="L208" s="36" t="s">
        <v>560</v>
      </c>
      <c r="M208" s="37" t="s">
        <v>165</v>
      </c>
      <c r="N208" s="37"/>
      <c r="O208" s="38" t="s">
        <v>652</v>
      </c>
      <c r="P208" s="39" t="s">
        <v>689</v>
      </c>
    </row>
    <row r="209" spans="1:16" ht="13.5" thickBot="1">
      <c r="A209" s="13" t="str">
        <f t="shared" si="18"/>
        <v>OEJV 0074 </v>
      </c>
      <c r="B209" s="6" t="str">
        <f t="shared" si="19"/>
        <v>I</v>
      </c>
      <c r="C209" s="13">
        <f t="shared" si="20"/>
        <v>51943.430999999997</v>
      </c>
      <c r="D209" s="21" t="str">
        <f t="shared" si="21"/>
        <v>vis</v>
      </c>
      <c r="E209" s="35" t="e">
        <f>VLOOKUP(C209,Active!C$21:E$960,3,FALSE)</f>
        <v>#N/A</v>
      </c>
      <c r="F209" s="6" t="s">
        <v>159</v>
      </c>
      <c r="G209" s="21" t="str">
        <f t="shared" si="22"/>
        <v>51943.431</v>
      </c>
      <c r="H209" s="13">
        <f t="shared" si="23"/>
        <v>-5282</v>
      </c>
      <c r="I209" s="36" t="s">
        <v>690</v>
      </c>
      <c r="J209" s="37" t="s">
        <v>691</v>
      </c>
      <c r="K209" s="36">
        <v>-5282</v>
      </c>
      <c r="L209" s="36" t="s">
        <v>352</v>
      </c>
      <c r="M209" s="37" t="s">
        <v>165</v>
      </c>
      <c r="N209" s="37"/>
      <c r="O209" s="38" t="s">
        <v>692</v>
      </c>
      <c r="P209" s="39" t="s">
        <v>693</v>
      </c>
    </row>
    <row r="210" spans="1:16" ht="13.5" thickBot="1">
      <c r="A210" s="13" t="str">
        <f t="shared" si="18"/>
        <v>IBVS 5069 </v>
      </c>
      <c r="B210" s="6" t="str">
        <f t="shared" si="19"/>
        <v>I</v>
      </c>
      <c r="C210" s="13">
        <f t="shared" si="20"/>
        <v>51958.375500000002</v>
      </c>
      <c r="D210" s="21" t="str">
        <f t="shared" si="21"/>
        <v>vis</v>
      </c>
      <c r="E210" s="35" t="e">
        <f>VLOOKUP(C210,Active!C$21:E$960,3,FALSE)</f>
        <v>#N/A</v>
      </c>
      <c r="F210" s="6" t="s">
        <v>159</v>
      </c>
      <c r="G210" s="21" t="str">
        <f t="shared" si="22"/>
        <v>51958.3755</v>
      </c>
      <c r="H210" s="13">
        <f t="shared" si="23"/>
        <v>-5264</v>
      </c>
      <c r="I210" s="36" t="s">
        <v>694</v>
      </c>
      <c r="J210" s="37" t="s">
        <v>695</v>
      </c>
      <c r="K210" s="36">
        <v>-5264</v>
      </c>
      <c r="L210" s="36" t="s">
        <v>595</v>
      </c>
      <c r="M210" s="37" t="s">
        <v>252</v>
      </c>
      <c r="N210" s="37" t="s">
        <v>618</v>
      </c>
      <c r="O210" s="38" t="s">
        <v>696</v>
      </c>
      <c r="P210" s="39" t="s">
        <v>697</v>
      </c>
    </row>
    <row r="211" spans="1:16" ht="13.5" thickBot="1">
      <c r="A211" s="13" t="str">
        <f t="shared" si="18"/>
        <v>IBVS 5069 </v>
      </c>
      <c r="B211" s="6" t="str">
        <f t="shared" si="19"/>
        <v>I</v>
      </c>
      <c r="C211" s="13">
        <f t="shared" si="20"/>
        <v>51958.376300000004</v>
      </c>
      <c r="D211" s="21" t="str">
        <f t="shared" si="21"/>
        <v>vis</v>
      </c>
      <c r="E211" s="35" t="e">
        <f>VLOOKUP(C211,Active!C$21:E$960,3,FALSE)</f>
        <v>#N/A</v>
      </c>
      <c r="F211" s="6" t="s">
        <v>159</v>
      </c>
      <c r="G211" s="21" t="str">
        <f t="shared" si="22"/>
        <v>51958.3763</v>
      </c>
      <c r="H211" s="13">
        <f t="shared" si="23"/>
        <v>-5264</v>
      </c>
      <c r="I211" s="36" t="s">
        <v>698</v>
      </c>
      <c r="J211" s="37" t="s">
        <v>699</v>
      </c>
      <c r="K211" s="36">
        <v>-5264</v>
      </c>
      <c r="L211" s="36" t="s">
        <v>700</v>
      </c>
      <c r="M211" s="37" t="s">
        <v>252</v>
      </c>
      <c r="N211" s="37" t="s">
        <v>38</v>
      </c>
      <c r="O211" s="38" t="s">
        <v>696</v>
      </c>
      <c r="P211" s="39" t="s">
        <v>697</v>
      </c>
    </row>
    <row r="212" spans="1:16" ht="13.5" thickBot="1">
      <c r="A212" s="13" t="str">
        <f t="shared" si="18"/>
        <v>VSB 40 </v>
      </c>
      <c r="B212" s="6" t="str">
        <f t="shared" si="19"/>
        <v>I</v>
      </c>
      <c r="C212" s="13">
        <f t="shared" si="20"/>
        <v>52319.153899999998</v>
      </c>
      <c r="D212" s="21" t="str">
        <f t="shared" si="21"/>
        <v>vis</v>
      </c>
      <c r="E212" s="35">
        <f>VLOOKUP(C212,Active!C$21:E$960,3,FALSE)</f>
        <v>31309.040491691932</v>
      </c>
      <c r="F212" s="6" t="s">
        <v>159</v>
      </c>
      <c r="G212" s="21" t="str">
        <f t="shared" si="22"/>
        <v>52319.1539</v>
      </c>
      <c r="H212" s="13">
        <f t="shared" si="23"/>
        <v>-4829</v>
      </c>
      <c r="I212" s="36" t="s">
        <v>706</v>
      </c>
      <c r="J212" s="37" t="s">
        <v>707</v>
      </c>
      <c r="K212" s="36">
        <v>-4829</v>
      </c>
      <c r="L212" s="36" t="s">
        <v>708</v>
      </c>
      <c r="M212" s="37" t="s">
        <v>252</v>
      </c>
      <c r="N212" s="37" t="s">
        <v>253</v>
      </c>
      <c r="O212" s="38" t="s">
        <v>709</v>
      </c>
      <c r="P212" s="39" t="s">
        <v>710</v>
      </c>
    </row>
    <row r="213" spans="1:16" ht="13.5" thickBot="1">
      <c r="A213" s="13" t="str">
        <f t="shared" si="18"/>
        <v>BAVM 154 </v>
      </c>
      <c r="B213" s="6" t="str">
        <f t="shared" si="19"/>
        <v>I</v>
      </c>
      <c r="C213" s="13">
        <f t="shared" si="20"/>
        <v>52337.400999999998</v>
      </c>
      <c r="D213" s="21" t="str">
        <f t="shared" si="21"/>
        <v>vis</v>
      </c>
      <c r="E213" s="35">
        <f>VLOOKUP(C213,Active!C$21:E$960,3,FALSE)</f>
        <v>31331.041661493276</v>
      </c>
      <c r="F213" s="6" t="s">
        <v>159</v>
      </c>
      <c r="G213" s="21" t="str">
        <f t="shared" si="22"/>
        <v>52337.401</v>
      </c>
      <c r="H213" s="13">
        <f t="shared" si="23"/>
        <v>-4807</v>
      </c>
      <c r="I213" s="36" t="s">
        <v>711</v>
      </c>
      <c r="J213" s="37" t="s">
        <v>712</v>
      </c>
      <c r="K213" s="36">
        <v>-4807</v>
      </c>
      <c r="L213" s="36" t="s">
        <v>458</v>
      </c>
      <c r="M213" s="37" t="s">
        <v>165</v>
      </c>
      <c r="N213" s="37"/>
      <c r="O213" s="38" t="s">
        <v>713</v>
      </c>
      <c r="P213" s="39" t="s">
        <v>714</v>
      </c>
    </row>
    <row r="214" spans="1:16" ht="13.5" thickBot="1">
      <c r="A214" s="13" t="str">
        <f t="shared" si="18"/>
        <v>VSB 42 </v>
      </c>
      <c r="B214" s="6" t="str">
        <f t="shared" si="19"/>
        <v>I</v>
      </c>
      <c r="C214" s="13">
        <f t="shared" si="20"/>
        <v>52955.274899999997</v>
      </c>
      <c r="D214" s="21" t="str">
        <f t="shared" si="21"/>
        <v>vis</v>
      </c>
      <c r="E214" s="35">
        <f>VLOOKUP(C214,Active!C$21:E$960,3,FALSE)</f>
        <v>32076.033939154931</v>
      </c>
      <c r="F214" s="6" t="s">
        <v>159</v>
      </c>
      <c r="G214" s="21" t="str">
        <f t="shared" si="22"/>
        <v>52955.2749</v>
      </c>
      <c r="H214" s="13">
        <f t="shared" si="23"/>
        <v>-4062</v>
      </c>
      <c r="I214" s="36" t="s">
        <v>744</v>
      </c>
      <c r="J214" s="37" t="s">
        <v>745</v>
      </c>
      <c r="K214" s="36" t="s">
        <v>746</v>
      </c>
      <c r="L214" s="36" t="s">
        <v>747</v>
      </c>
      <c r="M214" s="37" t="s">
        <v>252</v>
      </c>
      <c r="N214" s="37" t="s">
        <v>253</v>
      </c>
      <c r="O214" s="38" t="s">
        <v>709</v>
      </c>
      <c r="P214" s="39" t="s">
        <v>748</v>
      </c>
    </row>
    <row r="215" spans="1:16" ht="13.5" thickBot="1">
      <c r="A215" s="13" t="str">
        <f t="shared" si="18"/>
        <v>BAVM 171 </v>
      </c>
      <c r="B215" s="6" t="str">
        <f t="shared" si="19"/>
        <v>I</v>
      </c>
      <c r="C215" s="13">
        <f t="shared" si="20"/>
        <v>53081.351000000002</v>
      </c>
      <c r="D215" s="21" t="str">
        <f t="shared" si="21"/>
        <v>vis</v>
      </c>
      <c r="E215" s="35">
        <f>VLOOKUP(C215,Active!C$21:E$960,3,FALSE)</f>
        <v>32228.048324125237</v>
      </c>
      <c r="F215" s="6" t="s">
        <v>159</v>
      </c>
      <c r="G215" s="21" t="str">
        <f t="shared" si="22"/>
        <v>53081.351</v>
      </c>
      <c r="H215" s="13">
        <f t="shared" si="23"/>
        <v>-3910</v>
      </c>
      <c r="I215" s="36" t="s">
        <v>756</v>
      </c>
      <c r="J215" s="37" t="s">
        <v>757</v>
      </c>
      <c r="K215" s="36" t="s">
        <v>758</v>
      </c>
      <c r="L215" s="36" t="s">
        <v>759</v>
      </c>
      <c r="M215" s="37" t="s">
        <v>165</v>
      </c>
      <c r="N215" s="37"/>
      <c r="O215" s="38" t="s">
        <v>652</v>
      </c>
      <c r="P215" s="39" t="s">
        <v>760</v>
      </c>
    </row>
    <row r="216" spans="1:16" ht="13.5" thickBot="1">
      <c r="A216" s="13" t="str">
        <f t="shared" si="18"/>
        <v>VSB 45 </v>
      </c>
      <c r="B216" s="6" t="str">
        <f t="shared" si="19"/>
        <v>I</v>
      </c>
      <c r="C216" s="13">
        <f t="shared" si="20"/>
        <v>54097.314400000003</v>
      </c>
      <c r="D216" s="21" t="str">
        <f t="shared" si="21"/>
        <v>vis</v>
      </c>
      <c r="E216" s="35">
        <f>VLOOKUP(C216,Active!C$21:E$960,3,FALSE)</f>
        <v>33453.031103599948</v>
      </c>
      <c r="F216" s="6" t="s">
        <v>159</v>
      </c>
      <c r="G216" s="21" t="str">
        <f t="shared" si="22"/>
        <v>54097.3144</v>
      </c>
      <c r="H216" s="13">
        <f t="shared" si="23"/>
        <v>-2685</v>
      </c>
      <c r="I216" s="36" t="s">
        <v>826</v>
      </c>
      <c r="J216" s="37" t="s">
        <v>827</v>
      </c>
      <c r="K216" s="36" t="s">
        <v>828</v>
      </c>
      <c r="L216" s="36" t="s">
        <v>747</v>
      </c>
      <c r="M216" s="37" t="s">
        <v>252</v>
      </c>
      <c r="N216" s="37" t="s">
        <v>253</v>
      </c>
      <c r="O216" s="38" t="s">
        <v>829</v>
      </c>
      <c r="P216" s="39" t="s">
        <v>830</v>
      </c>
    </row>
    <row r="217" spans="1:16" ht="13.5" thickBot="1">
      <c r="A217" s="13" t="str">
        <f t="shared" si="18"/>
        <v>BAVM 203 </v>
      </c>
      <c r="B217" s="6" t="str">
        <f t="shared" si="19"/>
        <v>I</v>
      </c>
      <c r="C217" s="13">
        <f t="shared" si="20"/>
        <v>54223.379399999998</v>
      </c>
      <c r="D217" s="21" t="str">
        <f t="shared" si="21"/>
        <v>vis</v>
      </c>
      <c r="E217" s="35">
        <f>VLOOKUP(C217,Active!C$21:E$960,3,FALSE)</f>
        <v>33605.032104910111</v>
      </c>
      <c r="F217" s="6" t="s">
        <v>159</v>
      </c>
      <c r="G217" s="21" t="str">
        <f t="shared" si="22"/>
        <v>54223.3794</v>
      </c>
      <c r="H217" s="13">
        <f t="shared" si="23"/>
        <v>-2533</v>
      </c>
      <c r="I217" s="36" t="s">
        <v>837</v>
      </c>
      <c r="J217" s="37" t="s">
        <v>838</v>
      </c>
      <c r="K217" s="36" t="s">
        <v>839</v>
      </c>
      <c r="L217" s="36" t="s">
        <v>840</v>
      </c>
      <c r="M217" s="37" t="s">
        <v>753</v>
      </c>
      <c r="N217" s="37" t="s">
        <v>159</v>
      </c>
      <c r="O217" s="38" t="s">
        <v>841</v>
      </c>
      <c r="P217" s="39" t="s">
        <v>842</v>
      </c>
    </row>
    <row r="218" spans="1:16" ht="13.5" thickBot="1">
      <c r="A218" s="13" t="str">
        <f t="shared" si="18"/>
        <v>OEJV 0116 </v>
      </c>
      <c r="B218" s="6" t="str">
        <f t="shared" si="19"/>
        <v>I</v>
      </c>
      <c r="C218" s="13">
        <f t="shared" si="20"/>
        <v>54835.453000000001</v>
      </c>
      <c r="D218" s="21" t="str">
        <f t="shared" si="21"/>
        <v>vis</v>
      </c>
      <c r="E218" s="35" t="e">
        <f>VLOOKUP(C218,Active!C$21:E$960,3,FALSE)</f>
        <v>#N/A</v>
      </c>
      <c r="F218" s="6" t="s">
        <v>159</v>
      </c>
      <c r="G218" s="21" t="str">
        <f t="shared" si="22"/>
        <v>54835.453</v>
      </c>
      <c r="H218" s="13">
        <f t="shared" si="23"/>
        <v>-1795</v>
      </c>
      <c r="I218" s="36" t="s">
        <v>864</v>
      </c>
      <c r="J218" s="37" t="s">
        <v>865</v>
      </c>
      <c r="K218" s="36" t="s">
        <v>866</v>
      </c>
      <c r="L218" s="36" t="s">
        <v>557</v>
      </c>
      <c r="M218" s="37" t="s">
        <v>753</v>
      </c>
      <c r="N218" s="37" t="s">
        <v>725</v>
      </c>
      <c r="O218" s="38" t="s">
        <v>867</v>
      </c>
      <c r="P218" s="39" t="s">
        <v>868</v>
      </c>
    </row>
    <row r="219" spans="1:16" ht="13.5" thickBot="1">
      <c r="A219" s="13" t="str">
        <f t="shared" si="18"/>
        <v>BAVM 220 </v>
      </c>
      <c r="B219" s="6" t="str">
        <f t="shared" si="19"/>
        <v>I</v>
      </c>
      <c r="C219" s="13">
        <f t="shared" si="20"/>
        <v>55618.376199999999</v>
      </c>
      <c r="D219" s="21" t="str">
        <f t="shared" si="21"/>
        <v>vis</v>
      </c>
      <c r="E219" s="35">
        <f>VLOOKUP(C219,Active!C$21:E$960,3,FALSE)</f>
        <v>35287.028776662584</v>
      </c>
      <c r="F219" s="6" t="s">
        <v>159</v>
      </c>
      <c r="G219" s="21" t="str">
        <f t="shared" si="22"/>
        <v>55618.3762</v>
      </c>
      <c r="H219" s="13">
        <f t="shared" si="23"/>
        <v>-851</v>
      </c>
      <c r="I219" s="36" t="s">
        <v>887</v>
      </c>
      <c r="J219" s="37" t="s">
        <v>888</v>
      </c>
      <c r="K219" s="36" t="s">
        <v>889</v>
      </c>
      <c r="L219" s="36" t="s">
        <v>890</v>
      </c>
      <c r="M219" s="37" t="s">
        <v>753</v>
      </c>
      <c r="N219" s="37" t="s">
        <v>725</v>
      </c>
      <c r="O219" s="38" t="s">
        <v>891</v>
      </c>
      <c r="P219" s="39" t="s">
        <v>892</v>
      </c>
    </row>
    <row r="220" spans="1:16" ht="13.5" thickBot="1">
      <c r="A220" s="13" t="str">
        <f t="shared" si="18"/>
        <v>BAVM 220 </v>
      </c>
      <c r="B220" s="6" t="str">
        <f t="shared" si="19"/>
        <v>I</v>
      </c>
      <c r="C220" s="13">
        <f t="shared" si="20"/>
        <v>55628.328800000003</v>
      </c>
      <c r="D220" s="21" t="str">
        <f t="shared" si="21"/>
        <v>vis</v>
      </c>
      <c r="E220" s="35">
        <f>VLOOKUP(C220,Active!C$21:E$960,3,FALSE)</f>
        <v>35299.028976286907</v>
      </c>
      <c r="F220" s="6" t="s">
        <v>159</v>
      </c>
      <c r="G220" s="21" t="str">
        <f t="shared" si="22"/>
        <v>55628.3288</v>
      </c>
      <c r="H220" s="13">
        <f t="shared" si="23"/>
        <v>-839</v>
      </c>
      <c r="I220" s="36" t="s">
        <v>893</v>
      </c>
      <c r="J220" s="37" t="s">
        <v>894</v>
      </c>
      <c r="K220" s="36" t="s">
        <v>895</v>
      </c>
      <c r="L220" s="36" t="s">
        <v>700</v>
      </c>
      <c r="M220" s="37" t="s">
        <v>753</v>
      </c>
      <c r="N220" s="37" t="s">
        <v>725</v>
      </c>
      <c r="O220" s="38" t="s">
        <v>891</v>
      </c>
      <c r="P220" s="39" t="s">
        <v>892</v>
      </c>
    </row>
    <row r="221" spans="1:16" ht="13.5" thickBot="1">
      <c r="A221" s="13" t="str">
        <f t="shared" si="18"/>
        <v>VSB 56 </v>
      </c>
      <c r="B221" s="6" t="str">
        <f t="shared" si="19"/>
        <v>I</v>
      </c>
      <c r="C221" s="13">
        <f t="shared" si="20"/>
        <v>56324.168299999998</v>
      </c>
      <c r="D221" s="21" t="str">
        <f t="shared" si="21"/>
        <v>vis</v>
      </c>
      <c r="E221" s="35">
        <f>VLOOKUP(C221,Active!C$21:E$960,3,FALSE)</f>
        <v>36138.027118127735</v>
      </c>
      <c r="F221" s="6" t="s">
        <v>159</v>
      </c>
      <c r="G221" s="21" t="str">
        <f t="shared" si="22"/>
        <v>56324.1683</v>
      </c>
      <c r="H221" s="13">
        <f t="shared" si="23"/>
        <v>0</v>
      </c>
      <c r="I221" s="36" t="s">
        <v>904</v>
      </c>
      <c r="J221" s="37" t="s">
        <v>905</v>
      </c>
      <c r="K221" s="36" t="s">
        <v>906</v>
      </c>
      <c r="L221" s="36" t="s">
        <v>834</v>
      </c>
      <c r="M221" s="37" t="s">
        <v>753</v>
      </c>
      <c r="N221" s="37" t="s">
        <v>159</v>
      </c>
      <c r="O221" s="38" t="s">
        <v>907</v>
      </c>
      <c r="P221" s="39" t="s">
        <v>908</v>
      </c>
    </row>
    <row r="222" spans="1:16" ht="13.5" thickBot="1">
      <c r="A222" s="13" t="str">
        <f t="shared" si="18"/>
        <v>VSB 56 </v>
      </c>
      <c r="B222" s="6" t="str">
        <f t="shared" si="19"/>
        <v>I</v>
      </c>
      <c r="C222" s="13">
        <f t="shared" si="20"/>
        <v>56324.168599999997</v>
      </c>
      <c r="D222" s="21" t="str">
        <f t="shared" si="21"/>
        <v>vis</v>
      </c>
      <c r="E222" s="35">
        <f>VLOOKUP(C222,Active!C$21:E$960,3,FALSE)</f>
        <v>36138.027479848279</v>
      </c>
      <c r="F222" s="6" t="s">
        <v>159</v>
      </c>
      <c r="G222" s="21" t="str">
        <f t="shared" si="22"/>
        <v>56324.1686</v>
      </c>
      <c r="H222" s="13">
        <f t="shared" si="23"/>
        <v>0</v>
      </c>
      <c r="I222" s="36" t="s">
        <v>909</v>
      </c>
      <c r="J222" s="37" t="s">
        <v>905</v>
      </c>
      <c r="K222" s="36" t="s">
        <v>906</v>
      </c>
      <c r="L222" s="36" t="s">
        <v>741</v>
      </c>
      <c r="M222" s="37" t="s">
        <v>753</v>
      </c>
      <c r="N222" s="37" t="s">
        <v>910</v>
      </c>
      <c r="O222" s="38" t="s">
        <v>911</v>
      </c>
      <c r="P222" s="39" t="s">
        <v>908</v>
      </c>
    </row>
    <row r="223" spans="1:16" ht="26.25" thickBot="1">
      <c r="A223" s="13" t="str">
        <f t="shared" si="18"/>
        <v>BAVM 241 (=IBVS 6157) </v>
      </c>
      <c r="B223" s="6" t="str">
        <f t="shared" si="19"/>
        <v>I</v>
      </c>
      <c r="C223" s="13">
        <f t="shared" si="20"/>
        <v>57080.552799999998</v>
      </c>
      <c r="D223" s="21" t="str">
        <f t="shared" si="21"/>
        <v>vis</v>
      </c>
      <c r="E223" s="35">
        <f>VLOOKUP(C223,Active!C$21:E$960,3,FALSE)</f>
        <v>37050.026494445417</v>
      </c>
      <c r="F223" s="6" t="s">
        <v>159</v>
      </c>
      <c r="G223" s="21" t="str">
        <f t="shared" si="22"/>
        <v>57080.5528</v>
      </c>
      <c r="H223" s="13">
        <f t="shared" si="23"/>
        <v>912</v>
      </c>
      <c r="I223" s="36" t="s">
        <v>932</v>
      </c>
      <c r="J223" s="37" t="s">
        <v>933</v>
      </c>
      <c r="K223" s="36" t="s">
        <v>934</v>
      </c>
      <c r="L223" s="36" t="s">
        <v>935</v>
      </c>
      <c r="M223" s="37" t="s">
        <v>753</v>
      </c>
      <c r="N223" s="37" t="s">
        <v>731</v>
      </c>
      <c r="O223" s="38" t="s">
        <v>778</v>
      </c>
      <c r="P223" s="39" t="s">
        <v>936</v>
      </c>
    </row>
    <row r="224" spans="1:16">
      <c r="B224" s="6"/>
      <c r="E224" s="35"/>
      <c r="F224" s="6"/>
    </row>
    <row r="225" spans="2:6">
      <c r="B225" s="6"/>
      <c r="E225" s="35"/>
      <c r="F225" s="6"/>
    </row>
    <row r="226" spans="2:6">
      <c r="B226" s="6"/>
      <c r="E226" s="35"/>
      <c r="F226" s="6"/>
    </row>
    <row r="227" spans="2:6">
      <c r="B227" s="6"/>
      <c r="E227" s="35"/>
      <c r="F227" s="6"/>
    </row>
    <row r="228" spans="2:6">
      <c r="B228" s="6"/>
      <c r="E228" s="35"/>
      <c r="F228" s="6"/>
    </row>
    <row r="229" spans="2:6">
      <c r="B229" s="6"/>
      <c r="E229" s="35"/>
      <c r="F229" s="6"/>
    </row>
    <row r="230" spans="2:6">
      <c r="B230" s="6"/>
      <c r="E230" s="35"/>
      <c r="F230" s="6"/>
    </row>
    <row r="231" spans="2:6">
      <c r="B231" s="6"/>
      <c r="E231" s="35"/>
      <c r="F231" s="6"/>
    </row>
    <row r="232" spans="2:6">
      <c r="B232" s="6"/>
      <c r="E232" s="35"/>
      <c r="F232" s="6"/>
    </row>
    <row r="233" spans="2:6">
      <c r="B233" s="6"/>
      <c r="E233" s="35"/>
      <c r="F233" s="6"/>
    </row>
    <row r="234" spans="2:6">
      <c r="B234" s="6"/>
      <c r="E234" s="35"/>
      <c r="F234" s="6"/>
    </row>
    <row r="235" spans="2:6">
      <c r="B235" s="6"/>
      <c r="E235" s="35"/>
      <c r="F235" s="6"/>
    </row>
    <row r="236" spans="2:6">
      <c r="B236" s="6"/>
      <c r="E236" s="35"/>
      <c r="F236" s="6"/>
    </row>
    <row r="237" spans="2:6">
      <c r="B237" s="6"/>
      <c r="E237" s="35"/>
      <c r="F237" s="6"/>
    </row>
    <row r="238" spans="2:6">
      <c r="B238" s="6"/>
      <c r="E238" s="35"/>
      <c r="F238" s="6"/>
    </row>
    <row r="239" spans="2:6">
      <c r="B239" s="6"/>
      <c r="E239" s="35"/>
      <c r="F239" s="6"/>
    </row>
    <row r="240" spans="2:6">
      <c r="B240" s="6"/>
      <c r="E240" s="35"/>
      <c r="F240" s="6"/>
    </row>
    <row r="241" spans="2:6">
      <c r="B241" s="6"/>
      <c r="E241" s="35"/>
      <c r="F241" s="6"/>
    </row>
    <row r="242" spans="2:6">
      <c r="B242" s="6"/>
      <c r="E242" s="35"/>
      <c r="F242" s="6"/>
    </row>
    <row r="243" spans="2:6">
      <c r="B243" s="6"/>
      <c r="E243" s="35"/>
      <c r="F243" s="6"/>
    </row>
    <row r="244" spans="2:6">
      <c r="B244" s="6"/>
      <c r="E244" s="35"/>
      <c r="F244" s="6"/>
    </row>
    <row r="245" spans="2:6">
      <c r="B245" s="6"/>
      <c r="E245" s="35"/>
      <c r="F245" s="6"/>
    </row>
    <row r="246" spans="2:6">
      <c r="B246" s="6"/>
      <c r="E246" s="35"/>
      <c r="F246" s="6"/>
    </row>
    <row r="247" spans="2:6">
      <c r="B247" s="6"/>
      <c r="E247" s="35"/>
      <c r="F247" s="6"/>
    </row>
    <row r="248" spans="2:6">
      <c r="B248" s="6"/>
      <c r="E248" s="35"/>
      <c r="F248" s="6"/>
    </row>
    <row r="249" spans="2:6">
      <c r="B249" s="6"/>
      <c r="E249" s="35"/>
      <c r="F249" s="6"/>
    </row>
    <row r="250" spans="2:6">
      <c r="B250" s="6"/>
      <c r="E250" s="35"/>
      <c r="F250" s="6"/>
    </row>
    <row r="251" spans="2:6">
      <c r="B251" s="6"/>
      <c r="E251" s="35"/>
      <c r="F251" s="6"/>
    </row>
    <row r="252" spans="2:6">
      <c r="B252" s="6"/>
      <c r="E252" s="35"/>
      <c r="F252" s="6"/>
    </row>
    <row r="253" spans="2:6">
      <c r="B253" s="6"/>
      <c r="E253" s="35"/>
      <c r="F253" s="6"/>
    </row>
    <row r="254" spans="2:6">
      <c r="B254" s="6"/>
      <c r="E254" s="35"/>
      <c r="F254" s="6"/>
    </row>
    <row r="255" spans="2:6">
      <c r="B255" s="6"/>
      <c r="E255" s="35"/>
      <c r="F255" s="6"/>
    </row>
    <row r="256" spans="2:6">
      <c r="B256" s="6"/>
      <c r="E256" s="35"/>
      <c r="F256" s="6"/>
    </row>
    <row r="257" spans="2:6">
      <c r="B257" s="6"/>
      <c r="E257" s="35"/>
      <c r="F257" s="6"/>
    </row>
    <row r="258" spans="2:6">
      <c r="B258" s="6"/>
      <c r="E258" s="35"/>
      <c r="F258" s="6"/>
    </row>
    <row r="259" spans="2:6">
      <c r="B259" s="6"/>
      <c r="E259" s="35"/>
      <c r="F259" s="6"/>
    </row>
    <row r="260" spans="2:6">
      <c r="B260" s="6"/>
      <c r="E260" s="35"/>
      <c r="F260" s="6"/>
    </row>
    <row r="261" spans="2:6">
      <c r="B261" s="6"/>
      <c r="E261" s="35"/>
      <c r="F261" s="6"/>
    </row>
    <row r="262" spans="2:6">
      <c r="B262" s="6"/>
      <c r="E262" s="35"/>
      <c r="F262" s="6"/>
    </row>
    <row r="263" spans="2:6">
      <c r="B263" s="6"/>
      <c r="E263" s="35"/>
      <c r="F263" s="6"/>
    </row>
    <row r="264" spans="2:6">
      <c r="B264" s="6"/>
      <c r="E264" s="35"/>
      <c r="F264" s="6"/>
    </row>
    <row r="265" spans="2:6">
      <c r="B265" s="6"/>
      <c r="E265" s="35"/>
      <c r="F265" s="6"/>
    </row>
    <row r="266" spans="2:6">
      <c r="B266" s="6"/>
      <c r="E266" s="35"/>
      <c r="F266" s="6"/>
    </row>
    <row r="267" spans="2:6">
      <c r="B267" s="6"/>
      <c r="E267" s="35"/>
      <c r="F267" s="6"/>
    </row>
    <row r="268" spans="2:6">
      <c r="B268" s="6"/>
      <c r="E268" s="35"/>
      <c r="F268" s="6"/>
    </row>
    <row r="269" spans="2:6">
      <c r="B269" s="6"/>
      <c r="E269" s="35"/>
      <c r="F269" s="6"/>
    </row>
    <row r="270" spans="2:6">
      <c r="B270" s="6"/>
      <c r="E270" s="35"/>
      <c r="F270" s="6"/>
    </row>
    <row r="271" spans="2:6">
      <c r="B271" s="6"/>
      <c r="E271" s="35"/>
      <c r="F271" s="6"/>
    </row>
    <row r="272" spans="2:6">
      <c r="B272" s="6"/>
      <c r="E272" s="35"/>
      <c r="F272" s="6"/>
    </row>
    <row r="273" spans="2:6">
      <c r="B273" s="6"/>
      <c r="E273" s="35"/>
      <c r="F273" s="6"/>
    </row>
    <row r="274" spans="2:6">
      <c r="B274" s="6"/>
      <c r="E274" s="35"/>
      <c r="F274" s="6"/>
    </row>
    <row r="275" spans="2:6">
      <c r="B275" s="6"/>
      <c r="E275" s="35"/>
      <c r="F275" s="6"/>
    </row>
    <row r="276" spans="2:6">
      <c r="B276" s="6"/>
      <c r="E276" s="35"/>
      <c r="F276" s="6"/>
    </row>
    <row r="277" spans="2:6">
      <c r="B277" s="6"/>
      <c r="E277" s="35"/>
      <c r="F277" s="6"/>
    </row>
    <row r="278" spans="2:6">
      <c r="B278" s="6"/>
      <c r="E278" s="35"/>
      <c r="F278" s="6"/>
    </row>
    <row r="279" spans="2:6">
      <c r="B279" s="6"/>
      <c r="E279" s="35"/>
      <c r="F279" s="6"/>
    </row>
    <row r="280" spans="2:6">
      <c r="B280" s="6"/>
      <c r="E280" s="35"/>
      <c r="F280" s="6"/>
    </row>
    <row r="281" spans="2:6">
      <c r="B281" s="6"/>
      <c r="E281" s="35"/>
      <c r="F281" s="6"/>
    </row>
    <row r="282" spans="2:6">
      <c r="B282" s="6"/>
      <c r="E282" s="35"/>
      <c r="F282" s="6"/>
    </row>
    <row r="283" spans="2:6">
      <c r="B283" s="6"/>
      <c r="E283" s="35"/>
      <c r="F283" s="6"/>
    </row>
    <row r="284" spans="2:6">
      <c r="B284" s="6"/>
      <c r="E284" s="35"/>
      <c r="F284" s="6"/>
    </row>
    <row r="285" spans="2:6">
      <c r="B285" s="6"/>
      <c r="E285" s="35"/>
      <c r="F285" s="6"/>
    </row>
    <row r="286" spans="2:6">
      <c r="B286" s="6"/>
      <c r="E286" s="35"/>
      <c r="F286" s="6"/>
    </row>
    <row r="287" spans="2:6">
      <c r="B287" s="6"/>
      <c r="E287" s="35"/>
      <c r="F287" s="6"/>
    </row>
    <row r="288" spans="2:6">
      <c r="B288" s="6"/>
      <c r="E288" s="35"/>
      <c r="F288" s="6"/>
    </row>
    <row r="289" spans="2:6">
      <c r="B289" s="6"/>
      <c r="E289" s="35"/>
      <c r="F289" s="6"/>
    </row>
    <row r="290" spans="2:6">
      <c r="B290" s="6"/>
      <c r="E290" s="35"/>
      <c r="F290" s="6"/>
    </row>
    <row r="291" spans="2:6">
      <c r="B291" s="6"/>
      <c r="E291" s="35"/>
      <c r="F291" s="6"/>
    </row>
    <row r="292" spans="2:6">
      <c r="B292" s="6"/>
      <c r="E292" s="35"/>
      <c r="F292" s="6"/>
    </row>
    <row r="293" spans="2:6">
      <c r="B293" s="6"/>
      <c r="E293" s="35"/>
      <c r="F293" s="6"/>
    </row>
    <row r="294" spans="2:6">
      <c r="B294" s="6"/>
      <c r="E294" s="35"/>
      <c r="F294" s="6"/>
    </row>
    <row r="295" spans="2:6">
      <c r="B295" s="6"/>
      <c r="E295" s="35"/>
      <c r="F295" s="6"/>
    </row>
    <row r="296" spans="2:6">
      <c r="B296" s="6"/>
      <c r="E296" s="35"/>
      <c r="F296" s="6"/>
    </row>
    <row r="297" spans="2:6">
      <c r="B297" s="6"/>
      <c r="E297" s="35"/>
      <c r="F297" s="6"/>
    </row>
    <row r="298" spans="2:6">
      <c r="B298" s="6"/>
      <c r="E298" s="35"/>
      <c r="F298" s="6"/>
    </row>
    <row r="299" spans="2:6">
      <c r="B299" s="6"/>
      <c r="E299" s="35"/>
      <c r="F299" s="6"/>
    </row>
    <row r="300" spans="2:6">
      <c r="B300" s="6"/>
      <c r="E300" s="35"/>
      <c r="F300" s="6"/>
    </row>
    <row r="301" spans="2:6">
      <c r="B301" s="6"/>
      <c r="E301" s="35"/>
      <c r="F301" s="6"/>
    </row>
    <row r="302" spans="2:6">
      <c r="B302" s="6"/>
      <c r="E302" s="35"/>
      <c r="F302" s="6"/>
    </row>
    <row r="303" spans="2:6">
      <c r="B303" s="6"/>
      <c r="E303" s="35"/>
      <c r="F303" s="6"/>
    </row>
    <row r="304" spans="2:6">
      <c r="B304" s="6"/>
      <c r="E304" s="35"/>
      <c r="F304" s="6"/>
    </row>
    <row r="305" spans="2:6">
      <c r="B305" s="6"/>
      <c r="E305" s="35"/>
      <c r="F305" s="6"/>
    </row>
    <row r="306" spans="2:6">
      <c r="B306" s="6"/>
      <c r="E306" s="35"/>
      <c r="F306" s="6"/>
    </row>
    <row r="307" spans="2:6">
      <c r="B307" s="6"/>
      <c r="E307" s="35"/>
      <c r="F307" s="6"/>
    </row>
    <row r="308" spans="2:6">
      <c r="B308" s="6"/>
      <c r="E308" s="35"/>
      <c r="F308" s="6"/>
    </row>
    <row r="309" spans="2:6">
      <c r="B309" s="6"/>
      <c r="E309" s="35"/>
      <c r="F309" s="6"/>
    </row>
    <row r="310" spans="2:6">
      <c r="B310" s="6"/>
      <c r="E310" s="35"/>
      <c r="F310" s="6"/>
    </row>
    <row r="311" spans="2:6">
      <c r="B311" s="6"/>
      <c r="E311" s="35"/>
      <c r="F311" s="6"/>
    </row>
    <row r="312" spans="2:6">
      <c r="B312" s="6"/>
      <c r="E312" s="35"/>
      <c r="F312" s="6"/>
    </row>
    <row r="313" spans="2:6">
      <c r="B313" s="6"/>
      <c r="E313" s="35"/>
      <c r="F313" s="6"/>
    </row>
    <row r="314" spans="2:6">
      <c r="B314" s="6"/>
      <c r="E314" s="35"/>
      <c r="F314" s="6"/>
    </row>
    <row r="315" spans="2:6">
      <c r="B315" s="6"/>
      <c r="E315" s="35"/>
      <c r="F315" s="6"/>
    </row>
    <row r="316" spans="2:6">
      <c r="B316" s="6"/>
      <c r="E316" s="35"/>
      <c r="F316" s="6"/>
    </row>
    <row r="317" spans="2:6">
      <c r="B317" s="6"/>
      <c r="E317" s="35"/>
      <c r="F317" s="6"/>
    </row>
    <row r="318" spans="2:6">
      <c r="B318" s="6"/>
      <c r="E318" s="35"/>
      <c r="F318" s="6"/>
    </row>
    <row r="319" spans="2:6">
      <c r="B319" s="6"/>
      <c r="E319" s="35"/>
      <c r="F319" s="6"/>
    </row>
    <row r="320" spans="2:6">
      <c r="B320" s="6"/>
      <c r="E320" s="35"/>
      <c r="F320" s="6"/>
    </row>
    <row r="321" spans="2:6">
      <c r="B321" s="6"/>
      <c r="E321" s="35"/>
      <c r="F321" s="6"/>
    </row>
    <row r="322" spans="2:6">
      <c r="B322" s="6"/>
      <c r="E322" s="35"/>
      <c r="F322" s="6"/>
    </row>
    <row r="323" spans="2:6">
      <c r="B323" s="6"/>
      <c r="E323" s="35"/>
      <c r="F323" s="6"/>
    </row>
    <row r="324" spans="2:6">
      <c r="B324" s="6"/>
      <c r="E324" s="35"/>
      <c r="F324" s="6"/>
    </row>
    <row r="325" spans="2:6">
      <c r="B325" s="6"/>
      <c r="E325" s="35"/>
      <c r="F325" s="6"/>
    </row>
    <row r="326" spans="2:6">
      <c r="B326" s="6"/>
      <c r="E326" s="35"/>
      <c r="F326" s="6"/>
    </row>
    <row r="327" spans="2:6">
      <c r="B327" s="6"/>
      <c r="E327" s="35"/>
      <c r="F327" s="6"/>
    </row>
    <row r="328" spans="2:6">
      <c r="B328" s="6"/>
      <c r="E328" s="35"/>
      <c r="F328" s="6"/>
    </row>
    <row r="329" spans="2:6">
      <c r="B329" s="6"/>
      <c r="E329" s="35"/>
      <c r="F329" s="6"/>
    </row>
    <row r="330" spans="2:6">
      <c r="B330" s="6"/>
      <c r="E330" s="35"/>
      <c r="F330" s="6"/>
    </row>
    <row r="331" spans="2:6">
      <c r="B331" s="6"/>
      <c r="E331" s="35"/>
      <c r="F331" s="6"/>
    </row>
    <row r="332" spans="2:6">
      <c r="B332" s="6"/>
      <c r="E332" s="35"/>
      <c r="F332" s="6"/>
    </row>
    <row r="333" spans="2:6">
      <c r="B333" s="6"/>
      <c r="E333" s="35"/>
      <c r="F333" s="6"/>
    </row>
    <row r="334" spans="2:6">
      <c r="B334" s="6"/>
      <c r="E334" s="35"/>
      <c r="F334" s="6"/>
    </row>
    <row r="335" spans="2:6">
      <c r="B335" s="6"/>
      <c r="E335" s="35"/>
      <c r="F335" s="6"/>
    </row>
    <row r="336" spans="2:6">
      <c r="B336" s="6"/>
      <c r="E336" s="35"/>
      <c r="F336" s="6"/>
    </row>
    <row r="337" spans="2:6">
      <c r="B337" s="6"/>
      <c r="E337" s="35"/>
      <c r="F337" s="6"/>
    </row>
    <row r="338" spans="2:6">
      <c r="B338" s="6"/>
      <c r="E338" s="35"/>
      <c r="F338" s="6"/>
    </row>
    <row r="339" spans="2:6">
      <c r="B339" s="6"/>
      <c r="E339" s="35"/>
      <c r="F339" s="6"/>
    </row>
    <row r="340" spans="2:6">
      <c r="B340" s="6"/>
      <c r="E340" s="35"/>
      <c r="F340" s="6"/>
    </row>
    <row r="341" spans="2:6">
      <c r="B341" s="6"/>
      <c r="E341" s="35"/>
      <c r="F341" s="6"/>
    </row>
    <row r="342" spans="2:6">
      <c r="B342" s="6"/>
      <c r="E342" s="35"/>
      <c r="F342" s="6"/>
    </row>
    <row r="343" spans="2:6">
      <c r="B343" s="6"/>
      <c r="E343" s="35"/>
      <c r="F343" s="6"/>
    </row>
    <row r="344" spans="2:6">
      <c r="B344" s="6"/>
      <c r="E344" s="35"/>
      <c r="F344" s="6"/>
    </row>
    <row r="345" spans="2:6">
      <c r="B345" s="6"/>
      <c r="E345" s="35"/>
      <c r="F345" s="6"/>
    </row>
    <row r="346" spans="2:6">
      <c r="B346" s="6"/>
      <c r="E346" s="35"/>
      <c r="F346" s="6"/>
    </row>
    <row r="347" spans="2:6">
      <c r="B347" s="6"/>
      <c r="E347" s="35"/>
      <c r="F347" s="6"/>
    </row>
    <row r="348" spans="2:6">
      <c r="B348" s="6"/>
      <c r="E348" s="35"/>
      <c r="F348" s="6"/>
    </row>
    <row r="349" spans="2:6">
      <c r="B349" s="6"/>
      <c r="E349" s="35"/>
      <c r="F349" s="6"/>
    </row>
    <row r="350" spans="2:6">
      <c r="B350" s="6"/>
      <c r="E350" s="35"/>
      <c r="F350" s="6"/>
    </row>
    <row r="351" spans="2:6">
      <c r="B351" s="6"/>
      <c r="E351" s="35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8" type="noConversion"/>
  <hyperlinks>
    <hyperlink ref="P18" r:id="rId1" display="http://www.bav-astro.de/sfs/BAVM_link.php?BAVMnr=15" xr:uid="{00000000-0004-0000-0200-000000000000}"/>
    <hyperlink ref="P19" r:id="rId2" display="http://www.bav-astro.de/sfs/BAVM_link.php?BAVMnr=15" xr:uid="{00000000-0004-0000-0200-000001000000}"/>
    <hyperlink ref="P161" r:id="rId3" display="http://www.bav-astro.de/sfs/BAVM_link.php?BAVMnr=15" xr:uid="{00000000-0004-0000-0200-000002000000}"/>
    <hyperlink ref="P20" r:id="rId4" display="http://www.bav-astro.de/sfs/BAVM_link.php?BAVMnr=15" xr:uid="{00000000-0004-0000-0200-000003000000}"/>
    <hyperlink ref="P162" r:id="rId5" display="http://www.bav-astro.de/sfs/BAVM_link.php?BAVMnr=15" xr:uid="{00000000-0004-0000-0200-000004000000}"/>
    <hyperlink ref="P163" r:id="rId6" display="http://www.bav-astro.de/sfs/BAVM_link.php?BAVMnr=15" xr:uid="{00000000-0004-0000-0200-000005000000}"/>
    <hyperlink ref="P21" r:id="rId7" display="http://www.bav-astro.de/sfs/BAVM_link.php?BAVMnr=15" xr:uid="{00000000-0004-0000-0200-000006000000}"/>
    <hyperlink ref="P164" r:id="rId8" display="http://www.bav-astro.de/sfs/BAVM_link.php?BAVMnr=15" xr:uid="{00000000-0004-0000-0200-000007000000}"/>
    <hyperlink ref="P165" r:id="rId9" display="http://www.bav-astro.de/sfs/BAVM_link.php?BAVMnr=15" xr:uid="{00000000-0004-0000-0200-000008000000}"/>
    <hyperlink ref="P22" r:id="rId10" display="http://www.bav-astro.de/sfs/BAVM_link.php?BAVMnr=15" xr:uid="{00000000-0004-0000-0200-000009000000}"/>
    <hyperlink ref="P166" r:id="rId11" display="http://www.bav-astro.de/sfs/BAVM_link.php?BAVMnr=15" xr:uid="{00000000-0004-0000-0200-00000A000000}"/>
    <hyperlink ref="P167" r:id="rId12" display="http://www.bav-astro.de/sfs/BAVM_link.php?BAVMnr=15" xr:uid="{00000000-0004-0000-0200-00000B000000}"/>
    <hyperlink ref="P168" r:id="rId13" display="http://www.bav-astro.de/sfs/BAVM_link.php?BAVMnr=15" xr:uid="{00000000-0004-0000-0200-00000C000000}"/>
    <hyperlink ref="P23" r:id="rId14" display="http://www.bav-astro.de/sfs/BAVM_link.php?BAVMnr=15" xr:uid="{00000000-0004-0000-0200-00000D000000}"/>
    <hyperlink ref="P169" r:id="rId15" display="http://www.bav-astro.de/sfs/BAVM_link.php?BAVMnr=15" xr:uid="{00000000-0004-0000-0200-00000E000000}"/>
    <hyperlink ref="P24" r:id="rId16" display="http://www.bav-astro.de/sfs/BAVM_link.php?BAVMnr=15" xr:uid="{00000000-0004-0000-0200-00000F000000}"/>
    <hyperlink ref="P170" r:id="rId17" display="http://www.bav-astro.de/sfs/BAVM_link.php?BAVMnr=15" xr:uid="{00000000-0004-0000-0200-000010000000}"/>
    <hyperlink ref="P171" r:id="rId18" display="http://www.bav-astro.de/sfs/BAVM_link.php?BAVMnr=15" xr:uid="{00000000-0004-0000-0200-000011000000}"/>
    <hyperlink ref="P25" r:id="rId19" display="http://www.bav-astro.de/sfs/BAVM_link.php?BAVMnr=18" xr:uid="{00000000-0004-0000-0200-000012000000}"/>
    <hyperlink ref="P26" r:id="rId20" display="http://www.konkoly.hu/cgi-bin/IBVS?1029" xr:uid="{00000000-0004-0000-0200-000013000000}"/>
    <hyperlink ref="P27" r:id="rId21" display="http://www.konkoly.hu/cgi-bin/IBVS?1029" xr:uid="{00000000-0004-0000-0200-000014000000}"/>
    <hyperlink ref="P28" r:id="rId22" display="http://www.konkoly.hu/cgi-bin/IBVS?1029" xr:uid="{00000000-0004-0000-0200-000015000000}"/>
    <hyperlink ref="P29" r:id="rId23" display="http://www.konkoly.hu/cgi-bin/IBVS?1029" xr:uid="{00000000-0004-0000-0200-000016000000}"/>
    <hyperlink ref="P30" r:id="rId24" display="http://www.bav-astro.de/sfs/BAVM_link.php?BAVMnr=18" xr:uid="{00000000-0004-0000-0200-000017000000}"/>
    <hyperlink ref="P175" r:id="rId25" display="http://www.bav-astro.de/sfs/BAVM_link.php?BAVMnr=23" xr:uid="{00000000-0004-0000-0200-000018000000}"/>
    <hyperlink ref="P31" r:id="rId26" display="http://www.bav-astro.de/sfs/BAVM_link.php?BAVMnr=23" xr:uid="{00000000-0004-0000-0200-000019000000}"/>
    <hyperlink ref="P32" r:id="rId27" display="http://www.bav-astro.de/sfs/BAVM_link.php?BAVMnr=23" xr:uid="{00000000-0004-0000-0200-00001A000000}"/>
    <hyperlink ref="P33" r:id="rId28" display="http://www.bav-astro.de/sfs/BAVM_link.php?BAVMnr=23" xr:uid="{00000000-0004-0000-0200-00001B000000}"/>
    <hyperlink ref="P34" r:id="rId29" display="http://www.bav-astro.de/sfs/BAVM_link.php?BAVMnr=23" xr:uid="{00000000-0004-0000-0200-00001C000000}"/>
    <hyperlink ref="P176" r:id="rId30" display="http://www.bav-astro.de/sfs/BAVM_link.php?BAVMnr=25" xr:uid="{00000000-0004-0000-0200-00001D000000}"/>
    <hyperlink ref="P177" r:id="rId31" display="http://www.bav-astro.de/sfs/BAVM_link.php?BAVMnr=25" xr:uid="{00000000-0004-0000-0200-00001E000000}"/>
    <hyperlink ref="P178" r:id="rId32" display="http://www.bav-astro.de/sfs/BAVM_link.php?BAVMnr=26" xr:uid="{00000000-0004-0000-0200-00001F000000}"/>
    <hyperlink ref="P179" r:id="rId33" display="http://www.bav-astro.de/sfs/BAVM_link.php?BAVMnr=26" xr:uid="{00000000-0004-0000-0200-000020000000}"/>
    <hyperlink ref="P180" r:id="rId34" display="http://www.bav-astro.de/sfs/BAVM_link.php?BAVMnr=28" xr:uid="{00000000-0004-0000-0200-000021000000}"/>
    <hyperlink ref="P182" r:id="rId35" display="http://www.bav-astro.de/sfs/BAVM_link.php?BAVMnr=28" xr:uid="{00000000-0004-0000-0200-000022000000}"/>
    <hyperlink ref="P44" r:id="rId36" display="http://www.konkoly.hu/cgi-bin/IBVS?1029" xr:uid="{00000000-0004-0000-0200-000023000000}"/>
    <hyperlink ref="P184" r:id="rId37" display="http://www.bav-astro.de/sfs/BAVM_link.php?BAVMnr=28" xr:uid="{00000000-0004-0000-0200-000024000000}"/>
    <hyperlink ref="P185" r:id="rId38" display="http://www.bav-astro.de/sfs/BAVM_link.php?BAVMnr=31" xr:uid="{00000000-0004-0000-0200-000025000000}"/>
    <hyperlink ref="P186" r:id="rId39" display="http://www.bav-astro.de/sfs/BAVM_link.php?BAVMnr=31" xr:uid="{00000000-0004-0000-0200-000026000000}"/>
    <hyperlink ref="P187" r:id="rId40" display="http://www.bav-astro.de/sfs/BAVM_link.php?BAVMnr=34" xr:uid="{00000000-0004-0000-0200-000027000000}"/>
    <hyperlink ref="P67" r:id="rId41" display="http://www.bav-astro.de/sfs/BAVM_link.php?BAVMnr=34" xr:uid="{00000000-0004-0000-0200-000028000000}"/>
    <hyperlink ref="P70" r:id="rId42" display="http://www.bav-astro.de/sfs/BAVM_link.php?BAVMnr=38" xr:uid="{00000000-0004-0000-0200-000029000000}"/>
    <hyperlink ref="P77" r:id="rId43" display="http://www.bav-astro.de/sfs/BAVM_link.php?BAVMnr=43" xr:uid="{00000000-0004-0000-0200-00002A000000}"/>
    <hyperlink ref="P78" r:id="rId44" display="http://www.bav-astro.de/sfs/BAVM_link.php?BAVMnr=43" xr:uid="{00000000-0004-0000-0200-00002B000000}"/>
    <hyperlink ref="P82" r:id="rId45" display="http://www.bav-astro.de/sfs/BAVM_link.php?BAVMnr=46" xr:uid="{00000000-0004-0000-0200-00002C000000}"/>
    <hyperlink ref="P86" r:id="rId46" display="http://www.konkoly.hu/cgi-bin/IBVS?3206" xr:uid="{00000000-0004-0000-0200-00002D000000}"/>
    <hyperlink ref="P88" r:id="rId47" display="http://www.konkoly.hu/cgi-bin/IBVS?3206" xr:uid="{00000000-0004-0000-0200-00002E000000}"/>
    <hyperlink ref="P89" r:id="rId48" display="http://www.bav-astro.de/sfs/BAVM_link.php?BAVMnr=50" xr:uid="{00000000-0004-0000-0200-00002F000000}"/>
    <hyperlink ref="P91" r:id="rId49" display="http://www.konkoly.hu/cgi-bin/IBVS?3206" xr:uid="{00000000-0004-0000-0200-000030000000}"/>
    <hyperlink ref="P94" r:id="rId50" display="http://www.bav-astro.de/sfs/BAVM_link.php?BAVMnr=56" xr:uid="{00000000-0004-0000-0200-000031000000}"/>
    <hyperlink ref="P189" r:id="rId51" display="http://www.konkoly.hu/cgi-bin/IBVS?3593" xr:uid="{00000000-0004-0000-0200-000032000000}"/>
    <hyperlink ref="P99" r:id="rId52" display="http://www.bav-astro.de/sfs/BAVM_link.php?BAVMnr=60" xr:uid="{00000000-0004-0000-0200-000033000000}"/>
    <hyperlink ref="P100" r:id="rId53" display="http://www.bav-astro.de/sfs/BAVM_link.php?BAVMnr=60" xr:uid="{00000000-0004-0000-0200-000034000000}"/>
    <hyperlink ref="P103" r:id="rId54" display="http://www.bav-astro.de/sfs/BAVM_link.php?BAVMnr=62" xr:uid="{00000000-0004-0000-0200-000035000000}"/>
    <hyperlink ref="P105" r:id="rId55" display="http://www.bav-astro.de/sfs/BAVM_link.php?BAVMnr=68" xr:uid="{00000000-0004-0000-0200-000036000000}"/>
    <hyperlink ref="P106" r:id="rId56" display="http://www.bav-astro.de/sfs/BAVM_link.php?BAVMnr=79" xr:uid="{00000000-0004-0000-0200-000037000000}"/>
    <hyperlink ref="P111" r:id="rId57" display="http://www.konkoly.hu/cgi-bin/IBVS?4399" xr:uid="{00000000-0004-0000-0200-000038000000}"/>
    <hyperlink ref="P112" r:id="rId58" display="http://www.konkoly.hu/cgi-bin/IBVS?4399" xr:uid="{00000000-0004-0000-0200-000039000000}"/>
    <hyperlink ref="P200" r:id="rId59" display="http://www.bav-astro.de/sfs/BAVM_link.php?BAVMnr=131" xr:uid="{00000000-0004-0000-0200-00003A000000}"/>
    <hyperlink ref="P113" r:id="rId60" display="http://www.bav-astro.de/sfs/BAVM_link.php?BAVMnr=113" xr:uid="{00000000-0004-0000-0200-00003B000000}"/>
    <hyperlink ref="P114" r:id="rId61" display="http://www.bav-astro.de/sfs/BAVM_link.php?BAVMnr=113" xr:uid="{00000000-0004-0000-0200-00003C000000}"/>
    <hyperlink ref="P115" r:id="rId62" display="http://www.bav-astro.de/sfs/BAVM_link.php?BAVMnr=113" xr:uid="{00000000-0004-0000-0200-00003D000000}"/>
    <hyperlink ref="P116" r:id="rId63" display="http://www.bav-astro.de/sfs/BAVM_link.php?BAVMnr=113" xr:uid="{00000000-0004-0000-0200-00003E000000}"/>
    <hyperlink ref="P117" r:id="rId64" display="http://www.bav-astro.de/sfs/BAVM_link.php?BAVMnr=113" xr:uid="{00000000-0004-0000-0200-00003F000000}"/>
    <hyperlink ref="P118" r:id="rId65" display="http://www.bav-astro.de/sfs/BAVM_link.php?BAVMnr=113" xr:uid="{00000000-0004-0000-0200-000040000000}"/>
    <hyperlink ref="P201" r:id="rId66" display="http://www.konkoly.hu/cgi-bin/IBVS?4751" xr:uid="{00000000-0004-0000-0200-000041000000}"/>
    <hyperlink ref="P202" r:id="rId67" display="http://www.konkoly.hu/cgi-bin/IBVS?4751" xr:uid="{00000000-0004-0000-0200-000042000000}"/>
    <hyperlink ref="P203" r:id="rId68" display="http://www.konkoly.hu/cgi-bin/IBVS?4751" xr:uid="{00000000-0004-0000-0200-000043000000}"/>
    <hyperlink ref="P204" r:id="rId69" display="http://www.bav-astro.de/sfs/BAVM_link.php?BAVMnr=122" xr:uid="{00000000-0004-0000-0200-000044000000}"/>
    <hyperlink ref="P205" r:id="rId70" display="http://www.konkoly.hu/cgi-bin/IBVS?4941" xr:uid="{00000000-0004-0000-0200-000045000000}"/>
    <hyperlink ref="P206" r:id="rId71" display="http://www.konkoly.hu/cgi-bin/IBVS?4941" xr:uid="{00000000-0004-0000-0200-000046000000}"/>
    <hyperlink ref="P207" r:id="rId72" display="http://www.bav-astro.de/sfs/BAVM_link.php?BAVMnr=131" xr:uid="{00000000-0004-0000-0200-000047000000}"/>
    <hyperlink ref="P208" r:id="rId73" display="http://www.bav-astro.de/sfs/BAVM_link.php?BAVMnr=143" xr:uid="{00000000-0004-0000-0200-000048000000}"/>
    <hyperlink ref="P209" r:id="rId74" display="http://var.astro.cz/oejv/issues/oejv0074.pdf" xr:uid="{00000000-0004-0000-0200-000049000000}"/>
    <hyperlink ref="P210" r:id="rId75" display="http://www.konkoly.hu/cgi-bin/IBVS?5069" xr:uid="{00000000-0004-0000-0200-00004A000000}"/>
    <hyperlink ref="P211" r:id="rId76" display="http://www.konkoly.hu/cgi-bin/IBVS?5069" xr:uid="{00000000-0004-0000-0200-00004B000000}"/>
    <hyperlink ref="P119" r:id="rId77" display="http://www.konkoly.hu/cgi-bin/IBVS?5300" xr:uid="{00000000-0004-0000-0200-00004C000000}"/>
    <hyperlink ref="P212" r:id="rId78" display="http://vsolj.cetus-net.org/no40.pdf" xr:uid="{00000000-0004-0000-0200-00004D000000}"/>
    <hyperlink ref="P213" r:id="rId79" display="http://www.bav-astro.de/sfs/BAVM_link.php?BAVMnr=154" xr:uid="{00000000-0004-0000-0200-00004E000000}"/>
    <hyperlink ref="P120" r:id="rId80" display="http://www.konkoly.hu/cgi-bin/IBVS?5341" xr:uid="{00000000-0004-0000-0200-00004F000000}"/>
    <hyperlink ref="P121" r:id="rId81" display="http://www.konkoly.hu/cgi-bin/IBVS?5341" xr:uid="{00000000-0004-0000-0200-000050000000}"/>
    <hyperlink ref="P122" r:id="rId82" display="http://www.konkoly.hu/cgi-bin/IBVS?5341" xr:uid="{00000000-0004-0000-0200-000051000000}"/>
    <hyperlink ref="P123" r:id="rId83" display="http://www.bav-astro.de/sfs/BAVM_link.php?BAVMnr=158" xr:uid="{00000000-0004-0000-0200-000052000000}"/>
    <hyperlink ref="P124" r:id="rId84" display="http://www.bav-astro.de/sfs/BAVM_link.php?BAVMnr=158" xr:uid="{00000000-0004-0000-0200-000053000000}"/>
    <hyperlink ref="P125" r:id="rId85" display="http://www.bav-astro.de/sfs/BAVM_link.php?BAVMnr=172" xr:uid="{00000000-0004-0000-0200-000054000000}"/>
    <hyperlink ref="P126" r:id="rId86" display="http://www.konkoly.hu/cgi-bin/IBVS?5502" xr:uid="{00000000-0004-0000-0200-000055000000}"/>
    <hyperlink ref="P214" r:id="rId87" display="http://vsolj.cetus-net.org/no42.pdf" xr:uid="{00000000-0004-0000-0200-000056000000}"/>
    <hyperlink ref="P127" r:id="rId88" display="http://www.konkoly.hu/cgi-bin/IBVS?5784" xr:uid="{00000000-0004-0000-0200-000057000000}"/>
    <hyperlink ref="P215" r:id="rId89" display="http://www.bav-astro.de/sfs/BAVM_link.php?BAVMnr=171" xr:uid="{00000000-0004-0000-0200-000058000000}"/>
    <hyperlink ref="P128" r:id="rId90" display="http://www.konkoly.hu/cgi-bin/IBVS?5588" xr:uid="{00000000-0004-0000-0200-000059000000}"/>
    <hyperlink ref="P129" r:id="rId91" display="http://www.konkoly.hu/cgi-bin/IBVS?5588" xr:uid="{00000000-0004-0000-0200-00005A000000}"/>
    <hyperlink ref="P130" r:id="rId92" display="http://www.bav-astro.de/sfs/BAVM_link.php?BAVMnr=172" xr:uid="{00000000-0004-0000-0200-00005B000000}"/>
    <hyperlink ref="P131" r:id="rId93" display="http://www.bav-astro.de/sfs/BAVM_link.php?BAVMnr=173" xr:uid="{00000000-0004-0000-0200-00005C000000}"/>
    <hyperlink ref="P132" r:id="rId94" display="http://var.astro.cz/oejv/issues/oejv0074.pdf" xr:uid="{00000000-0004-0000-0200-00005D000000}"/>
    <hyperlink ref="P133" r:id="rId95" display="http://www.konkoly.hu/cgi-bin/IBVS?5843" xr:uid="{00000000-0004-0000-0200-00005E000000}"/>
    <hyperlink ref="P134" r:id="rId96" display="http://www.konkoly.hu/cgi-bin/IBVS?5741" xr:uid="{00000000-0004-0000-0200-00005F000000}"/>
    <hyperlink ref="P135" r:id="rId97" display="http://www.bav-astro.de/sfs/BAVM_link.php?BAVMnr=173" xr:uid="{00000000-0004-0000-0200-000060000000}"/>
    <hyperlink ref="P136" r:id="rId98" display="http://www.bav-astro.de/sfs/BAVM_link.php?BAVMnr=173" xr:uid="{00000000-0004-0000-0200-000061000000}"/>
    <hyperlink ref="P137" r:id="rId99" display="http://www.konkoly.hu/cgi-bin/IBVS?5677" xr:uid="{00000000-0004-0000-0200-000062000000}"/>
    <hyperlink ref="P138" r:id="rId100" display="http://www.bav-astro.de/sfs/BAVM_link.php?BAVMnr=173" xr:uid="{00000000-0004-0000-0200-000063000000}"/>
    <hyperlink ref="P139" r:id="rId101" display="http://www.bav-astro.de/sfs/BAVM_link.php?BAVMnr=174" xr:uid="{00000000-0004-0000-0200-000064000000}"/>
    <hyperlink ref="P140" r:id="rId102" display="http://var.astro.cz/oejv/issues/oejv0074.pdf" xr:uid="{00000000-0004-0000-0200-000065000000}"/>
    <hyperlink ref="P141" r:id="rId103" display="http://www.konkoly.hu/cgi-bin/IBVS?5741" xr:uid="{00000000-0004-0000-0200-000066000000}"/>
    <hyperlink ref="P142" r:id="rId104" display="http://www.konkoly.hu/cgi-bin/IBVS?5754" xr:uid="{00000000-0004-0000-0200-000067000000}"/>
    <hyperlink ref="P216" r:id="rId105" display="http://vsolj.cetus-net.org/no45.pdf" xr:uid="{00000000-0004-0000-0200-000068000000}"/>
    <hyperlink ref="P143" r:id="rId106" display="http://www.bav-astro.de/sfs/BAVM_link.php?BAVMnr=186" xr:uid="{00000000-0004-0000-0200-000069000000}"/>
    <hyperlink ref="P217" r:id="rId107" display="http://www.bav-astro.de/sfs/BAVM_link.php?BAVMnr=203" xr:uid="{00000000-0004-0000-0200-00006A000000}"/>
    <hyperlink ref="P144" r:id="rId108" display="http://www.konkoly.hu/cgi-bin/IBVS?5887" xr:uid="{00000000-0004-0000-0200-00006B000000}"/>
    <hyperlink ref="P145" r:id="rId109" display="http://www.konkoly.hu/cgi-bin/IBVS?5887" xr:uid="{00000000-0004-0000-0200-00006C000000}"/>
    <hyperlink ref="P146" r:id="rId110" display="http://www.konkoly.hu/cgi-bin/IBVS?5887" xr:uid="{00000000-0004-0000-0200-00006D000000}"/>
    <hyperlink ref="P147" r:id="rId111" display="http://www.konkoly.hu/cgi-bin/IBVS?5887" xr:uid="{00000000-0004-0000-0200-00006E000000}"/>
    <hyperlink ref="P218" r:id="rId112" display="http://var.astro.cz/oejv/issues/oejv0116.pdf" xr:uid="{00000000-0004-0000-0200-00006F000000}"/>
    <hyperlink ref="P148" r:id="rId113" display="http://www.konkoly.hu/cgi-bin/IBVS?5894" xr:uid="{00000000-0004-0000-0200-000070000000}"/>
    <hyperlink ref="P149" r:id="rId114" display="http://www.bav-astro.de/sfs/BAVM_link.php?BAVMnr=209" xr:uid="{00000000-0004-0000-0200-000071000000}"/>
    <hyperlink ref="P150" r:id="rId115" display="http://www.konkoly.hu/cgi-bin/IBVS?5980" xr:uid="{00000000-0004-0000-0200-000072000000}"/>
    <hyperlink ref="P151" r:id="rId116" display="http://www.konkoly.hu/cgi-bin/IBVS?5980" xr:uid="{00000000-0004-0000-0200-000073000000}"/>
    <hyperlink ref="P219" r:id="rId117" display="http://www.bav-astro.de/sfs/BAVM_link.php?BAVMnr=220" xr:uid="{00000000-0004-0000-0200-000074000000}"/>
    <hyperlink ref="P220" r:id="rId118" display="http://www.bav-astro.de/sfs/BAVM_link.php?BAVMnr=220" xr:uid="{00000000-0004-0000-0200-000075000000}"/>
    <hyperlink ref="P152" r:id="rId119" display="http://www.konkoly.hu/cgi-bin/IBVS?5992" xr:uid="{00000000-0004-0000-0200-000076000000}"/>
    <hyperlink ref="P153" r:id="rId120" display="http://www.konkoly.hu/cgi-bin/IBVS?6011" xr:uid="{00000000-0004-0000-0200-000077000000}"/>
    <hyperlink ref="P221" r:id="rId121" display="http://vsolj.cetus-net.org/vsoljno56.pdf" xr:uid="{00000000-0004-0000-0200-000078000000}"/>
    <hyperlink ref="P222" r:id="rId122" display="http://vsolj.cetus-net.org/vsoljno56.pdf" xr:uid="{00000000-0004-0000-0200-000079000000}"/>
    <hyperlink ref="P154" r:id="rId123" display="http://www.bav-astro.de/sfs/BAVM_link.php?BAVMnr=232" xr:uid="{00000000-0004-0000-0200-00007A000000}"/>
    <hyperlink ref="P155" r:id="rId124" display="http://www.bav-astro.de/sfs/BAVM_link.php?BAVMnr=238" xr:uid="{00000000-0004-0000-0200-00007B000000}"/>
    <hyperlink ref="P156" r:id="rId125" display="http://www.bav-astro.de/sfs/BAVM_link.php?BAVMnr=238" xr:uid="{00000000-0004-0000-0200-00007C000000}"/>
    <hyperlink ref="P157" r:id="rId126" display="http://www.bav-astro.de/sfs/BAVM_link.php?BAVMnr=238" xr:uid="{00000000-0004-0000-0200-00007D000000}"/>
    <hyperlink ref="P158" r:id="rId127" display="http://www.bav-astro.de/sfs/BAVM_link.php?BAVMnr=238" xr:uid="{00000000-0004-0000-0200-00007E000000}"/>
    <hyperlink ref="P223" r:id="rId128" display="http://www.bav-astro.de/sfs/BAVM_link.php?BAVMnr=241" xr:uid="{00000000-0004-0000-0200-00007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2024-01-29T04:44:30Z</dcterms:modified>
</cp:coreProperties>
</file>