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EDD8EF7-A64C-4129-8124-4D6960523E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90" i="2" l="1"/>
  <c r="F90" i="2" s="1"/>
  <c r="G90" i="2" s="1"/>
  <c r="Q90" i="2"/>
  <c r="E21" i="2"/>
  <c r="F21" i="2" s="1"/>
  <c r="G21" i="2" s="1"/>
  <c r="Q21" i="2"/>
  <c r="E22" i="2"/>
  <c r="F22" i="2" s="1"/>
  <c r="G22" i="2" s="1"/>
  <c r="Q22" i="2"/>
  <c r="E23" i="2"/>
  <c r="F23" i="2" s="1"/>
  <c r="G23" i="2" s="1"/>
  <c r="Q23" i="2"/>
  <c r="E24" i="2"/>
  <c r="F24" i="2" s="1"/>
  <c r="G24" i="2" s="1"/>
  <c r="Q24" i="2"/>
  <c r="E25" i="2"/>
  <c r="F25" i="2" s="1"/>
  <c r="G25" i="2" s="1"/>
  <c r="Q25" i="2"/>
  <c r="E26" i="2"/>
  <c r="F26" i="2" s="1"/>
  <c r="G26" i="2" s="1"/>
  <c r="Q26" i="2"/>
  <c r="E27" i="2"/>
  <c r="F27" i="2" s="1"/>
  <c r="G27" i="2" s="1"/>
  <c r="Q27" i="2"/>
  <c r="E28" i="2"/>
  <c r="F28" i="2" s="1"/>
  <c r="G28" i="2" s="1"/>
  <c r="Q28" i="2"/>
  <c r="E29" i="2"/>
  <c r="F29" i="2" s="1"/>
  <c r="G29" i="2" s="1"/>
  <c r="I29" i="2" s="1"/>
  <c r="Q29" i="2"/>
  <c r="E30" i="2"/>
  <c r="F30" i="2" s="1"/>
  <c r="G30" i="2" s="1"/>
  <c r="I30" i="2" s="1"/>
  <c r="Q30" i="2"/>
  <c r="E31" i="2"/>
  <c r="F31" i="2" s="1"/>
  <c r="G31" i="2" s="1"/>
  <c r="I31" i="2" s="1"/>
  <c r="Q31" i="2"/>
  <c r="E32" i="2"/>
  <c r="F32" i="2" s="1"/>
  <c r="G32" i="2" s="1"/>
  <c r="I32" i="2" s="1"/>
  <c r="Q32" i="2"/>
  <c r="E33" i="2"/>
  <c r="F33" i="2" s="1"/>
  <c r="G33" i="2" s="1"/>
  <c r="I33" i="2" s="1"/>
  <c r="Q33" i="2"/>
  <c r="E34" i="2"/>
  <c r="F34" i="2" s="1"/>
  <c r="G34" i="2" s="1"/>
  <c r="I34" i="2" s="1"/>
  <c r="Q34" i="2"/>
  <c r="E35" i="2"/>
  <c r="F35" i="2" s="1"/>
  <c r="G35" i="2" s="1"/>
  <c r="I35" i="2" s="1"/>
  <c r="Q35" i="2"/>
  <c r="E36" i="2"/>
  <c r="F36" i="2" s="1"/>
  <c r="G36" i="2" s="1"/>
  <c r="I36" i="2" s="1"/>
  <c r="Q36" i="2"/>
  <c r="E37" i="2"/>
  <c r="F37" i="2" s="1"/>
  <c r="G37" i="2" s="1"/>
  <c r="I37" i="2" s="1"/>
  <c r="Q37" i="2"/>
  <c r="S37" i="2"/>
  <c r="E38" i="2"/>
  <c r="F38" i="2" s="1"/>
  <c r="G38" i="2" s="1"/>
  <c r="I38" i="2" s="1"/>
  <c r="Q38" i="2"/>
  <c r="E39" i="2"/>
  <c r="F39" i="2" s="1"/>
  <c r="G39" i="2" s="1"/>
  <c r="I39" i="2" s="1"/>
  <c r="Q39" i="2"/>
  <c r="E40" i="2"/>
  <c r="F40" i="2" s="1"/>
  <c r="G40" i="2" s="1"/>
  <c r="I40" i="2" s="1"/>
  <c r="Q40" i="2"/>
  <c r="E41" i="2"/>
  <c r="F41" i="2" s="1"/>
  <c r="G41" i="2" s="1"/>
  <c r="I41" i="2" s="1"/>
  <c r="Q41" i="2"/>
  <c r="E42" i="2"/>
  <c r="F42" i="2" s="1"/>
  <c r="G42" i="2" s="1"/>
  <c r="I42" i="2" s="1"/>
  <c r="Q42" i="2"/>
  <c r="E43" i="2"/>
  <c r="F43" i="2" s="1"/>
  <c r="G43" i="2" s="1"/>
  <c r="I43" i="2" s="1"/>
  <c r="Q43" i="2"/>
  <c r="E44" i="2"/>
  <c r="F44" i="2" s="1"/>
  <c r="G44" i="2" s="1"/>
  <c r="I44" i="2" s="1"/>
  <c r="Q44" i="2"/>
  <c r="E45" i="2"/>
  <c r="F45" i="2" s="1"/>
  <c r="G45" i="2" s="1"/>
  <c r="I45" i="2" s="1"/>
  <c r="Q45" i="2"/>
  <c r="E46" i="2"/>
  <c r="F46" i="2" s="1"/>
  <c r="G46" i="2" s="1"/>
  <c r="I46" i="2" s="1"/>
  <c r="Q46" i="2"/>
  <c r="E47" i="2"/>
  <c r="F47" i="2" s="1"/>
  <c r="G47" i="2" s="1"/>
  <c r="I47" i="2" s="1"/>
  <c r="Q47" i="2"/>
  <c r="E48" i="2"/>
  <c r="F48" i="2" s="1"/>
  <c r="G48" i="2" s="1"/>
  <c r="I48" i="2" s="1"/>
  <c r="Q48" i="2"/>
  <c r="E49" i="2"/>
  <c r="F49" i="2" s="1"/>
  <c r="G49" i="2" s="1"/>
  <c r="I49" i="2" s="1"/>
  <c r="Q49" i="2"/>
  <c r="C50" i="2"/>
  <c r="E50" i="2" s="1"/>
  <c r="F50" i="2" s="1"/>
  <c r="C51" i="2"/>
  <c r="E51" i="2" s="1"/>
  <c r="F51" i="2" s="1"/>
  <c r="G51" i="2" s="1"/>
  <c r="Q51" i="2"/>
  <c r="E52" i="2"/>
  <c r="F52" i="2" s="1"/>
  <c r="G52" i="2" s="1"/>
  <c r="Q52" i="2"/>
  <c r="E53" i="2"/>
  <c r="F53" i="2" s="1"/>
  <c r="G53" i="2" s="1"/>
  <c r="Q53" i="2"/>
  <c r="E54" i="2"/>
  <c r="F54" i="2" s="1"/>
  <c r="G54" i="2" s="1"/>
  <c r="Q54" i="2"/>
  <c r="E55" i="2"/>
  <c r="F55" i="2"/>
  <c r="U55" i="2" s="1"/>
  <c r="Q55" i="2"/>
  <c r="S55" i="2"/>
  <c r="E56" i="2"/>
  <c r="F56" i="2" s="1"/>
  <c r="U56" i="2" s="1"/>
  <c r="Q56" i="2"/>
  <c r="S56" i="2"/>
  <c r="E57" i="2"/>
  <c r="F57" i="2" s="1"/>
  <c r="G57" i="2" s="1"/>
  <c r="Q57" i="2"/>
  <c r="E58" i="2"/>
  <c r="F58" i="2" s="1"/>
  <c r="G58" i="2" s="1"/>
  <c r="Q58" i="2"/>
  <c r="E59" i="2"/>
  <c r="F59" i="2" s="1"/>
  <c r="G59" i="2" s="1"/>
  <c r="Q59" i="2"/>
  <c r="E60" i="2"/>
  <c r="F60" i="2" s="1"/>
  <c r="G60" i="2" s="1"/>
  <c r="Q60" i="2"/>
  <c r="E61" i="2"/>
  <c r="F61" i="2" s="1"/>
  <c r="G61" i="2" s="1"/>
  <c r="Q61" i="2"/>
  <c r="E62" i="2"/>
  <c r="F62" i="2" s="1"/>
  <c r="G62" i="2" s="1"/>
  <c r="Q62" i="2"/>
  <c r="E63" i="2"/>
  <c r="F63" i="2" s="1"/>
  <c r="G63" i="2" s="1"/>
  <c r="Q63" i="2"/>
  <c r="E64" i="2"/>
  <c r="F64" i="2" s="1"/>
  <c r="G64" i="2" s="1"/>
  <c r="Q64" i="2"/>
  <c r="E65" i="2"/>
  <c r="F65" i="2" s="1"/>
  <c r="G65" i="2" s="1"/>
  <c r="Q65" i="2"/>
  <c r="E66" i="2"/>
  <c r="F66" i="2" s="1"/>
  <c r="G66" i="2" s="1"/>
  <c r="Q66" i="2"/>
  <c r="E67" i="2"/>
  <c r="F67" i="2" s="1"/>
  <c r="G67" i="2" s="1"/>
  <c r="Q67" i="2"/>
  <c r="E68" i="2"/>
  <c r="F68" i="2" s="1"/>
  <c r="G68" i="2" s="1"/>
  <c r="Q68" i="2"/>
  <c r="E69" i="2"/>
  <c r="F69" i="2" s="1"/>
  <c r="G69" i="2" s="1"/>
  <c r="Q69" i="2"/>
  <c r="E70" i="2"/>
  <c r="F70" i="2" s="1"/>
  <c r="G70" i="2" s="1"/>
  <c r="Q70" i="2"/>
  <c r="E71" i="2"/>
  <c r="F71" i="2" s="1"/>
  <c r="G71" i="2" s="1"/>
  <c r="Q71" i="2"/>
  <c r="E72" i="2"/>
  <c r="F72" i="2" s="1"/>
  <c r="G72" i="2" s="1"/>
  <c r="Q72" i="2"/>
  <c r="E73" i="2"/>
  <c r="F73" i="2" s="1"/>
  <c r="G73" i="2" s="1"/>
  <c r="Q73" i="2"/>
  <c r="E74" i="2"/>
  <c r="F74" i="2" s="1"/>
  <c r="G74" i="2" s="1"/>
  <c r="Q74" i="2"/>
  <c r="E75" i="2"/>
  <c r="F75" i="2" s="1"/>
  <c r="G75" i="2" s="1"/>
  <c r="Q75" i="2"/>
  <c r="E76" i="2"/>
  <c r="F76" i="2" s="1"/>
  <c r="G76" i="2" s="1"/>
  <c r="Q76" i="2"/>
  <c r="E77" i="2"/>
  <c r="F77" i="2" s="1"/>
  <c r="G77" i="2" s="1"/>
  <c r="Q77" i="2"/>
  <c r="E78" i="2"/>
  <c r="F78" i="2" s="1"/>
  <c r="G78" i="2" s="1"/>
  <c r="Q78" i="2"/>
  <c r="E79" i="2"/>
  <c r="F79" i="2" s="1"/>
  <c r="G79" i="2" s="1"/>
  <c r="Q79" i="2"/>
  <c r="E80" i="2"/>
  <c r="F80" i="2" s="1"/>
  <c r="G80" i="2" s="1"/>
  <c r="Q80" i="2"/>
  <c r="E81" i="2"/>
  <c r="F81" i="2" s="1"/>
  <c r="G81" i="2" s="1"/>
  <c r="Q81" i="2"/>
  <c r="E82" i="2"/>
  <c r="F82" i="2" s="1"/>
  <c r="G82" i="2" s="1"/>
  <c r="Q82" i="2"/>
  <c r="E83" i="2"/>
  <c r="F83" i="2" s="1"/>
  <c r="G83" i="2" s="1"/>
  <c r="Q83" i="2"/>
  <c r="E84" i="2"/>
  <c r="F84" i="2" s="1"/>
  <c r="G84" i="2" s="1"/>
  <c r="Q84" i="2"/>
  <c r="E87" i="2"/>
  <c r="F87" i="2" s="1"/>
  <c r="G87" i="2" s="1"/>
  <c r="Q87" i="2"/>
  <c r="E85" i="2"/>
  <c r="F85" i="2" s="1"/>
  <c r="G85" i="2" s="1"/>
  <c r="Q85" i="2"/>
  <c r="E86" i="2"/>
  <c r="F86" i="2" s="1"/>
  <c r="G86" i="2" s="1"/>
  <c r="Q86" i="2"/>
  <c r="E88" i="2"/>
  <c r="F88" i="2" s="1"/>
  <c r="G88" i="2" s="1"/>
  <c r="Q88" i="2"/>
  <c r="E89" i="2"/>
  <c r="F89" i="2" s="1"/>
  <c r="G89" i="2" s="1"/>
  <c r="Q89" i="2"/>
  <c r="D9" i="2"/>
  <c r="C9" i="2"/>
  <c r="G59" i="3"/>
  <c r="C59" i="3"/>
  <c r="G58" i="3"/>
  <c r="C58" i="3"/>
  <c r="G57" i="3"/>
  <c r="C57" i="3"/>
  <c r="G56" i="3"/>
  <c r="C56" i="3"/>
  <c r="E56" i="3"/>
  <c r="G23" i="3"/>
  <c r="C23" i="3"/>
  <c r="E23" i="3"/>
  <c r="G22" i="3"/>
  <c r="C22" i="3"/>
  <c r="G55" i="3"/>
  <c r="C55" i="3"/>
  <c r="G21" i="3"/>
  <c r="C21" i="3"/>
  <c r="E21" i="3"/>
  <c r="G20" i="3"/>
  <c r="C20" i="3"/>
  <c r="G19" i="3"/>
  <c r="C19" i="3"/>
  <c r="G18" i="3"/>
  <c r="C18" i="3"/>
  <c r="G17" i="3"/>
  <c r="C17" i="3"/>
  <c r="G16" i="3"/>
  <c r="C16" i="3"/>
  <c r="E16" i="3"/>
  <c r="G15" i="3"/>
  <c r="C15" i="3"/>
  <c r="G14" i="3"/>
  <c r="C14" i="3"/>
  <c r="E14" i="3"/>
  <c r="G13" i="3"/>
  <c r="C13" i="3"/>
  <c r="G54" i="3"/>
  <c r="C54" i="3"/>
  <c r="G12" i="3"/>
  <c r="C12" i="3"/>
  <c r="G11" i="3"/>
  <c r="C11" i="3"/>
  <c r="E11" i="3"/>
  <c r="G53" i="3"/>
  <c r="C53" i="3"/>
  <c r="G52" i="3"/>
  <c r="C52" i="3"/>
  <c r="G51" i="3"/>
  <c r="C51" i="3"/>
  <c r="E51" i="3"/>
  <c r="G50" i="3"/>
  <c r="C50" i="3"/>
  <c r="G49" i="3"/>
  <c r="C49" i="3"/>
  <c r="G48" i="3"/>
  <c r="C48" i="3"/>
  <c r="G47" i="3"/>
  <c r="C47" i="3"/>
  <c r="E47" i="3"/>
  <c r="G46" i="3"/>
  <c r="C46" i="3"/>
  <c r="E46" i="3"/>
  <c r="G45" i="3"/>
  <c r="C45" i="3"/>
  <c r="G44" i="3"/>
  <c r="C44" i="3"/>
  <c r="G43" i="3"/>
  <c r="C43" i="3"/>
  <c r="G42" i="3"/>
  <c r="C42" i="3"/>
  <c r="G41" i="3"/>
  <c r="C41" i="3"/>
  <c r="G40" i="3"/>
  <c r="C40" i="3"/>
  <c r="E40" i="3"/>
  <c r="G39" i="3"/>
  <c r="C39" i="3"/>
  <c r="E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E30" i="3"/>
  <c r="G29" i="3"/>
  <c r="C29" i="3"/>
  <c r="G28" i="3"/>
  <c r="C28" i="3"/>
  <c r="G27" i="3"/>
  <c r="C27" i="3"/>
  <c r="E27" i="3"/>
  <c r="G26" i="3"/>
  <c r="C26" i="3"/>
  <c r="G25" i="3"/>
  <c r="C25" i="3"/>
  <c r="G24" i="3"/>
  <c r="C24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23" i="3"/>
  <c r="B23" i="3"/>
  <c r="D23" i="3"/>
  <c r="A23" i="3"/>
  <c r="H22" i="3"/>
  <c r="B22" i="3"/>
  <c r="D22" i="3"/>
  <c r="A22" i="3"/>
  <c r="H55" i="3"/>
  <c r="B55" i="3"/>
  <c r="D55" i="3"/>
  <c r="A55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54" i="3"/>
  <c r="B54" i="3"/>
  <c r="D54" i="3"/>
  <c r="A54" i="3"/>
  <c r="H12" i="3"/>
  <c r="B12" i="3"/>
  <c r="D12" i="3"/>
  <c r="A12" i="3"/>
  <c r="H11" i="3"/>
  <c r="B11" i="3"/>
  <c r="D11" i="3"/>
  <c r="A11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F16" i="2"/>
  <c r="F17" i="2" s="1"/>
  <c r="C17" i="2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E34" i="1"/>
  <c r="F34" i="1"/>
  <c r="G34" i="1"/>
  <c r="K34" i="1"/>
  <c r="Q34" i="1"/>
  <c r="E35" i="1"/>
  <c r="F35" i="1"/>
  <c r="G35" i="1"/>
  <c r="K35" i="1"/>
  <c r="Q35" i="1"/>
  <c r="E36" i="1"/>
  <c r="F36" i="1"/>
  <c r="G36" i="1"/>
  <c r="K36" i="1"/>
  <c r="Q36" i="1"/>
  <c r="E37" i="1"/>
  <c r="F37" i="1"/>
  <c r="G37" i="1"/>
  <c r="K37" i="1"/>
  <c r="Q37" i="1"/>
  <c r="E38" i="1"/>
  <c r="F38" i="1"/>
  <c r="G38" i="1"/>
  <c r="K38" i="1"/>
  <c r="Q38" i="1"/>
  <c r="E39" i="1"/>
  <c r="F39" i="1"/>
  <c r="G39" i="1"/>
  <c r="K39" i="1"/>
  <c r="Q39" i="1"/>
  <c r="E40" i="1"/>
  <c r="F40" i="1"/>
  <c r="G40" i="1"/>
  <c r="K40" i="1"/>
  <c r="Q40" i="1"/>
  <c r="E28" i="1"/>
  <c r="F28" i="1"/>
  <c r="G28" i="1"/>
  <c r="Q28" i="1"/>
  <c r="C24" i="1"/>
  <c r="G24" i="1"/>
  <c r="C23" i="1"/>
  <c r="E23" i="1"/>
  <c r="C19" i="1"/>
  <c r="E27" i="1"/>
  <c r="F27" i="1"/>
  <c r="G27" i="1"/>
  <c r="K27" i="1"/>
  <c r="E21" i="1"/>
  <c r="F21" i="1"/>
  <c r="G21" i="1"/>
  <c r="E22" i="1"/>
  <c r="F22" i="1"/>
  <c r="G22" i="1"/>
  <c r="R22" i="1"/>
  <c r="F23" i="1"/>
  <c r="G23" i="1"/>
  <c r="E24" i="1"/>
  <c r="F24" i="1"/>
  <c r="E25" i="1"/>
  <c r="F25" i="1"/>
  <c r="I25" i="1"/>
  <c r="R25" i="1"/>
  <c r="E26" i="1"/>
  <c r="F26" i="1"/>
  <c r="I26" i="1"/>
  <c r="R26" i="1"/>
  <c r="J22" i="1"/>
  <c r="Q27" i="1"/>
  <c r="Q22" i="1"/>
  <c r="Q23" i="1"/>
  <c r="Q25" i="1"/>
  <c r="Q26" i="1"/>
  <c r="Q21" i="1"/>
  <c r="J24" i="1"/>
  <c r="R24" i="1"/>
  <c r="E29" i="3"/>
  <c r="E33" i="3"/>
  <c r="E41" i="3"/>
  <c r="E45" i="3"/>
  <c r="E49" i="3"/>
  <c r="E17" i="3"/>
  <c r="Q24" i="1"/>
  <c r="R21" i="1"/>
  <c r="C12" i="1"/>
  <c r="C16" i="1"/>
  <c r="D18" i="1"/>
  <c r="C11" i="1"/>
  <c r="H21" i="1"/>
  <c r="K28" i="1"/>
  <c r="R28" i="1"/>
  <c r="J23" i="1"/>
  <c r="R23" i="1"/>
  <c r="E19" i="3"/>
  <c r="R27" i="1"/>
  <c r="E25" i="3"/>
  <c r="E35" i="3"/>
  <c r="E52" i="3"/>
  <c r="E15" i="3"/>
  <c r="E59" i="3"/>
  <c r="E26" i="3"/>
  <c r="E31" i="3"/>
  <c r="E36" i="3"/>
  <c r="E43" i="3"/>
  <c r="E53" i="3"/>
  <c r="E20" i="3"/>
  <c r="E32" i="3"/>
  <c r="E48" i="3"/>
  <c r="E12" i="3"/>
  <c r="E28" i="3"/>
  <c r="E37" i="3"/>
  <c r="E44" i="3"/>
  <c r="E54" i="3"/>
  <c r="E55" i="3"/>
  <c r="E57" i="3"/>
  <c r="E18" i="3"/>
  <c r="E58" i="3"/>
  <c r="E24" i="3"/>
  <c r="E34" i="3"/>
  <c r="E38" i="3"/>
  <c r="E42" i="3"/>
  <c r="E50" i="3"/>
  <c r="E13" i="3"/>
  <c r="E22" i="3"/>
  <c r="O25" i="1"/>
  <c r="S25" i="1"/>
  <c r="O26" i="1"/>
  <c r="S26" i="1"/>
  <c r="O31" i="1"/>
  <c r="O34" i="1"/>
  <c r="O37" i="1"/>
  <c r="O24" i="1"/>
  <c r="S24" i="1"/>
  <c r="O27" i="1"/>
  <c r="O36" i="1"/>
  <c r="O23" i="1"/>
  <c r="S23" i="1"/>
  <c r="O21" i="1"/>
  <c r="O35" i="1"/>
  <c r="O32" i="1"/>
  <c r="C15" i="1"/>
  <c r="C18" i="1"/>
  <c r="O39" i="1"/>
  <c r="O33" i="1"/>
  <c r="O28" i="1"/>
  <c r="S28" i="1"/>
  <c r="O40" i="1"/>
  <c r="O38" i="1"/>
  <c r="O29" i="1"/>
  <c r="O30" i="1"/>
  <c r="O22" i="1"/>
  <c r="S22" i="1"/>
  <c r="S21" i="1"/>
  <c r="S27" i="1"/>
  <c r="S16" i="1"/>
  <c r="S18" i="1"/>
  <c r="S17" i="1"/>
  <c r="C11" i="2"/>
  <c r="C12" i="2"/>
  <c r="O90" i="2" l="1"/>
  <c r="K90" i="2"/>
  <c r="S90" i="2"/>
  <c r="Q50" i="2"/>
  <c r="S40" i="2"/>
  <c r="I53" i="2"/>
  <c r="S53" i="2" s="1"/>
  <c r="I52" i="2"/>
  <c r="S52" i="2" s="1"/>
  <c r="S54" i="2"/>
  <c r="I54" i="2"/>
  <c r="S49" i="2"/>
  <c r="S46" i="2"/>
  <c r="S33" i="2"/>
  <c r="S30" i="2"/>
  <c r="S48" i="2"/>
  <c r="S45" i="2"/>
  <c r="S32" i="2"/>
  <c r="S29" i="2"/>
  <c r="S41" i="2"/>
  <c r="S38" i="2"/>
  <c r="O56" i="2"/>
  <c r="T56" i="2" s="1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7" i="2"/>
  <c r="O85" i="2"/>
  <c r="O86" i="2"/>
  <c r="O88" i="2"/>
  <c r="O89" i="2"/>
  <c r="O50" i="2"/>
  <c r="O21" i="2"/>
  <c r="O22" i="2"/>
  <c r="O23" i="2"/>
  <c r="O24" i="2"/>
  <c r="O25" i="2"/>
  <c r="O26" i="2"/>
  <c r="O27" i="2"/>
  <c r="O28" i="2"/>
  <c r="O29" i="2"/>
  <c r="T29" i="2" s="1"/>
  <c r="O30" i="2"/>
  <c r="O31" i="2"/>
  <c r="O32" i="2"/>
  <c r="O33" i="2"/>
  <c r="T33" i="2" s="1"/>
  <c r="O34" i="2"/>
  <c r="O35" i="2"/>
  <c r="O36" i="2"/>
  <c r="O37" i="2"/>
  <c r="T37" i="2" s="1"/>
  <c r="O38" i="2"/>
  <c r="T38" i="2" s="1"/>
  <c r="O39" i="2"/>
  <c r="O40" i="2"/>
  <c r="T40" i="2" s="1"/>
  <c r="O41" i="2"/>
  <c r="O42" i="2"/>
  <c r="O43" i="2"/>
  <c r="O44" i="2"/>
  <c r="O45" i="2"/>
  <c r="T45" i="2" s="1"/>
  <c r="O46" i="2"/>
  <c r="T46" i="2" s="1"/>
  <c r="O47" i="2"/>
  <c r="O48" i="2"/>
  <c r="O49" i="2"/>
  <c r="O55" i="2"/>
  <c r="T55" i="2" s="1"/>
  <c r="O52" i="2"/>
  <c r="O51" i="2"/>
  <c r="O54" i="2"/>
  <c r="O53" i="2"/>
  <c r="J77" i="2"/>
  <c r="S77" i="2"/>
  <c r="K82" i="2"/>
  <c r="S82" i="2" s="1"/>
  <c r="K78" i="2"/>
  <c r="S78" i="2"/>
  <c r="K74" i="2"/>
  <c r="S74" i="2" s="1"/>
  <c r="T74" i="2" s="1"/>
  <c r="J70" i="2"/>
  <c r="S70" i="2"/>
  <c r="J66" i="2"/>
  <c r="S66" i="2" s="1"/>
  <c r="J62" i="2"/>
  <c r="S62" i="2" s="1"/>
  <c r="K58" i="2"/>
  <c r="S58" i="2" s="1"/>
  <c r="S44" i="2"/>
  <c r="S36" i="2"/>
  <c r="I28" i="2"/>
  <c r="S28" i="2" s="1"/>
  <c r="K81" i="2"/>
  <c r="S81" i="2" s="1"/>
  <c r="J65" i="2"/>
  <c r="S65" i="2" s="1"/>
  <c r="K57" i="2"/>
  <c r="S57" i="2"/>
  <c r="S43" i="2"/>
  <c r="S35" i="2"/>
  <c r="I27" i="2"/>
  <c r="S27" i="2"/>
  <c r="I23" i="2"/>
  <c r="S23" i="2" s="1"/>
  <c r="K87" i="2"/>
  <c r="S87" i="2" s="1"/>
  <c r="J73" i="2"/>
  <c r="S73" i="2" s="1"/>
  <c r="K85" i="2"/>
  <c r="S85" i="2" s="1"/>
  <c r="K84" i="2"/>
  <c r="S84" i="2"/>
  <c r="K76" i="2"/>
  <c r="S76" i="2" s="1"/>
  <c r="I72" i="2"/>
  <c r="S72" i="2" s="1"/>
  <c r="J68" i="2"/>
  <c r="S68" i="2" s="1"/>
  <c r="J64" i="2"/>
  <c r="S64" i="2" s="1"/>
  <c r="J60" i="2"/>
  <c r="S60" i="2" s="1"/>
  <c r="J61" i="2"/>
  <c r="S61" i="2" s="1"/>
  <c r="K89" i="2"/>
  <c r="S89" i="2" s="1"/>
  <c r="K80" i="2"/>
  <c r="S80" i="2" s="1"/>
  <c r="I26" i="2"/>
  <c r="S26" i="2" s="1"/>
  <c r="I22" i="2"/>
  <c r="S22" i="2" s="1"/>
  <c r="K86" i="2"/>
  <c r="S86" i="2" s="1"/>
  <c r="K88" i="2"/>
  <c r="S88" i="2"/>
  <c r="K79" i="2"/>
  <c r="S79" i="2"/>
  <c r="J71" i="2"/>
  <c r="S71" i="2" s="1"/>
  <c r="J67" i="2"/>
  <c r="S67" i="2" s="1"/>
  <c r="K59" i="2"/>
  <c r="S59" i="2" s="1"/>
  <c r="J51" i="2"/>
  <c r="S51" i="2" s="1"/>
  <c r="S42" i="2"/>
  <c r="T42" i="2" s="1"/>
  <c r="S34" i="2"/>
  <c r="I24" i="2"/>
  <c r="S24" i="2" s="1"/>
  <c r="K69" i="2"/>
  <c r="S69" i="2"/>
  <c r="K83" i="2"/>
  <c r="S83" i="2" s="1"/>
  <c r="K75" i="2"/>
  <c r="S75" i="2" s="1"/>
  <c r="J63" i="2"/>
  <c r="S63" i="2" s="1"/>
  <c r="S47" i="2"/>
  <c r="S39" i="2"/>
  <c r="S31" i="2"/>
  <c r="I25" i="2"/>
  <c r="S25" i="2" s="1"/>
  <c r="H21" i="2"/>
  <c r="S21" i="2" s="1"/>
  <c r="G50" i="2"/>
  <c r="C16" i="2"/>
  <c r="D18" i="2" s="1"/>
  <c r="C15" i="2"/>
  <c r="T90" i="2" l="1"/>
  <c r="T26" i="2"/>
  <c r="T88" i="2"/>
  <c r="T76" i="2"/>
  <c r="T35" i="2"/>
  <c r="T34" i="2"/>
  <c r="T73" i="2"/>
  <c r="T27" i="2"/>
  <c r="T67" i="2"/>
  <c r="T68" i="2"/>
  <c r="T84" i="2"/>
  <c r="T54" i="2"/>
  <c r="T60" i="2"/>
  <c r="T75" i="2"/>
  <c r="T83" i="2"/>
  <c r="T59" i="2"/>
  <c r="T61" i="2"/>
  <c r="T25" i="2"/>
  <c r="T86" i="2"/>
  <c r="T64" i="2"/>
  <c r="T31" i="2"/>
  <c r="T39" i="2"/>
  <c r="T72" i="2"/>
  <c r="T48" i="2"/>
  <c r="T52" i="2"/>
  <c r="T47" i="2"/>
  <c r="T80" i="2"/>
  <c r="T23" i="2"/>
  <c r="T41" i="2"/>
  <c r="T49" i="2"/>
  <c r="T22" i="2"/>
  <c r="T58" i="2"/>
  <c r="T71" i="2"/>
  <c r="T57" i="2"/>
  <c r="T82" i="2"/>
  <c r="T32" i="2"/>
  <c r="T24" i="2"/>
  <c r="T63" i="2"/>
  <c r="T79" i="2"/>
  <c r="T30" i="2"/>
  <c r="T89" i="2"/>
  <c r="T85" i="2"/>
  <c r="T81" i="2"/>
  <c r="T53" i="2"/>
  <c r="T21" i="2"/>
  <c r="T43" i="2"/>
  <c r="T66" i="2"/>
  <c r="T36" i="2"/>
  <c r="T65" i="2"/>
  <c r="T28" i="2"/>
  <c r="T70" i="2"/>
  <c r="T44" i="2"/>
  <c r="J50" i="2"/>
  <c r="S50" i="2"/>
  <c r="T50" i="2" s="1"/>
  <c r="T69" i="2"/>
  <c r="T51" i="2"/>
  <c r="T87" i="2"/>
  <c r="T62" i="2"/>
  <c r="T78" i="2"/>
  <c r="T77" i="2"/>
  <c r="C18" i="2"/>
  <c r="F18" i="2"/>
  <c r="F19" i="2" s="1"/>
  <c r="T17" i="2" l="1"/>
  <c r="T16" i="2"/>
  <c r="T18" i="2" l="1"/>
</calcChain>
</file>

<file path=xl/sharedStrings.xml><?xml version="1.0" encoding="utf-8"?>
<sst xmlns="http://schemas.openxmlformats.org/spreadsheetml/2006/main" count="664" uniqueCount="281">
  <si>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</si>
  <si>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</si>
  <si>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</si>
  <si>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</si>
  <si>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</si>
  <si>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</si>
  <si>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</si>
  <si>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</si>
  <si>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</si>
  <si>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</si>
  <si>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</si>
  <si>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</si>
  <si>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</si>
  <si>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</si>
  <si>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</si>
  <si>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</si>
  <si>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</si>
  <si>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</si>
  <si>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</si>
  <si>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</si>
  <si>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</si>
  <si>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</si>
  <si>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</si>
  <si>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</si>
  <si>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</si>
  <si>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</si>
  <si>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</si>
  <si>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</si>
  <si>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</si>
  <si>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</si>
  <si>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EB</t>
  </si>
  <si>
    <t>9.8 - 10.2</t>
  </si>
  <si>
    <t>ROTSE</t>
  </si>
  <si>
    <t>I?</t>
  </si>
  <si>
    <t>II?</t>
  </si>
  <si>
    <t>Cracow website</t>
  </si>
  <si>
    <t>Cracow</t>
  </si>
  <si>
    <t>Krajci</t>
  </si>
  <si>
    <t>What is going on here?  ROTSE wrong?  Shift in period or phase?  I will ignore the ROTSE data in this analysis</t>
  </si>
  <si>
    <t>I</t>
  </si>
  <si>
    <t>Cracow website at:  http://www.as.ap.krakow.pl/o-c/data/getdata.php3?XZ%20cnc  shows consistent period for decades…so why is ROTSE 'wrong'?</t>
  </si>
  <si>
    <t>IBVS 5592</t>
  </si>
  <si>
    <t>Analysis and comments are by Thomas Krajci.</t>
  </si>
  <si>
    <t>Latest Crakow period</t>
  </si>
  <si>
    <t>XZ Cnc / GSC 0808-0508</t>
  </si>
  <si>
    <t>IBVS 5690</t>
  </si>
  <si>
    <t>Sum</t>
  </si>
  <si>
    <t>Count</t>
  </si>
  <si>
    <t>RMS dev'n</t>
  </si>
  <si>
    <t># of data points:</t>
  </si>
  <si>
    <t>IBVS 5731</t>
  </si>
  <si>
    <t>IBVS 5761</t>
  </si>
  <si>
    <t>IBVS 5802</t>
  </si>
  <si>
    <t>IBVS 5806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</si>
  <si>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</si>
  <si>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</si>
  <si>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</si>
  <si>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</si>
  <si>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</si>
  <si>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</si>
  <si>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</si>
  <si>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IBVS 5871</t>
  </si>
  <si>
    <t>IBVS 5874</t>
  </si>
  <si>
    <t>Add cycle</t>
  </si>
  <si>
    <t>Old Cycle</t>
  </si>
  <si>
    <t>IBVS 5992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</si>
  <si>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</si>
  <si>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</si>
  <si>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</si>
  <si>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</si>
  <si>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</si>
  <si>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</si>
  <si>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</si>
  <si>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</si>
  <si>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</si>
  <si>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</si>
  <si>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</si>
  <si>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</si>
  <si>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2425647.422 </t>
  </si>
  <si>
    <t> 04.02.1929 22:07 </t>
  </si>
  <si>
    <t> -0.056 </t>
  </si>
  <si>
    <t>P </t>
  </si>
  <si>
    <t> L.Meinunger </t>
  </si>
  <si>
    <t> MVS 576 </t>
  </si>
  <si>
    <t>2427483.474 </t>
  </si>
  <si>
    <t> 14.02.1934 23:22 </t>
  </si>
  <si>
    <t> 0.003 </t>
  </si>
  <si>
    <t>2427516.330 </t>
  </si>
  <si>
    <t> 19.03.1934 19:55 </t>
  </si>
  <si>
    <t> -0.016 </t>
  </si>
  <si>
    <t>2427531.359 </t>
  </si>
  <si>
    <t> 03.04.1934 20:36 </t>
  </si>
  <si>
    <t> 0.005 </t>
  </si>
  <si>
    <t>2427536.352 </t>
  </si>
  <si>
    <t> 08.04.1934 20:26 </t>
  </si>
  <si>
    <t> -0.005 </t>
  </si>
  <si>
    <t>2427924.379 </t>
  </si>
  <si>
    <t> 01.05.1935 21:05 </t>
  </si>
  <si>
    <t> -0.045 </t>
  </si>
  <si>
    <t>2429697.487 </t>
  </si>
  <si>
    <t> 08.03.1940 23:41 </t>
  </si>
  <si>
    <t> -0.039 </t>
  </si>
  <si>
    <t>2429729.336 </t>
  </si>
  <si>
    <t> 09.04.1940 20:03 </t>
  </si>
  <si>
    <t> 0.007 </t>
  </si>
  <si>
    <t>2430025.535 </t>
  </si>
  <si>
    <t> 31.01.1941 00:50 </t>
  </si>
  <si>
    <t> -0.026 </t>
  </si>
  <si>
    <t>2430711.632 </t>
  </si>
  <si>
    <t> 18.12.1942 03:10 </t>
  </si>
  <si>
    <t> -0.014 </t>
  </si>
  <si>
    <t>2430764.538 </t>
  </si>
  <si>
    <t> 09.02.1943 00:54 </t>
  </si>
  <si>
    <t> 0.006 </t>
  </si>
  <si>
    <t>2430817.426 </t>
  </si>
  <si>
    <t> 02.04.1943 22:13 </t>
  </si>
  <si>
    <t> 0.008 </t>
  </si>
  <si>
    <t>2431145.417 </t>
  </si>
  <si>
    <t> 24.02.1944 22:00 </t>
  </si>
  <si>
    <t> -0.035 </t>
  </si>
  <si>
    <t>2432174.589 </t>
  </si>
  <si>
    <t> 20.12.1946 02:08 </t>
  </si>
  <si>
    <t> 0.009 </t>
  </si>
  <si>
    <t>2433322.312 </t>
  </si>
  <si>
    <t> 09.02.1950 19:29 </t>
  </si>
  <si>
    <t> -0.032 </t>
  </si>
  <si>
    <t> N.M.Schachowskoi </t>
  </si>
  <si>
    <t> AC 165.15 </t>
  </si>
  <si>
    <t>2434101.305 </t>
  </si>
  <si>
    <t> 29.03.1952 19:19 </t>
  </si>
  <si>
    <t>2434121.349 </t>
  </si>
  <si>
    <t> 18.04.1952 20:22 </t>
  </si>
  <si>
    <t> 0.001 </t>
  </si>
  <si>
    <t>2434833.178 </t>
  </si>
  <si>
    <t> 31.03.1954 16:16 </t>
  </si>
  <si>
    <t> 0.017 </t>
  </si>
  <si>
    <t>2434858.170 </t>
  </si>
  <si>
    <t> 25.04.1954 16:04 </t>
  </si>
  <si>
    <t>2435201.209 </t>
  </si>
  <si>
    <t> 03.04.1955 17:00 </t>
  </si>
  <si>
    <t> -0.008 </t>
  </si>
  <si>
    <t>2435874.454 </t>
  </si>
  <si>
    <t> 04.02.1957 22:53 </t>
  </si>
  <si>
    <t> 0.015 </t>
  </si>
  <si>
    <t>2436227.497 </t>
  </si>
  <si>
    <t> 23.01.1958 23:55 </t>
  </si>
  <si>
    <t> 0.010 </t>
  </si>
  <si>
    <t>2436285.370 </t>
  </si>
  <si>
    <t> 22.03.1958 20:52 </t>
  </si>
  <si>
    <t>2436613.415 </t>
  </si>
  <si>
    <t> 13.02.1959 21:57 </t>
  </si>
  <si>
    <t>2436903.566 </t>
  </si>
  <si>
    <t> 01.12.1959 01:35 </t>
  </si>
  <si>
    <t> -0.001 </t>
  </si>
  <si>
    <t>2437039.357 </t>
  </si>
  <si>
    <t> 14.04.1960 20:34 </t>
  </si>
  <si>
    <t> 0.002 </t>
  </si>
  <si>
    <t>2437377.422 </t>
  </si>
  <si>
    <t> 18.03.1961 22:07 </t>
  </si>
  <si>
    <t> 0.027 </t>
  </si>
  <si>
    <t>2446091.394 </t>
  </si>
  <si>
    <t> 25.01.1985 21:27 </t>
  </si>
  <si>
    <t> 0.000 </t>
  </si>
  <si>
    <t>V </t>
  </si>
  <si>
    <t> J.E.Isles </t>
  </si>
  <si>
    <t> VSSC 63.23 </t>
  </si>
  <si>
    <t>2446825.400 </t>
  </si>
  <si>
    <t> 29.01.1987 21:36 </t>
  </si>
  <si>
    <t> 0.038 </t>
  </si>
  <si>
    <t> I.Middlemist </t>
  </si>
  <si>
    <t> VSSC 70.19 </t>
  </si>
  <si>
    <t>2447614.380 </t>
  </si>
  <si>
    <t> 28.03.1989 21:07 </t>
  </si>
  <si>
    <t> 0.019 </t>
  </si>
  <si>
    <t> VSSC 73 </t>
  </si>
  <si>
    <t>2453087.3199 </t>
  </si>
  <si>
    <t> 22.03.2004 19:40 </t>
  </si>
  <si>
    <t> -0.0011 </t>
  </si>
  <si>
    <t>E </t>
  </si>
  <si>
    <t>?</t>
  </si>
  <si>
    <t> T.Krajci </t>
  </si>
  <si>
    <t>IBVS 5592 </t>
  </si>
  <si>
    <t>2453398.9169 </t>
  </si>
  <si>
    <t> 28.01.2005 10:00 </t>
  </si>
  <si>
    <t> -0.0013 </t>
  </si>
  <si>
    <t> T. Krajci </t>
  </si>
  <si>
    <t>IBVS 5690 </t>
  </si>
  <si>
    <t>2453399.6336 </t>
  </si>
  <si>
    <t> 29.01.2005 03:12 </t>
  </si>
  <si>
    <t> 0.0008 </t>
  </si>
  <si>
    <t>C </t>
  </si>
  <si>
    <t>-I</t>
  </si>
  <si>
    <t> W.Ogloza et al. </t>
  </si>
  <si>
    <t>IBVS 5843 </t>
  </si>
  <si>
    <t>2453764.4691 </t>
  </si>
  <si>
    <t> 28.01.2006 23:15 </t>
  </si>
  <si>
    <t>895.5</t>
  </si>
  <si>
    <t> -0.0039 </t>
  </si>
  <si>
    <t> Hambsch </t>
  </si>
  <si>
    <t>BAVM 178 </t>
  </si>
  <si>
    <t>2453764.4692 </t>
  </si>
  <si>
    <t> -0.0038 </t>
  </si>
  <si>
    <t> F.Hambsch </t>
  </si>
  <si>
    <t>2453764.4795 </t>
  </si>
  <si>
    <t> 28.01.2006 23:30 </t>
  </si>
  <si>
    <t> 0.0065 </t>
  </si>
  <si>
    <t>Rs</t>
  </si>
  <si>
    <t>2453807.3556 </t>
  </si>
  <si>
    <t> 12.03.2006 20:32 </t>
  </si>
  <si>
    <t>955.5</t>
  </si>
  <si>
    <t> 0.0022 </t>
  </si>
  <si>
    <t>2453807.3566 </t>
  </si>
  <si>
    <t> 12.03.2006 20:33 </t>
  </si>
  <si>
    <t> 0.0032 </t>
  </si>
  <si>
    <t>2453807.3727 </t>
  </si>
  <si>
    <t> 12.03.2006 20:56 </t>
  </si>
  <si>
    <t> 0.0193 </t>
  </si>
  <si>
    <t>2453808.4237 </t>
  </si>
  <si>
    <t> 13.03.2006 22:10 </t>
  </si>
  <si>
    <t>957</t>
  </si>
  <si>
    <t> -0.0017 </t>
  </si>
  <si>
    <t>2453808.4272 </t>
  </si>
  <si>
    <t> 13.03.2006 22:15 </t>
  </si>
  <si>
    <t> 0.0018 </t>
  </si>
  <si>
    <t>2453808.4352 </t>
  </si>
  <si>
    <t> 13.03.2006 22:26 </t>
  </si>
  <si>
    <t> 0.0098 </t>
  </si>
  <si>
    <t>2454049.9853 </t>
  </si>
  <si>
    <t> 10.11.2006 11:38 </t>
  </si>
  <si>
    <t>1295</t>
  </si>
  <si>
    <t> 0.0007 </t>
  </si>
  <si>
    <t>o</t>
  </si>
  <si>
    <t>IBVS 5806 </t>
  </si>
  <si>
    <t>2454084.6639 </t>
  </si>
  <si>
    <t> 15.12.2006 03:56 </t>
  </si>
  <si>
    <t>1343.5</t>
  </si>
  <si>
    <t> 0.0177 </t>
  </si>
  <si>
    <t> U. Schmidt </t>
  </si>
  <si>
    <t>BAVM 183 </t>
  </si>
  <si>
    <t>2454174.3388 </t>
  </si>
  <si>
    <t> 14.03.2007 20:07 </t>
  </si>
  <si>
    <t>1469</t>
  </si>
  <si>
    <t> 0.0012 </t>
  </si>
  <si>
    <t> F.Walter </t>
  </si>
  <si>
    <t>BAVM 186 </t>
  </si>
  <si>
    <t>2454513.4504 </t>
  </si>
  <si>
    <t> 16.02.2008 22:48 </t>
  </si>
  <si>
    <t>1943.5</t>
  </si>
  <si>
    <t> P.Frank </t>
  </si>
  <si>
    <t>BAVM 201 </t>
  </si>
  <si>
    <t>2454831.8424 </t>
  </si>
  <si>
    <t> 31.12.2008 08:13 </t>
  </si>
  <si>
    <t>2389</t>
  </si>
  <si>
    <t> 0.0063 </t>
  </si>
  <si>
    <t> R.Diethelm </t>
  </si>
  <si>
    <t>IBVS 5871 </t>
  </si>
  <si>
    <t>2455648.7113 </t>
  </si>
  <si>
    <t> 28.03.2011 05:04 </t>
  </si>
  <si>
    <t>3532</t>
  </si>
  <si>
    <t> 0.0047 </t>
  </si>
  <si>
    <t>IBVS 5992 </t>
  </si>
  <si>
    <t>2457097.3588 </t>
  </si>
  <si>
    <t> 15.03.2015 20:36 </t>
  </si>
  <si>
    <t>5559</t>
  </si>
  <si>
    <t> 0.0115 </t>
  </si>
  <si>
    <t> F.Agerer </t>
  </si>
  <si>
    <t>BAVM 241 (=IBVS 6157) </t>
  </si>
  <si>
    <t>II</t>
  </si>
  <si>
    <t>BAD?</t>
  </si>
  <si>
    <t>s5</t>
  </si>
  <si>
    <t>s6</t>
  </si>
  <si>
    <t>s7</t>
  </si>
  <si>
    <t>OEJV 0179</t>
  </si>
  <si>
    <t>VSB-64</t>
  </si>
  <si>
    <t>Rc</t>
  </si>
  <si>
    <t>JAVSO..47..263</t>
  </si>
  <si>
    <t>JAVSO..48..256</t>
  </si>
  <si>
    <t>JAVSO 49, 256</t>
  </si>
  <si>
    <t>JBAV, 60</t>
  </si>
  <si>
    <t>JBAV, 63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</si>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</sst>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8" fillId="0" borderId="0"/>
    <xf numFmtId="0" fontId="8" fillId="0" borderId="0"/>
    <xf numFmtId="0" fontId="8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0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4" fontId="0" fillId="0" borderId="0" xfId="0" applyNumberFormat="1" applyAlignment="1"/>
    <xf numFmtId="0" fontId="6" fillId="0" borderId="0" xfId="0" applyFont="1" applyAlignment="1">
      <alignment horizontal="center"/>
    </xf>
    <xf numFmtId="22" fontId="0" fillId="0" borderId="0" xfId="0" applyNumberForma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2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>
      <alignment vertical="top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6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1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/>
    <xf numFmtId="14" fontId="8" fillId="0" borderId="0" xfId="0" applyNumberFormat="1" applyFont="1" applyAlignment="1"/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43" applyFont="1"/>
    <xf numFmtId="0" fontId="38" fillId="0" borderId="0" xfId="43" applyFont="1" applyAlignment="1">
      <alignment horizontal="center"/>
    </xf>
    <xf numFmtId="0" fontId="38" fillId="0" borderId="0" xfId="43" applyFont="1" applyAlignment="1">
      <alignment horizontal="left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5" fillId="0" borderId="0" xfId="0" applyFont="1" applyAlignment="1"/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39" fillId="0" borderId="0" xfId="0" applyFont="1" applyAlignment="1"/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 applyProtection="1"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Alignment="1">
      <alignment horizontal="left" vertical="center" wrapText="1"/>
    </xf>
    <xf numFmtId="166" fontId="40" fillId="0" borderId="0" xfId="0" applyNumberFormat="1" applyFont="1" applyAlignment="1">
      <alignment horizontal="left" vertical="center" wrapText="1"/>
    </xf>
    <xf numFmtId="0" fontId="5" fillId="0" borderId="0" xfId="43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Cnc - O-C Diagr.</a:t>
            </a:r>
          </a:p>
        </c:rich>
      </c:tx>
      <c:layout>
        <c:manualLayout>
          <c:xMode val="edge"/>
          <c:yMode val="edge"/>
          <c:x val="0.39780578867970717"/>
          <c:y val="1.53375100558250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330685403117239E-2"/>
          <c:y val="0.1165644171779141"/>
          <c:w val="0.90397926308950494"/>
          <c:h val="0.6809815950920244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-38395</c:v>
                </c:pt>
                <c:pt idx="1">
                  <c:v>-38395</c:v>
                </c:pt>
                <c:pt idx="2">
                  <c:v>-38395</c:v>
                </c:pt>
                <c:pt idx="3">
                  <c:v>-35826</c:v>
                </c:pt>
                <c:pt idx="4">
                  <c:v>-35780</c:v>
                </c:pt>
                <c:pt idx="5">
                  <c:v>-35759</c:v>
                </c:pt>
                <c:pt idx="6">
                  <c:v>-35752</c:v>
                </c:pt>
                <c:pt idx="7">
                  <c:v>-35209</c:v>
                </c:pt>
                <c:pt idx="8">
                  <c:v>-32728</c:v>
                </c:pt>
                <c:pt idx="9">
                  <c:v>-32683.5</c:v>
                </c:pt>
                <c:pt idx="10">
                  <c:v>-32269</c:v>
                </c:pt>
                <c:pt idx="11">
                  <c:v>-31309</c:v>
                </c:pt>
                <c:pt idx="12">
                  <c:v>-31235</c:v>
                </c:pt>
                <c:pt idx="13">
                  <c:v>-31161</c:v>
                </c:pt>
                <c:pt idx="14">
                  <c:v>-30702</c:v>
                </c:pt>
                <c:pt idx="15">
                  <c:v>-29262</c:v>
                </c:pt>
                <c:pt idx="16">
                  <c:v>-27656</c:v>
                </c:pt>
                <c:pt idx="17">
                  <c:v>-26566</c:v>
                </c:pt>
                <c:pt idx="18">
                  <c:v>-26538</c:v>
                </c:pt>
                <c:pt idx="19">
                  <c:v>-25542</c:v>
                </c:pt>
                <c:pt idx="20">
                  <c:v>-25507</c:v>
                </c:pt>
                <c:pt idx="21">
                  <c:v>-25027</c:v>
                </c:pt>
                <c:pt idx="22">
                  <c:v>-24085</c:v>
                </c:pt>
                <c:pt idx="23">
                  <c:v>-23591</c:v>
                </c:pt>
                <c:pt idx="24">
                  <c:v>-23510</c:v>
                </c:pt>
                <c:pt idx="25">
                  <c:v>-23051</c:v>
                </c:pt>
                <c:pt idx="26">
                  <c:v>-22645</c:v>
                </c:pt>
                <c:pt idx="27">
                  <c:v>-22455</c:v>
                </c:pt>
                <c:pt idx="28">
                  <c:v>-21982</c:v>
                </c:pt>
                <c:pt idx="29">
                  <c:v>-21111</c:v>
                </c:pt>
                <c:pt idx="30">
                  <c:v>-10336</c:v>
                </c:pt>
                <c:pt idx="31">
                  <c:v>-9789</c:v>
                </c:pt>
                <c:pt idx="32">
                  <c:v>-8762</c:v>
                </c:pt>
                <c:pt idx="33">
                  <c:v>-7658</c:v>
                </c:pt>
                <c:pt idx="34">
                  <c:v>-2493</c:v>
                </c:pt>
                <c:pt idx="35">
                  <c:v>-2143</c:v>
                </c:pt>
                <c:pt idx="36">
                  <c:v>0</c:v>
                </c:pt>
                <c:pt idx="37">
                  <c:v>436</c:v>
                </c:pt>
                <c:pt idx="38">
                  <c:v>437</c:v>
                </c:pt>
                <c:pt idx="39">
                  <c:v>947.5</c:v>
                </c:pt>
                <c:pt idx="40">
                  <c:v>947.5</c:v>
                </c:pt>
                <c:pt idx="41">
                  <c:v>947.5</c:v>
                </c:pt>
                <c:pt idx="42">
                  <c:v>1007.5</c:v>
                </c:pt>
                <c:pt idx="43">
                  <c:v>1007.5</c:v>
                </c:pt>
                <c:pt idx="44">
                  <c:v>1007.5</c:v>
                </c:pt>
                <c:pt idx="45">
                  <c:v>1009</c:v>
                </c:pt>
                <c:pt idx="46">
                  <c:v>1009</c:v>
                </c:pt>
                <c:pt idx="47">
                  <c:v>1009</c:v>
                </c:pt>
                <c:pt idx="48">
                  <c:v>1347</c:v>
                </c:pt>
                <c:pt idx="49">
                  <c:v>1395.5</c:v>
                </c:pt>
                <c:pt idx="50">
                  <c:v>1521</c:v>
                </c:pt>
                <c:pt idx="51">
                  <c:v>1995.5</c:v>
                </c:pt>
                <c:pt idx="52">
                  <c:v>1995.5</c:v>
                </c:pt>
                <c:pt idx="53">
                  <c:v>2441</c:v>
                </c:pt>
                <c:pt idx="54">
                  <c:v>3584</c:v>
                </c:pt>
                <c:pt idx="55">
                  <c:v>5491</c:v>
                </c:pt>
                <c:pt idx="56">
                  <c:v>5611</c:v>
                </c:pt>
                <c:pt idx="57">
                  <c:v>6490</c:v>
                </c:pt>
                <c:pt idx="58">
                  <c:v>6537</c:v>
                </c:pt>
                <c:pt idx="59">
                  <c:v>6592</c:v>
                </c:pt>
                <c:pt idx="60">
                  <c:v>7626</c:v>
                </c:pt>
                <c:pt idx="61">
                  <c:v>7654</c:v>
                </c:pt>
                <c:pt idx="62">
                  <c:v>8138</c:v>
                </c:pt>
                <c:pt idx="63">
                  <c:v>8166</c:v>
                </c:pt>
                <c:pt idx="64">
                  <c:v>8658.5</c:v>
                </c:pt>
                <c:pt idx="65">
                  <c:v>8660</c:v>
                </c:pt>
                <c:pt idx="66">
                  <c:v>8667</c:v>
                </c:pt>
                <c:pt idx="67">
                  <c:v>9031</c:v>
                </c:pt>
                <c:pt idx="68">
                  <c:v>9098</c:v>
                </c:pt>
                <c:pt idx="69">
                  <c:v>9708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-9.078100000260747E-2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6D-4C5F-B246-970A96AE499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Active!$D$22:$D$43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-38395</c:v>
                </c:pt>
                <c:pt idx="1">
                  <c:v>-38395</c:v>
                </c:pt>
                <c:pt idx="2">
                  <c:v>-38395</c:v>
                </c:pt>
                <c:pt idx="3">
                  <c:v>-35826</c:v>
                </c:pt>
                <c:pt idx="4">
                  <c:v>-35780</c:v>
                </c:pt>
                <c:pt idx="5">
                  <c:v>-35759</c:v>
                </c:pt>
                <c:pt idx="6">
                  <c:v>-35752</c:v>
                </c:pt>
                <c:pt idx="7">
                  <c:v>-35209</c:v>
                </c:pt>
                <c:pt idx="8">
                  <c:v>-32728</c:v>
                </c:pt>
                <c:pt idx="9">
                  <c:v>-32683.5</c:v>
                </c:pt>
                <c:pt idx="10">
                  <c:v>-32269</c:v>
                </c:pt>
                <c:pt idx="11">
                  <c:v>-31309</c:v>
                </c:pt>
                <c:pt idx="12">
                  <c:v>-31235</c:v>
                </c:pt>
                <c:pt idx="13">
                  <c:v>-31161</c:v>
                </c:pt>
                <c:pt idx="14">
                  <c:v>-30702</c:v>
                </c:pt>
                <c:pt idx="15">
                  <c:v>-29262</c:v>
                </c:pt>
                <c:pt idx="16">
                  <c:v>-27656</c:v>
                </c:pt>
                <c:pt idx="17">
                  <c:v>-26566</c:v>
                </c:pt>
                <c:pt idx="18">
                  <c:v>-26538</c:v>
                </c:pt>
                <c:pt idx="19">
                  <c:v>-25542</c:v>
                </c:pt>
                <c:pt idx="20">
                  <c:v>-25507</c:v>
                </c:pt>
                <c:pt idx="21">
                  <c:v>-25027</c:v>
                </c:pt>
                <c:pt idx="22">
                  <c:v>-24085</c:v>
                </c:pt>
                <c:pt idx="23">
                  <c:v>-23591</c:v>
                </c:pt>
                <c:pt idx="24">
                  <c:v>-23510</c:v>
                </c:pt>
                <c:pt idx="25">
                  <c:v>-23051</c:v>
                </c:pt>
                <c:pt idx="26">
                  <c:v>-22645</c:v>
                </c:pt>
                <c:pt idx="27">
                  <c:v>-22455</c:v>
                </c:pt>
                <c:pt idx="28">
                  <c:v>-21982</c:v>
                </c:pt>
                <c:pt idx="29">
                  <c:v>-21111</c:v>
                </c:pt>
                <c:pt idx="30">
                  <c:v>-10336</c:v>
                </c:pt>
                <c:pt idx="31">
                  <c:v>-9789</c:v>
                </c:pt>
                <c:pt idx="32">
                  <c:v>-8762</c:v>
                </c:pt>
                <c:pt idx="33">
                  <c:v>-7658</c:v>
                </c:pt>
                <c:pt idx="34">
                  <c:v>-2493</c:v>
                </c:pt>
                <c:pt idx="35">
                  <c:v>-2143</c:v>
                </c:pt>
                <c:pt idx="36">
                  <c:v>0</c:v>
                </c:pt>
                <c:pt idx="37">
                  <c:v>436</c:v>
                </c:pt>
                <c:pt idx="38">
                  <c:v>437</c:v>
                </c:pt>
                <c:pt idx="39">
                  <c:v>947.5</c:v>
                </c:pt>
                <c:pt idx="40">
                  <c:v>947.5</c:v>
                </c:pt>
                <c:pt idx="41">
                  <c:v>947.5</c:v>
                </c:pt>
                <c:pt idx="42">
                  <c:v>1007.5</c:v>
                </c:pt>
                <c:pt idx="43">
                  <c:v>1007.5</c:v>
                </c:pt>
                <c:pt idx="44">
                  <c:v>1007.5</c:v>
                </c:pt>
                <c:pt idx="45">
                  <c:v>1009</c:v>
                </c:pt>
                <c:pt idx="46">
                  <c:v>1009</c:v>
                </c:pt>
                <c:pt idx="47">
                  <c:v>1009</c:v>
                </c:pt>
                <c:pt idx="48">
                  <c:v>1347</c:v>
                </c:pt>
                <c:pt idx="49">
                  <c:v>1395.5</c:v>
                </c:pt>
                <c:pt idx="50">
                  <c:v>1521</c:v>
                </c:pt>
                <c:pt idx="51">
                  <c:v>1995.5</c:v>
                </c:pt>
                <c:pt idx="52">
                  <c:v>1995.5</c:v>
                </c:pt>
                <c:pt idx="53">
                  <c:v>2441</c:v>
                </c:pt>
                <c:pt idx="54">
                  <c:v>3584</c:v>
                </c:pt>
                <c:pt idx="55">
                  <c:v>5491</c:v>
                </c:pt>
                <c:pt idx="56">
                  <c:v>5611</c:v>
                </c:pt>
                <c:pt idx="57">
                  <c:v>6490</c:v>
                </c:pt>
                <c:pt idx="58">
                  <c:v>6537</c:v>
                </c:pt>
                <c:pt idx="59">
                  <c:v>6592</c:v>
                </c:pt>
                <c:pt idx="60">
                  <c:v>7626</c:v>
                </c:pt>
                <c:pt idx="61">
                  <c:v>7654</c:v>
                </c:pt>
                <c:pt idx="62">
                  <c:v>8138</c:v>
                </c:pt>
                <c:pt idx="63">
                  <c:v>8166</c:v>
                </c:pt>
                <c:pt idx="64">
                  <c:v>8658.5</c:v>
                </c:pt>
                <c:pt idx="65">
                  <c:v>8660</c:v>
                </c:pt>
                <c:pt idx="66">
                  <c:v>8667</c:v>
                </c:pt>
                <c:pt idx="67">
                  <c:v>9031</c:v>
                </c:pt>
                <c:pt idx="68">
                  <c:v>9098</c:v>
                </c:pt>
                <c:pt idx="69">
                  <c:v>9708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1">
                  <c:v>-5.878100000336417E-2</c:v>
                </c:pt>
                <c:pt idx="2">
                  <c:v>-5.2781000002141809E-2</c:v>
                </c:pt>
                <c:pt idx="3">
                  <c:v>3.3719999555614777E-4</c:v>
                </c:pt>
                <c:pt idx="4">
                  <c:v>-1.858400000128313E-2</c:v>
                </c:pt>
                <c:pt idx="5">
                  <c:v>2.2997999985818751E-3</c:v>
                </c:pt>
                <c:pt idx="6">
                  <c:v>-7.4056000048585702E-3</c:v>
                </c:pt>
                <c:pt idx="7">
                  <c:v>-4.7410200000740588E-2</c:v>
                </c:pt>
                <c:pt idx="8">
                  <c:v>-4.1138400003546849E-2</c:v>
                </c:pt>
                <c:pt idx="9">
                  <c:v>4.9486999960208777E-3</c:v>
                </c:pt>
                <c:pt idx="10">
                  <c:v>-2.7678200003720121E-2</c:v>
                </c:pt>
                <c:pt idx="11">
                  <c:v>-1.599020000139717E-2</c:v>
                </c:pt>
                <c:pt idx="12">
                  <c:v>4.2669999966165051E-3</c:v>
                </c:pt>
                <c:pt idx="13">
                  <c:v>6.5241999982390553E-3</c:v>
                </c:pt>
                <c:pt idx="14">
                  <c:v>-3.7015600002632709E-2</c:v>
                </c:pt>
                <c:pt idx="15">
                  <c:v>7.0163999953365419E-3</c:v>
                </c:pt>
                <c:pt idx="16">
                  <c:v>-3.3536800001456868E-2</c:v>
                </c:pt>
                <c:pt idx="17">
                  <c:v>-3.3234800001082476E-2</c:v>
                </c:pt>
                <c:pt idx="18">
                  <c:v>-5.6400000175926834E-5</c:v>
                </c:pt>
                <c:pt idx="19">
                  <c:v>1.5432399995916057E-2</c:v>
                </c:pt>
                <c:pt idx="20">
                  <c:v>-6.0946000012336299E-3</c:v>
                </c:pt>
                <c:pt idx="21">
                  <c:v>-9.7506000020075589E-3</c:v>
                </c:pt>
                <c:pt idx="22">
                  <c:v>1.4036999993550126E-2</c:v>
                </c:pt>
                <c:pt idx="23">
                  <c:v>8.9701999968383461E-3</c:v>
                </c:pt>
                <c:pt idx="24">
                  <c:v>-6.4780000029713847E-3</c:v>
                </c:pt>
                <c:pt idx="25">
                  <c:v>3.9822000035201199E-3</c:v>
                </c:pt>
                <c:pt idx="26">
                  <c:v>-1.9310000061523169E-3</c:v>
                </c:pt>
                <c:pt idx="27">
                  <c:v>1.3509999989764765E-3</c:v>
                </c:pt>
                <c:pt idx="28">
                  <c:v>2.6400399998237845E-2</c:v>
                </c:pt>
                <c:pt idx="31">
                  <c:v>2.6580000121612102E-4</c:v>
                </c:pt>
                <c:pt idx="32">
                  <c:v>3.7916399996902328E-2</c:v>
                </c:pt>
                <c:pt idx="33">
                  <c:v>1.9807599994237535E-2</c:v>
                </c:pt>
                <c:pt idx="51">
                  <c:v>2.1248999983072281E-3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6D-4C5F-B246-970A96AE499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-38395</c:v>
                </c:pt>
                <c:pt idx="1">
                  <c:v>-38395</c:v>
                </c:pt>
                <c:pt idx="2">
                  <c:v>-38395</c:v>
                </c:pt>
                <c:pt idx="3">
                  <c:v>-35826</c:v>
                </c:pt>
                <c:pt idx="4">
                  <c:v>-35780</c:v>
                </c:pt>
                <c:pt idx="5">
                  <c:v>-35759</c:v>
                </c:pt>
                <c:pt idx="6">
                  <c:v>-35752</c:v>
                </c:pt>
                <c:pt idx="7">
                  <c:v>-35209</c:v>
                </c:pt>
                <c:pt idx="8">
                  <c:v>-32728</c:v>
                </c:pt>
                <c:pt idx="9">
                  <c:v>-32683.5</c:v>
                </c:pt>
                <c:pt idx="10">
                  <c:v>-32269</c:v>
                </c:pt>
                <c:pt idx="11">
                  <c:v>-31309</c:v>
                </c:pt>
                <c:pt idx="12">
                  <c:v>-31235</c:v>
                </c:pt>
                <c:pt idx="13">
                  <c:v>-31161</c:v>
                </c:pt>
                <c:pt idx="14">
                  <c:v>-30702</c:v>
                </c:pt>
                <c:pt idx="15">
                  <c:v>-29262</c:v>
                </c:pt>
                <c:pt idx="16">
                  <c:v>-27656</c:v>
                </c:pt>
                <c:pt idx="17">
                  <c:v>-26566</c:v>
                </c:pt>
                <c:pt idx="18">
                  <c:v>-26538</c:v>
                </c:pt>
                <c:pt idx="19">
                  <c:v>-25542</c:v>
                </c:pt>
                <c:pt idx="20">
                  <c:v>-25507</c:v>
                </c:pt>
                <c:pt idx="21">
                  <c:v>-25027</c:v>
                </c:pt>
                <c:pt idx="22">
                  <c:v>-24085</c:v>
                </c:pt>
                <c:pt idx="23">
                  <c:v>-23591</c:v>
                </c:pt>
                <c:pt idx="24">
                  <c:v>-23510</c:v>
                </c:pt>
                <c:pt idx="25">
                  <c:v>-23051</c:v>
                </c:pt>
                <c:pt idx="26">
                  <c:v>-22645</c:v>
                </c:pt>
                <c:pt idx="27">
                  <c:v>-22455</c:v>
                </c:pt>
                <c:pt idx="28">
                  <c:v>-21982</c:v>
                </c:pt>
                <c:pt idx="29">
                  <c:v>-21111</c:v>
                </c:pt>
                <c:pt idx="30">
                  <c:v>-10336</c:v>
                </c:pt>
                <c:pt idx="31">
                  <c:v>-9789</c:v>
                </c:pt>
                <c:pt idx="32">
                  <c:v>-8762</c:v>
                </c:pt>
                <c:pt idx="33">
                  <c:v>-7658</c:v>
                </c:pt>
                <c:pt idx="34">
                  <c:v>-2493</c:v>
                </c:pt>
                <c:pt idx="35">
                  <c:v>-2143</c:v>
                </c:pt>
                <c:pt idx="36">
                  <c:v>0</c:v>
                </c:pt>
                <c:pt idx="37">
                  <c:v>436</c:v>
                </c:pt>
                <c:pt idx="38">
                  <c:v>437</c:v>
                </c:pt>
                <c:pt idx="39">
                  <c:v>947.5</c:v>
                </c:pt>
                <c:pt idx="40">
                  <c:v>947.5</c:v>
                </c:pt>
                <c:pt idx="41">
                  <c:v>947.5</c:v>
                </c:pt>
                <c:pt idx="42">
                  <c:v>1007.5</c:v>
                </c:pt>
                <c:pt idx="43">
                  <c:v>1007.5</c:v>
                </c:pt>
                <c:pt idx="44">
                  <c:v>1007.5</c:v>
                </c:pt>
                <c:pt idx="45">
                  <c:v>1009</c:v>
                </c:pt>
                <c:pt idx="46">
                  <c:v>1009</c:v>
                </c:pt>
                <c:pt idx="47">
                  <c:v>1009</c:v>
                </c:pt>
                <c:pt idx="48">
                  <c:v>1347</c:v>
                </c:pt>
                <c:pt idx="49">
                  <c:v>1395.5</c:v>
                </c:pt>
                <c:pt idx="50">
                  <c:v>1521</c:v>
                </c:pt>
                <c:pt idx="51">
                  <c:v>1995.5</c:v>
                </c:pt>
                <c:pt idx="52">
                  <c:v>1995.5</c:v>
                </c:pt>
                <c:pt idx="53">
                  <c:v>2441</c:v>
                </c:pt>
                <c:pt idx="54">
                  <c:v>3584</c:v>
                </c:pt>
                <c:pt idx="55">
                  <c:v>5491</c:v>
                </c:pt>
                <c:pt idx="56">
                  <c:v>5611</c:v>
                </c:pt>
                <c:pt idx="57">
                  <c:v>6490</c:v>
                </c:pt>
                <c:pt idx="58">
                  <c:v>6537</c:v>
                </c:pt>
                <c:pt idx="59">
                  <c:v>6592</c:v>
                </c:pt>
                <c:pt idx="60">
                  <c:v>7626</c:v>
                </c:pt>
                <c:pt idx="61">
                  <c:v>7654</c:v>
                </c:pt>
                <c:pt idx="62">
                  <c:v>8138</c:v>
                </c:pt>
                <c:pt idx="63">
                  <c:v>8166</c:v>
                </c:pt>
                <c:pt idx="64">
                  <c:v>8658.5</c:v>
                </c:pt>
                <c:pt idx="65">
                  <c:v>8660</c:v>
                </c:pt>
                <c:pt idx="66">
                  <c:v>8667</c:v>
                </c:pt>
                <c:pt idx="67">
                  <c:v>9031</c:v>
                </c:pt>
                <c:pt idx="68">
                  <c:v>9098</c:v>
                </c:pt>
                <c:pt idx="69">
                  <c:v>9708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9">
                  <c:v>0.13641420000203652</c:v>
                </c:pt>
                <c:pt idx="30">
                  <c:v>-1.007999962894246E-4</c:v>
                </c:pt>
                <c:pt idx="39">
                  <c:v>-2.7094999968539923E-3</c:v>
                </c:pt>
                <c:pt idx="40">
                  <c:v>-2.6094999993802048E-3</c:v>
                </c:pt>
                <c:pt idx="41">
                  <c:v>7.6905000023543835E-3</c:v>
                </c:pt>
                <c:pt idx="42">
                  <c:v>3.4585000030347146E-3</c:v>
                </c:pt>
                <c:pt idx="43">
                  <c:v>4.4584999996004626E-3</c:v>
                </c:pt>
                <c:pt idx="44">
                  <c:v>2.0558500000333879E-2</c:v>
                </c:pt>
                <c:pt idx="45">
                  <c:v>-4.4980000529903919E-4</c:v>
                </c:pt>
                <c:pt idx="46">
                  <c:v>3.0501999935950153E-3</c:v>
                </c:pt>
                <c:pt idx="47">
                  <c:v>1.105019999522483E-2</c:v>
                </c:pt>
                <c:pt idx="49">
                  <c:v>1.894489999540383E-2</c:v>
                </c:pt>
                <c:pt idx="50">
                  <c:v>2.4837999953888357E-3</c:v>
                </c:pt>
                <c:pt idx="52">
                  <c:v>2.1248999983072281E-3</c:v>
                </c:pt>
                <c:pt idx="56">
                  <c:v>1.3185800002247561E-2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6D-4C5F-B246-970A96AE499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2.0000000000000001E-4</c:v>
                  </c:pt>
                  <c:pt idx="37">
                    <c:v>4.0000000000000002E-4</c:v>
                  </c:pt>
                  <c:pt idx="38">
                    <c:v>1.6000000000000001E-3</c:v>
                  </c:pt>
                  <c:pt idx="39">
                    <c:v>8.9999999999999993E-3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8.9999999999999993E-3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4.0000000000000002E-4</c:v>
                  </c:pt>
                  <c:pt idx="49">
                    <c:v>1.6000000000000001E-3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6.9999999999999999E-4</c:v>
                  </c:pt>
                  <c:pt idx="54">
                    <c:v>5.0000000000000001E-4</c:v>
                  </c:pt>
                  <c:pt idx="55">
                    <c:v>6.9999999999999999E-4</c:v>
                  </c:pt>
                  <c:pt idx="56">
                    <c:v>3.8999999999999998E-3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8.9999999999999998E-4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5.0000000000000001E-4</c:v>
                  </c:pt>
                  <c:pt idx="63">
                    <c:v>1E-4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2.0000000000000001E-4</c:v>
                  </c:pt>
                  <c:pt idx="37">
                    <c:v>4.0000000000000002E-4</c:v>
                  </c:pt>
                  <c:pt idx="38">
                    <c:v>1.6000000000000001E-3</c:v>
                  </c:pt>
                  <c:pt idx="39">
                    <c:v>8.9999999999999993E-3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8.9999999999999993E-3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4.0000000000000002E-4</c:v>
                  </c:pt>
                  <c:pt idx="49">
                    <c:v>1.6000000000000001E-3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6.9999999999999999E-4</c:v>
                  </c:pt>
                  <c:pt idx="54">
                    <c:v>5.0000000000000001E-4</c:v>
                  </c:pt>
                  <c:pt idx="55">
                    <c:v>6.9999999999999999E-4</c:v>
                  </c:pt>
                  <c:pt idx="56">
                    <c:v>3.8999999999999998E-3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8.9999999999999998E-4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5.0000000000000001E-4</c:v>
                  </c:pt>
                  <c:pt idx="6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-38395</c:v>
                </c:pt>
                <c:pt idx="1">
                  <c:v>-38395</c:v>
                </c:pt>
                <c:pt idx="2">
                  <c:v>-38395</c:v>
                </c:pt>
                <c:pt idx="3">
                  <c:v>-35826</c:v>
                </c:pt>
                <c:pt idx="4">
                  <c:v>-35780</c:v>
                </c:pt>
                <c:pt idx="5">
                  <c:v>-35759</c:v>
                </c:pt>
                <c:pt idx="6">
                  <c:v>-35752</c:v>
                </c:pt>
                <c:pt idx="7">
                  <c:v>-35209</c:v>
                </c:pt>
                <c:pt idx="8">
                  <c:v>-32728</c:v>
                </c:pt>
                <c:pt idx="9">
                  <c:v>-32683.5</c:v>
                </c:pt>
                <c:pt idx="10">
                  <c:v>-32269</c:v>
                </c:pt>
                <c:pt idx="11">
                  <c:v>-31309</c:v>
                </c:pt>
                <c:pt idx="12">
                  <c:v>-31235</c:v>
                </c:pt>
                <c:pt idx="13">
                  <c:v>-31161</c:v>
                </c:pt>
                <c:pt idx="14">
                  <c:v>-30702</c:v>
                </c:pt>
                <c:pt idx="15">
                  <c:v>-29262</c:v>
                </c:pt>
                <c:pt idx="16">
                  <c:v>-27656</c:v>
                </c:pt>
                <c:pt idx="17">
                  <c:v>-26566</c:v>
                </c:pt>
                <c:pt idx="18">
                  <c:v>-26538</c:v>
                </c:pt>
                <c:pt idx="19">
                  <c:v>-25542</c:v>
                </c:pt>
                <c:pt idx="20">
                  <c:v>-25507</c:v>
                </c:pt>
                <c:pt idx="21">
                  <c:v>-25027</c:v>
                </c:pt>
                <c:pt idx="22">
                  <c:v>-24085</c:v>
                </c:pt>
                <c:pt idx="23">
                  <c:v>-23591</c:v>
                </c:pt>
                <c:pt idx="24">
                  <c:v>-23510</c:v>
                </c:pt>
                <c:pt idx="25">
                  <c:v>-23051</c:v>
                </c:pt>
                <c:pt idx="26">
                  <c:v>-22645</c:v>
                </c:pt>
                <c:pt idx="27">
                  <c:v>-22455</c:v>
                </c:pt>
                <c:pt idx="28">
                  <c:v>-21982</c:v>
                </c:pt>
                <c:pt idx="29">
                  <c:v>-21111</c:v>
                </c:pt>
                <c:pt idx="30">
                  <c:v>-10336</c:v>
                </c:pt>
                <c:pt idx="31">
                  <c:v>-9789</c:v>
                </c:pt>
                <c:pt idx="32">
                  <c:v>-8762</c:v>
                </c:pt>
                <c:pt idx="33">
                  <c:v>-7658</c:v>
                </c:pt>
                <c:pt idx="34">
                  <c:v>-2493</c:v>
                </c:pt>
                <c:pt idx="35">
                  <c:v>-2143</c:v>
                </c:pt>
                <c:pt idx="36">
                  <c:v>0</c:v>
                </c:pt>
                <c:pt idx="37">
                  <c:v>436</c:v>
                </c:pt>
                <c:pt idx="38">
                  <c:v>437</c:v>
                </c:pt>
                <c:pt idx="39">
                  <c:v>947.5</c:v>
                </c:pt>
                <c:pt idx="40">
                  <c:v>947.5</c:v>
                </c:pt>
                <c:pt idx="41">
                  <c:v>947.5</c:v>
                </c:pt>
                <c:pt idx="42">
                  <c:v>1007.5</c:v>
                </c:pt>
                <c:pt idx="43">
                  <c:v>1007.5</c:v>
                </c:pt>
                <c:pt idx="44">
                  <c:v>1007.5</c:v>
                </c:pt>
                <c:pt idx="45">
                  <c:v>1009</c:v>
                </c:pt>
                <c:pt idx="46">
                  <c:v>1009</c:v>
                </c:pt>
                <c:pt idx="47">
                  <c:v>1009</c:v>
                </c:pt>
                <c:pt idx="48">
                  <c:v>1347</c:v>
                </c:pt>
                <c:pt idx="49">
                  <c:v>1395.5</c:v>
                </c:pt>
                <c:pt idx="50">
                  <c:v>1521</c:v>
                </c:pt>
                <c:pt idx="51">
                  <c:v>1995.5</c:v>
                </c:pt>
                <c:pt idx="52">
                  <c:v>1995.5</c:v>
                </c:pt>
                <c:pt idx="53">
                  <c:v>2441</c:v>
                </c:pt>
                <c:pt idx="54">
                  <c:v>3584</c:v>
                </c:pt>
                <c:pt idx="55">
                  <c:v>5491</c:v>
                </c:pt>
                <c:pt idx="56">
                  <c:v>5611</c:v>
                </c:pt>
                <c:pt idx="57">
                  <c:v>6490</c:v>
                </c:pt>
                <c:pt idx="58">
                  <c:v>6537</c:v>
                </c:pt>
                <c:pt idx="59">
                  <c:v>6592</c:v>
                </c:pt>
                <c:pt idx="60">
                  <c:v>7626</c:v>
                </c:pt>
                <c:pt idx="61">
                  <c:v>7654</c:v>
                </c:pt>
                <c:pt idx="62">
                  <c:v>8138</c:v>
                </c:pt>
                <c:pt idx="63">
                  <c:v>8166</c:v>
                </c:pt>
                <c:pt idx="64">
                  <c:v>8658.5</c:v>
                </c:pt>
                <c:pt idx="65">
                  <c:v>8660</c:v>
                </c:pt>
                <c:pt idx="66">
                  <c:v>8667</c:v>
                </c:pt>
                <c:pt idx="67">
                  <c:v>9031</c:v>
                </c:pt>
                <c:pt idx="68">
                  <c:v>9098</c:v>
                </c:pt>
                <c:pt idx="69">
                  <c:v>9708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36">
                  <c:v>0</c:v>
                </c:pt>
                <c:pt idx="37">
                  <c:v>-7.9200006439350545E-5</c:v>
                </c:pt>
                <c:pt idx="38">
                  <c:v>1.9486000019242056E-3</c:v>
                </c:pt>
                <c:pt idx="48">
                  <c:v>1.9465998266241513E-3</c:v>
                </c:pt>
                <c:pt idx="53">
                  <c:v>7.6598000014200807E-3</c:v>
                </c:pt>
                <c:pt idx="54">
                  <c:v>6.2352000022656284E-3</c:v>
                </c:pt>
                <c:pt idx="55">
                  <c:v>1.2059799992130138E-2</c:v>
                </c:pt>
                <c:pt idx="57">
                  <c:v>1.6422000000602566E-2</c:v>
                </c:pt>
                <c:pt idx="58">
                  <c:v>1.5728599995782133E-2</c:v>
                </c:pt>
                <c:pt idx="59">
                  <c:v>1.555759999610018E-2</c:v>
                </c:pt>
                <c:pt idx="60">
                  <c:v>1.8502799997804686E-2</c:v>
                </c:pt>
                <c:pt idx="61">
                  <c:v>1.9681199999467935E-2</c:v>
                </c:pt>
                <c:pt idx="62">
                  <c:v>2.1736399998189881E-2</c:v>
                </c:pt>
                <c:pt idx="63">
                  <c:v>2.0514800002274569E-2</c:v>
                </c:pt>
                <c:pt idx="64">
                  <c:v>2.2156299994094297E-2</c:v>
                </c:pt>
                <c:pt idx="65">
                  <c:v>2.3447999999916647E-2</c:v>
                </c:pt>
                <c:pt idx="66">
                  <c:v>2.2742599998309743E-2</c:v>
                </c:pt>
                <c:pt idx="67">
                  <c:v>2.0361800001410302E-2</c:v>
                </c:pt>
                <c:pt idx="68">
                  <c:v>1.6124399997352157E-2</c:v>
                </c:pt>
                <c:pt idx="69">
                  <c:v>2.7482399993459694E-2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6D-4C5F-B246-970A96AE499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2.0000000000000001E-4</c:v>
                  </c:pt>
                  <c:pt idx="37">
                    <c:v>4.0000000000000002E-4</c:v>
                  </c:pt>
                  <c:pt idx="38">
                    <c:v>1.6000000000000001E-3</c:v>
                  </c:pt>
                  <c:pt idx="39">
                    <c:v>8.9999999999999993E-3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8.9999999999999993E-3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4.0000000000000002E-4</c:v>
                  </c:pt>
                  <c:pt idx="49">
                    <c:v>1.6000000000000001E-3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6.9999999999999999E-4</c:v>
                  </c:pt>
                  <c:pt idx="54">
                    <c:v>5.0000000000000001E-4</c:v>
                  </c:pt>
                  <c:pt idx="55">
                    <c:v>6.9999999999999999E-4</c:v>
                  </c:pt>
                  <c:pt idx="56">
                    <c:v>3.8999999999999998E-3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8.9999999999999998E-4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5.0000000000000001E-4</c:v>
                  </c:pt>
                  <c:pt idx="63">
                    <c:v>1E-4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2.0000000000000001E-4</c:v>
                  </c:pt>
                  <c:pt idx="37">
                    <c:v>4.0000000000000002E-4</c:v>
                  </c:pt>
                  <c:pt idx="38">
                    <c:v>1.6000000000000001E-3</c:v>
                  </c:pt>
                  <c:pt idx="39">
                    <c:v>8.9999999999999993E-3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8.9999999999999993E-3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4.0000000000000002E-4</c:v>
                  </c:pt>
                  <c:pt idx="49">
                    <c:v>1.6000000000000001E-3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6.9999999999999999E-4</c:v>
                  </c:pt>
                  <c:pt idx="54">
                    <c:v>5.0000000000000001E-4</c:v>
                  </c:pt>
                  <c:pt idx="55">
                    <c:v>6.9999999999999999E-4</c:v>
                  </c:pt>
                  <c:pt idx="56">
                    <c:v>3.8999999999999998E-3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8.9999999999999998E-4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5.0000000000000001E-4</c:v>
                  </c:pt>
                  <c:pt idx="6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-38395</c:v>
                </c:pt>
                <c:pt idx="1">
                  <c:v>-38395</c:v>
                </c:pt>
                <c:pt idx="2">
                  <c:v>-38395</c:v>
                </c:pt>
                <c:pt idx="3">
                  <c:v>-35826</c:v>
                </c:pt>
                <c:pt idx="4">
                  <c:v>-35780</c:v>
                </c:pt>
                <c:pt idx="5">
                  <c:v>-35759</c:v>
                </c:pt>
                <c:pt idx="6">
                  <c:v>-35752</c:v>
                </c:pt>
                <c:pt idx="7">
                  <c:v>-35209</c:v>
                </c:pt>
                <c:pt idx="8">
                  <c:v>-32728</c:v>
                </c:pt>
                <c:pt idx="9">
                  <c:v>-32683.5</c:v>
                </c:pt>
                <c:pt idx="10">
                  <c:v>-32269</c:v>
                </c:pt>
                <c:pt idx="11">
                  <c:v>-31309</c:v>
                </c:pt>
                <c:pt idx="12">
                  <c:v>-31235</c:v>
                </c:pt>
                <c:pt idx="13">
                  <c:v>-31161</c:v>
                </c:pt>
                <c:pt idx="14">
                  <c:v>-30702</c:v>
                </c:pt>
                <c:pt idx="15">
                  <c:v>-29262</c:v>
                </c:pt>
                <c:pt idx="16">
                  <c:v>-27656</c:v>
                </c:pt>
                <c:pt idx="17">
                  <c:v>-26566</c:v>
                </c:pt>
                <c:pt idx="18">
                  <c:v>-26538</c:v>
                </c:pt>
                <c:pt idx="19">
                  <c:v>-25542</c:v>
                </c:pt>
                <c:pt idx="20">
                  <c:v>-25507</c:v>
                </c:pt>
                <c:pt idx="21">
                  <c:v>-25027</c:v>
                </c:pt>
                <c:pt idx="22">
                  <c:v>-24085</c:v>
                </c:pt>
                <c:pt idx="23">
                  <c:v>-23591</c:v>
                </c:pt>
                <c:pt idx="24">
                  <c:v>-23510</c:v>
                </c:pt>
                <c:pt idx="25">
                  <c:v>-23051</c:v>
                </c:pt>
                <c:pt idx="26">
                  <c:v>-22645</c:v>
                </c:pt>
                <c:pt idx="27">
                  <c:v>-22455</c:v>
                </c:pt>
                <c:pt idx="28">
                  <c:v>-21982</c:v>
                </c:pt>
                <c:pt idx="29">
                  <c:v>-21111</c:v>
                </c:pt>
                <c:pt idx="30">
                  <c:v>-10336</c:v>
                </c:pt>
                <c:pt idx="31">
                  <c:v>-9789</c:v>
                </c:pt>
                <c:pt idx="32">
                  <c:v>-8762</c:v>
                </c:pt>
                <c:pt idx="33">
                  <c:v>-7658</c:v>
                </c:pt>
                <c:pt idx="34">
                  <c:v>-2493</c:v>
                </c:pt>
                <c:pt idx="35">
                  <c:v>-2143</c:v>
                </c:pt>
                <c:pt idx="36">
                  <c:v>0</c:v>
                </c:pt>
                <c:pt idx="37">
                  <c:v>436</c:v>
                </c:pt>
                <c:pt idx="38">
                  <c:v>437</c:v>
                </c:pt>
                <c:pt idx="39">
                  <c:v>947.5</c:v>
                </c:pt>
                <c:pt idx="40">
                  <c:v>947.5</c:v>
                </c:pt>
                <c:pt idx="41">
                  <c:v>947.5</c:v>
                </c:pt>
                <c:pt idx="42">
                  <c:v>1007.5</c:v>
                </c:pt>
                <c:pt idx="43">
                  <c:v>1007.5</c:v>
                </c:pt>
                <c:pt idx="44">
                  <c:v>1007.5</c:v>
                </c:pt>
                <c:pt idx="45">
                  <c:v>1009</c:v>
                </c:pt>
                <c:pt idx="46">
                  <c:v>1009</c:v>
                </c:pt>
                <c:pt idx="47">
                  <c:v>1009</c:v>
                </c:pt>
                <c:pt idx="48">
                  <c:v>1347</c:v>
                </c:pt>
                <c:pt idx="49">
                  <c:v>1395.5</c:v>
                </c:pt>
                <c:pt idx="50">
                  <c:v>1521</c:v>
                </c:pt>
                <c:pt idx="51">
                  <c:v>1995.5</c:v>
                </c:pt>
                <c:pt idx="52">
                  <c:v>1995.5</c:v>
                </c:pt>
                <c:pt idx="53">
                  <c:v>2441</c:v>
                </c:pt>
                <c:pt idx="54">
                  <c:v>3584</c:v>
                </c:pt>
                <c:pt idx="55">
                  <c:v>5491</c:v>
                </c:pt>
                <c:pt idx="56">
                  <c:v>5611</c:v>
                </c:pt>
                <c:pt idx="57">
                  <c:v>6490</c:v>
                </c:pt>
                <c:pt idx="58">
                  <c:v>6537</c:v>
                </c:pt>
                <c:pt idx="59">
                  <c:v>6592</c:v>
                </c:pt>
                <c:pt idx="60">
                  <c:v>7626</c:v>
                </c:pt>
                <c:pt idx="61">
                  <c:v>7654</c:v>
                </c:pt>
                <c:pt idx="62">
                  <c:v>8138</c:v>
                </c:pt>
                <c:pt idx="63">
                  <c:v>8166</c:v>
                </c:pt>
                <c:pt idx="64">
                  <c:v>8658.5</c:v>
                </c:pt>
                <c:pt idx="65">
                  <c:v>8660</c:v>
                </c:pt>
                <c:pt idx="66">
                  <c:v>8667</c:v>
                </c:pt>
                <c:pt idx="67">
                  <c:v>9031</c:v>
                </c:pt>
                <c:pt idx="68">
                  <c:v>9098</c:v>
                </c:pt>
                <c:pt idx="69">
                  <c:v>9708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6D-4C5F-B246-970A96AE49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2.0000000000000001E-4</c:v>
                  </c:pt>
                  <c:pt idx="37">
                    <c:v>4.0000000000000002E-4</c:v>
                  </c:pt>
                  <c:pt idx="38">
                    <c:v>1.6000000000000001E-3</c:v>
                  </c:pt>
                  <c:pt idx="39">
                    <c:v>8.9999999999999993E-3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8.9999999999999993E-3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4.0000000000000002E-4</c:v>
                  </c:pt>
                  <c:pt idx="49">
                    <c:v>1.6000000000000001E-3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6.9999999999999999E-4</c:v>
                  </c:pt>
                  <c:pt idx="54">
                    <c:v>5.0000000000000001E-4</c:v>
                  </c:pt>
                  <c:pt idx="55">
                    <c:v>6.9999999999999999E-4</c:v>
                  </c:pt>
                  <c:pt idx="56">
                    <c:v>3.8999999999999998E-3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8.9999999999999998E-4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5.0000000000000001E-4</c:v>
                  </c:pt>
                  <c:pt idx="63">
                    <c:v>1E-4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2.0000000000000001E-4</c:v>
                  </c:pt>
                  <c:pt idx="37">
                    <c:v>4.0000000000000002E-4</c:v>
                  </c:pt>
                  <c:pt idx="38">
                    <c:v>1.6000000000000001E-3</c:v>
                  </c:pt>
                  <c:pt idx="39">
                    <c:v>8.9999999999999993E-3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8.9999999999999993E-3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4.0000000000000002E-4</c:v>
                  </c:pt>
                  <c:pt idx="49">
                    <c:v>1.6000000000000001E-3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6.9999999999999999E-4</c:v>
                  </c:pt>
                  <c:pt idx="54">
                    <c:v>5.0000000000000001E-4</c:v>
                  </c:pt>
                  <c:pt idx="55">
                    <c:v>6.9999999999999999E-4</c:v>
                  </c:pt>
                  <c:pt idx="56">
                    <c:v>3.8999999999999998E-3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8.9999999999999998E-4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5.0000000000000001E-4</c:v>
                  </c:pt>
                  <c:pt idx="6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-38395</c:v>
                </c:pt>
                <c:pt idx="1">
                  <c:v>-38395</c:v>
                </c:pt>
                <c:pt idx="2">
                  <c:v>-38395</c:v>
                </c:pt>
                <c:pt idx="3">
                  <c:v>-35826</c:v>
                </c:pt>
                <c:pt idx="4">
                  <c:v>-35780</c:v>
                </c:pt>
                <c:pt idx="5">
                  <c:v>-35759</c:v>
                </c:pt>
                <c:pt idx="6">
                  <c:v>-35752</c:v>
                </c:pt>
                <c:pt idx="7">
                  <c:v>-35209</c:v>
                </c:pt>
                <c:pt idx="8">
                  <c:v>-32728</c:v>
                </c:pt>
                <c:pt idx="9">
                  <c:v>-32683.5</c:v>
                </c:pt>
                <c:pt idx="10">
                  <c:v>-32269</c:v>
                </c:pt>
                <c:pt idx="11">
                  <c:v>-31309</c:v>
                </c:pt>
                <c:pt idx="12">
                  <c:v>-31235</c:v>
                </c:pt>
                <c:pt idx="13">
                  <c:v>-31161</c:v>
                </c:pt>
                <c:pt idx="14">
                  <c:v>-30702</c:v>
                </c:pt>
                <c:pt idx="15">
                  <c:v>-29262</c:v>
                </c:pt>
                <c:pt idx="16">
                  <c:v>-27656</c:v>
                </c:pt>
                <c:pt idx="17">
                  <c:v>-26566</c:v>
                </c:pt>
                <c:pt idx="18">
                  <c:v>-26538</c:v>
                </c:pt>
                <c:pt idx="19">
                  <c:v>-25542</c:v>
                </c:pt>
                <c:pt idx="20">
                  <c:v>-25507</c:v>
                </c:pt>
                <c:pt idx="21">
                  <c:v>-25027</c:v>
                </c:pt>
                <c:pt idx="22">
                  <c:v>-24085</c:v>
                </c:pt>
                <c:pt idx="23">
                  <c:v>-23591</c:v>
                </c:pt>
                <c:pt idx="24">
                  <c:v>-23510</c:v>
                </c:pt>
                <c:pt idx="25">
                  <c:v>-23051</c:v>
                </c:pt>
                <c:pt idx="26">
                  <c:v>-22645</c:v>
                </c:pt>
                <c:pt idx="27">
                  <c:v>-22455</c:v>
                </c:pt>
                <c:pt idx="28">
                  <c:v>-21982</c:v>
                </c:pt>
                <c:pt idx="29">
                  <c:v>-21111</c:v>
                </c:pt>
                <c:pt idx="30">
                  <c:v>-10336</c:v>
                </c:pt>
                <c:pt idx="31">
                  <c:v>-9789</c:v>
                </c:pt>
                <c:pt idx="32">
                  <c:v>-8762</c:v>
                </c:pt>
                <c:pt idx="33">
                  <c:v>-7658</c:v>
                </c:pt>
                <c:pt idx="34">
                  <c:v>-2493</c:v>
                </c:pt>
                <c:pt idx="35">
                  <c:v>-2143</c:v>
                </c:pt>
                <c:pt idx="36">
                  <c:v>0</c:v>
                </c:pt>
                <c:pt idx="37">
                  <c:v>436</c:v>
                </c:pt>
                <c:pt idx="38">
                  <c:v>437</c:v>
                </c:pt>
                <c:pt idx="39">
                  <c:v>947.5</c:v>
                </c:pt>
                <c:pt idx="40">
                  <c:v>947.5</c:v>
                </c:pt>
                <c:pt idx="41">
                  <c:v>947.5</c:v>
                </c:pt>
                <c:pt idx="42">
                  <c:v>1007.5</c:v>
                </c:pt>
                <c:pt idx="43">
                  <c:v>1007.5</c:v>
                </c:pt>
                <c:pt idx="44">
                  <c:v>1007.5</c:v>
                </c:pt>
                <c:pt idx="45">
                  <c:v>1009</c:v>
                </c:pt>
                <c:pt idx="46">
                  <c:v>1009</c:v>
                </c:pt>
                <c:pt idx="47">
                  <c:v>1009</c:v>
                </c:pt>
                <c:pt idx="48">
                  <c:v>1347</c:v>
                </c:pt>
                <c:pt idx="49">
                  <c:v>1395.5</c:v>
                </c:pt>
                <c:pt idx="50">
                  <c:v>1521</c:v>
                </c:pt>
                <c:pt idx="51">
                  <c:v>1995.5</c:v>
                </c:pt>
                <c:pt idx="52">
                  <c:v>1995.5</c:v>
                </c:pt>
                <c:pt idx="53">
                  <c:v>2441</c:v>
                </c:pt>
                <c:pt idx="54">
                  <c:v>3584</c:v>
                </c:pt>
                <c:pt idx="55">
                  <c:v>5491</c:v>
                </c:pt>
                <c:pt idx="56">
                  <c:v>5611</c:v>
                </c:pt>
                <c:pt idx="57">
                  <c:v>6490</c:v>
                </c:pt>
                <c:pt idx="58">
                  <c:v>6537</c:v>
                </c:pt>
                <c:pt idx="59">
                  <c:v>6592</c:v>
                </c:pt>
                <c:pt idx="60">
                  <c:v>7626</c:v>
                </c:pt>
                <c:pt idx="61">
                  <c:v>7654</c:v>
                </c:pt>
                <c:pt idx="62">
                  <c:v>8138</c:v>
                </c:pt>
                <c:pt idx="63">
                  <c:v>8166</c:v>
                </c:pt>
                <c:pt idx="64">
                  <c:v>8658.5</c:v>
                </c:pt>
                <c:pt idx="65">
                  <c:v>8660</c:v>
                </c:pt>
                <c:pt idx="66">
                  <c:v>8667</c:v>
                </c:pt>
                <c:pt idx="67">
                  <c:v>9031</c:v>
                </c:pt>
                <c:pt idx="68">
                  <c:v>9098</c:v>
                </c:pt>
                <c:pt idx="69">
                  <c:v>9708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6D-4C5F-B246-970A96AE49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2.0000000000000001E-4</c:v>
                  </c:pt>
                  <c:pt idx="37">
                    <c:v>4.0000000000000002E-4</c:v>
                  </c:pt>
                  <c:pt idx="38">
                    <c:v>1.6000000000000001E-3</c:v>
                  </c:pt>
                  <c:pt idx="39">
                    <c:v>8.9999999999999993E-3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8.9999999999999993E-3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4.0000000000000002E-4</c:v>
                  </c:pt>
                  <c:pt idx="49">
                    <c:v>1.6000000000000001E-3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6.9999999999999999E-4</c:v>
                  </c:pt>
                  <c:pt idx="54">
                    <c:v>5.0000000000000001E-4</c:v>
                  </c:pt>
                  <c:pt idx="55">
                    <c:v>6.9999999999999999E-4</c:v>
                  </c:pt>
                  <c:pt idx="56">
                    <c:v>3.8999999999999998E-3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8.9999999999999998E-4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5.0000000000000001E-4</c:v>
                  </c:pt>
                  <c:pt idx="63">
                    <c:v>1E-4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2.0000000000000001E-4</c:v>
                  </c:pt>
                  <c:pt idx="37">
                    <c:v>4.0000000000000002E-4</c:v>
                  </c:pt>
                  <c:pt idx="38">
                    <c:v>1.6000000000000001E-3</c:v>
                  </c:pt>
                  <c:pt idx="39">
                    <c:v>8.9999999999999993E-3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8.9999999999999993E-3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4.0000000000000002E-4</c:v>
                  </c:pt>
                  <c:pt idx="49">
                    <c:v>1.6000000000000001E-3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6.9999999999999999E-4</c:v>
                  </c:pt>
                  <c:pt idx="54">
                    <c:v>5.0000000000000001E-4</c:v>
                  </c:pt>
                  <c:pt idx="55">
                    <c:v>6.9999999999999999E-4</c:v>
                  </c:pt>
                  <c:pt idx="56">
                    <c:v>3.8999999999999998E-3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8.9999999999999998E-4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5.0000000000000001E-4</c:v>
                  </c:pt>
                  <c:pt idx="6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-38395</c:v>
                </c:pt>
                <c:pt idx="1">
                  <c:v>-38395</c:v>
                </c:pt>
                <c:pt idx="2">
                  <c:v>-38395</c:v>
                </c:pt>
                <c:pt idx="3">
                  <c:v>-35826</c:v>
                </c:pt>
                <c:pt idx="4">
                  <c:v>-35780</c:v>
                </c:pt>
                <c:pt idx="5">
                  <c:v>-35759</c:v>
                </c:pt>
                <c:pt idx="6">
                  <c:v>-35752</c:v>
                </c:pt>
                <c:pt idx="7">
                  <c:v>-35209</c:v>
                </c:pt>
                <c:pt idx="8">
                  <c:v>-32728</c:v>
                </c:pt>
                <c:pt idx="9">
                  <c:v>-32683.5</c:v>
                </c:pt>
                <c:pt idx="10">
                  <c:v>-32269</c:v>
                </c:pt>
                <c:pt idx="11">
                  <c:v>-31309</c:v>
                </c:pt>
                <c:pt idx="12">
                  <c:v>-31235</c:v>
                </c:pt>
                <c:pt idx="13">
                  <c:v>-31161</c:v>
                </c:pt>
                <c:pt idx="14">
                  <c:v>-30702</c:v>
                </c:pt>
                <c:pt idx="15">
                  <c:v>-29262</c:v>
                </c:pt>
                <c:pt idx="16">
                  <c:v>-27656</c:v>
                </c:pt>
                <c:pt idx="17">
                  <c:v>-26566</c:v>
                </c:pt>
                <c:pt idx="18">
                  <c:v>-26538</c:v>
                </c:pt>
                <c:pt idx="19">
                  <c:v>-25542</c:v>
                </c:pt>
                <c:pt idx="20">
                  <c:v>-25507</c:v>
                </c:pt>
                <c:pt idx="21">
                  <c:v>-25027</c:v>
                </c:pt>
                <c:pt idx="22">
                  <c:v>-24085</c:v>
                </c:pt>
                <c:pt idx="23">
                  <c:v>-23591</c:v>
                </c:pt>
                <c:pt idx="24">
                  <c:v>-23510</c:v>
                </c:pt>
                <c:pt idx="25">
                  <c:v>-23051</c:v>
                </c:pt>
                <c:pt idx="26">
                  <c:v>-22645</c:v>
                </c:pt>
                <c:pt idx="27">
                  <c:v>-22455</c:v>
                </c:pt>
                <c:pt idx="28">
                  <c:v>-21982</c:v>
                </c:pt>
                <c:pt idx="29">
                  <c:v>-21111</c:v>
                </c:pt>
                <c:pt idx="30">
                  <c:v>-10336</c:v>
                </c:pt>
                <c:pt idx="31">
                  <c:v>-9789</c:v>
                </c:pt>
                <c:pt idx="32">
                  <c:v>-8762</c:v>
                </c:pt>
                <c:pt idx="33">
                  <c:v>-7658</c:v>
                </c:pt>
                <c:pt idx="34">
                  <c:v>-2493</c:v>
                </c:pt>
                <c:pt idx="35">
                  <c:v>-2143</c:v>
                </c:pt>
                <c:pt idx="36">
                  <c:v>0</c:v>
                </c:pt>
                <c:pt idx="37">
                  <c:v>436</c:v>
                </c:pt>
                <c:pt idx="38">
                  <c:v>437</c:v>
                </c:pt>
                <c:pt idx="39">
                  <c:v>947.5</c:v>
                </c:pt>
                <c:pt idx="40">
                  <c:v>947.5</c:v>
                </c:pt>
                <c:pt idx="41">
                  <c:v>947.5</c:v>
                </c:pt>
                <c:pt idx="42">
                  <c:v>1007.5</c:v>
                </c:pt>
                <c:pt idx="43">
                  <c:v>1007.5</c:v>
                </c:pt>
                <c:pt idx="44">
                  <c:v>1007.5</c:v>
                </c:pt>
                <c:pt idx="45">
                  <c:v>1009</c:v>
                </c:pt>
                <c:pt idx="46">
                  <c:v>1009</c:v>
                </c:pt>
                <c:pt idx="47">
                  <c:v>1009</c:v>
                </c:pt>
                <c:pt idx="48">
                  <c:v>1347</c:v>
                </c:pt>
                <c:pt idx="49">
                  <c:v>1395.5</c:v>
                </c:pt>
                <c:pt idx="50">
                  <c:v>1521</c:v>
                </c:pt>
                <c:pt idx="51">
                  <c:v>1995.5</c:v>
                </c:pt>
                <c:pt idx="52">
                  <c:v>1995.5</c:v>
                </c:pt>
                <c:pt idx="53">
                  <c:v>2441</c:v>
                </c:pt>
                <c:pt idx="54">
                  <c:v>3584</c:v>
                </c:pt>
                <c:pt idx="55">
                  <c:v>5491</c:v>
                </c:pt>
                <c:pt idx="56">
                  <c:v>5611</c:v>
                </c:pt>
                <c:pt idx="57">
                  <c:v>6490</c:v>
                </c:pt>
                <c:pt idx="58">
                  <c:v>6537</c:v>
                </c:pt>
                <c:pt idx="59">
                  <c:v>6592</c:v>
                </c:pt>
                <c:pt idx="60">
                  <c:v>7626</c:v>
                </c:pt>
                <c:pt idx="61">
                  <c:v>7654</c:v>
                </c:pt>
                <c:pt idx="62">
                  <c:v>8138</c:v>
                </c:pt>
                <c:pt idx="63">
                  <c:v>8166</c:v>
                </c:pt>
                <c:pt idx="64">
                  <c:v>8658.5</c:v>
                </c:pt>
                <c:pt idx="65">
                  <c:v>8660</c:v>
                </c:pt>
                <c:pt idx="66">
                  <c:v>8667</c:v>
                </c:pt>
                <c:pt idx="67">
                  <c:v>9031</c:v>
                </c:pt>
                <c:pt idx="68">
                  <c:v>9098</c:v>
                </c:pt>
                <c:pt idx="69">
                  <c:v>9708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6D-4C5F-B246-970A96AE49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-38395</c:v>
                </c:pt>
                <c:pt idx="1">
                  <c:v>-38395</c:v>
                </c:pt>
                <c:pt idx="2">
                  <c:v>-38395</c:v>
                </c:pt>
                <c:pt idx="3">
                  <c:v>-35826</c:v>
                </c:pt>
                <c:pt idx="4">
                  <c:v>-35780</c:v>
                </c:pt>
                <c:pt idx="5">
                  <c:v>-35759</c:v>
                </c:pt>
                <c:pt idx="6">
                  <c:v>-35752</c:v>
                </c:pt>
                <c:pt idx="7">
                  <c:v>-35209</c:v>
                </c:pt>
                <c:pt idx="8">
                  <c:v>-32728</c:v>
                </c:pt>
                <c:pt idx="9">
                  <c:v>-32683.5</c:v>
                </c:pt>
                <c:pt idx="10">
                  <c:v>-32269</c:v>
                </c:pt>
                <c:pt idx="11">
                  <c:v>-31309</c:v>
                </c:pt>
                <c:pt idx="12">
                  <c:v>-31235</c:v>
                </c:pt>
                <c:pt idx="13">
                  <c:v>-31161</c:v>
                </c:pt>
                <c:pt idx="14">
                  <c:v>-30702</c:v>
                </c:pt>
                <c:pt idx="15">
                  <c:v>-29262</c:v>
                </c:pt>
                <c:pt idx="16">
                  <c:v>-27656</c:v>
                </c:pt>
                <c:pt idx="17">
                  <c:v>-26566</c:v>
                </c:pt>
                <c:pt idx="18">
                  <c:v>-26538</c:v>
                </c:pt>
                <c:pt idx="19">
                  <c:v>-25542</c:v>
                </c:pt>
                <c:pt idx="20">
                  <c:v>-25507</c:v>
                </c:pt>
                <c:pt idx="21">
                  <c:v>-25027</c:v>
                </c:pt>
                <c:pt idx="22">
                  <c:v>-24085</c:v>
                </c:pt>
                <c:pt idx="23">
                  <c:v>-23591</c:v>
                </c:pt>
                <c:pt idx="24">
                  <c:v>-23510</c:v>
                </c:pt>
                <c:pt idx="25">
                  <c:v>-23051</c:v>
                </c:pt>
                <c:pt idx="26">
                  <c:v>-22645</c:v>
                </c:pt>
                <c:pt idx="27">
                  <c:v>-22455</c:v>
                </c:pt>
                <c:pt idx="28">
                  <c:v>-21982</c:v>
                </c:pt>
                <c:pt idx="29">
                  <c:v>-21111</c:v>
                </c:pt>
                <c:pt idx="30">
                  <c:v>-10336</c:v>
                </c:pt>
                <c:pt idx="31">
                  <c:v>-9789</c:v>
                </c:pt>
                <c:pt idx="32">
                  <c:v>-8762</c:v>
                </c:pt>
                <c:pt idx="33">
                  <c:v>-7658</c:v>
                </c:pt>
                <c:pt idx="34">
                  <c:v>-2493</c:v>
                </c:pt>
                <c:pt idx="35">
                  <c:v>-2143</c:v>
                </c:pt>
                <c:pt idx="36">
                  <c:v>0</c:v>
                </c:pt>
                <c:pt idx="37">
                  <c:v>436</c:v>
                </c:pt>
                <c:pt idx="38">
                  <c:v>437</c:v>
                </c:pt>
                <c:pt idx="39">
                  <c:v>947.5</c:v>
                </c:pt>
                <c:pt idx="40">
                  <c:v>947.5</c:v>
                </c:pt>
                <c:pt idx="41">
                  <c:v>947.5</c:v>
                </c:pt>
                <c:pt idx="42">
                  <c:v>1007.5</c:v>
                </c:pt>
                <c:pt idx="43">
                  <c:v>1007.5</c:v>
                </c:pt>
                <c:pt idx="44">
                  <c:v>1007.5</c:v>
                </c:pt>
                <c:pt idx="45">
                  <c:v>1009</c:v>
                </c:pt>
                <c:pt idx="46">
                  <c:v>1009</c:v>
                </c:pt>
                <c:pt idx="47">
                  <c:v>1009</c:v>
                </c:pt>
                <c:pt idx="48">
                  <c:v>1347</c:v>
                </c:pt>
                <c:pt idx="49">
                  <c:v>1395.5</c:v>
                </c:pt>
                <c:pt idx="50">
                  <c:v>1521</c:v>
                </c:pt>
                <c:pt idx="51">
                  <c:v>1995.5</c:v>
                </c:pt>
                <c:pt idx="52">
                  <c:v>1995.5</c:v>
                </c:pt>
                <c:pt idx="53">
                  <c:v>2441</c:v>
                </c:pt>
                <c:pt idx="54">
                  <c:v>3584</c:v>
                </c:pt>
                <c:pt idx="55">
                  <c:v>5491</c:v>
                </c:pt>
                <c:pt idx="56">
                  <c:v>5611</c:v>
                </c:pt>
                <c:pt idx="57">
                  <c:v>6490</c:v>
                </c:pt>
                <c:pt idx="58">
                  <c:v>6537</c:v>
                </c:pt>
                <c:pt idx="59">
                  <c:v>6592</c:v>
                </c:pt>
                <c:pt idx="60">
                  <c:v>7626</c:v>
                </c:pt>
                <c:pt idx="61">
                  <c:v>7654</c:v>
                </c:pt>
                <c:pt idx="62">
                  <c:v>8138</c:v>
                </c:pt>
                <c:pt idx="63">
                  <c:v>8166</c:v>
                </c:pt>
                <c:pt idx="64">
                  <c:v>8658.5</c:v>
                </c:pt>
                <c:pt idx="65">
                  <c:v>8660</c:v>
                </c:pt>
                <c:pt idx="66">
                  <c:v>8667</c:v>
                </c:pt>
                <c:pt idx="67">
                  <c:v>9031</c:v>
                </c:pt>
                <c:pt idx="68">
                  <c:v>9098</c:v>
                </c:pt>
                <c:pt idx="69">
                  <c:v>9708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-8.3994941376940746E-2</c:v>
                </c:pt>
                <c:pt idx="1">
                  <c:v>-8.3994941376940746E-2</c:v>
                </c:pt>
                <c:pt idx="2">
                  <c:v>-8.3994941376940746E-2</c:v>
                </c:pt>
                <c:pt idx="3">
                  <c:v>-7.8255893582781552E-2</c:v>
                </c:pt>
                <c:pt idx="4">
                  <c:v>-7.8153131341235679E-2</c:v>
                </c:pt>
                <c:pt idx="5">
                  <c:v>-7.8106218144008227E-2</c:v>
                </c:pt>
                <c:pt idx="6">
                  <c:v>-7.8090580411599067E-2</c:v>
                </c:pt>
                <c:pt idx="7">
                  <c:v>-7.6877539169003334E-2</c:v>
                </c:pt>
                <c:pt idx="8">
                  <c:v>-7.1335080010844917E-2</c:v>
                </c:pt>
                <c:pt idx="9">
                  <c:v>-7.1235668711958161E-2</c:v>
                </c:pt>
                <c:pt idx="10">
                  <c:v>-7.0309691557159021E-2</c:v>
                </c:pt>
                <c:pt idx="11">
                  <c:v>-6.816508825533231E-2</c:v>
                </c:pt>
                <c:pt idx="12">
                  <c:v>-6.7999775084149824E-2</c:v>
                </c:pt>
                <c:pt idx="13">
                  <c:v>-6.7834461912967353E-2</c:v>
                </c:pt>
                <c:pt idx="14">
                  <c:v>-6.6809073459281457E-2</c:v>
                </c:pt>
                <c:pt idx="15">
                  <c:v>-6.3592168506541383E-2</c:v>
                </c:pt>
                <c:pt idx="16">
                  <c:v>-6.000442589952712E-2</c:v>
                </c:pt>
                <c:pt idx="17">
                  <c:v>-5.7569407567244699E-2</c:v>
                </c:pt>
                <c:pt idx="18">
                  <c:v>-5.7506856637608086E-2</c:v>
                </c:pt>
                <c:pt idx="19">
                  <c:v>-5.5281830711962868E-2</c:v>
                </c:pt>
                <c:pt idx="20">
                  <c:v>-5.5203642049917109E-2</c:v>
                </c:pt>
                <c:pt idx="21">
                  <c:v>-5.4131340399003747E-2</c:v>
                </c:pt>
                <c:pt idx="22">
                  <c:v>-5.2026948409086282E-2</c:v>
                </c:pt>
                <c:pt idx="23">
                  <c:v>-5.0923371293354613E-2</c:v>
                </c:pt>
                <c:pt idx="24">
                  <c:v>-5.0742420389762996E-2</c:v>
                </c:pt>
                <c:pt idx="25">
                  <c:v>-4.97170319360771E-2</c:v>
                </c:pt>
                <c:pt idx="26">
                  <c:v>-4.8810043456346208E-2</c:v>
                </c:pt>
                <c:pt idx="27">
                  <c:v>-4.8385590719526347E-2</c:v>
                </c:pt>
                <c:pt idx="28">
                  <c:v>-4.7328926801022131E-2</c:v>
                </c:pt>
                <c:pt idx="29">
                  <c:v>-4.5383146096968946E-2</c:v>
                </c:pt>
                <c:pt idx="30">
                  <c:v>-2.1312207995736805E-2</c:v>
                </c:pt>
                <c:pt idx="31">
                  <c:v>-2.0090230906050128E-2</c:v>
                </c:pt>
                <c:pt idx="32">
                  <c:v>-1.7795952165450088E-2</c:v>
                </c:pt>
                <c:pt idx="33">
                  <c:v>-1.5329658368349368E-2</c:v>
                </c:pt>
                <c:pt idx="34">
                  <c:v>-3.7912458121670961E-3</c:v>
                </c:pt>
                <c:pt idx="35">
                  <c:v>-3.0093591917094405E-3</c:v>
                </c:pt>
                <c:pt idx="36">
                  <c:v>1.7780208872641527E-3</c:v>
                </c:pt>
                <c:pt idx="37">
                  <c:v>2.7520282201771188E-3</c:v>
                </c:pt>
                <c:pt idx="38">
                  <c:v>2.7542621819498549E-3</c:v>
                </c:pt>
                <c:pt idx="39">
                  <c:v>3.894699666931665E-3</c:v>
                </c:pt>
                <c:pt idx="40">
                  <c:v>3.894699666931665E-3</c:v>
                </c:pt>
                <c:pt idx="41">
                  <c:v>3.894699666931665E-3</c:v>
                </c:pt>
                <c:pt idx="42">
                  <c:v>4.0287373732958345E-3</c:v>
                </c:pt>
                <c:pt idx="43">
                  <c:v>4.0287373732958345E-3</c:v>
                </c:pt>
                <c:pt idx="44">
                  <c:v>4.0287373732958345E-3</c:v>
                </c:pt>
                <c:pt idx="45">
                  <c:v>4.0320883159549389E-3</c:v>
                </c:pt>
                <c:pt idx="46">
                  <c:v>4.0320883159549389E-3</c:v>
                </c:pt>
                <c:pt idx="47">
                  <c:v>4.0320883159549389E-3</c:v>
                </c:pt>
                <c:pt idx="48">
                  <c:v>4.7871673951397613E-3</c:v>
                </c:pt>
                <c:pt idx="49">
                  <c:v>4.8955145411174652E-3</c:v>
                </c:pt>
                <c:pt idx="50">
                  <c:v>5.1758767435958536E-3</c:v>
                </c:pt>
                <c:pt idx="51">
                  <c:v>6.2358916047591615E-3</c:v>
                </c:pt>
                <c:pt idx="52">
                  <c:v>6.2358916047591615E-3</c:v>
                </c:pt>
                <c:pt idx="53">
                  <c:v>7.2311215745131212E-3</c:v>
                </c:pt>
                <c:pt idx="54">
                  <c:v>9.7845398807505542E-3</c:v>
                </c:pt>
                <c:pt idx="55">
                  <c:v>1.4044704981358413E-2</c:v>
                </c:pt>
                <c:pt idx="56">
                  <c:v>1.4312780394086752E-2</c:v>
                </c:pt>
                <c:pt idx="57">
                  <c:v>1.6276432792321837E-2</c:v>
                </c:pt>
                <c:pt idx="58">
                  <c:v>1.6381428995640435E-2</c:v>
                </c:pt>
                <c:pt idx="59">
                  <c:v>1.6504296893140924E-2</c:v>
                </c:pt>
                <c:pt idx="60">
                  <c:v>1.8814213366150117E-2</c:v>
                </c:pt>
                <c:pt idx="61">
                  <c:v>1.8876764295786729E-2</c:v>
                </c:pt>
                <c:pt idx="62">
                  <c:v>1.9958001793791029E-2</c:v>
                </c:pt>
                <c:pt idx="63">
                  <c:v>2.0020552723427645E-2</c:v>
                </c:pt>
                <c:pt idx="64">
                  <c:v>2.1120778896500204E-2</c:v>
                </c:pt>
                <c:pt idx="65">
                  <c:v>2.1124129839159306E-2</c:v>
                </c:pt>
                <c:pt idx="66">
                  <c:v>2.113976757156846E-2</c:v>
                </c:pt>
                <c:pt idx="67">
                  <c:v>2.1952929656844422E-2</c:v>
                </c:pt>
                <c:pt idx="68">
                  <c:v>2.2102605095617744E-2</c:v>
                </c:pt>
                <c:pt idx="69">
                  <c:v>2.3465321776986802E-2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6D-4C5F-B246-970A96AE499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-38395</c:v>
                </c:pt>
                <c:pt idx="1">
                  <c:v>-38395</c:v>
                </c:pt>
                <c:pt idx="2">
                  <c:v>-38395</c:v>
                </c:pt>
                <c:pt idx="3">
                  <c:v>-35826</c:v>
                </c:pt>
                <c:pt idx="4">
                  <c:v>-35780</c:v>
                </c:pt>
                <c:pt idx="5">
                  <c:v>-35759</c:v>
                </c:pt>
                <c:pt idx="6">
                  <c:v>-35752</c:v>
                </c:pt>
                <c:pt idx="7">
                  <c:v>-35209</c:v>
                </c:pt>
                <c:pt idx="8">
                  <c:v>-32728</c:v>
                </c:pt>
                <c:pt idx="9">
                  <c:v>-32683.5</c:v>
                </c:pt>
                <c:pt idx="10">
                  <c:v>-32269</c:v>
                </c:pt>
                <c:pt idx="11">
                  <c:v>-31309</c:v>
                </c:pt>
                <c:pt idx="12">
                  <c:v>-31235</c:v>
                </c:pt>
                <c:pt idx="13">
                  <c:v>-31161</c:v>
                </c:pt>
                <c:pt idx="14">
                  <c:v>-30702</c:v>
                </c:pt>
                <c:pt idx="15">
                  <c:v>-29262</c:v>
                </c:pt>
                <c:pt idx="16">
                  <c:v>-27656</c:v>
                </c:pt>
                <c:pt idx="17">
                  <c:v>-26566</c:v>
                </c:pt>
                <c:pt idx="18">
                  <c:v>-26538</c:v>
                </c:pt>
                <c:pt idx="19">
                  <c:v>-25542</c:v>
                </c:pt>
                <c:pt idx="20">
                  <c:v>-25507</c:v>
                </c:pt>
                <c:pt idx="21">
                  <c:v>-25027</c:v>
                </c:pt>
                <c:pt idx="22">
                  <c:v>-24085</c:v>
                </c:pt>
                <c:pt idx="23">
                  <c:v>-23591</c:v>
                </c:pt>
                <c:pt idx="24">
                  <c:v>-23510</c:v>
                </c:pt>
                <c:pt idx="25">
                  <c:v>-23051</c:v>
                </c:pt>
                <c:pt idx="26">
                  <c:v>-22645</c:v>
                </c:pt>
                <c:pt idx="27">
                  <c:v>-22455</c:v>
                </c:pt>
                <c:pt idx="28">
                  <c:v>-21982</c:v>
                </c:pt>
                <c:pt idx="29">
                  <c:v>-21111</c:v>
                </c:pt>
                <c:pt idx="30">
                  <c:v>-10336</c:v>
                </c:pt>
                <c:pt idx="31">
                  <c:v>-9789</c:v>
                </c:pt>
                <c:pt idx="32">
                  <c:v>-8762</c:v>
                </c:pt>
                <c:pt idx="33">
                  <c:v>-7658</c:v>
                </c:pt>
                <c:pt idx="34">
                  <c:v>-2493</c:v>
                </c:pt>
                <c:pt idx="35">
                  <c:v>-2143</c:v>
                </c:pt>
                <c:pt idx="36">
                  <c:v>0</c:v>
                </c:pt>
                <c:pt idx="37">
                  <c:v>436</c:v>
                </c:pt>
                <c:pt idx="38">
                  <c:v>437</c:v>
                </c:pt>
                <c:pt idx="39">
                  <c:v>947.5</c:v>
                </c:pt>
                <c:pt idx="40">
                  <c:v>947.5</c:v>
                </c:pt>
                <c:pt idx="41">
                  <c:v>947.5</c:v>
                </c:pt>
                <c:pt idx="42">
                  <c:v>1007.5</c:v>
                </c:pt>
                <c:pt idx="43">
                  <c:v>1007.5</c:v>
                </c:pt>
                <c:pt idx="44">
                  <c:v>1007.5</c:v>
                </c:pt>
                <c:pt idx="45">
                  <c:v>1009</c:v>
                </c:pt>
                <c:pt idx="46">
                  <c:v>1009</c:v>
                </c:pt>
                <c:pt idx="47">
                  <c:v>1009</c:v>
                </c:pt>
                <c:pt idx="48">
                  <c:v>1347</c:v>
                </c:pt>
                <c:pt idx="49">
                  <c:v>1395.5</c:v>
                </c:pt>
                <c:pt idx="50">
                  <c:v>1521</c:v>
                </c:pt>
                <c:pt idx="51">
                  <c:v>1995.5</c:v>
                </c:pt>
                <c:pt idx="52">
                  <c:v>1995.5</c:v>
                </c:pt>
                <c:pt idx="53">
                  <c:v>2441</c:v>
                </c:pt>
                <c:pt idx="54">
                  <c:v>3584</c:v>
                </c:pt>
                <c:pt idx="55">
                  <c:v>5491</c:v>
                </c:pt>
                <c:pt idx="56">
                  <c:v>5611</c:v>
                </c:pt>
                <c:pt idx="57">
                  <c:v>6490</c:v>
                </c:pt>
                <c:pt idx="58">
                  <c:v>6537</c:v>
                </c:pt>
                <c:pt idx="59">
                  <c:v>6592</c:v>
                </c:pt>
                <c:pt idx="60">
                  <c:v>7626</c:v>
                </c:pt>
                <c:pt idx="61">
                  <c:v>7654</c:v>
                </c:pt>
                <c:pt idx="62">
                  <c:v>8138</c:v>
                </c:pt>
                <c:pt idx="63">
                  <c:v>8166</c:v>
                </c:pt>
                <c:pt idx="64">
                  <c:v>8658.5</c:v>
                </c:pt>
                <c:pt idx="65">
                  <c:v>8660</c:v>
                </c:pt>
                <c:pt idx="66">
                  <c:v>8667</c:v>
                </c:pt>
                <c:pt idx="67">
                  <c:v>9031</c:v>
                </c:pt>
                <c:pt idx="68">
                  <c:v>9098</c:v>
                </c:pt>
                <c:pt idx="69">
                  <c:v>9708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  <c:pt idx="34">
                  <c:v>9.519459999864921E-2</c:v>
                </c:pt>
                <c:pt idx="35">
                  <c:v>-3.327539999736473E-2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6D-4C5F-B246-970A96AE4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706312"/>
        <c:axId val="1"/>
      </c:scatterChart>
      <c:valAx>
        <c:axId val="8207063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5453016932554"/>
              <c:y val="0.855828315578199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8587105624142658E-3"/>
              <c:y val="0.365030594085955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0706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59425236454494"/>
          <c:y val="0.92024540276118738"/>
          <c:w val="0.6433479148439778"/>
          <c:h val="6.13497151865304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Cnc - O-C Diagr.</a:t>
            </a:r>
          </a:p>
        </c:rich>
      </c:tx>
      <c:layout>
        <c:manualLayout>
          <c:xMode val="edge"/>
          <c:yMode val="edge"/>
          <c:x val="0.37308347529812608"/>
          <c:y val="1.52904960953954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86030664395229E-2"/>
          <c:y val="0.11620829811824505"/>
          <c:w val="0.87223168654173766"/>
          <c:h val="0.6819592231675959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-38395</c:v>
                </c:pt>
                <c:pt idx="1">
                  <c:v>-38395</c:v>
                </c:pt>
                <c:pt idx="2">
                  <c:v>-38395</c:v>
                </c:pt>
                <c:pt idx="3">
                  <c:v>-35826</c:v>
                </c:pt>
                <c:pt idx="4">
                  <c:v>-35780</c:v>
                </c:pt>
                <c:pt idx="5">
                  <c:v>-35759</c:v>
                </c:pt>
                <c:pt idx="6">
                  <c:v>-35752</c:v>
                </c:pt>
                <c:pt idx="7">
                  <c:v>-35209</c:v>
                </c:pt>
                <c:pt idx="8">
                  <c:v>-32728</c:v>
                </c:pt>
                <c:pt idx="9">
                  <c:v>-32683.5</c:v>
                </c:pt>
                <c:pt idx="10">
                  <c:v>-32269</c:v>
                </c:pt>
                <c:pt idx="11">
                  <c:v>-31309</c:v>
                </c:pt>
                <c:pt idx="12">
                  <c:v>-31235</c:v>
                </c:pt>
                <c:pt idx="13">
                  <c:v>-31161</c:v>
                </c:pt>
                <c:pt idx="14">
                  <c:v>-30702</c:v>
                </c:pt>
                <c:pt idx="15">
                  <c:v>-29262</c:v>
                </c:pt>
                <c:pt idx="16">
                  <c:v>-27656</c:v>
                </c:pt>
                <c:pt idx="17">
                  <c:v>-26566</c:v>
                </c:pt>
                <c:pt idx="18">
                  <c:v>-26538</c:v>
                </c:pt>
                <c:pt idx="19">
                  <c:v>-25542</c:v>
                </c:pt>
                <c:pt idx="20">
                  <c:v>-25507</c:v>
                </c:pt>
                <c:pt idx="21">
                  <c:v>-25027</c:v>
                </c:pt>
                <c:pt idx="22">
                  <c:v>-24085</c:v>
                </c:pt>
                <c:pt idx="23">
                  <c:v>-23591</c:v>
                </c:pt>
                <c:pt idx="24">
                  <c:v>-23510</c:v>
                </c:pt>
                <c:pt idx="25">
                  <c:v>-23051</c:v>
                </c:pt>
                <c:pt idx="26">
                  <c:v>-22645</c:v>
                </c:pt>
                <c:pt idx="27">
                  <c:v>-22455</c:v>
                </c:pt>
                <c:pt idx="28">
                  <c:v>-21982</c:v>
                </c:pt>
                <c:pt idx="29">
                  <c:v>-21111</c:v>
                </c:pt>
                <c:pt idx="30">
                  <c:v>-10336</c:v>
                </c:pt>
                <c:pt idx="31">
                  <c:v>-9789</c:v>
                </c:pt>
                <c:pt idx="32">
                  <c:v>-8762</c:v>
                </c:pt>
                <c:pt idx="33">
                  <c:v>-7658</c:v>
                </c:pt>
                <c:pt idx="34">
                  <c:v>-2493</c:v>
                </c:pt>
                <c:pt idx="35">
                  <c:v>-2143</c:v>
                </c:pt>
                <c:pt idx="36">
                  <c:v>0</c:v>
                </c:pt>
                <c:pt idx="37">
                  <c:v>436</c:v>
                </c:pt>
                <c:pt idx="38">
                  <c:v>437</c:v>
                </c:pt>
                <c:pt idx="39">
                  <c:v>947.5</c:v>
                </c:pt>
                <c:pt idx="40">
                  <c:v>947.5</c:v>
                </c:pt>
                <c:pt idx="41">
                  <c:v>947.5</c:v>
                </c:pt>
                <c:pt idx="42">
                  <c:v>1007.5</c:v>
                </c:pt>
                <c:pt idx="43">
                  <c:v>1007.5</c:v>
                </c:pt>
                <c:pt idx="44">
                  <c:v>1007.5</c:v>
                </c:pt>
                <c:pt idx="45">
                  <c:v>1009</c:v>
                </c:pt>
                <c:pt idx="46">
                  <c:v>1009</c:v>
                </c:pt>
                <c:pt idx="47">
                  <c:v>1009</c:v>
                </c:pt>
                <c:pt idx="48">
                  <c:v>1347</c:v>
                </c:pt>
                <c:pt idx="49">
                  <c:v>1395.5</c:v>
                </c:pt>
                <c:pt idx="50">
                  <c:v>1521</c:v>
                </c:pt>
                <c:pt idx="51">
                  <c:v>1995.5</c:v>
                </c:pt>
                <c:pt idx="52">
                  <c:v>1995.5</c:v>
                </c:pt>
                <c:pt idx="53">
                  <c:v>2441</c:v>
                </c:pt>
                <c:pt idx="54">
                  <c:v>3584</c:v>
                </c:pt>
                <c:pt idx="55">
                  <c:v>5491</c:v>
                </c:pt>
                <c:pt idx="56">
                  <c:v>5611</c:v>
                </c:pt>
                <c:pt idx="57">
                  <c:v>6490</c:v>
                </c:pt>
                <c:pt idx="58">
                  <c:v>6537</c:v>
                </c:pt>
                <c:pt idx="59">
                  <c:v>6592</c:v>
                </c:pt>
                <c:pt idx="60">
                  <c:v>7626</c:v>
                </c:pt>
                <c:pt idx="61">
                  <c:v>7654</c:v>
                </c:pt>
                <c:pt idx="62">
                  <c:v>8138</c:v>
                </c:pt>
                <c:pt idx="63">
                  <c:v>8166</c:v>
                </c:pt>
                <c:pt idx="64">
                  <c:v>8658.5</c:v>
                </c:pt>
                <c:pt idx="65">
                  <c:v>8660</c:v>
                </c:pt>
                <c:pt idx="66">
                  <c:v>8667</c:v>
                </c:pt>
                <c:pt idx="67">
                  <c:v>9031</c:v>
                </c:pt>
                <c:pt idx="68">
                  <c:v>9098</c:v>
                </c:pt>
                <c:pt idx="69">
                  <c:v>9708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-9.078100000260747E-2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02-4CB0-BCB7-30F42A4799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Active!$D$22:$D$43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-38395</c:v>
                </c:pt>
                <c:pt idx="1">
                  <c:v>-38395</c:v>
                </c:pt>
                <c:pt idx="2">
                  <c:v>-38395</c:v>
                </c:pt>
                <c:pt idx="3">
                  <c:v>-35826</c:v>
                </c:pt>
                <c:pt idx="4">
                  <c:v>-35780</c:v>
                </c:pt>
                <c:pt idx="5">
                  <c:v>-35759</c:v>
                </c:pt>
                <c:pt idx="6">
                  <c:v>-35752</c:v>
                </c:pt>
                <c:pt idx="7">
                  <c:v>-35209</c:v>
                </c:pt>
                <c:pt idx="8">
                  <c:v>-32728</c:v>
                </c:pt>
                <c:pt idx="9">
                  <c:v>-32683.5</c:v>
                </c:pt>
                <c:pt idx="10">
                  <c:v>-32269</c:v>
                </c:pt>
                <c:pt idx="11">
                  <c:v>-31309</c:v>
                </c:pt>
                <c:pt idx="12">
                  <c:v>-31235</c:v>
                </c:pt>
                <c:pt idx="13">
                  <c:v>-31161</c:v>
                </c:pt>
                <c:pt idx="14">
                  <c:v>-30702</c:v>
                </c:pt>
                <c:pt idx="15">
                  <c:v>-29262</c:v>
                </c:pt>
                <c:pt idx="16">
                  <c:v>-27656</c:v>
                </c:pt>
                <c:pt idx="17">
                  <c:v>-26566</c:v>
                </c:pt>
                <c:pt idx="18">
                  <c:v>-26538</c:v>
                </c:pt>
                <c:pt idx="19">
                  <c:v>-25542</c:v>
                </c:pt>
                <c:pt idx="20">
                  <c:v>-25507</c:v>
                </c:pt>
                <c:pt idx="21">
                  <c:v>-25027</c:v>
                </c:pt>
                <c:pt idx="22">
                  <c:v>-24085</c:v>
                </c:pt>
                <c:pt idx="23">
                  <c:v>-23591</c:v>
                </c:pt>
                <c:pt idx="24">
                  <c:v>-23510</c:v>
                </c:pt>
                <c:pt idx="25">
                  <c:v>-23051</c:v>
                </c:pt>
                <c:pt idx="26">
                  <c:v>-22645</c:v>
                </c:pt>
                <c:pt idx="27">
                  <c:v>-22455</c:v>
                </c:pt>
                <c:pt idx="28">
                  <c:v>-21982</c:v>
                </c:pt>
                <c:pt idx="29">
                  <c:v>-21111</c:v>
                </c:pt>
                <c:pt idx="30">
                  <c:v>-10336</c:v>
                </c:pt>
                <c:pt idx="31">
                  <c:v>-9789</c:v>
                </c:pt>
                <c:pt idx="32">
                  <c:v>-8762</c:v>
                </c:pt>
                <c:pt idx="33">
                  <c:v>-7658</c:v>
                </c:pt>
                <c:pt idx="34">
                  <c:v>-2493</c:v>
                </c:pt>
                <c:pt idx="35">
                  <c:v>-2143</c:v>
                </c:pt>
                <c:pt idx="36">
                  <c:v>0</c:v>
                </c:pt>
                <c:pt idx="37">
                  <c:v>436</c:v>
                </c:pt>
                <c:pt idx="38">
                  <c:v>437</c:v>
                </c:pt>
                <c:pt idx="39">
                  <c:v>947.5</c:v>
                </c:pt>
                <c:pt idx="40">
                  <c:v>947.5</c:v>
                </c:pt>
                <c:pt idx="41">
                  <c:v>947.5</c:v>
                </c:pt>
                <c:pt idx="42">
                  <c:v>1007.5</c:v>
                </c:pt>
                <c:pt idx="43">
                  <c:v>1007.5</c:v>
                </c:pt>
                <c:pt idx="44">
                  <c:v>1007.5</c:v>
                </c:pt>
                <c:pt idx="45">
                  <c:v>1009</c:v>
                </c:pt>
                <c:pt idx="46">
                  <c:v>1009</c:v>
                </c:pt>
                <c:pt idx="47">
                  <c:v>1009</c:v>
                </c:pt>
                <c:pt idx="48">
                  <c:v>1347</c:v>
                </c:pt>
                <c:pt idx="49">
                  <c:v>1395.5</c:v>
                </c:pt>
                <c:pt idx="50">
                  <c:v>1521</c:v>
                </c:pt>
                <c:pt idx="51">
                  <c:v>1995.5</c:v>
                </c:pt>
                <c:pt idx="52">
                  <c:v>1995.5</c:v>
                </c:pt>
                <c:pt idx="53">
                  <c:v>2441</c:v>
                </c:pt>
                <c:pt idx="54">
                  <c:v>3584</c:v>
                </c:pt>
                <c:pt idx="55">
                  <c:v>5491</c:v>
                </c:pt>
                <c:pt idx="56">
                  <c:v>5611</c:v>
                </c:pt>
                <c:pt idx="57">
                  <c:v>6490</c:v>
                </c:pt>
                <c:pt idx="58">
                  <c:v>6537</c:v>
                </c:pt>
                <c:pt idx="59">
                  <c:v>6592</c:v>
                </c:pt>
                <c:pt idx="60">
                  <c:v>7626</c:v>
                </c:pt>
                <c:pt idx="61">
                  <c:v>7654</c:v>
                </c:pt>
                <c:pt idx="62">
                  <c:v>8138</c:v>
                </c:pt>
                <c:pt idx="63">
                  <c:v>8166</c:v>
                </c:pt>
                <c:pt idx="64">
                  <c:v>8658.5</c:v>
                </c:pt>
                <c:pt idx="65">
                  <c:v>8660</c:v>
                </c:pt>
                <c:pt idx="66">
                  <c:v>8667</c:v>
                </c:pt>
                <c:pt idx="67">
                  <c:v>9031</c:v>
                </c:pt>
                <c:pt idx="68">
                  <c:v>9098</c:v>
                </c:pt>
                <c:pt idx="69">
                  <c:v>9708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1">
                  <c:v>-5.878100000336417E-2</c:v>
                </c:pt>
                <c:pt idx="2">
                  <c:v>-5.2781000002141809E-2</c:v>
                </c:pt>
                <c:pt idx="3">
                  <c:v>3.3719999555614777E-4</c:v>
                </c:pt>
                <c:pt idx="4">
                  <c:v>-1.858400000128313E-2</c:v>
                </c:pt>
                <c:pt idx="5">
                  <c:v>2.2997999985818751E-3</c:v>
                </c:pt>
                <c:pt idx="6">
                  <c:v>-7.4056000048585702E-3</c:v>
                </c:pt>
                <c:pt idx="7">
                  <c:v>-4.7410200000740588E-2</c:v>
                </c:pt>
                <c:pt idx="8">
                  <c:v>-4.1138400003546849E-2</c:v>
                </c:pt>
                <c:pt idx="9">
                  <c:v>4.9486999960208777E-3</c:v>
                </c:pt>
                <c:pt idx="10">
                  <c:v>-2.7678200003720121E-2</c:v>
                </c:pt>
                <c:pt idx="11">
                  <c:v>-1.599020000139717E-2</c:v>
                </c:pt>
                <c:pt idx="12">
                  <c:v>4.2669999966165051E-3</c:v>
                </c:pt>
                <c:pt idx="13">
                  <c:v>6.5241999982390553E-3</c:v>
                </c:pt>
                <c:pt idx="14">
                  <c:v>-3.7015600002632709E-2</c:v>
                </c:pt>
                <c:pt idx="15">
                  <c:v>7.0163999953365419E-3</c:v>
                </c:pt>
                <c:pt idx="16">
                  <c:v>-3.3536800001456868E-2</c:v>
                </c:pt>
                <c:pt idx="17">
                  <c:v>-3.3234800001082476E-2</c:v>
                </c:pt>
                <c:pt idx="18">
                  <c:v>-5.6400000175926834E-5</c:v>
                </c:pt>
                <c:pt idx="19">
                  <c:v>1.5432399995916057E-2</c:v>
                </c:pt>
                <c:pt idx="20">
                  <c:v>-6.0946000012336299E-3</c:v>
                </c:pt>
                <c:pt idx="21">
                  <c:v>-9.7506000020075589E-3</c:v>
                </c:pt>
                <c:pt idx="22">
                  <c:v>1.4036999993550126E-2</c:v>
                </c:pt>
                <c:pt idx="23">
                  <c:v>8.9701999968383461E-3</c:v>
                </c:pt>
                <c:pt idx="24">
                  <c:v>-6.4780000029713847E-3</c:v>
                </c:pt>
                <c:pt idx="25">
                  <c:v>3.9822000035201199E-3</c:v>
                </c:pt>
                <c:pt idx="26">
                  <c:v>-1.9310000061523169E-3</c:v>
                </c:pt>
                <c:pt idx="27">
                  <c:v>1.3509999989764765E-3</c:v>
                </c:pt>
                <c:pt idx="28">
                  <c:v>2.6400399998237845E-2</c:v>
                </c:pt>
                <c:pt idx="31">
                  <c:v>2.6580000121612102E-4</c:v>
                </c:pt>
                <c:pt idx="32">
                  <c:v>3.7916399996902328E-2</c:v>
                </c:pt>
                <c:pt idx="33">
                  <c:v>1.9807599994237535E-2</c:v>
                </c:pt>
                <c:pt idx="51">
                  <c:v>2.1248999983072281E-3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02-4CB0-BCB7-30F42A4799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-38395</c:v>
                </c:pt>
                <c:pt idx="1">
                  <c:v>-38395</c:v>
                </c:pt>
                <c:pt idx="2">
                  <c:v>-38395</c:v>
                </c:pt>
                <c:pt idx="3">
                  <c:v>-35826</c:v>
                </c:pt>
                <c:pt idx="4">
                  <c:v>-35780</c:v>
                </c:pt>
                <c:pt idx="5">
                  <c:v>-35759</c:v>
                </c:pt>
                <c:pt idx="6">
                  <c:v>-35752</c:v>
                </c:pt>
                <c:pt idx="7">
                  <c:v>-35209</c:v>
                </c:pt>
                <c:pt idx="8">
                  <c:v>-32728</c:v>
                </c:pt>
                <c:pt idx="9">
                  <c:v>-32683.5</c:v>
                </c:pt>
                <c:pt idx="10">
                  <c:v>-32269</c:v>
                </c:pt>
                <c:pt idx="11">
                  <c:v>-31309</c:v>
                </c:pt>
                <c:pt idx="12">
                  <c:v>-31235</c:v>
                </c:pt>
                <c:pt idx="13">
                  <c:v>-31161</c:v>
                </c:pt>
                <c:pt idx="14">
                  <c:v>-30702</c:v>
                </c:pt>
                <c:pt idx="15">
                  <c:v>-29262</c:v>
                </c:pt>
                <c:pt idx="16">
                  <c:v>-27656</c:v>
                </c:pt>
                <c:pt idx="17">
                  <c:v>-26566</c:v>
                </c:pt>
                <c:pt idx="18">
                  <c:v>-26538</c:v>
                </c:pt>
                <c:pt idx="19">
                  <c:v>-25542</c:v>
                </c:pt>
                <c:pt idx="20">
                  <c:v>-25507</c:v>
                </c:pt>
                <c:pt idx="21">
                  <c:v>-25027</c:v>
                </c:pt>
                <c:pt idx="22">
                  <c:v>-24085</c:v>
                </c:pt>
                <c:pt idx="23">
                  <c:v>-23591</c:v>
                </c:pt>
                <c:pt idx="24">
                  <c:v>-23510</c:v>
                </c:pt>
                <c:pt idx="25">
                  <c:v>-23051</c:v>
                </c:pt>
                <c:pt idx="26">
                  <c:v>-22645</c:v>
                </c:pt>
                <c:pt idx="27">
                  <c:v>-22455</c:v>
                </c:pt>
                <c:pt idx="28">
                  <c:v>-21982</c:v>
                </c:pt>
                <c:pt idx="29">
                  <c:v>-21111</c:v>
                </c:pt>
                <c:pt idx="30">
                  <c:v>-10336</c:v>
                </c:pt>
                <c:pt idx="31">
                  <c:v>-9789</c:v>
                </c:pt>
                <c:pt idx="32">
                  <c:v>-8762</c:v>
                </c:pt>
                <c:pt idx="33">
                  <c:v>-7658</c:v>
                </c:pt>
                <c:pt idx="34">
                  <c:v>-2493</c:v>
                </c:pt>
                <c:pt idx="35">
                  <c:v>-2143</c:v>
                </c:pt>
                <c:pt idx="36">
                  <c:v>0</c:v>
                </c:pt>
                <c:pt idx="37">
                  <c:v>436</c:v>
                </c:pt>
                <c:pt idx="38">
                  <c:v>437</c:v>
                </c:pt>
                <c:pt idx="39">
                  <c:v>947.5</c:v>
                </c:pt>
                <c:pt idx="40">
                  <c:v>947.5</c:v>
                </c:pt>
                <c:pt idx="41">
                  <c:v>947.5</c:v>
                </c:pt>
                <c:pt idx="42">
                  <c:v>1007.5</c:v>
                </c:pt>
                <c:pt idx="43">
                  <c:v>1007.5</c:v>
                </c:pt>
                <c:pt idx="44">
                  <c:v>1007.5</c:v>
                </c:pt>
                <c:pt idx="45">
                  <c:v>1009</c:v>
                </c:pt>
                <c:pt idx="46">
                  <c:v>1009</c:v>
                </c:pt>
                <c:pt idx="47">
                  <c:v>1009</c:v>
                </c:pt>
                <c:pt idx="48">
                  <c:v>1347</c:v>
                </c:pt>
                <c:pt idx="49">
                  <c:v>1395.5</c:v>
                </c:pt>
                <c:pt idx="50">
                  <c:v>1521</c:v>
                </c:pt>
                <c:pt idx="51">
                  <c:v>1995.5</c:v>
                </c:pt>
                <c:pt idx="52">
                  <c:v>1995.5</c:v>
                </c:pt>
                <c:pt idx="53">
                  <c:v>2441</c:v>
                </c:pt>
                <c:pt idx="54">
                  <c:v>3584</c:v>
                </c:pt>
                <c:pt idx="55">
                  <c:v>5491</c:v>
                </c:pt>
                <c:pt idx="56">
                  <c:v>5611</c:v>
                </c:pt>
                <c:pt idx="57">
                  <c:v>6490</c:v>
                </c:pt>
                <c:pt idx="58">
                  <c:v>6537</c:v>
                </c:pt>
                <c:pt idx="59">
                  <c:v>6592</c:v>
                </c:pt>
                <c:pt idx="60">
                  <c:v>7626</c:v>
                </c:pt>
                <c:pt idx="61">
                  <c:v>7654</c:v>
                </c:pt>
                <c:pt idx="62">
                  <c:v>8138</c:v>
                </c:pt>
                <c:pt idx="63">
                  <c:v>8166</c:v>
                </c:pt>
                <c:pt idx="64">
                  <c:v>8658.5</c:v>
                </c:pt>
                <c:pt idx="65">
                  <c:v>8660</c:v>
                </c:pt>
                <c:pt idx="66">
                  <c:v>8667</c:v>
                </c:pt>
                <c:pt idx="67">
                  <c:v>9031</c:v>
                </c:pt>
                <c:pt idx="68">
                  <c:v>9098</c:v>
                </c:pt>
                <c:pt idx="69">
                  <c:v>9708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9">
                  <c:v>0.13641420000203652</c:v>
                </c:pt>
                <c:pt idx="30">
                  <c:v>-1.007999962894246E-4</c:v>
                </c:pt>
                <c:pt idx="39">
                  <c:v>-2.7094999968539923E-3</c:v>
                </c:pt>
                <c:pt idx="40">
                  <c:v>-2.6094999993802048E-3</c:v>
                </c:pt>
                <c:pt idx="41">
                  <c:v>7.6905000023543835E-3</c:v>
                </c:pt>
                <c:pt idx="42">
                  <c:v>3.4585000030347146E-3</c:v>
                </c:pt>
                <c:pt idx="43">
                  <c:v>4.4584999996004626E-3</c:v>
                </c:pt>
                <c:pt idx="44">
                  <c:v>2.0558500000333879E-2</c:v>
                </c:pt>
                <c:pt idx="45">
                  <c:v>-4.4980000529903919E-4</c:v>
                </c:pt>
                <c:pt idx="46">
                  <c:v>3.0501999935950153E-3</c:v>
                </c:pt>
                <c:pt idx="47">
                  <c:v>1.105019999522483E-2</c:v>
                </c:pt>
                <c:pt idx="49">
                  <c:v>1.894489999540383E-2</c:v>
                </c:pt>
                <c:pt idx="50">
                  <c:v>2.4837999953888357E-3</c:v>
                </c:pt>
                <c:pt idx="52">
                  <c:v>2.1248999983072281E-3</c:v>
                </c:pt>
                <c:pt idx="56">
                  <c:v>1.3185800002247561E-2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02-4CB0-BCB7-30F42A4799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2.0000000000000001E-4</c:v>
                  </c:pt>
                  <c:pt idx="37">
                    <c:v>4.0000000000000002E-4</c:v>
                  </c:pt>
                  <c:pt idx="38">
                    <c:v>1.6000000000000001E-3</c:v>
                  </c:pt>
                  <c:pt idx="39">
                    <c:v>8.9999999999999993E-3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8.9999999999999993E-3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4.0000000000000002E-4</c:v>
                  </c:pt>
                  <c:pt idx="49">
                    <c:v>1.6000000000000001E-3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6.9999999999999999E-4</c:v>
                  </c:pt>
                  <c:pt idx="54">
                    <c:v>5.0000000000000001E-4</c:v>
                  </c:pt>
                  <c:pt idx="55">
                    <c:v>6.9999999999999999E-4</c:v>
                  </c:pt>
                  <c:pt idx="56">
                    <c:v>3.8999999999999998E-3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8.9999999999999998E-4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5.0000000000000001E-4</c:v>
                  </c:pt>
                  <c:pt idx="63">
                    <c:v>1E-4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2.0000000000000001E-4</c:v>
                  </c:pt>
                  <c:pt idx="37">
                    <c:v>4.0000000000000002E-4</c:v>
                  </c:pt>
                  <c:pt idx="38">
                    <c:v>1.6000000000000001E-3</c:v>
                  </c:pt>
                  <c:pt idx="39">
                    <c:v>8.9999999999999993E-3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8.9999999999999993E-3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4.0000000000000002E-4</c:v>
                  </c:pt>
                  <c:pt idx="49">
                    <c:v>1.6000000000000001E-3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6.9999999999999999E-4</c:v>
                  </c:pt>
                  <c:pt idx="54">
                    <c:v>5.0000000000000001E-4</c:v>
                  </c:pt>
                  <c:pt idx="55">
                    <c:v>6.9999999999999999E-4</c:v>
                  </c:pt>
                  <c:pt idx="56">
                    <c:v>3.8999999999999998E-3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8.9999999999999998E-4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5.0000000000000001E-4</c:v>
                  </c:pt>
                  <c:pt idx="6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-38395</c:v>
                </c:pt>
                <c:pt idx="1">
                  <c:v>-38395</c:v>
                </c:pt>
                <c:pt idx="2">
                  <c:v>-38395</c:v>
                </c:pt>
                <c:pt idx="3">
                  <c:v>-35826</c:v>
                </c:pt>
                <c:pt idx="4">
                  <c:v>-35780</c:v>
                </c:pt>
                <c:pt idx="5">
                  <c:v>-35759</c:v>
                </c:pt>
                <c:pt idx="6">
                  <c:v>-35752</c:v>
                </c:pt>
                <c:pt idx="7">
                  <c:v>-35209</c:v>
                </c:pt>
                <c:pt idx="8">
                  <c:v>-32728</c:v>
                </c:pt>
                <c:pt idx="9">
                  <c:v>-32683.5</c:v>
                </c:pt>
                <c:pt idx="10">
                  <c:v>-32269</c:v>
                </c:pt>
                <c:pt idx="11">
                  <c:v>-31309</c:v>
                </c:pt>
                <c:pt idx="12">
                  <c:v>-31235</c:v>
                </c:pt>
                <c:pt idx="13">
                  <c:v>-31161</c:v>
                </c:pt>
                <c:pt idx="14">
                  <c:v>-30702</c:v>
                </c:pt>
                <c:pt idx="15">
                  <c:v>-29262</c:v>
                </c:pt>
                <c:pt idx="16">
                  <c:v>-27656</c:v>
                </c:pt>
                <c:pt idx="17">
                  <c:v>-26566</c:v>
                </c:pt>
                <c:pt idx="18">
                  <c:v>-26538</c:v>
                </c:pt>
                <c:pt idx="19">
                  <c:v>-25542</c:v>
                </c:pt>
                <c:pt idx="20">
                  <c:v>-25507</c:v>
                </c:pt>
                <c:pt idx="21">
                  <c:v>-25027</c:v>
                </c:pt>
                <c:pt idx="22">
                  <c:v>-24085</c:v>
                </c:pt>
                <c:pt idx="23">
                  <c:v>-23591</c:v>
                </c:pt>
                <c:pt idx="24">
                  <c:v>-23510</c:v>
                </c:pt>
                <c:pt idx="25">
                  <c:v>-23051</c:v>
                </c:pt>
                <c:pt idx="26">
                  <c:v>-22645</c:v>
                </c:pt>
                <c:pt idx="27">
                  <c:v>-22455</c:v>
                </c:pt>
                <c:pt idx="28">
                  <c:v>-21982</c:v>
                </c:pt>
                <c:pt idx="29">
                  <c:v>-21111</c:v>
                </c:pt>
                <c:pt idx="30">
                  <c:v>-10336</c:v>
                </c:pt>
                <c:pt idx="31">
                  <c:v>-9789</c:v>
                </c:pt>
                <c:pt idx="32">
                  <c:v>-8762</c:v>
                </c:pt>
                <c:pt idx="33">
                  <c:v>-7658</c:v>
                </c:pt>
                <c:pt idx="34">
                  <c:v>-2493</c:v>
                </c:pt>
                <c:pt idx="35">
                  <c:v>-2143</c:v>
                </c:pt>
                <c:pt idx="36">
                  <c:v>0</c:v>
                </c:pt>
                <c:pt idx="37">
                  <c:v>436</c:v>
                </c:pt>
                <c:pt idx="38">
                  <c:v>437</c:v>
                </c:pt>
                <c:pt idx="39">
                  <c:v>947.5</c:v>
                </c:pt>
                <c:pt idx="40">
                  <c:v>947.5</c:v>
                </c:pt>
                <c:pt idx="41">
                  <c:v>947.5</c:v>
                </c:pt>
                <c:pt idx="42">
                  <c:v>1007.5</c:v>
                </c:pt>
                <c:pt idx="43">
                  <c:v>1007.5</c:v>
                </c:pt>
                <c:pt idx="44">
                  <c:v>1007.5</c:v>
                </c:pt>
                <c:pt idx="45">
                  <c:v>1009</c:v>
                </c:pt>
                <c:pt idx="46">
                  <c:v>1009</c:v>
                </c:pt>
                <c:pt idx="47">
                  <c:v>1009</c:v>
                </c:pt>
                <c:pt idx="48">
                  <c:v>1347</c:v>
                </c:pt>
                <c:pt idx="49">
                  <c:v>1395.5</c:v>
                </c:pt>
                <c:pt idx="50">
                  <c:v>1521</c:v>
                </c:pt>
                <c:pt idx="51">
                  <c:v>1995.5</c:v>
                </c:pt>
                <c:pt idx="52">
                  <c:v>1995.5</c:v>
                </c:pt>
                <c:pt idx="53">
                  <c:v>2441</c:v>
                </c:pt>
                <c:pt idx="54">
                  <c:v>3584</c:v>
                </c:pt>
                <c:pt idx="55">
                  <c:v>5491</c:v>
                </c:pt>
                <c:pt idx="56">
                  <c:v>5611</c:v>
                </c:pt>
                <c:pt idx="57">
                  <c:v>6490</c:v>
                </c:pt>
                <c:pt idx="58">
                  <c:v>6537</c:v>
                </c:pt>
                <c:pt idx="59">
                  <c:v>6592</c:v>
                </c:pt>
                <c:pt idx="60">
                  <c:v>7626</c:v>
                </c:pt>
                <c:pt idx="61">
                  <c:v>7654</c:v>
                </c:pt>
                <c:pt idx="62">
                  <c:v>8138</c:v>
                </c:pt>
                <c:pt idx="63">
                  <c:v>8166</c:v>
                </c:pt>
                <c:pt idx="64">
                  <c:v>8658.5</c:v>
                </c:pt>
                <c:pt idx="65">
                  <c:v>8660</c:v>
                </c:pt>
                <c:pt idx="66">
                  <c:v>8667</c:v>
                </c:pt>
                <c:pt idx="67">
                  <c:v>9031</c:v>
                </c:pt>
                <c:pt idx="68">
                  <c:v>9098</c:v>
                </c:pt>
                <c:pt idx="69">
                  <c:v>9708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36">
                  <c:v>0</c:v>
                </c:pt>
                <c:pt idx="37">
                  <c:v>-7.9200006439350545E-5</c:v>
                </c:pt>
                <c:pt idx="38">
                  <c:v>1.9486000019242056E-3</c:v>
                </c:pt>
                <c:pt idx="48">
                  <c:v>1.9465998266241513E-3</c:v>
                </c:pt>
                <c:pt idx="53">
                  <c:v>7.6598000014200807E-3</c:v>
                </c:pt>
                <c:pt idx="54">
                  <c:v>6.2352000022656284E-3</c:v>
                </c:pt>
                <c:pt idx="55">
                  <c:v>1.2059799992130138E-2</c:v>
                </c:pt>
                <c:pt idx="57">
                  <c:v>1.6422000000602566E-2</c:v>
                </c:pt>
                <c:pt idx="58">
                  <c:v>1.5728599995782133E-2</c:v>
                </c:pt>
                <c:pt idx="59">
                  <c:v>1.555759999610018E-2</c:v>
                </c:pt>
                <c:pt idx="60">
                  <c:v>1.8502799997804686E-2</c:v>
                </c:pt>
                <c:pt idx="61">
                  <c:v>1.9681199999467935E-2</c:v>
                </c:pt>
                <c:pt idx="62">
                  <c:v>2.1736399998189881E-2</c:v>
                </c:pt>
                <c:pt idx="63">
                  <c:v>2.0514800002274569E-2</c:v>
                </c:pt>
                <c:pt idx="64">
                  <c:v>2.2156299994094297E-2</c:v>
                </c:pt>
                <c:pt idx="65">
                  <c:v>2.3447999999916647E-2</c:v>
                </c:pt>
                <c:pt idx="66">
                  <c:v>2.2742599998309743E-2</c:v>
                </c:pt>
                <c:pt idx="67">
                  <c:v>2.0361800001410302E-2</c:v>
                </c:pt>
                <c:pt idx="68">
                  <c:v>1.6124399997352157E-2</c:v>
                </c:pt>
                <c:pt idx="69">
                  <c:v>2.7482399993459694E-2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02-4CB0-BCB7-30F42A4799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2.0000000000000001E-4</c:v>
                  </c:pt>
                  <c:pt idx="37">
                    <c:v>4.0000000000000002E-4</c:v>
                  </c:pt>
                  <c:pt idx="38">
                    <c:v>1.6000000000000001E-3</c:v>
                  </c:pt>
                  <c:pt idx="39">
                    <c:v>8.9999999999999993E-3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8.9999999999999993E-3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4.0000000000000002E-4</c:v>
                  </c:pt>
                  <c:pt idx="49">
                    <c:v>1.6000000000000001E-3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6.9999999999999999E-4</c:v>
                  </c:pt>
                  <c:pt idx="54">
                    <c:v>5.0000000000000001E-4</c:v>
                  </c:pt>
                  <c:pt idx="55">
                    <c:v>6.9999999999999999E-4</c:v>
                  </c:pt>
                  <c:pt idx="56">
                    <c:v>3.8999999999999998E-3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8.9999999999999998E-4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5.0000000000000001E-4</c:v>
                  </c:pt>
                  <c:pt idx="63">
                    <c:v>1E-4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2.0000000000000001E-4</c:v>
                  </c:pt>
                  <c:pt idx="37">
                    <c:v>4.0000000000000002E-4</c:v>
                  </c:pt>
                  <c:pt idx="38">
                    <c:v>1.6000000000000001E-3</c:v>
                  </c:pt>
                  <c:pt idx="39">
                    <c:v>8.9999999999999993E-3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8.9999999999999993E-3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4.0000000000000002E-4</c:v>
                  </c:pt>
                  <c:pt idx="49">
                    <c:v>1.6000000000000001E-3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6.9999999999999999E-4</c:v>
                  </c:pt>
                  <c:pt idx="54">
                    <c:v>5.0000000000000001E-4</c:v>
                  </c:pt>
                  <c:pt idx="55">
                    <c:v>6.9999999999999999E-4</c:v>
                  </c:pt>
                  <c:pt idx="56">
                    <c:v>3.8999999999999998E-3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8.9999999999999998E-4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5.0000000000000001E-4</c:v>
                  </c:pt>
                  <c:pt idx="6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-38395</c:v>
                </c:pt>
                <c:pt idx="1">
                  <c:v>-38395</c:v>
                </c:pt>
                <c:pt idx="2">
                  <c:v>-38395</c:v>
                </c:pt>
                <c:pt idx="3">
                  <c:v>-35826</c:v>
                </c:pt>
                <c:pt idx="4">
                  <c:v>-35780</c:v>
                </c:pt>
                <c:pt idx="5">
                  <c:v>-35759</c:v>
                </c:pt>
                <c:pt idx="6">
                  <c:v>-35752</c:v>
                </c:pt>
                <c:pt idx="7">
                  <c:v>-35209</c:v>
                </c:pt>
                <c:pt idx="8">
                  <c:v>-32728</c:v>
                </c:pt>
                <c:pt idx="9">
                  <c:v>-32683.5</c:v>
                </c:pt>
                <c:pt idx="10">
                  <c:v>-32269</c:v>
                </c:pt>
                <c:pt idx="11">
                  <c:v>-31309</c:v>
                </c:pt>
                <c:pt idx="12">
                  <c:v>-31235</c:v>
                </c:pt>
                <c:pt idx="13">
                  <c:v>-31161</c:v>
                </c:pt>
                <c:pt idx="14">
                  <c:v>-30702</c:v>
                </c:pt>
                <c:pt idx="15">
                  <c:v>-29262</c:v>
                </c:pt>
                <c:pt idx="16">
                  <c:v>-27656</c:v>
                </c:pt>
                <c:pt idx="17">
                  <c:v>-26566</c:v>
                </c:pt>
                <c:pt idx="18">
                  <c:v>-26538</c:v>
                </c:pt>
                <c:pt idx="19">
                  <c:v>-25542</c:v>
                </c:pt>
                <c:pt idx="20">
                  <c:v>-25507</c:v>
                </c:pt>
                <c:pt idx="21">
                  <c:v>-25027</c:v>
                </c:pt>
                <c:pt idx="22">
                  <c:v>-24085</c:v>
                </c:pt>
                <c:pt idx="23">
                  <c:v>-23591</c:v>
                </c:pt>
                <c:pt idx="24">
                  <c:v>-23510</c:v>
                </c:pt>
                <c:pt idx="25">
                  <c:v>-23051</c:v>
                </c:pt>
                <c:pt idx="26">
                  <c:v>-22645</c:v>
                </c:pt>
                <c:pt idx="27">
                  <c:v>-22455</c:v>
                </c:pt>
                <c:pt idx="28">
                  <c:v>-21982</c:v>
                </c:pt>
                <c:pt idx="29">
                  <c:v>-21111</c:v>
                </c:pt>
                <c:pt idx="30">
                  <c:v>-10336</c:v>
                </c:pt>
                <c:pt idx="31">
                  <c:v>-9789</c:v>
                </c:pt>
                <c:pt idx="32">
                  <c:v>-8762</c:v>
                </c:pt>
                <c:pt idx="33">
                  <c:v>-7658</c:v>
                </c:pt>
                <c:pt idx="34">
                  <c:v>-2493</c:v>
                </c:pt>
                <c:pt idx="35">
                  <c:v>-2143</c:v>
                </c:pt>
                <c:pt idx="36">
                  <c:v>0</c:v>
                </c:pt>
                <c:pt idx="37">
                  <c:v>436</c:v>
                </c:pt>
                <c:pt idx="38">
                  <c:v>437</c:v>
                </c:pt>
                <c:pt idx="39">
                  <c:v>947.5</c:v>
                </c:pt>
                <c:pt idx="40">
                  <c:v>947.5</c:v>
                </c:pt>
                <c:pt idx="41">
                  <c:v>947.5</c:v>
                </c:pt>
                <c:pt idx="42">
                  <c:v>1007.5</c:v>
                </c:pt>
                <c:pt idx="43">
                  <c:v>1007.5</c:v>
                </c:pt>
                <c:pt idx="44">
                  <c:v>1007.5</c:v>
                </c:pt>
                <c:pt idx="45">
                  <c:v>1009</c:v>
                </c:pt>
                <c:pt idx="46">
                  <c:v>1009</c:v>
                </c:pt>
                <c:pt idx="47">
                  <c:v>1009</c:v>
                </c:pt>
                <c:pt idx="48">
                  <c:v>1347</c:v>
                </c:pt>
                <c:pt idx="49">
                  <c:v>1395.5</c:v>
                </c:pt>
                <c:pt idx="50">
                  <c:v>1521</c:v>
                </c:pt>
                <c:pt idx="51">
                  <c:v>1995.5</c:v>
                </c:pt>
                <c:pt idx="52">
                  <c:v>1995.5</c:v>
                </c:pt>
                <c:pt idx="53">
                  <c:v>2441</c:v>
                </c:pt>
                <c:pt idx="54">
                  <c:v>3584</c:v>
                </c:pt>
                <c:pt idx="55">
                  <c:v>5491</c:v>
                </c:pt>
                <c:pt idx="56">
                  <c:v>5611</c:v>
                </c:pt>
                <c:pt idx="57">
                  <c:v>6490</c:v>
                </c:pt>
                <c:pt idx="58">
                  <c:v>6537</c:v>
                </c:pt>
                <c:pt idx="59">
                  <c:v>6592</c:v>
                </c:pt>
                <c:pt idx="60">
                  <c:v>7626</c:v>
                </c:pt>
                <c:pt idx="61">
                  <c:v>7654</c:v>
                </c:pt>
                <c:pt idx="62">
                  <c:v>8138</c:v>
                </c:pt>
                <c:pt idx="63">
                  <c:v>8166</c:v>
                </c:pt>
                <c:pt idx="64">
                  <c:v>8658.5</c:v>
                </c:pt>
                <c:pt idx="65">
                  <c:v>8660</c:v>
                </c:pt>
                <c:pt idx="66">
                  <c:v>8667</c:v>
                </c:pt>
                <c:pt idx="67">
                  <c:v>9031</c:v>
                </c:pt>
                <c:pt idx="68">
                  <c:v>9098</c:v>
                </c:pt>
                <c:pt idx="69">
                  <c:v>9708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02-4CB0-BCB7-30F42A4799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2.0000000000000001E-4</c:v>
                  </c:pt>
                  <c:pt idx="37">
                    <c:v>4.0000000000000002E-4</c:v>
                  </c:pt>
                  <c:pt idx="38">
                    <c:v>1.6000000000000001E-3</c:v>
                  </c:pt>
                  <c:pt idx="39">
                    <c:v>8.9999999999999993E-3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8.9999999999999993E-3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4.0000000000000002E-4</c:v>
                  </c:pt>
                  <c:pt idx="49">
                    <c:v>1.6000000000000001E-3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6.9999999999999999E-4</c:v>
                  </c:pt>
                  <c:pt idx="54">
                    <c:v>5.0000000000000001E-4</c:v>
                  </c:pt>
                  <c:pt idx="55">
                    <c:v>6.9999999999999999E-4</c:v>
                  </c:pt>
                  <c:pt idx="56">
                    <c:v>3.8999999999999998E-3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8.9999999999999998E-4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5.0000000000000001E-4</c:v>
                  </c:pt>
                  <c:pt idx="63">
                    <c:v>1E-4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2.0000000000000001E-4</c:v>
                  </c:pt>
                  <c:pt idx="37">
                    <c:v>4.0000000000000002E-4</c:v>
                  </c:pt>
                  <c:pt idx="38">
                    <c:v>1.6000000000000001E-3</c:v>
                  </c:pt>
                  <c:pt idx="39">
                    <c:v>8.9999999999999993E-3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8.9999999999999993E-3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4.0000000000000002E-4</c:v>
                  </c:pt>
                  <c:pt idx="49">
                    <c:v>1.6000000000000001E-3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6.9999999999999999E-4</c:v>
                  </c:pt>
                  <c:pt idx="54">
                    <c:v>5.0000000000000001E-4</c:v>
                  </c:pt>
                  <c:pt idx="55">
                    <c:v>6.9999999999999999E-4</c:v>
                  </c:pt>
                  <c:pt idx="56">
                    <c:v>3.8999999999999998E-3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8.9999999999999998E-4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5.0000000000000001E-4</c:v>
                  </c:pt>
                  <c:pt idx="6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-38395</c:v>
                </c:pt>
                <c:pt idx="1">
                  <c:v>-38395</c:v>
                </c:pt>
                <c:pt idx="2">
                  <c:v>-38395</c:v>
                </c:pt>
                <c:pt idx="3">
                  <c:v>-35826</c:v>
                </c:pt>
                <c:pt idx="4">
                  <c:v>-35780</c:v>
                </c:pt>
                <c:pt idx="5">
                  <c:v>-35759</c:v>
                </c:pt>
                <c:pt idx="6">
                  <c:v>-35752</c:v>
                </c:pt>
                <c:pt idx="7">
                  <c:v>-35209</c:v>
                </c:pt>
                <c:pt idx="8">
                  <c:v>-32728</c:v>
                </c:pt>
                <c:pt idx="9">
                  <c:v>-32683.5</c:v>
                </c:pt>
                <c:pt idx="10">
                  <c:v>-32269</c:v>
                </c:pt>
                <c:pt idx="11">
                  <c:v>-31309</c:v>
                </c:pt>
                <c:pt idx="12">
                  <c:v>-31235</c:v>
                </c:pt>
                <c:pt idx="13">
                  <c:v>-31161</c:v>
                </c:pt>
                <c:pt idx="14">
                  <c:v>-30702</c:v>
                </c:pt>
                <c:pt idx="15">
                  <c:v>-29262</c:v>
                </c:pt>
                <c:pt idx="16">
                  <c:v>-27656</c:v>
                </c:pt>
                <c:pt idx="17">
                  <c:v>-26566</c:v>
                </c:pt>
                <c:pt idx="18">
                  <c:v>-26538</c:v>
                </c:pt>
                <c:pt idx="19">
                  <c:v>-25542</c:v>
                </c:pt>
                <c:pt idx="20">
                  <c:v>-25507</c:v>
                </c:pt>
                <c:pt idx="21">
                  <c:v>-25027</c:v>
                </c:pt>
                <c:pt idx="22">
                  <c:v>-24085</c:v>
                </c:pt>
                <c:pt idx="23">
                  <c:v>-23591</c:v>
                </c:pt>
                <c:pt idx="24">
                  <c:v>-23510</c:v>
                </c:pt>
                <c:pt idx="25">
                  <c:v>-23051</c:v>
                </c:pt>
                <c:pt idx="26">
                  <c:v>-22645</c:v>
                </c:pt>
                <c:pt idx="27">
                  <c:v>-22455</c:v>
                </c:pt>
                <c:pt idx="28">
                  <c:v>-21982</c:v>
                </c:pt>
                <c:pt idx="29">
                  <c:v>-21111</c:v>
                </c:pt>
                <c:pt idx="30">
                  <c:v>-10336</c:v>
                </c:pt>
                <c:pt idx="31">
                  <c:v>-9789</c:v>
                </c:pt>
                <c:pt idx="32">
                  <c:v>-8762</c:v>
                </c:pt>
                <c:pt idx="33">
                  <c:v>-7658</c:v>
                </c:pt>
                <c:pt idx="34">
                  <c:v>-2493</c:v>
                </c:pt>
                <c:pt idx="35">
                  <c:v>-2143</c:v>
                </c:pt>
                <c:pt idx="36">
                  <c:v>0</c:v>
                </c:pt>
                <c:pt idx="37">
                  <c:v>436</c:v>
                </c:pt>
                <c:pt idx="38">
                  <c:v>437</c:v>
                </c:pt>
                <c:pt idx="39">
                  <c:v>947.5</c:v>
                </c:pt>
                <c:pt idx="40">
                  <c:v>947.5</c:v>
                </c:pt>
                <c:pt idx="41">
                  <c:v>947.5</c:v>
                </c:pt>
                <c:pt idx="42">
                  <c:v>1007.5</c:v>
                </c:pt>
                <c:pt idx="43">
                  <c:v>1007.5</c:v>
                </c:pt>
                <c:pt idx="44">
                  <c:v>1007.5</c:v>
                </c:pt>
                <c:pt idx="45">
                  <c:v>1009</c:v>
                </c:pt>
                <c:pt idx="46">
                  <c:v>1009</c:v>
                </c:pt>
                <c:pt idx="47">
                  <c:v>1009</c:v>
                </c:pt>
                <c:pt idx="48">
                  <c:v>1347</c:v>
                </c:pt>
                <c:pt idx="49">
                  <c:v>1395.5</c:v>
                </c:pt>
                <c:pt idx="50">
                  <c:v>1521</c:v>
                </c:pt>
                <c:pt idx="51">
                  <c:v>1995.5</c:v>
                </c:pt>
                <c:pt idx="52">
                  <c:v>1995.5</c:v>
                </c:pt>
                <c:pt idx="53">
                  <c:v>2441</c:v>
                </c:pt>
                <c:pt idx="54">
                  <c:v>3584</c:v>
                </c:pt>
                <c:pt idx="55">
                  <c:v>5491</c:v>
                </c:pt>
                <c:pt idx="56">
                  <c:v>5611</c:v>
                </c:pt>
                <c:pt idx="57">
                  <c:v>6490</c:v>
                </c:pt>
                <c:pt idx="58">
                  <c:v>6537</c:v>
                </c:pt>
                <c:pt idx="59">
                  <c:v>6592</c:v>
                </c:pt>
                <c:pt idx="60">
                  <c:v>7626</c:v>
                </c:pt>
                <c:pt idx="61">
                  <c:v>7654</c:v>
                </c:pt>
                <c:pt idx="62">
                  <c:v>8138</c:v>
                </c:pt>
                <c:pt idx="63">
                  <c:v>8166</c:v>
                </c:pt>
                <c:pt idx="64">
                  <c:v>8658.5</c:v>
                </c:pt>
                <c:pt idx="65">
                  <c:v>8660</c:v>
                </c:pt>
                <c:pt idx="66">
                  <c:v>8667</c:v>
                </c:pt>
                <c:pt idx="67">
                  <c:v>9031</c:v>
                </c:pt>
                <c:pt idx="68">
                  <c:v>9098</c:v>
                </c:pt>
                <c:pt idx="69">
                  <c:v>9708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02-4CB0-BCB7-30F42A4799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2.0000000000000001E-4</c:v>
                  </c:pt>
                  <c:pt idx="37">
                    <c:v>4.0000000000000002E-4</c:v>
                  </c:pt>
                  <c:pt idx="38">
                    <c:v>1.6000000000000001E-3</c:v>
                  </c:pt>
                  <c:pt idx="39">
                    <c:v>8.9999999999999993E-3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8.9999999999999993E-3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4.0000000000000002E-4</c:v>
                  </c:pt>
                  <c:pt idx="49">
                    <c:v>1.6000000000000001E-3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6.9999999999999999E-4</c:v>
                  </c:pt>
                  <c:pt idx="54">
                    <c:v>5.0000000000000001E-4</c:v>
                  </c:pt>
                  <c:pt idx="55">
                    <c:v>6.9999999999999999E-4</c:v>
                  </c:pt>
                  <c:pt idx="56">
                    <c:v>3.8999999999999998E-3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8.9999999999999998E-4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5.0000000000000001E-4</c:v>
                  </c:pt>
                  <c:pt idx="63">
                    <c:v>1E-4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2.0000000000000001E-4</c:v>
                  </c:pt>
                  <c:pt idx="37">
                    <c:v>4.0000000000000002E-4</c:v>
                  </c:pt>
                  <c:pt idx="38">
                    <c:v>1.6000000000000001E-3</c:v>
                  </c:pt>
                  <c:pt idx="39">
                    <c:v>8.9999999999999993E-3</c:v>
                  </c:pt>
                  <c:pt idx="40">
                    <c:v>4.0000000000000001E-3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8.9999999999999993E-3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4.0000000000000002E-4</c:v>
                  </c:pt>
                  <c:pt idx="49">
                    <c:v>1.6000000000000001E-3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6.9999999999999999E-4</c:v>
                  </c:pt>
                  <c:pt idx="54">
                    <c:v>5.0000000000000001E-4</c:v>
                  </c:pt>
                  <c:pt idx="55">
                    <c:v>6.9999999999999999E-4</c:v>
                  </c:pt>
                  <c:pt idx="56">
                    <c:v>3.8999999999999998E-3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8.9999999999999998E-4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5.0000000000000001E-4</c:v>
                  </c:pt>
                  <c:pt idx="6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-38395</c:v>
                </c:pt>
                <c:pt idx="1">
                  <c:v>-38395</c:v>
                </c:pt>
                <c:pt idx="2">
                  <c:v>-38395</c:v>
                </c:pt>
                <c:pt idx="3">
                  <c:v>-35826</c:v>
                </c:pt>
                <c:pt idx="4">
                  <c:v>-35780</c:v>
                </c:pt>
                <c:pt idx="5">
                  <c:v>-35759</c:v>
                </c:pt>
                <c:pt idx="6">
                  <c:v>-35752</c:v>
                </c:pt>
                <c:pt idx="7">
                  <c:v>-35209</c:v>
                </c:pt>
                <c:pt idx="8">
                  <c:v>-32728</c:v>
                </c:pt>
                <c:pt idx="9">
                  <c:v>-32683.5</c:v>
                </c:pt>
                <c:pt idx="10">
                  <c:v>-32269</c:v>
                </c:pt>
                <c:pt idx="11">
                  <c:v>-31309</c:v>
                </c:pt>
                <c:pt idx="12">
                  <c:v>-31235</c:v>
                </c:pt>
                <c:pt idx="13">
                  <c:v>-31161</c:v>
                </c:pt>
                <c:pt idx="14">
                  <c:v>-30702</c:v>
                </c:pt>
                <c:pt idx="15">
                  <c:v>-29262</c:v>
                </c:pt>
                <c:pt idx="16">
                  <c:v>-27656</c:v>
                </c:pt>
                <c:pt idx="17">
                  <c:v>-26566</c:v>
                </c:pt>
                <c:pt idx="18">
                  <c:v>-26538</c:v>
                </c:pt>
                <c:pt idx="19">
                  <c:v>-25542</c:v>
                </c:pt>
                <c:pt idx="20">
                  <c:v>-25507</c:v>
                </c:pt>
                <c:pt idx="21">
                  <c:v>-25027</c:v>
                </c:pt>
                <c:pt idx="22">
                  <c:v>-24085</c:v>
                </c:pt>
                <c:pt idx="23">
                  <c:v>-23591</c:v>
                </c:pt>
                <c:pt idx="24">
                  <c:v>-23510</c:v>
                </c:pt>
                <c:pt idx="25">
                  <c:v>-23051</c:v>
                </c:pt>
                <c:pt idx="26">
                  <c:v>-22645</c:v>
                </c:pt>
                <c:pt idx="27">
                  <c:v>-22455</c:v>
                </c:pt>
                <c:pt idx="28">
                  <c:v>-21982</c:v>
                </c:pt>
                <c:pt idx="29">
                  <c:v>-21111</c:v>
                </c:pt>
                <c:pt idx="30">
                  <c:v>-10336</c:v>
                </c:pt>
                <c:pt idx="31">
                  <c:v>-9789</c:v>
                </c:pt>
                <c:pt idx="32">
                  <c:v>-8762</c:v>
                </c:pt>
                <c:pt idx="33">
                  <c:v>-7658</c:v>
                </c:pt>
                <c:pt idx="34">
                  <c:v>-2493</c:v>
                </c:pt>
                <c:pt idx="35">
                  <c:v>-2143</c:v>
                </c:pt>
                <c:pt idx="36">
                  <c:v>0</c:v>
                </c:pt>
                <c:pt idx="37">
                  <c:v>436</c:v>
                </c:pt>
                <c:pt idx="38">
                  <c:v>437</c:v>
                </c:pt>
                <c:pt idx="39">
                  <c:v>947.5</c:v>
                </c:pt>
                <c:pt idx="40">
                  <c:v>947.5</c:v>
                </c:pt>
                <c:pt idx="41">
                  <c:v>947.5</c:v>
                </c:pt>
                <c:pt idx="42">
                  <c:v>1007.5</c:v>
                </c:pt>
                <c:pt idx="43">
                  <c:v>1007.5</c:v>
                </c:pt>
                <c:pt idx="44">
                  <c:v>1007.5</c:v>
                </c:pt>
                <c:pt idx="45">
                  <c:v>1009</c:v>
                </c:pt>
                <c:pt idx="46">
                  <c:v>1009</c:v>
                </c:pt>
                <c:pt idx="47">
                  <c:v>1009</c:v>
                </c:pt>
                <c:pt idx="48">
                  <c:v>1347</c:v>
                </c:pt>
                <c:pt idx="49">
                  <c:v>1395.5</c:v>
                </c:pt>
                <c:pt idx="50">
                  <c:v>1521</c:v>
                </c:pt>
                <c:pt idx="51">
                  <c:v>1995.5</c:v>
                </c:pt>
                <c:pt idx="52">
                  <c:v>1995.5</c:v>
                </c:pt>
                <c:pt idx="53">
                  <c:v>2441</c:v>
                </c:pt>
                <c:pt idx="54">
                  <c:v>3584</c:v>
                </c:pt>
                <c:pt idx="55">
                  <c:v>5491</c:v>
                </c:pt>
                <c:pt idx="56">
                  <c:v>5611</c:v>
                </c:pt>
                <c:pt idx="57">
                  <c:v>6490</c:v>
                </c:pt>
                <c:pt idx="58">
                  <c:v>6537</c:v>
                </c:pt>
                <c:pt idx="59">
                  <c:v>6592</c:v>
                </c:pt>
                <c:pt idx="60">
                  <c:v>7626</c:v>
                </c:pt>
                <c:pt idx="61">
                  <c:v>7654</c:v>
                </c:pt>
                <c:pt idx="62">
                  <c:v>8138</c:v>
                </c:pt>
                <c:pt idx="63">
                  <c:v>8166</c:v>
                </c:pt>
                <c:pt idx="64">
                  <c:v>8658.5</c:v>
                </c:pt>
                <c:pt idx="65">
                  <c:v>8660</c:v>
                </c:pt>
                <c:pt idx="66">
                  <c:v>8667</c:v>
                </c:pt>
                <c:pt idx="67">
                  <c:v>9031</c:v>
                </c:pt>
                <c:pt idx="68">
                  <c:v>9098</c:v>
                </c:pt>
                <c:pt idx="69">
                  <c:v>9708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02-4CB0-BCB7-30F42A4799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-38395</c:v>
                </c:pt>
                <c:pt idx="1">
                  <c:v>-38395</c:v>
                </c:pt>
                <c:pt idx="2">
                  <c:v>-38395</c:v>
                </c:pt>
                <c:pt idx="3">
                  <c:v>-35826</c:v>
                </c:pt>
                <c:pt idx="4">
                  <c:v>-35780</c:v>
                </c:pt>
                <c:pt idx="5">
                  <c:v>-35759</c:v>
                </c:pt>
                <c:pt idx="6">
                  <c:v>-35752</c:v>
                </c:pt>
                <c:pt idx="7">
                  <c:v>-35209</c:v>
                </c:pt>
                <c:pt idx="8">
                  <c:v>-32728</c:v>
                </c:pt>
                <c:pt idx="9">
                  <c:v>-32683.5</c:v>
                </c:pt>
                <c:pt idx="10">
                  <c:v>-32269</c:v>
                </c:pt>
                <c:pt idx="11">
                  <c:v>-31309</c:v>
                </c:pt>
                <c:pt idx="12">
                  <c:v>-31235</c:v>
                </c:pt>
                <c:pt idx="13">
                  <c:v>-31161</c:v>
                </c:pt>
                <c:pt idx="14">
                  <c:v>-30702</c:v>
                </c:pt>
                <c:pt idx="15">
                  <c:v>-29262</c:v>
                </c:pt>
                <c:pt idx="16">
                  <c:v>-27656</c:v>
                </c:pt>
                <c:pt idx="17">
                  <c:v>-26566</c:v>
                </c:pt>
                <c:pt idx="18">
                  <c:v>-26538</c:v>
                </c:pt>
                <c:pt idx="19">
                  <c:v>-25542</c:v>
                </c:pt>
                <c:pt idx="20">
                  <c:v>-25507</c:v>
                </c:pt>
                <c:pt idx="21">
                  <c:v>-25027</c:v>
                </c:pt>
                <c:pt idx="22">
                  <c:v>-24085</c:v>
                </c:pt>
                <c:pt idx="23">
                  <c:v>-23591</c:v>
                </c:pt>
                <c:pt idx="24">
                  <c:v>-23510</c:v>
                </c:pt>
                <c:pt idx="25">
                  <c:v>-23051</c:v>
                </c:pt>
                <c:pt idx="26">
                  <c:v>-22645</c:v>
                </c:pt>
                <c:pt idx="27">
                  <c:v>-22455</c:v>
                </c:pt>
                <c:pt idx="28">
                  <c:v>-21982</c:v>
                </c:pt>
                <c:pt idx="29">
                  <c:v>-21111</c:v>
                </c:pt>
                <c:pt idx="30">
                  <c:v>-10336</c:v>
                </c:pt>
                <c:pt idx="31">
                  <c:v>-9789</c:v>
                </c:pt>
                <c:pt idx="32">
                  <c:v>-8762</c:v>
                </c:pt>
                <c:pt idx="33">
                  <c:v>-7658</c:v>
                </c:pt>
                <c:pt idx="34">
                  <c:v>-2493</c:v>
                </c:pt>
                <c:pt idx="35">
                  <c:v>-2143</c:v>
                </c:pt>
                <c:pt idx="36">
                  <c:v>0</c:v>
                </c:pt>
                <c:pt idx="37">
                  <c:v>436</c:v>
                </c:pt>
                <c:pt idx="38">
                  <c:v>437</c:v>
                </c:pt>
                <c:pt idx="39">
                  <c:v>947.5</c:v>
                </c:pt>
                <c:pt idx="40">
                  <c:v>947.5</c:v>
                </c:pt>
                <c:pt idx="41">
                  <c:v>947.5</c:v>
                </c:pt>
                <c:pt idx="42">
                  <c:v>1007.5</c:v>
                </c:pt>
                <c:pt idx="43">
                  <c:v>1007.5</c:v>
                </c:pt>
                <c:pt idx="44">
                  <c:v>1007.5</c:v>
                </c:pt>
                <c:pt idx="45">
                  <c:v>1009</c:v>
                </c:pt>
                <c:pt idx="46">
                  <c:v>1009</c:v>
                </c:pt>
                <c:pt idx="47">
                  <c:v>1009</c:v>
                </c:pt>
                <c:pt idx="48">
                  <c:v>1347</c:v>
                </c:pt>
                <c:pt idx="49">
                  <c:v>1395.5</c:v>
                </c:pt>
                <c:pt idx="50">
                  <c:v>1521</c:v>
                </c:pt>
                <c:pt idx="51">
                  <c:v>1995.5</c:v>
                </c:pt>
                <c:pt idx="52">
                  <c:v>1995.5</c:v>
                </c:pt>
                <c:pt idx="53">
                  <c:v>2441</c:v>
                </c:pt>
                <c:pt idx="54">
                  <c:v>3584</c:v>
                </c:pt>
                <c:pt idx="55">
                  <c:v>5491</c:v>
                </c:pt>
                <c:pt idx="56">
                  <c:v>5611</c:v>
                </c:pt>
                <c:pt idx="57">
                  <c:v>6490</c:v>
                </c:pt>
                <c:pt idx="58">
                  <c:v>6537</c:v>
                </c:pt>
                <c:pt idx="59">
                  <c:v>6592</c:v>
                </c:pt>
                <c:pt idx="60">
                  <c:v>7626</c:v>
                </c:pt>
                <c:pt idx="61">
                  <c:v>7654</c:v>
                </c:pt>
                <c:pt idx="62">
                  <c:v>8138</c:v>
                </c:pt>
                <c:pt idx="63">
                  <c:v>8166</c:v>
                </c:pt>
                <c:pt idx="64">
                  <c:v>8658.5</c:v>
                </c:pt>
                <c:pt idx="65">
                  <c:v>8660</c:v>
                </c:pt>
                <c:pt idx="66">
                  <c:v>8667</c:v>
                </c:pt>
                <c:pt idx="67">
                  <c:v>9031</c:v>
                </c:pt>
                <c:pt idx="68">
                  <c:v>9098</c:v>
                </c:pt>
                <c:pt idx="69">
                  <c:v>9708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-8.3994941376940746E-2</c:v>
                </c:pt>
                <c:pt idx="1">
                  <c:v>-8.3994941376940746E-2</c:v>
                </c:pt>
                <c:pt idx="2">
                  <c:v>-8.3994941376940746E-2</c:v>
                </c:pt>
                <c:pt idx="3">
                  <c:v>-7.8255893582781552E-2</c:v>
                </c:pt>
                <c:pt idx="4">
                  <c:v>-7.8153131341235679E-2</c:v>
                </c:pt>
                <c:pt idx="5">
                  <c:v>-7.8106218144008227E-2</c:v>
                </c:pt>
                <c:pt idx="6">
                  <c:v>-7.8090580411599067E-2</c:v>
                </c:pt>
                <c:pt idx="7">
                  <c:v>-7.6877539169003334E-2</c:v>
                </c:pt>
                <c:pt idx="8">
                  <c:v>-7.1335080010844917E-2</c:v>
                </c:pt>
                <c:pt idx="9">
                  <c:v>-7.1235668711958161E-2</c:v>
                </c:pt>
                <c:pt idx="10">
                  <c:v>-7.0309691557159021E-2</c:v>
                </c:pt>
                <c:pt idx="11">
                  <c:v>-6.816508825533231E-2</c:v>
                </c:pt>
                <c:pt idx="12">
                  <c:v>-6.7999775084149824E-2</c:v>
                </c:pt>
                <c:pt idx="13">
                  <c:v>-6.7834461912967353E-2</c:v>
                </c:pt>
                <c:pt idx="14">
                  <c:v>-6.6809073459281457E-2</c:v>
                </c:pt>
                <c:pt idx="15">
                  <c:v>-6.3592168506541383E-2</c:v>
                </c:pt>
                <c:pt idx="16">
                  <c:v>-6.000442589952712E-2</c:v>
                </c:pt>
                <c:pt idx="17">
                  <c:v>-5.7569407567244699E-2</c:v>
                </c:pt>
                <c:pt idx="18">
                  <c:v>-5.7506856637608086E-2</c:v>
                </c:pt>
                <c:pt idx="19">
                  <c:v>-5.5281830711962868E-2</c:v>
                </c:pt>
                <c:pt idx="20">
                  <c:v>-5.5203642049917109E-2</c:v>
                </c:pt>
                <c:pt idx="21">
                  <c:v>-5.4131340399003747E-2</c:v>
                </c:pt>
                <c:pt idx="22">
                  <c:v>-5.2026948409086282E-2</c:v>
                </c:pt>
                <c:pt idx="23">
                  <c:v>-5.0923371293354613E-2</c:v>
                </c:pt>
                <c:pt idx="24">
                  <c:v>-5.0742420389762996E-2</c:v>
                </c:pt>
                <c:pt idx="25">
                  <c:v>-4.97170319360771E-2</c:v>
                </c:pt>
                <c:pt idx="26">
                  <c:v>-4.8810043456346208E-2</c:v>
                </c:pt>
                <c:pt idx="27">
                  <c:v>-4.8385590719526347E-2</c:v>
                </c:pt>
                <c:pt idx="28">
                  <c:v>-4.7328926801022131E-2</c:v>
                </c:pt>
                <c:pt idx="29">
                  <c:v>-4.5383146096968946E-2</c:v>
                </c:pt>
                <c:pt idx="30">
                  <c:v>-2.1312207995736805E-2</c:v>
                </c:pt>
                <c:pt idx="31">
                  <c:v>-2.0090230906050128E-2</c:v>
                </c:pt>
                <c:pt idx="32">
                  <c:v>-1.7795952165450088E-2</c:v>
                </c:pt>
                <c:pt idx="33">
                  <c:v>-1.5329658368349368E-2</c:v>
                </c:pt>
                <c:pt idx="34">
                  <c:v>-3.7912458121670961E-3</c:v>
                </c:pt>
                <c:pt idx="35">
                  <c:v>-3.0093591917094405E-3</c:v>
                </c:pt>
                <c:pt idx="36">
                  <c:v>1.7780208872641527E-3</c:v>
                </c:pt>
                <c:pt idx="37">
                  <c:v>2.7520282201771188E-3</c:v>
                </c:pt>
                <c:pt idx="38">
                  <c:v>2.7542621819498549E-3</c:v>
                </c:pt>
                <c:pt idx="39">
                  <c:v>3.894699666931665E-3</c:v>
                </c:pt>
                <c:pt idx="40">
                  <c:v>3.894699666931665E-3</c:v>
                </c:pt>
                <c:pt idx="41">
                  <c:v>3.894699666931665E-3</c:v>
                </c:pt>
                <c:pt idx="42">
                  <c:v>4.0287373732958345E-3</c:v>
                </c:pt>
                <c:pt idx="43">
                  <c:v>4.0287373732958345E-3</c:v>
                </c:pt>
                <c:pt idx="44">
                  <c:v>4.0287373732958345E-3</c:v>
                </c:pt>
                <c:pt idx="45">
                  <c:v>4.0320883159549389E-3</c:v>
                </c:pt>
                <c:pt idx="46">
                  <c:v>4.0320883159549389E-3</c:v>
                </c:pt>
                <c:pt idx="47">
                  <c:v>4.0320883159549389E-3</c:v>
                </c:pt>
                <c:pt idx="48">
                  <c:v>4.7871673951397613E-3</c:v>
                </c:pt>
                <c:pt idx="49">
                  <c:v>4.8955145411174652E-3</c:v>
                </c:pt>
                <c:pt idx="50">
                  <c:v>5.1758767435958536E-3</c:v>
                </c:pt>
                <c:pt idx="51">
                  <c:v>6.2358916047591615E-3</c:v>
                </c:pt>
                <c:pt idx="52">
                  <c:v>6.2358916047591615E-3</c:v>
                </c:pt>
                <c:pt idx="53">
                  <c:v>7.2311215745131212E-3</c:v>
                </c:pt>
                <c:pt idx="54">
                  <c:v>9.7845398807505542E-3</c:v>
                </c:pt>
                <c:pt idx="55">
                  <c:v>1.4044704981358413E-2</c:v>
                </c:pt>
                <c:pt idx="56">
                  <c:v>1.4312780394086752E-2</c:v>
                </c:pt>
                <c:pt idx="57">
                  <c:v>1.6276432792321837E-2</c:v>
                </c:pt>
                <c:pt idx="58">
                  <c:v>1.6381428995640435E-2</c:v>
                </c:pt>
                <c:pt idx="59">
                  <c:v>1.6504296893140924E-2</c:v>
                </c:pt>
                <c:pt idx="60">
                  <c:v>1.8814213366150117E-2</c:v>
                </c:pt>
                <c:pt idx="61">
                  <c:v>1.8876764295786729E-2</c:v>
                </c:pt>
                <c:pt idx="62">
                  <c:v>1.9958001793791029E-2</c:v>
                </c:pt>
                <c:pt idx="63">
                  <c:v>2.0020552723427645E-2</c:v>
                </c:pt>
                <c:pt idx="64">
                  <c:v>2.1120778896500204E-2</c:v>
                </c:pt>
                <c:pt idx="65">
                  <c:v>2.1124129839159306E-2</c:v>
                </c:pt>
                <c:pt idx="66">
                  <c:v>2.113976757156846E-2</c:v>
                </c:pt>
                <c:pt idx="67">
                  <c:v>2.1952929656844422E-2</c:v>
                </c:pt>
                <c:pt idx="68">
                  <c:v>2.2102605095617744E-2</c:v>
                </c:pt>
                <c:pt idx="69">
                  <c:v>2.3465321776986802E-2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02-4CB0-BCB7-30F42A47993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-38395</c:v>
                </c:pt>
                <c:pt idx="1">
                  <c:v>-38395</c:v>
                </c:pt>
                <c:pt idx="2">
                  <c:v>-38395</c:v>
                </c:pt>
                <c:pt idx="3">
                  <c:v>-35826</c:v>
                </c:pt>
                <c:pt idx="4">
                  <c:v>-35780</c:v>
                </c:pt>
                <c:pt idx="5">
                  <c:v>-35759</c:v>
                </c:pt>
                <c:pt idx="6">
                  <c:v>-35752</c:v>
                </c:pt>
                <c:pt idx="7">
                  <c:v>-35209</c:v>
                </c:pt>
                <c:pt idx="8">
                  <c:v>-32728</c:v>
                </c:pt>
                <c:pt idx="9">
                  <c:v>-32683.5</c:v>
                </c:pt>
                <c:pt idx="10">
                  <c:v>-32269</c:v>
                </c:pt>
                <c:pt idx="11">
                  <c:v>-31309</c:v>
                </c:pt>
                <c:pt idx="12">
                  <c:v>-31235</c:v>
                </c:pt>
                <c:pt idx="13">
                  <c:v>-31161</c:v>
                </c:pt>
                <c:pt idx="14">
                  <c:v>-30702</c:v>
                </c:pt>
                <c:pt idx="15">
                  <c:v>-29262</c:v>
                </c:pt>
                <c:pt idx="16">
                  <c:v>-27656</c:v>
                </c:pt>
                <c:pt idx="17">
                  <c:v>-26566</c:v>
                </c:pt>
                <c:pt idx="18">
                  <c:v>-26538</c:v>
                </c:pt>
                <c:pt idx="19">
                  <c:v>-25542</c:v>
                </c:pt>
                <c:pt idx="20">
                  <c:v>-25507</c:v>
                </c:pt>
                <c:pt idx="21">
                  <c:v>-25027</c:v>
                </c:pt>
                <c:pt idx="22">
                  <c:v>-24085</c:v>
                </c:pt>
                <c:pt idx="23">
                  <c:v>-23591</c:v>
                </c:pt>
                <c:pt idx="24">
                  <c:v>-23510</c:v>
                </c:pt>
                <c:pt idx="25">
                  <c:v>-23051</c:v>
                </c:pt>
                <c:pt idx="26">
                  <c:v>-22645</c:v>
                </c:pt>
                <c:pt idx="27">
                  <c:v>-22455</c:v>
                </c:pt>
                <c:pt idx="28">
                  <c:v>-21982</c:v>
                </c:pt>
                <c:pt idx="29">
                  <c:v>-21111</c:v>
                </c:pt>
                <c:pt idx="30">
                  <c:v>-10336</c:v>
                </c:pt>
                <c:pt idx="31">
                  <c:v>-9789</c:v>
                </c:pt>
                <c:pt idx="32">
                  <c:v>-8762</c:v>
                </c:pt>
                <c:pt idx="33">
                  <c:v>-7658</c:v>
                </c:pt>
                <c:pt idx="34">
                  <c:v>-2493</c:v>
                </c:pt>
                <c:pt idx="35">
                  <c:v>-2143</c:v>
                </c:pt>
                <c:pt idx="36">
                  <c:v>0</c:v>
                </c:pt>
                <c:pt idx="37">
                  <c:v>436</c:v>
                </c:pt>
                <c:pt idx="38">
                  <c:v>437</c:v>
                </c:pt>
                <c:pt idx="39">
                  <c:v>947.5</c:v>
                </c:pt>
                <c:pt idx="40">
                  <c:v>947.5</c:v>
                </c:pt>
                <c:pt idx="41">
                  <c:v>947.5</c:v>
                </c:pt>
                <c:pt idx="42">
                  <c:v>1007.5</c:v>
                </c:pt>
                <c:pt idx="43">
                  <c:v>1007.5</c:v>
                </c:pt>
                <c:pt idx="44">
                  <c:v>1007.5</c:v>
                </c:pt>
                <c:pt idx="45">
                  <c:v>1009</c:v>
                </c:pt>
                <c:pt idx="46">
                  <c:v>1009</c:v>
                </c:pt>
                <c:pt idx="47">
                  <c:v>1009</c:v>
                </c:pt>
                <c:pt idx="48">
                  <c:v>1347</c:v>
                </c:pt>
                <c:pt idx="49">
                  <c:v>1395.5</c:v>
                </c:pt>
                <c:pt idx="50">
                  <c:v>1521</c:v>
                </c:pt>
                <c:pt idx="51">
                  <c:v>1995.5</c:v>
                </c:pt>
                <c:pt idx="52">
                  <c:v>1995.5</c:v>
                </c:pt>
                <c:pt idx="53">
                  <c:v>2441</c:v>
                </c:pt>
                <c:pt idx="54">
                  <c:v>3584</c:v>
                </c:pt>
                <c:pt idx="55">
                  <c:v>5491</c:v>
                </c:pt>
                <c:pt idx="56">
                  <c:v>5611</c:v>
                </c:pt>
                <c:pt idx="57">
                  <c:v>6490</c:v>
                </c:pt>
                <c:pt idx="58">
                  <c:v>6537</c:v>
                </c:pt>
                <c:pt idx="59">
                  <c:v>6592</c:v>
                </c:pt>
                <c:pt idx="60">
                  <c:v>7626</c:v>
                </c:pt>
                <c:pt idx="61">
                  <c:v>7654</c:v>
                </c:pt>
                <c:pt idx="62">
                  <c:v>8138</c:v>
                </c:pt>
                <c:pt idx="63">
                  <c:v>8166</c:v>
                </c:pt>
                <c:pt idx="64">
                  <c:v>8658.5</c:v>
                </c:pt>
                <c:pt idx="65">
                  <c:v>8660</c:v>
                </c:pt>
                <c:pt idx="66">
                  <c:v>8667</c:v>
                </c:pt>
                <c:pt idx="67">
                  <c:v>9031</c:v>
                </c:pt>
                <c:pt idx="68">
                  <c:v>9098</c:v>
                </c:pt>
                <c:pt idx="69">
                  <c:v>9708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  <c:pt idx="34">
                  <c:v>9.519459999864921E-2</c:v>
                </c:pt>
                <c:pt idx="35">
                  <c:v>-3.327539999736473E-2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02-4CB0-BCB7-30F42A479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696144"/>
        <c:axId val="1"/>
      </c:scatterChart>
      <c:valAx>
        <c:axId val="820696144"/>
        <c:scaling>
          <c:orientation val="minMax"/>
          <c:max val="12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55536626916519"/>
              <c:y val="0.856271669744985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5178875638841564E-3"/>
              <c:y val="0.36391529762483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0696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5076660988075"/>
          <c:y val="0.92049220699264445"/>
          <c:w val="0.79897785349233386"/>
          <c:h val="6.116230841515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Cnc - O-C Diagr.</a:t>
            </a:r>
          </a:p>
        </c:rich>
      </c:tx>
      <c:layout>
        <c:manualLayout>
          <c:xMode val="edge"/>
          <c:yMode val="edge"/>
          <c:x val="0.36979221347331581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77930836878184E-2"/>
          <c:y val="8.6420013563408934E-2"/>
          <c:w val="0.86979314133223018"/>
          <c:h val="0.734570115288975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-24637.5</c:v>
                </c:pt>
                <c:pt idx="1">
                  <c:v>-24637.5</c:v>
                </c:pt>
                <c:pt idx="2">
                  <c:v>-13546.5</c:v>
                </c:pt>
                <c:pt idx="3">
                  <c:v>-6632.5</c:v>
                </c:pt>
                <c:pt idx="4">
                  <c:v>-1599.5</c:v>
                </c:pt>
                <c:pt idx="5">
                  <c:v>-1375</c:v>
                </c:pt>
                <c:pt idx="6">
                  <c:v>0</c:v>
                </c:pt>
                <c:pt idx="7">
                  <c:v>280</c:v>
                </c:pt>
                <c:pt idx="8">
                  <c:v>608</c:v>
                </c:pt>
                <c:pt idx="9">
                  <c:v>608</c:v>
                </c:pt>
                <c:pt idx="10">
                  <c:v>608</c:v>
                </c:pt>
                <c:pt idx="11">
                  <c:v>646.5</c:v>
                </c:pt>
                <c:pt idx="12">
                  <c:v>646.5</c:v>
                </c:pt>
                <c:pt idx="13">
                  <c:v>646.5</c:v>
                </c:pt>
                <c:pt idx="14">
                  <c:v>647.5</c:v>
                </c:pt>
                <c:pt idx="15">
                  <c:v>647.5</c:v>
                </c:pt>
                <c:pt idx="16">
                  <c:v>647.5</c:v>
                </c:pt>
                <c:pt idx="17">
                  <c:v>895.5</c:v>
                </c:pt>
                <c:pt idx="18">
                  <c:v>976</c:v>
                </c:pt>
                <c:pt idx="19">
                  <c:v>864.5</c:v>
                </c:pt>
              </c:numCache>
            </c:numRef>
          </c:xVal>
          <c:yVal>
            <c:numRef>
              <c:f>'A (old)'!$H$21:$H$996</c:f>
              <c:numCache>
                <c:formatCode>General</c:formatCode>
                <c:ptCount val="976"/>
                <c:pt idx="0">
                  <c:v>6.884999995236285E-3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B-43BC-A90C-B0935AB6094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(old)'!$D$22:$D$47</c:f>
                <c:numCache>
                  <c:formatCode>General</c:formatCode>
                  <c:ptCount val="26"/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8.9999999999999993E-3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8.9999999999999993E-3</c:v>
                  </c:pt>
                  <c:pt idx="13">
                    <c:v>3.0000000000000001E-3</c:v>
                  </c:pt>
                  <c:pt idx="14">
                    <c:v>4.0000000000000001E-3</c:v>
                  </c:pt>
                  <c:pt idx="15">
                    <c:v>4.0000000000000001E-3</c:v>
                  </c:pt>
                  <c:pt idx="16">
                    <c:v>1.6000000000000001E-3</c:v>
                  </c:pt>
                  <c:pt idx="17">
                    <c:v>1E-4</c:v>
                  </c:pt>
                  <c:pt idx="18">
                    <c:v>4.0000000000000002E-4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-24637.5</c:v>
                </c:pt>
                <c:pt idx="1">
                  <c:v>-24637.5</c:v>
                </c:pt>
                <c:pt idx="2">
                  <c:v>-13546.5</c:v>
                </c:pt>
                <c:pt idx="3">
                  <c:v>-6632.5</c:v>
                </c:pt>
                <c:pt idx="4">
                  <c:v>-1599.5</c:v>
                </c:pt>
                <c:pt idx="5">
                  <c:v>-1375</c:v>
                </c:pt>
                <c:pt idx="6">
                  <c:v>0</c:v>
                </c:pt>
                <c:pt idx="7">
                  <c:v>280</c:v>
                </c:pt>
                <c:pt idx="8">
                  <c:v>608</c:v>
                </c:pt>
                <c:pt idx="9">
                  <c:v>608</c:v>
                </c:pt>
                <c:pt idx="10">
                  <c:v>608</c:v>
                </c:pt>
                <c:pt idx="11">
                  <c:v>646.5</c:v>
                </c:pt>
                <c:pt idx="12">
                  <c:v>646.5</c:v>
                </c:pt>
                <c:pt idx="13">
                  <c:v>646.5</c:v>
                </c:pt>
                <c:pt idx="14">
                  <c:v>647.5</c:v>
                </c:pt>
                <c:pt idx="15">
                  <c:v>647.5</c:v>
                </c:pt>
                <c:pt idx="16">
                  <c:v>647.5</c:v>
                </c:pt>
                <c:pt idx="17">
                  <c:v>895.5</c:v>
                </c:pt>
                <c:pt idx="18">
                  <c:v>976</c:v>
                </c:pt>
                <c:pt idx="19">
                  <c:v>864.5</c:v>
                </c:pt>
              </c:numCache>
            </c:numRef>
          </c:xVal>
          <c:yVal>
            <c:numRef>
              <c:f>'A (old)'!$I$21:$I$996</c:f>
              <c:numCache>
                <c:formatCode>General</c:formatCode>
                <c:ptCount val="976"/>
                <c:pt idx="4">
                  <c:v>-0.14459340000030352</c:v>
                </c:pt>
                <c:pt idx="5">
                  <c:v>-0.1739499999966938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5B-43BC-A90C-B0935AB6094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Cracow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(old)'!$D$21:$D$47</c:f>
                <c:numCache>
                  <c:formatCode>General</c:formatCode>
                  <c:ptCount val="27"/>
                  <c:pt idx="0">
                    <c:v>0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8.9999999999999993E-3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8.0000000000000002E-3</c:v>
                  </c:pt>
                  <c:pt idx="13">
                    <c:v>8.9999999999999993E-3</c:v>
                  </c:pt>
                  <c:pt idx="14">
                    <c:v>3.0000000000000001E-3</c:v>
                  </c:pt>
                  <c:pt idx="15">
                    <c:v>4.0000000000000001E-3</c:v>
                  </c:pt>
                  <c:pt idx="16">
                    <c:v>4.0000000000000001E-3</c:v>
                  </c:pt>
                  <c:pt idx="17">
                    <c:v>1.6000000000000001E-3</c:v>
                  </c:pt>
                  <c:pt idx="18">
                    <c:v>1E-4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'A (old)'!$D$21:$D$47</c:f>
                <c:numCache>
                  <c:formatCode>General</c:formatCode>
                  <c:ptCount val="27"/>
                  <c:pt idx="0">
                    <c:v>0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8.9999999999999993E-3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8.0000000000000002E-3</c:v>
                  </c:pt>
                  <c:pt idx="13">
                    <c:v>8.9999999999999993E-3</c:v>
                  </c:pt>
                  <c:pt idx="14">
                    <c:v>3.0000000000000001E-3</c:v>
                  </c:pt>
                  <c:pt idx="15">
                    <c:v>4.0000000000000001E-3</c:v>
                  </c:pt>
                  <c:pt idx="16">
                    <c:v>4.0000000000000001E-3</c:v>
                  </c:pt>
                  <c:pt idx="17">
                    <c:v>1.6000000000000001E-3</c:v>
                  </c:pt>
                  <c:pt idx="18">
                    <c:v>1E-4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-24637.5</c:v>
                </c:pt>
                <c:pt idx="1">
                  <c:v>-24637.5</c:v>
                </c:pt>
                <c:pt idx="2">
                  <c:v>-13546.5</c:v>
                </c:pt>
                <c:pt idx="3">
                  <c:v>-6632.5</c:v>
                </c:pt>
                <c:pt idx="4">
                  <c:v>-1599.5</c:v>
                </c:pt>
                <c:pt idx="5">
                  <c:v>-1375</c:v>
                </c:pt>
                <c:pt idx="6">
                  <c:v>0</c:v>
                </c:pt>
                <c:pt idx="7">
                  <c:v>280</c:v>
                </c:pt>
                <c:pt idx="8">
                  <c:v>608</c:v>
                </c:pt>
                <c:pt idx="9">
                  <c:v>608</c:v>
                </c:pt>
                <c:pt idx="10">
                  <c:v>608</c:v>
                </c:pt>
                <c:pt idx="11">
                  <c:v>646.5</c:v>
                </c:pt>
                <c:pt idx="12">
                  <c:v>646.5</c:v>
                </c:pt>
                <c:pt idx="13">
                  <c:v>646.5</c:v>
                </c:pt>
                <c:pt idx="14">
                  <c:v>647.5</c:v>
                </c:pt>
                <c:pt idx="15">
                  <c:v>647.5</c:v>
                </c:pt>
                <c:pt idx="16">
                  <c:v>647.5</c:v>
                </c:pt>
                <c:pt idx="17">
                  <c:v>895.5</c:v>
                </c:pt>
                <c:pt idx="18">
                  <c:v>976</c:v>
                </c:pt>
                <c:pt idx="19">
                  <c:v>864.5</c:v>
                </c:pt>
              </c:numCache>
            </c:numRef>
          </c:xVal>
          <c:yVal>
            <c:numRef>
              <c:f>'A (old)'!$J$21:$J$996</c:f>
              <c:numCache>
                <c:formatCode>General</c:formatCode>
                <c:ptCount val="976"/>
                <c:pt idx="1">
                  <c:v>4.4884999995701946E-2</c:v>
                </c:pt>
                <c:pt idx="2">
                  <c:v>6.2626199993246701E-2</c:v>
                </c:pt>
                <c:pt idx="3">
                  <c:v>7.3690999997779727E-2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5B-43BC-A90C-B0935AB6094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8.9999999999999993E-3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8.0000000000000002E-3</c:v>
                  </c:pt>
                  <c:pt idx="13">
                    <c:v>8.9999999999999993E-3</c:v>
                  </c:pt>
                  <c:pt idx="14">
                    <c:v>3.0000000000000001E-3</c:v>
                  </c:pt>
                  <c:pt idx="15">
                    <c:v>4.0000000000000001E-3</c:v>
                  </c:pt>
                  <c:pt idx="16">
                    <c:v>4.0000000000000001E-3</c:v>
                  </c:pt>
                  <c:pt idx="17">
                    <c:v>1.6000000000000001E-3</c:v>
                  </c:pt>
                  <c:pt idx="18">
                    <c:v>1E-4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8.9999999999999993E-3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8.0000000000000002E-3</c:v>
                  </c:pt>
                  <c:pt idx="13">
                    <c:v>8.9999999999999993E-3</c:v>
                  </c:pt>
                  <c:pt idx="14">
                    <c:v>3.0000000000000001E-3</c:v>
                  </c:pt>
                  <c:pt idx="15">
                    <c:v>4.0000000000000001E-3</c:v>
                  </c:pt>
                  <c:pt idx="16">
                    <c:v>4.0000000000000001E-3</c:v>
                  </c:pt>
                  <c:pt idx="17">
                    <c:v>1.6000000000000001E-3</c:v>
                  </c:pt>
                  <c:pt idx="18">
                    <c:v>1E-4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-24637.5</c:v>
                </c:pt>
                <c:pt idx="1">
                  <c:v>-24637.5</c:v>
                </c:pt>
                <c:pt idx="2">
                  <c:v>-13546.5</c:v>
                </c:pt>
                <c:pt idx="3">
                  <c:v>-6632.5</c:v>
                </c:pt>
                <c:pt idx="4">
                  <c:v>-1599.5</c:v>
                </c:pt>
                <c:pt idx="5">
                  <c:v>-1375</c:v>
                </c:pt>
                <c:pt idx="6">
                  <c:v>0</c:v>
                </c:pt>
                <c:pt idx="7">
                  <c:v>280</c:v>
                </c:pt>
                <c:pt idx="8">
                  <c:v>608</c:v>
                </c:pt>
                <c:pt idx="9">
                  <c:v>608</c:v>
                </c:pt>
                <c:pt idx="10">
                  <c:v>608</c:v>
                </c:pt>
                <c:pt idx="11">
                  <c:v>646.5</c:v>
                </c:pt>
                <c:pt idx="12">
                  <c:v>646.5</c:v>
                </c:pt>
                <c:pt idx="13">
                  <c:v>646.5</c:v>
                </c:pt>
                <c:pt idx="14">
                  <c:v>647.5</c:v>
                </c:pt>
                <c:pt idx="15">
                  <c:v>647.5</c:v>
                </c:pt>
                <c:pt idx="16">
                  <c:v>647.5</c:v>
                </c:pt>
                <c:pt idx="17">
                  <c:v>895.5</c:v>
                </c:pt>
                <c:pt idx="18">
                  <c:v>976</c:v>
                </c:pt>
                <c:pt idx="19">
                  <c:v>864.5</c:v>
                </c:pt>
              </c:numCache>
            </c:numRef>
          </c:xVal>
          <c:yVal>
            <c:numRef>
              <c:f>'A (old)'!$K$21:$K$996</c:f>
              <c:numCache>
                <c:formatCode>General</c:formatCode>
                <c:ptCount val="976"/>
                <c:pt idx="6">
                  <c:v>0</c:v>
                </c:pt>
                <c:pt idx="7">
                  <c:v>-0.25210400000651134</c:v>
                </c:pt>
                <c:pt idx="8">
                  <c:v>-8.8544000027468428E-3</c:v>
                </c:pt>
                <c:pt idx="9">
                  <c:v>-8.7544000052730553E-3</c:v>
                </c:pt>
                <c:pt idx="10">
                  <c:v>1.545599996461533E-3</c:v>
                </c:pt>
                <c:pt idx="11">
                  <c:v>-1.6061999995145015E-3</c:v>
                </c:pt>
                <c:pt idx="12">
                  <c:v>-6.0620000294875354E-4</c:v>
                </c:pt>
                <c:pt idx="13">
                  <c:v>1.5493799997784663E-2</c:v>
                </c:pt>
                <c:pt idx="14">
                  <c:v>-4.7253000004275236E-2</c:v>
                </c:pt>
                <c:pt idx="15">
                  <c:v>-4.3753000005381182E-2</c:v>
                </c:pt>
                <c:pt idx="16">
                  <c:v>-3.5753000003751367E-2</c:v>
                </c:pt>
                <c:pt idx="17">
                  <c:v>-1.6259399999398738E-2</c:v>
                </c:pt>
                <c:pt idx="18">
                  <c:v>2.0231999951647595E-3</c:v>
                </c:pt>
                <c:pt idx="19">
                  <c:v>-0.16870860017661471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5B-43BC-A90C-B0935AB6094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8.9999999999999993E-3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8.0000000000000002E-3</c:v>
                  </c:pt>
                  <c:pt idx="13">
                    <c:v>8.9999999999999993E-3</c:v>
                  </c:pt>
                  <c:pt idx="14">
                    <c:v>3.0000000000000001E-3</c:v>
                  </c:pt>
                  <c:pt idx="15">
                    <c:v>4.0000000000000001E-3</c:v>
                  </c:pt>
                  <c:pt idx="16">
                    <c:v>4.0000000000000001E-3</c:v>
                  </c:pt>
                  <c:pt idx="17">
                    <c:v>1.6000000000000001E-3</c:v>
                  </c:pt>
                  <c:pt idx="18">
                    <c:v>1E-4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8.9999999999999993E-3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8.0000000000000002E-3</c:v>
                  </c:pt>
                  <c:pt idx="13">
                    <c:v>8.9999999999999993E-3</c:v>
                  </c:pt>
                  <c:pt idx="14">
                    <c:v>3.0000000000000001E-3</c:v>
                  </c:pt>
                  <c:pt idx="15">
                    <c:v>4.0000000000000001E-3</c:v>
                  </c:pt>
                  <c:pt idx="16">
                    <c:v>4.0000000000000001E-3</c:v>
                  </c:pt>
                  <c:pt idx="17">
                    <c:v>1.6000000000000001E-3</c:v>
                  </c:pt>
                  <c:pt idx="18">
                    <c:v>1E-4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-24637.5</c:v>
                </c:pt>
                <c:pt idx="1">
                  <c:v>-24637.5</c:v>
                </c:pt>
                <c:pt idx="2">
                  <c:v>-13546.5</c:v>
                </c:pt>
                <c:pt idx="3">
                  <c:v>-6632.5</c:v>
                </c:pt>
                <c:pt idx="4">
                  <c:v>-1599.5</c:v>
                </c:pt>
                <c:pt idx="5">
                  <c:v>-1375</c:v>
                </c:pt>
                <c:pt idx="6">
                  <c:v>0</c:v>
                </c:pt>
                <c:pt idx="7">
                  <c:v>280</c:v>
                </c:pt>
                <c:pt idx="8">
                  <c:v>608</c:v>
                </c:pt>
                <c:pt idx="9">
                  <c:v>608</c:v>
                </c:pt>
                <c:pt idx="10">
                  <c:v>608</c:v>
                </c:pt>
                <c:pt idx="11">
                  <c:v>646.5</c:v>
                </c:pt>
                <c:pt idx="12">
                  <c:v>646.5</c:v>
                </c:pt>
                <c:pt idx="13">
                  <c:v>646.5</c:v>
                </c:pt>
                <c:pt idx="14">
                  <c:v>647.5</c:v>
                </c:pt>
                <c:pt idx="15">
                  <c:v>647.5</c:v>
                </c:pt>
                <c:pt idx="16">
                  <c:v>647.5</c:v>
                </c:pt>
                <c:pt idx="17">
                  <c:v>895.5</c:v>
                </c:pt>
                <c:pt idx="18">
                  <c:v>976</c:v>
                </c:pt>
                <c:pt idx="19">
                  <c:v>864.5</c:v>
                </c:pt>
              </c:numCache>
            </c:numRef>
          </c:xVal>
          <c:yVal>
            <c:numRef>
              <c:f>'A (old)'!$L$21:$L$996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5B-43BC-A90C-B0935AB6094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8.9999999999999993E-3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8.0000000000000002E-3</c:v>
                  </c:pt>
                  <c:pt idx="13">
                    <c:v>8.9999999999999993E-3</c:v>
                  </c:pt>
                  <c:pt idx="14">
                    <c:v>3.0000000000000001E-3</c:v>
                  </c:pt>
                  <c:pt idx="15">
                    <c:v>4.0000000000000001E-3</c:v>
                  </c:pt>
                  <c:pt idx="16">
                    <c:v>4.0000000000000001E-3</c:v>
                  </c:pt>
                  <c:pt idx="17">
                    <c:v>1.6000000000000001E-3</c:v>
                  </c:pt>
                  <c:pt idx="18">
                    <c:v>1E-4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8.9999999999999993E-3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8.0000000000000002E-3</c:v>
                  </c:pt>
                  <c:pt idx="13">
                    <c:v>8.9999999999999993E-3</c:v>
                  </c:pt>
                  <c:pt idx="14">
                    <c:v>3.0000000000000001E-3</c:v>
                  </c:pt>
                  <c:pt idx="15">
                    <c:v>4.0000000000000001E-3</c:v>
                  </c:pt>
                  <c:pt idx="16">
                    <c:v>4.0000000000000001E-3</c:v>
                  </c:pt>
                  <c:pt idx="17">
                    <c:v>1.6000000000000001E-3</c:v>
                  </c:pt>
                  <c:pt idx="18">
                    <c:v>1E-4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-24637.5</c:v>
                </c:pt>
                <c:pt idx="1">
                  <c:v>-24637.5</c:v>
                </c:pt>
                <c:pt idx="2">
                  <c:v>-13546.5</c:v>
                </c:pt>
                <c:pt idx="3">
                  <c:v>-6632.5</c:v>
                </c:pt>
                <c:pt idx="4">
                  <c:v>-1599.5</c:v>
                </c:pt>
                <c:pt idx="5">
                  <c:v>-1375</c:v>
                </c:pt>
                <c:pt idx="6">
                  <c:v>0</c:v>
                </c:pt>
                <c:pt idx="7">
                  <c:v>280</c:v>
                </c:pt>
                <c:pt idx="8">
                  <c:v>608</c:v>
                </c:pt>
                <c:pt idx="9">
                  <c:v>608</c:v>
                </c:pt>
                <c:pt idx="10">
                  <c:v>608</c:v>
                </c:pt>
                <c:pt idx="11">
                  <c:v>646.5</c:v>
                </c:pt>
                <c:pt idx="12">
                  <c:v>646.5</c:v>
                </c:pt>
                <c:pt idx="13">
                  <c:v>646.5</c:v>
                </c:pt>
                <c:pt idx="14">
                  <c:v>647.5</c:v>
                </c:pt>
                <c:pt idx="15">
                  <c:v>647.5</c:v>
                </c:pt>
                <c:pt idx="16">
                  <c:v>647.5</c:v>
                </c:pt>
                <c:pt idx="17">
                  <c:v>895.5</c:v>
                </c:pt>
                <c:pt idx="18">
                  <c:v>976</c:v>
                </c:pt>
                <c:pt idx="19">
                  <c:v>864.5</c:v>
                </c:pt>
              </c:numCache>
            </c:numRef>
          </c:xVal>
          <c:yVal>
            <c:numRef>
              <c:f>'A (old)'!$M$21:$M$996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5B-43BC-A90C-B0935AB6094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8.9999999999999993E-3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8.0000000000000002E-3</c:v>
                  </c:pt>
                  <c:pt idx="13">
                    <c:v>8.9999999999999993E-3</c:v>
                  </c:pt>
                  <c:pt idx="14">
                    <c:v>3.0000000000000001E-3</c:v>
                  </c:pt>
                  <c:pt idx="15">
                    <c:v>4.0000000000000001E-3</c:v>
                  </c:pt>
                  <c:pt idx="16">
                    <c:v>4.0000000000000001E-3</c:v>
                  </c:pt>
                  <c:pt idx="17">
                    <c:v>1.6000000000000001E-3</c:v>
                  </c:pt>
                  <c:pt idx="18">
                    <c:v>1E-4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8.9999999999999993E-3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8.0000000000000002E-3</c:v>
                  </c:pt>
                  <c:pt idx="13">
                    <c:v>8.9999999999999993E-3</c:v>
                  </c:pt>
                  <c:pt idx="14">
                    <c:v>3.0000000000000001E-3</c:v>
                  </c:pt>
                  <c:pt idx="15">
                    <c:v>4.0000000000000001E-3</c:v>
                  </c:pt>
                  <c:pt idx="16">
                    <c:v>4.0000000000000001E-3</c:v>
                  </c:pt>
                  <c:pt idx="17">
                    <c:v>1.6000000000000001E-3</c:v>
                  </c:pt>
                  <c:pt idx="18">
                    <c:v>1E-4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-24637.5</c:v>
                </c:pt>
                <c:pt idx="1">
                  <c:v>-24637.5</c:v>
                </c:pt>
                <c:pt idx="2">
                  <c:v>-13546.5</c:v>
                </c:pt>
                <c:pt idx="3">
                  <c:v>-6632.5</c:v>
                </c:pt>
                <c:pt idx="4">
                  <c:v>-1599.5</c:v>
                </c:pt>
                <c:pt idx="5">
                  <c:v>-1375</c:v>
                </c:pt>
                <c:pt idx="6">
                  <c:v>0</c:v>
                </c:pt>
                <c:pt idx="7">
                  <c:v>280</c:v>
                </c:pt>
                <c:pt idx="8">
                  <c:v>608</c:v>
                </c:pt>
                <c:pt idx="9">
                  <c:v>608</c:v>
                </c:pt>
                <c:pt idx="10">
                  <c:v>608</c:v>
                </c:pt>
                <c:pt idx="11">
                  <c:v>646.5</c:v>
                </c:pt>
                <c:pt idx="12">
                  <c:v>646.5</c:v>
                </c:pt>
                <c:pt idx="13">
                  <c:v>646.5</c:v>
                </c:pt>
                <c:pt idx="14">
                  <c:v>647.5</c:v>
                </c:pt>
                <c:pt idx="15">
                  <c:v>647.5</c:v>
                </c:pt>
                <c:pt idx="16">
                  <c:v>647.5</c:v>
                </c:pt>
                <c:pt idx="17">
                  <c:v>895.5</c:v>
                </c:pt>
                <c:pt idx="18">
                  <c:v>976</c:v>
                </c:pt>
                <c:pt idx="19">
                  <c:v>864.5</c:v>
                </c:pt>
              </c:numCache>
            </c:numRef>
          </c:xVal>
          <c:yVal>
            <c:numRef>
              <c:f>'A (old)'!$N$21:$N$996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5B-43BC-A90C-B0935AB6094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-24637.5</c:v>
                </c:pt>
                <c:pt idx="1">
                  <c:v>-24637.5</c:v>
                </c:pt>
                <c:pt idx="2">
                  <c:v>-13546.5</c:v>
                </c:pt>
                <c:pt idx="3">
                  <c:v>-6632.5</c:v>
                </c:pt>
                <c:pt idx="4">
                  <c:v>-1599.5</c:v>
                </c:pt>
                <c:pt idx="5">
                  <c:v>-1375</c:v>
                </c:pt>
                <c:pt idx="6">
                  <c:v>0</c:v>
                </c:pt>
                <c:pt idx="7">
                  <c:v>280</c:v>
                </c:pt>
                <c:pt idx="8">
                  <c:v>608</c:v>
                </c:pt>
                <c:pt idx="9">
                  <c:v>608</c:v>
                </c:pt>
                <c:pt idx="10">
                  <c:v>608</c:v>
                </c:pt>
                <c:pt idx="11">
                  <c:v>646.5</c:v>
                </c:pt>
                <c:pt idx="12">
                  <c:v>646.5</c:v>
                </c:pt>
                <c:pt idx="13">
                  <c:v>646.5</c:v>
                </c:pt>
                <c:pt idx="14">
                  <c:v>647.5</c:v>
                </c:pt>
                <c:pt idx="15">
                  <c:v>647.5</c:v>
                </c:pt>
                <c:pt idx="16">
                  <c:v>647.5</c:v>
                </c:pt>
                <c:pt idx="17">
                  <c:v>895.5</c:v>
                </c:pt>
                <c:pt idx="18">
                  <c:v>976</c:v>
                </c:pt>
                <c:pt idx="19">
                  <c:v>864.5</c:v>
                </c:pt>
              </c:numCache>
            </c:numRef>
          </c:xVal>
          <c:yVal>
            <c:numRef>
              <c:f>'A (old)'!$O$21:$O$996</c:f>
              <c:numCache>
                <c:formatCode>General</c:formatCode>
                <c:ptCount val="976"/>
                <c:pt idx="0">
                  <c:v>5.514366564169372E-2</c:v>
                </c:pt>
                <c:pt idx="1">
                  <c:v>5.514366564169372E-2</c:v>
                </c:pt>
                <c:pt idx="2">
                  <c:v>6.1583461273030729E-3</c:v>
                </c:pt>
                <c:pt idx="3">
                  <c:v>-2.4378530540490353E-2</c:v>
                </c:pt>
                <c:pt idx="4">
                  <c:v>-4.6607645418853719E-2</c:v>
                </c:pt>
                <c:pt idx="5">
                  <c:v>-4.7599188492605471E-2</c:v>
                </c:pt>
                <c:pt idx="6">
                  <c:v>-5.367211377727657E-2</c:v>
                </c:pt>
                <c:pt idx="7">
                  <c:v>-5.4908782198882324E-2</c:v>
                </c:pt>
                <c:pt idx="8">
                  <c:v>-5.6357450921334769E-2</c:v>
                </c:pt>
                <c:pt idx="9">
                  <c:v>-5.6357450921334769E-2</c:v>
                </c:pt>
                <c:pt idx="10">
                  <c:v>-5.6357450921334769E-2</c:v>
                </c:pt>
                <c:pt idx="11">
                  <c:v>-5.652749282930556E-2</c:v>
                </c:pt>
                <c:pt idx="12">
                  <c:v>-5.652749282930556E-2</c:v>
                </c:pt>
                <c:pt idx="13">
                  <c:v>-5.652749282930556E-2</c:v>
                </c:pt>
                <c:pt idx="14">
                  <c:v>-5.6531909502239866E-2</c:v>
                </c:pt>
                <c:pt idx="15">
                  <c:v>-5.6531909502239866E-2</c:v>
                </c:pt>
                <c:pt idx="16">
                  <c:v>-5.6531909502239866E-2</c:v>
                </c:pt>
                <c:pt idx="17">
                  <c:v>-5.7627244389947818E-2</c:v>
                </c:pt>
                <c:pt idx="18">
                  <c:v>-5.7982786561159474E-2</c:v>
                </c:pt>
                <c:pt idx="19">
                  <c:v>-5.7490327528984322E-2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5B-43BC-A90C-B0935AB60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705656"/>
        <c:axId val="1"/>
      </c:scatterChart>
      <c:valAx>
        <c:axId val="820705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173702245552643"/>
              <c:y val="0.879632221898188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6805555555555559E-3"/>
              <c:y val="0.361112083211820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0705656"/>
        <c:crosses val="autoZero"/>
        <c:crossBetween val="midCat"/>
        <c:majorUnit val="0.05"/>
        <c:min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152777777777778"/>
          <c:y val="0.91975308641975306"/>
          <c:w val="0.97048611111111116"/>
          <c:h val="0.98148148148148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85726</xdr:colOff>
      <xdr:row>0</xdr:row>
      <xdr:rowOff>47625</xdr:rowOff>
    </xdr:from>
    <xdr:to>
      <xdr:col>17</xdr:col>
      <xdr:colOff>238126</xdr:colOff>
      <xdr:row>18</xdr:row>
      <xdr:rowOff>38100</xdr:rowOff>
    </xdr:to>
    <xdr:graphicFrame macro="">
      <xdr:nvGraphicFramePr>
        <xdr:cNvPr id="50184" name="Chart 1">
          <a:extLst>
            <a:ext uri="{FF2B5EF4-FFF2-40B4-BE49-F238E27FC236}">
              <a16:creationId xmlns:a16="http://schemas.microsoft.com/office/drawing/2014/main" id="{A92DC7EF-05FC-CD2C-E088-2A381842C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371475</xdr:colOff>
      <xdr:row>0</xdr:row>
      <xdr:rowOff>9525</xdr:rowOff>
    </xdr:from>
    <xdr:to>
      <xdr:col>26</xdr:col>
      <xdr:colOff>409575</xdr:colOff>
      <xdr:row>18</xdr:row>
      <xdr:rowOff>9525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046DA3C1-4D87-DC37-D045-C84DA9D76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133350</xdr:rowOff>
    </xdr:from>
    <xdr:to>
      <xdr:col>14</xdr:col>
      <xdr:colOff>409575</xdr:colOff>
      <xdr:row>18</xdr:row>
      <xdr:rowOff>152400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791913C-B3EC-EA1B-6589-5A065B222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konkoly.hu/cgi-bin/IBVS?5806" TargetMode="External"/><Relationship Id="rId1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konkoly.hu/cgi-bin/IBVS?5843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konkoly.hu/cgi-bin/IBVS?5871" TargetMode="External"/><Relationship Id="rId2" Type="http://schemas.openxmlformats.org/officeDocument/2006/relationships/hyperlink" Target="http://www.konkoly.hu/cgi-bin/IBVS?5690" TargetMode="External"/><Relationship Id="rId16" Type="http://schemas.openxmlformats.org/officeDocument/2006/relationships/hyperlink" Target="http://www.bav-astro.de/sfs/BAVM_link.php?BAVMnr=201" TargetMode="External"/><Relationship Id="rId1" Type="http://schemas.openxmlformats.org/officeDocument/2006/relationships/hyperlink" Target="http://www.konkoly.hu/cgi-bin/IBVS?5592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bav-astro.de/sfs/BAVM_link.php?BAVMnr=178" TargetMode="External"/><Relationship Id="rId5" Type="http://schemas.openxmlformats.org/officeDocument/2006/relationships/hyperlink" Target="http://www.bav-astro.de/sfs/BAVM_link.php?BAVMnr=178" TargetMode="External"/><Relationship Id="rId15" Type="http://schemas.openxmlformats.org/officeDocument/2006/relationships/hyperlink" Target="http://www.bav-astro.de/sfs/BAVM_link.php?BAVMnr=186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1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4"/>
  <sheetViews>
    <sheetView tabSelected="1" workbookViewId="0">
      <pane xSplit="14" ySplit="21" topLeftCell="O73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6.28515625" customWidth="1"/>
    <col min="2" max="2" width="5.140625" customWidth="1"/>
    <col min="3" max="3" width="14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0.140625" style="10" bestFit="1" customWidth="1"/>
    <col min="18" max="18" width="10.140625" style="10" customWidth="1"/>
    <col min="19" max="19" width="8.5703125" style="12" customWidth="1"/>
  </cols>
  <sheetData>
    <row r="1" spans="1:20" ht="20.25">
      <c r="A1" s="1" t="s">
        <v>44</v>
      </c>
      <c r="D1" s="13"/>
    </row>
    <row r="2" spans="1:20">
      <c r="A2" t="s">
        <v>26</v>
      </c>
      <c r="B2" t="s">
        <v>30</v>
      </c>
      <c r="D2" s="13"/>
    </row>
    <row r="3" spans="1:20" ht="13.5" thickBot="1">
      <c r="B3" t="s">
        <v>31</v>
      </c>
      <c r="D3" s="7"/>
    </row>
    <row r="4" spans="1:20" ht="14.25" thickTop="1" thickBot="1">
      <c r="A4" s="7" t="s">
        <v>1</v>
      </c>
      <c r="C4" s="2">
        <v>25647.39</v>
      </c>
      <c r="D4" s="3">
        <v>1.113753</v>
      </c>
    </row>
    <row r="5" spans="1:20" ht="13.5" thickTop="1">
      <c r="A5" s="35" t="s">
        <v>54</v>
      </c>
      <c r="B5" s="23"/>
      <c r="C5" s="36">
        <v>-9.5</v>
      </c>
      <c r="D5" s="23" t="s">
        <v>55</v>
      </c>
    </row>
    <row r="6" spans="1:20">
      <c r="A6" s="7" t="s">
        <v>2</v>
      </c>
    </row>
    <row r="7" spans="1:20">
      <c r="A7" t="s">
        <v>3</v>
      </c>
      <c r="C7">
        <v>53087.319900000002</v>
      </c>
    </row>
    <row r="8" spans="1:20">
      <c r="A8" t="s">
        <v>4</v>
      </c>
      <c r="C8" s="16">
        <v>0.71467219999999998</v>
      </c>
      <c r="D8" s="18" t="s">
        <v>43</v>
      </c>
    </row>
    <row r="9" spans="1:20">
      <c r="A9" s="47" t="s">
        <v>59</v>
      </c>
      <c r="B9" s="48">
        <v>57</v>
      </c>
      <c r="C9" s="46" t="str">
        <f>"F"&amp;B9</f>
        <v>F57</v>
      </c>
      <c r="D9" s="22" t="str">
        <f>"G"&amp;B9</f>
        <v>G57</v>
      </c>
    </row>
    <row r="10" spans="1:20" ht="13.5" thickBot="1">
      <c r="A10" s="23"/>
      <c r="B10" s="23"/>
      <c r="C10" s="6" t="s">
        <v>21</v>
      </c>
      <c r="D10" s="6" t="s">
        <v>22</v>
      </c>
      <c r="E10" s="23"/>
    </row>
    <row r="11" spans="1:20">
      <c r="A11" s="23" t="s">
        <v>17</v>
      </c>
      <c r="B11" s="23"/>
      <c r="C11" s="45">
        <f ca="1">INTERCEPT(INDIRECT($D$9):G984,INDIRECT($C$9):F984)</f>
        <v>1.7780208872641527E-3</v>
      </c>
      <c r="D11" s="5"/>
      <c r="E11" s="23"/>
    </row>
    <row r="12" spans="1:20">
      <c r="A12" s="23" t="s">
        <v>18</v>
      </c>
      <c r="B12" s="23"/>
      <c r="C12" s="45">
        <f ca="1">SLOPE(INDIRECT($D$9):G984,INDIRECT($C$9):F984)</f>
        <v>2.2339617727361609E-6</v>
      </c>
      <c r="D12" s="5"/>
      <c r="E12" s="23"/>
    </row>
    <row r="13" spans="1:20">
      <c r="A13" s="23" t="s">
        <v>20</v>
      </c>
      <c r="B13" s="23"/>
      <c r="C13" s="5" t="s">
        <v>15</v>
      </c>
    </row>
    <row r="14" spans="1:20">
      <c r="A14" s="23"/>
      <c r="B14" s="23"/>
      <c r="C14" s="23"/>
    </row>
    <row r="15" spans="1:20">
      <c r="A15" s="37" t="s">
        <v>19</v>
      </c>
      <c r="B15" s="23"/>
      <c r="C15" s="38">
        <f ca="1">(C7+C11)+(C8+C12)*INT(MAX(F21:F3525))</f>
        <v>60025.381082921776</v>
      </c>
      <c r="E15" s="27" t="s">
        <v>63</v>
      </c>
      <c r="F15" s="36">
        <v>1</v>
      </c>
    </row>
    <row r="16" spans="1:20">
      <c r="A16" s="40" t="s">
        <v>5</v>
      </c>
      <c r="B16" s="23"/>
      <c r="C16" s="41">
        <f ca="1">+C8+C12</f>
        <v>0.71467443396177277</v>
      </c>
      <c r="E16" s="27" t="s">
        <v>56</v>
      </c>
      <c r="F16" s="39">
        <f ca="1">NOW()+15018.5+$C$5/24</f>
        <v>60338.739983449072</v>
      </c>
      <c r="S16" s="12" t="s">
        <v>46</v>
      </c>
      <c r="T16">
        <f ca="1">SUM(T21:T920)</f>
        <v>0.12753501862310415</v>
      </c>
    </row>
    <row r="17" spans="1:21" ht="13.5" thickBot="1">
      <c r="A17" s="27" t="s">
        <v>49</v>
      </c>
      <c r="B17" s="23"/>
      <c r="C17" s="23">
        <f>COUNT(C21:C2183)</f>
        <v>70</v>
      </c>
      <c r="E17" s="27" t="s">
        <v>64</v>
      </c>
      <c r="F17" s="39">
        <f ca="1">ROUND(2*(F16-$C$7)/$C$8,0)/2+F15</f>
        <v>10147.5</v>
      </c>
      <c r="Q17"/>
      <c r="R17"/>
      <c r="S17" t="s">
        <v>47</v>
      </c>
      <c r="T17">
        <f ca="1">COUNT(T21:T920)</f>
        <v>70</v>
      </c>
    </row>
    <row r="18" spans="1:21" ht="14.25" thickTop="1" thickBot="1">
      <c r="A18" s="40" t="s">
        <v>6</v>
      </c>
      <c r="B18" s="23"/>
      <c r="C18" s="43">
        <f ca="1">+C15</f>
        <v>60025.381082921776</v>
      </c>
      <c r="D18" s="44">
        <f ca="1">+C16</f>
        <v>0.71467443396177277</v>
      </c>
      <c r="E18" s="27" t="s">
        <v>57</v>
      </c>
      <c r="F18" s="22">
        <f ca="1">ROUND(2*(F16-$C$15)/$C$16,0)/2+F15</f>
        <v>439.5</v>
      </c>
      <c r="Q18"/>
      <c r="R18"/>
      <c r="S18" t="s">
        <v>48</v>
      </c>
      <c r="T18" s="22">
        <f ca="1">SQRT(T16/(T17-1))</f>
        <v>4.2992250502077625E-2</v>
      </c>
    </row>
    <row r="19" spans="1:21" ht="13.5" thickTop="1">
      <c r="E19" s="27" t="s">
        <v>58</v>
      </c>
      <c r="F19" s="42">
        <f ca="1">+$C$15+$C$16*F18-15018.5-$C$5/24</f>
        <v>45321.376329981314</v>
      </c>
      <c r="Q19"/>
      <c r="R19"/>
      <c r="S19"/>
    </row>
    <row r="20" spans="1:21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74</v>
      </c>
      <c r="I20" s="9" t="s">
        <v>77</v>
      </c>
      <c r="J20" s="9" t="s">
        <v>71</v>
      </c>
      <c r="K20" s="9" t="s">
        <v>69</v>
      </c>
      <c r="L20" s="9" t="s">
        <v>269</v>
      </c>
      <c r="M20" s="9" t="s">
        <v>270</v>
      </c>
      <c r="N20" s="9" t="s">
        <v>271</v>
      </c>
      <c r="O20" s="9" t="s">
        <v>24</v>
      </c>
      <c r="P20" s="8" t="s">
        <v>23</v>
      </c>
      <c r="Q20" s="6" t="s">
        <v>16</v>
      </c>
      <c r="R20" s="5"/>
      <c r="S20" s="11"/>
      <c r="U20" s="70" t="s">
        <v>268</v>
      </c>
    </row>
    <row r="21" spans="1:21">
      <c r="A21" t="s">
        <v>13</v>
      </c>
      <c r="B21" s="5"/>
      <c r="C21" s="24">
        <v>25647.39</v>
      </c>
      <c r="D21" s="24" t="s">
        <v>15</v>
      </c>
      <c r="E21">
        <f t="shared" ref="E21:E52" si="0">+(C21-C$7)/C$8</f>
        <v>-38395.127024669498</v>
      </c>
      <c r="F21">
        <f t="shared" ref="F21:F52" si="1">ROUND(2*E21,0)/2</f>
        <v>-38395</v>
      </c>
      <c r="G21">
        <f t="shared" ref="G21:G54" si="2">+C21-(C$7+F21*C$8)</f>
        <v>-9.078100000260747E-2</v>
      </c>
      <c r="H21">
        <f>+G21</f>
        <v>-9.078100000260747E-2</v>
      </c>
      <c r="O21">
        <f t="shared" ref="O21:O52" ca="1" si="3">+C$11+C$12*F21</f>
        <v>-8.3994941376940746E-2</v>
      </c>
      <c r="Q21" s="10">
        <f t="shared" ref="Q21:Q52" si="4">+C21-15018.5</f>
        <v>10628.89</v>
      </c>
      <c r="S21">
        <f t="shared" ref="S21:S52" si="5">MAX(G21:N21)</f>
        <v>-9.078100000260747E-2</v>
      </c>
      <c r="T21">
        <f t="shared" ref="T21:T52" ca="1" si="6">+(S21-O21)^2</f>
        <v>4.6050591670985753E-5</v>
      </c>
    </row>
    <row r="22" spans="1:21">
      <c r="A22" s="66" t="s">
        <v>83</v>
      </c>
      <c r="B22" s="67" t="s">
        <v>39</v>
      </c>
      <c r="C22" s="66">
        <v>25647.421999999999</v>
      </c>
      <c r="D22" s="66" t="s">
        <v>77</v>
      </c>
      <c r="E22">
        <f t="shared" si="0"/>
        <v>-38395.082248896775</v>
      </c>
      <c r="F22">
        <f t="shared" si="1"/>
        <v>-38395</v>
      </c>
      <c r="G22">
        <f t="shared" si="2"/>
        <v>-5.878100000336417E-2</v>
      </c>
      <c r="I22">
        <f t="shared" ref="I22:I49" si="7">+G22</f>
        <v>-5.878100000336417E-2</v>
      </c>
      <c r="O22">
        <f t="shared" ca="1" si="3"/>
        <v>-8.3994941376940746E-2</v>
      </c>
      <c r="Q22" s="10">
        <f t="shared" si="4"/>
        <v>10628.921999999999</v>
      </c>
      <c r="S22">
        <f t="shared" si="5"/>
        <v>-5.878100000336417E-2</v>
      </c>
      <c r="T22">
        <f t="shared" ca="1" si="6"/>
        <v>6.3574283959015663E-4</v>
      </c>
    </row>
    <row r="23" spans="1:21">
      <c r="A23" t="s">
        <v>35</v>
      </c>
      <c r="B23" s="5"/>
      <c r="C23" s="24">
        <v>25647.428</v>
      </c>
      <c r="D23" s="24"/>
      <c r="E23">
        <f t="shared" si="0"/>
        <v>-38395.073853439382</v>
      </c>
      <c r="F23">
        <f t="shared" si="1"/>
        <v>-38395</v>
      </c>
      <c r="G23">
        <f t="shared" si="2"/>
        <v>-5.2781000002141809E-2</v>
      </c>
      <c r="I23">
        <f t="shared" si="7"/>
        <v>-5.2781000002141809E-2</v>
      </c>
      <c r="O23">
        <f t="shared" ca="1" si="3"/>
        <v>-8.3994941376940746E-2</v>
      </c>
      <c r="Q23" s="10">
        <f t="shared" si="4"/>
        <v>10628.928</v>
      </c>
      <c r="S23">
        <f t="shared" si="5"/>
        <v>-5.2781000002141809E-2</v>
      </c>
      <c r="T23">
        <f t="shared" ca="1" si="6"/>
        <v>9.7431013614938499E-4</v>
      </c>
    </row>
    <row r="24" spans="1:21">
      <c r="A24" s="66" t="s">
        <v>83</v>
      </c>
      <c r="B24" s="67" t="s">
        <v>39</v>
      </c>
      <c r="C24" s="66">
        <v>27483.473999999998</v>
      </c>
      <c r="D24" s="66" t="s">
        <v>77</v>
      </c>
      <c r="E24">
        <f t="shared" si="0"/>
        <v>-35825.9995281753</v>
      </c>
      <c r="F24">
        <f t="shared" si="1"/>
        <v>-35826</v>
      </c>
      <c r="G24">
        <f t="shared" si="2"/>
        <v>3.3719999555614777E-4</v>
      </c>
      <c r="I24">
        <f t="shared" si="7"/>
        <v>3.3719999555614777E-4</v>
      </c>
      <c r="O24">
        <f t="shared" ca="1" si="3"/>
        <v>-7.8255893582781552E-2</v>
      </c>
      <c r="Q24" s="10">
        <f t="shared" si="4"/>
        <v>12464.973999999998</v>
      </c>
      <c r="S24">
        <f t="shared" si="5"/>
        <v>3.3719999555614777E-4</v>
      </c>
      <c r="T24">
        <f t="shared" ca="1" si="6"/>
        <v>6.1768743582133467E-3</v>
      </c>
    </row>
    <row r="25" spans="1:21">
      <c r="A25" s="66" t="s">
        <v>83</v>
      </c>
      <c r="B25" s="67" t="s">
        <v>39</v>
      </c>
      <c r="C25" s="66">
        <v>27516.33</v>
      </c>
      <c r="D25" s="66" t="s">
        <v>77</v>
      </c>
      <c r="E25">
        <f t="shared" si="0"/>
        <v>-35780.026003530009</v>
      </c>
      <c r="F25">
        <f t="shared" si="1"/>
        <v>-35780</v>
      </c>
      <c r="G25">
        <f t="shared" si="2"/>
        <v>-1.858400000128313E-2</v>
      </c>
      <c r="I25">
        <f t="shared" si="7"/>
        <v>-1.858400000128313E-2</v>
      </c>
      <c r="O25">
        <f t="shared" ca="1" si="3"/>
        <v>-7.8153131341235679E-2</v>
      </c>
      <c r="Q25" s="10">
        <f t="shared" si="4"/>
        <v>12497.830000000002</v>
      </c>
      <c r="S25">
        <f t="shared" si="5"/>
        <v>-1.858400000128313E-2</v>
      </c>
      <c r="T25">
        <f t="shared" ca="1" si="6"/>
        <v>3.5484814085965169E-3</v>
      </c>
    </row>
    <row r="26" spans="1:21">
      <c r="A26" s="68" t="s">
        <v>83</v>
      </c>
      <c r="B26" s="69" t="s">
        <v>39</v>
      </c>
      <c r="C26" s="68">
        <v>27531.359</v>
      </c>
      <c r="D26" s="68" t="s">
        <v>77</v>
      </c>
      <c r="E26">
        <f t="shared" si="0"/>
        <v>-35758.99678202119</v>
      </c>
      <c r="F26">
        <f t="shared" si="1"/>
        <v>-35759</v>
      </c>
      <c r="G26">
        <f t="shared" si="2"/>
        <v>2.2997999985818751E-3</v>
      </c>
      <c r="I26">
        <f t="shared" si="7"/>
        <v>2.2997999985818751E-3</v>
      </c>
      <c r="O26">
        <f t="shared" ca="1" si="3"/>
        <v>-7.8106218144008227E-2</v>
      </c>
      <c r="Q26" s="10">
        <f t="shared" si="4"/>
        <v>12512.859</v>
      </c>
      <c r="S26">
        <f t="shared" si="5"/>
        <v>2.2997999985818751E-3</v>
      </c>
      <c r="T26">
        <f t="shared" ca="1" si="6"/>
        <v>6.4651277535465283E-3</v>
      </c>
    </row>
    <row r="27" spans="1:21">
      <c r="A27" s="68" t="s">
        <v>83</v>
      </c>
      <c r="B27" s="69" t="s">
        <v>39</v>
      </c>
      <c r="C27" s="68">
        <v>27536.351999999999</v>
      </c>
      <c r="D27" s="68" t="s">
        <v>77</v>
      </c>
      <c r="E27">
        <f t="shared" si="0"/>
        <v>-35752.01036223321</v>
      </c>
      <c r="F27">
        <f t="shared" si="1"/>
        <v>-35752</v>
      </c>
      <c r="G27">
        <f t="shared" si="2"/>
        <v>-7.4056000048585702E-3</v>
      </c>
      <c r="I27">
        <f t="shared" si="7"/>
        <v>-7.4056000048585702E-3</v>
      </c>
      <c r="O27">
        <f t="shared" ca="1" si="3"/>
        <v>-7.8090580411599067E-2</v>
      </c>
      <c r="Q27" s="10">
        <f t="shared" si="4"/>
        <v>12517.851999999999</v>
      </c>
      <c r="S27">
        <f t="shared" si="5"/>
        <v>-7.4056000048585702E-3</v>
      </c>
      <c r="T27">
        <f t="shared" ca="1" si="6"/>
        <v>4.9963664551012877E-3</v>
      </c>
    </row>
    <row r="28" spans="1:21">
      <c r="A28" s="68" t="s">
        <v>83</v>
      </c>
      <c r="B28" s="69" t="s">
        <v>39</v>
      </c>
      <c r="C28" s="68">
        <v>27924.379000000001</v>
      </c>
      <c r="D28" s="68" t="s">
        <v>77</v>
      </c>
      <c r="E28">
        <f t="shared" si="0"/>
        <v>-35209.06633838563</v>
      </c>
      <c r="F28">
        <f t="shared" si="1"/>
        <v>-35209</v>
      </c>
      <c r="G28">
        <f t="shared" si="2"/>
        <v>-4.7410200000740588E-2</v>
      </c>
      <c r="I28">
        <f t="shared" si="7"/>
        <v>-4.7410200000740588E-2</v>
      </c>
      <c r="O28">
        <f t="shared" ca="1" si="3"/>
        <v>-7.6877539169003334E-2</v>
      </c>
      <c r="Q28" s="10">
        <f t="shared" si="4"/>
        <v>12905.879000000001</v>
      </c>
      <c r="S28">
        <f t="shared" si="5"/>
        <v>-4.7410200000740588E-2</v>
      </c>
      <c r="T28">
        <f t="shared" ca="1" si="6"/>
        <v>8.6832407765743177E-4</v>
      </c>
    </row>
    <row r="29" spans="1:21">
      <c r="A29" s="68" t="s">
        <v>83</v>
      </c>
      <c r="B29" s="69" t="s">
        <v>39</v>
      </c>
      <c r="C29" s="68">
        <v>29697.487000000001</v>
      </c>
      <c r="D29" s="68" t="s">
        <v>77</v>
      </c>
      <c r="E29">
        <f t="shared" si="0"/>
        <v>-32728.057562614023</v>
      </c>
      <c r="F29">
        <f t="shared" si="1"/>
        <v>-32728</v>
      </c>
      <c r="G29">
        <f t="shared" si="2"/>
        <v>-4.1138400003546849E-2</v>
      </c>
      <c r="I29">
        <f t="shared" si="7"/>
        <v>-4.1138400003546849E-2</v>
      </c>
      <c r="O29">
        <f t="shared" ca="1" si="3"/>
        <v>-7.1335080010844917E-2</v>
      </c>
      <c r="Q29" s="10">
        <f t="shared" si="4"/>
        <v>14678.987000000001</v>
      </c>
      <c r="S29">
        <f t="shared" si="5"/>
        <v>-4.1138400003546849E-2</v>
      </c>
      <c r="T29">
        <f t="shared" ca="1" si="6"/>
        <v>9.1183948346315483E-4</v>
      </c>
    </row>
    <row r="30" spans="1:21">
      <c r="A30" s="68" t="s">
        <v>83</v>
      </c>
      <c r="B30" s="69" t="s">
        <v>267</v>
      </c>
      <c r="C30" s="68">
        <v>29729.335999999999</v>
      </c>
      <c r="D30" s="68" t="s">
        <v>77</v>
      </c>
      <c r="E30">
        <f t="shared" si="0"/>
        <v>-32683.493075566679</v>
      </c>
      <c r="F30">
        <f t="shared" si="1"/>
        <v>-32683.5</v>
      </c>
      <c r="G30">
        <f t="shared" si="2"/>
        <v>4.9486999960208777E-3</v>
      </c>
      <c r="I30">
        <f t="shared" si="7"/>
        <v>4.9486999960208777E-3</v>
      </c>
      <c r="O30">
        <f t="shared" ca="1" si="3"/>
        <v>-7.1235668711958161E-2</v>
      </c>
      <c r="Q30" s="10">
        <f t="shared" si="4"/>
        <v>14710.835999999999</v>
      </c>
      <c r="S30">
        <f t="shared" si="5"/>
        <v>4.9486999960208777E-3</v>
      </c>
      <c r="T30">
        <f t="shared" ca="1" si="6"/>
        <v>5.804058035433296E-3</v>
      </c>
    </row>
    <row r="31" spans="1:21">
      <c r="A31" s="68" t="s">
        <v>83</v>
      </c>
      <c r="B31" s="69" t="s">
        <v>39</v>
      </c>
      <c r="C31" s="68">
        <v>30025.535</v>
      </c>
      <c r="D31" s="68" t="s">
        <v>77</v>
      </c>
      <c r="E31">
        <f t="shared" si="0"/>
        <v>-32269.038728524774</v>
      </c>
      <c r="F31">
        <f t="shared" si="1"/>
        <v>-32269</v>
      </c>
      <c r="G31">
        <f t="shared" si="2"/>
        <v>-2.7678200003720121E-2</v>
      </c>
      <c r="I31">
        <f t="shared" si="7"/>
        <v>-2.7678200003720121E-2</v>
      </c>
      <c r="O31">
        <f t="shared" ca="1" si="3"/>
        <v>-7.0309691557159021E-2</v>
      </c>
      <c r="Q31" s="10">
        <f t="shared" si="4"/>
        <v>15007.035</v>
      </c>
      <c r="S31">
        <f t="shared" si="5"/>
        <v>-2.7678200003720121E-2</v>
      </c>
      <c r="T31">
        <f t="shared" ca="1" si="6"/>
        <v>1.8174440720709322E-3</v>
      </c>
    </row>
    <row r="32" spans="1:21">
      <c r="A32" s="68" t="s">
        <v>83</v>
      </c>
      <c r="B32" s="69" t="s">
        <v>39</v>
      </c>
      <c r="C32" s="68">
        <v>30711.632000000001</v>
      </c>
      <c r="D32" s="68" t="s">
        <v>77</v>
      </c>
      <c r="E32">
        <f t="shared" si="0"/>
        <v>-31309.022374173783</v>
      </c>
      <c r="F32">
        <f t="shared" si="1"/>
        <v>-31309</v>
      </c>
      <c r="G32">
        <f t="shared" si="2"/>
        <v>-1.599020000139717E-2</v>
      </c>
      <c r="I32">
        <f t="shared" si="7"/>
        <v>-1.599020000139717E-2</v>
      </c>
      <c r="O32">
        <f t="shared" ca="1" si="3"/>
        <v>-6.816508825533231E-2</v>
      </c>
      <c r="Q32" s="10">
        <f t="shared" si="4"/>
        <v>15693.132000000001</v>
      </c>
      <c r="S32">
        <f t="shared" si="5"/>
        <v>-1.599020000139717E-2</v>
      </c>
      <c r="T32">
        <f t="shared" ca="1" si="6"/>
        <v>2.722218964310619E-3</v>
      </c>
    </row>
    <row r="33" spans="1:20">
      <c r="A33" s="68" t="s">
        <v>83</v>
      </c>
      <c r="B33" s="69" t="s">
        <v>39</v>
      </c>
      <c r="C33" s="68">
        <v>30764.538</v>
      </c>
      <c r="D33" s="68" t="s">
        <v>77</v>
      </c>
      <c r="E33">
        <f t="shared" si="0"/>
        <v>-31234.99402943056</v>
      </c>
      <c r="F33">
        <f t="shared" si="1"/>
        <v>-31235</v>
      </c>
      <c r="G33">
        <f t="shared" si="2"/>
        <v>4.2669999966165051E-3</v>
      </c>
      <c r="I33">
        <f t="shared" si="7"/>
        <v>4.2669999966165051E-3</v>
      </c>
      <c r="O33">
        <f t="shared" ca="1" si="3"/>
        <v>-6.7999775084149824E-2</v>
      </c>
      <c r="Q33" s="10">
        <f t="shared" si="4"/>
        <v>15746.038</v>
      </c>
      <c r="S33">
        <f t="shared" si="5"/>
        <v>4.2669999966165051E-3</v>
      </c>
      <c r="T33">
        <f t="shared" ca="1" si="6"/>
        <v>5.2224867805740691E-3</v>
      </c>
    </row>
    <row r="34" spans="1:20">
      <c r="A34" s="68" t="s">
        <v>83</v>
      </c>
      <c r="B34" s="69" t="s">
        <v>39</v>
      </c>
      <c r="C34" s="68">
        <v>30817.425999999999</v>
      </c>
      <c r="D34" s="68" t="s">
        <v>77</v>
      </c>
      <c r="E34">
        <f t="shared" si="0"/>
        <v>-31160.990871059494</v>
      </c>
      <c r="F34">
        <f t="shared" si="1"/>
        <v>-31161</v>
      </c>
      <c r="G34">
        <f t="shared" si="2"/>
        <v>6.5241999982390553E-3</v>
      </c>
      <c r="I34">
        <f t="shared" si="7"/>
        <v>6.5241999982390553E-3</v>
      </c>
      <c r="O34">
        <f t="shared" ca="1" si="3"/>
        <v>-6.7834461912967353E-2</v>
      </c>
      <c r="Q34" s="10">
        <f t="shared" si="4"/>
        <v>15798.925999999999</v>
      </c>
      <c r="S34">
        <f t="shared" si="5"/>
        <v>6.5241999982390553E-3</v>
      </c>
      <c r="T34">
        <f t="shared" ca="1" si="6"/>
        <v>5.5292106012250989E-3</v>
      </c>
    </row>
    <row r="35" spans="1:20">
      <c r="A35" s="68" t="s">
        <v>83</v>
      </c>
      <c r="B35" s="69" t="s">
        <v>39</v>
      </c>
      <c r="C35" s="68">
        <v>31145.417000000001</v>
      </c>
      <c r="D35" s="68" t="s">
        <v>77</v>
      </c>
      <c r="E35">
        <f t="shared" si="0"/>
        <v>-30702.051793815404</v>
      </c>
      <c r="F35">
        <f t="shared" si="1"/>
        <v>-30702</v>
      </c>
      <c r="G35">
        <f t="shared" si="2"/>
        <v>-3.7015600002632709E-2</v>
      </c>
      <c r="I35">
        <f t="shared" si="7"/>
        <v>-3.7015600002632709E-2</v>
      </c>
      <c r="O35">
        <f t="shared" ca="1" si="3"/>
        <v>-6.6809073459281457E-2</v>
      </c>
      <c r="Q35" s="10">
        <f t="shared" si="4"/>
        <v>16126.917000000001</v>
      </c>
      <c r="S35">
        <f t="shared" si="5"/>
        <v>-3.7015600002632709E-2</v>
      </c>
      <c r="T35">
        <f t="shared" ca="1" si="6"/>
        <v>8.8765106061203345E-4</v>
      </c>
    </row>
    <row r="36" spans="1:20">
      <c r="A36" s="68" t="s">
        <v>83</v>
      </c>
      <c r="B36" s="69" t="s">
        <v>39</v>
      </c>
      <c r="C36" s="68">
        <v>32174.589</v>
      </c>
      <c r="D36" s="68" t="s">
        <v>77</v>
      </c>
      <c r="E36">
        <f t="shared" si="0"/>
        <v>-29261.990182352136</v>
      </c>
      <c r="F36">
        <f t="shared" si="1"/>
        <v>-29262</v>
      </c>
      <c r="G36">
        <f t="shared" si="2"/>
        <v>7.0163999953365419E-3</v>
      </c>
      <c r="I36">
        <f t="shared" si="7"/>
        <v>7.0163999953365419E-3</v>
      </c>
      <c r="O36">
        <f t="shared" ca="1" si="3"/>
        <v>-6.3592168506541383E-2</v>
      </c>
      <c r="Q36" s="10">
        <f t="shared" si="4"/>
        <v>17156.089</v>
      </c>
      <c r="S36">
        <f t="shared" si="5"/>
        <v>7.0163999953365419E-3</v>
      </c>
      <c r="T36">
        <f t="shared" ca="1" si="6"/>
        <v>4.9855699458843878E-3</v>
      </c>
    </row>
    <row r="37" spans="1:20">
      <c r="A37" s="68" t="s">
        <v>127</v>
      </c>
      <c r="B37" s="69" t="s">
        <v>39</v>
      </c>
      <c r="C37" s="68">
        <v>33322.311999999998</v>
      </c>
      <c r="D37" s="68" t="s">
        <v>77</v>
      </c>
      <c r="E37">
        <f t="shared" si="0"/>
        <v>-27656.046926129216</v>
      </c>
      <c r="F37">
        <f t="shared" si="1"/>
        <v>-27656</v>
      </c>
      <c r="G37">
        <f t="shared" si="2"/>
        <v>-3.3536800001456868E-2</v>
      </c>
      <c r="I37">
        <f t="shared" si="7"/>
        <v>-3.3536800001456868E-2</v>
      </c>
      <c r="O37">
        <f t="shared" ca="1" si="3"/>
        <v>-6.000442589952712E-2</v>
      </c>
      <c r="Q37" s="10">
        <f t="shared" si="4"/>
        <v>18303.811999999998</v>
      </c>
      <c r="S37">
        <f t="shared" si="5"/>
        <v>-3.3536800001456868E-2</v>
      </c>
      <c r="T37">
        <f t="shared" ca="1" si="6"/>
        <v>7.0053522068019912E-4</v>
      </c>
    </row>
    <row r="38" spans="1:20">
      <c r="A38" s="68" t="s">
        <v>127</v>
      </c>
      <c r="B38" s="69" t="s">
        <v>39</v>
      </c>
      <c r="C38" s="68">
        <v>34101.305</v>
      </c>
      <c r="D38" s="68" t="s">
        <v>77</v>
      </c>
      <c r="E38">
        <f t="shared" si="0"/>
        <v>-26566.04650355786</v>
      </c>
      <c r="F38">
        <f t="shared" si="1"/>
        <v>-26566</v>
      </c>
      <c r="G38">
        <f t="shared" si="2"/>
        <v>-3.3234800001082476E-2</v>
      </c>
      <c r="I38">
        <f t="shared" si="7"/>
        <v>-3.3234800001082476E-2</v>
      </c>
      <c r="O38">
        <f t="shared" ca="1" si="3"/>
        <v>-5.7569407567244699E-2</v>
      </c>
      <c r="Q38" s="10">
        <f t="shared" si="4"/>
        <v>19082.805</v>
      </c>
      <c r="S38">
        <f t="shared" si="5"/>
        <v>-3.3234800001082476E-2</v>
      </c>
      <c r="T38">
        <f t="shared" ca="1" si="6"/>
        <v>5.9217312539911967E-4</v>
      </c>
    </row>
    <row r="39" spans="1:20">
      <c r="A39" s="68" t="s">
        <v>83</v>
      </c>
      <c r="B39" s="69" t="s">
        <v>39</v>
      </c>
      <c r="C39" s="68">
        <v>34121.349000000002</v>
      </c>
      <c r="D39" s="68" t="s">
        <v>77</v>
      </c>
      <c r="E39">
        <f t="shared" si="0"/>
        <v>-26538.000078917299</v>
      </c>
      <c r="F39">
        <f t="shared" si="1"/>
        <v>-26538</v>
      </c>
      <c r="G39">
        <f t="shared" si="2"/>
        <v>-5.6400000175926834E-5</v>
      </c>
      <c r="I39">
        <f t="shared" si="7"/>
        <v>-5.6400000175926834E-5</v>
      </c>
      <c r="O39">
        <f t="shared" ca="1" si="3"/>
        <v>-5.7506856637608086E-2</v>
      </c>
      <c r="Q39" s="10">
        <f t="shared" si="4"/>
        <v>19102.849000000002</v>
      </c>
      <c r="S39">
        <f t="shared" si="5"/>
        <v>-5.6400000175926834E-5</v>
      </c>
      <c r="T39">
        <f t="shared" ca="1" si="6"/>
        <v>3.3005549678494727E-3</v>
      </c>
    </row>
    <row r="40" spans="1:20">
      <c r="A40" s="68" t="s">
        <v>127</v>
      </c>
      <c r="B40" s="69" t="s">
        <v>39</v>
      </c>
      <c r="C40" s="68">
        <v>34833.178</v>
      </c>
      <c r="D40" s="68" t="s">
        <v>77</v>
      </c>
      <c r="E40">
        <f t="shared" si="0"/>
        <v>-25541.978406323909</v>
      </c>
      <c r="F40">
        <f t="shared" si="1"/>
        <v>-25542</v>
      </c>
      <c r="G40">
        <f t="shared" si="2"/>
        <v>1.5432399995916057E-2</v>
      </c>
      <c r="I40">
        <f t="shared" si="7"/>
        <v>1.5432399995916057E-2</v>
      </c>
      <c r="O40">
        <f t="shared" ca="1" si="3"/>
        <v>-5.5281830711962868E-2</v>
      </c>
      <c r="Q40" s="10">
        <f t="shared" si="4"/>
        <v>19814.678</v>
      </c>
      <c r="S40">
        <f t="shared" si="5"/>
        <v>1.5432399995916057E-2</v>
      </c>
      <c r="T40">
        <f t="shared" ca="1" si="6"/>
        <v>5.0005024246071268E-3</v>
      </c>
    </row>
    <row r="41" spans="1:20">
      <c r="A41" s="68" t="s">
        <v>127</v>
      </c>
      <c r="B41" s="69" t="s">
        <v>39</v>
      </c>
      <c r="C41" s="68">
        <v>34858.17</v>
      </c>
      <c r="D41" s="68" t="s">
        <v>77</v>
      </c>
      <c r="E41">
        <f t="shared" si="0"/>
        <v>-25507.008527825772</v>
      </c>
      <c r="F41">
        <f t="shared" si="1"/>
        <v>-25507</v>
      </c>
      <c r="G41">
        <f t="shared" si="2"/>
        <v>-6.0946000012336299E-3</v>
      </c>
      <c r="I41">
        <f t="shared" si="7"/>
        <v>-6.0946000012336299E-3</v>
      </c>
      <c r="O41">
        <f t="shared" ca="1" si="3"/>
        <v>-5.5203642049917109E-2</v>
      </c>
      <c r="Q41" s="10">
        <f t="shared" si="4"/>
        <v>19839.669999999998</v>
      </c>
      <c r="S41">
        <f t="shared" si="5"/>
        <v>-6.0946000012336299E-3</v>
      </c>
      <c r="T41">
        <f t="shared" ca="1" si="6"/>
        <v>2.4116980109393621E-3</v>
      </c>
    </row>
    <row r="42" spans="1:20">
      <c r="A42" s="68" t="s">
        <v>127</v>
      </c>
      <c r="B42" s="69" t="s">
        <v>39</v>
      </c>
      <c r="C42" s="68">
        <v>35201.209000000003</v>
      </c>
      <c r="D42" s="68" t="s">
        <v>77</v>
      </c>
      <c r="E42">
        <f t="shared" si="0"/>
        <v>-25027.013643457798</v>
      </c>
      <c r="F42">
        <f t="shared" si="1"/>
        <v>-25027</v>
      </c>
      <c r="G42">
        <f t="shared" si="2"/>
        <v>-9.7506000020075589E-3</v>
      </c>
      <c r="I42">
        <f t="shared" si="7"/>
        <v>-9.7506000020075589E-3</v>
      </c>
      <c r="O42">
        <f t="shared" ca="1" si="3"/>
        <v>-5.4131340399003747E-2</v>
      </c>
      <c r="Q42" s="10">
        <f t="shared" si="4"/>
        <v>20182.709000000003</v>
      </c>
      <c r="S42">
        <f t="shared" si="5"/>
        <v>-9.7506000020075589E-3</v>
      </c>
      <c r="T42">
        <f t="shared" ca="1" si="6"/>
        <v>1.9696501181855693E-3</v>
      </c>
    </row>
    <row r="43" spans="1:20">
      <c r="A43" s="68" t="s">
        <v>83</v>
      </c>
      <c r="B43" s="69" t="s">
        <v>39</v>
      </c>
      <c r="C43" s="68">
        <v>35874.453999999998</v>
      </c>
      <c r="D43" s="68" t="s">
        <v>77</v>
      </c>
      <c r="E43">
        <f t="shared" si="0"/>
        <v>-24084.980358827452</v>
      </c>
      <c r="F43">
        <f t="shared" si="1"/>
        <v>-24085</v>
      </c>
      <c r="G43">
        <f t="shared" si="2"/>
        <v>1.4036999993550126E-2</v>
      </c>
      <c r="I43">
        <f t="shared" si="7"/>
        <v>1.4036999993550126E-2</v>
      </c>
      <c r="O43">
        <f t="shared" ca="1" si="3"/>
        <v>-5.2026948409086282E-2</v>
      </c>
      <c r="Q43" s="10">
        <f t="shared" si="4"/>
        <v>20855.953999999998</v>
      </c>
      <c r="S43">
        <f t="shared" si="5"/>
        <v>1.4036999993550126E-2</v>
      </c>
      <c r="T43">
        <f t="shared" ca="1" si="6"/>
        <v>4.3644452785462058E-3</v>
      </c>
    </row>
    <row r="44" spans="1:20">
      <c r="A44" s="68" t="s">
        <v>83</v>
      </c>
      <c r="B44" s="69" t="s">
        <v>39</v>
      </c>
      <c r="C44" s="68">
        <v>36227.497000000003</v>
      </c>
      <c r="D44" s="68" t="s">
        <v>77</v>
      </c>
      <c r="E44">
        <f t="shared" si="0"/>
        <v>-23590.987448511358</v>
      </c>
      <c r="F44">
        <f t="shared" si="1"/>
        <v>-23591</v>
      </c>
      <c r="G44">
        <f t="shared" si="2"/>
        <v>8.9701999968383461E-3</v>
      </c>
      <c r="I44">
        <f t="shared" si="7"/>
        <v>8.9701999968383461E-3</v>
      </c>
      <c r="O44">
        <f t="shared" ca="1" si="3"/>
        <v>-5.0923371293354613E-2</v>
      </c>
      <c r="Q44" s="10">
        <f t="shared" si="4"/>
        <v>21208.997000000003</v>
      </c>
      <c r="S44">
        <f t="shared" si="5"/>
        <v>8.9701999968383461E-3</v>
      </c>
      <c r="T44">
        <f t="shared" ca="1" si="6"/>
        <v>3.5872398818934262E-3</v>
      </c>
    </row>
    <row r="45" spans="1:20">
      <c r="A45" s="68" t="s">
        <v>83</v>
      </c>
      <c r="B45" s="69" t="s">
        <v>39</v>
      </c>
      <c r="C45" s="68">
        <v>36285.370000000003</v>
      </c>
      <c r="D45" s="68" t="s">
        <v>77</v>
      </c>
      <c r="E45">
        <f t="shared" si="0"/>
        <v>-23510.009064295493</v>
      </c>
      <c r="F45">
        <f t="shared" si="1"/>
        <v>-23510</v>
      </c>
      <c r="G45">
        <f t="shared" si="2"/>
        <v>-6.4780000029713847E-3</v>
      </c>
      <c r="I45">
        <f t="shared" si="7"/>
        <v>-6.4780000029713847E-3</v>
      </c>
      <c r="O45">
        <f t="shared" ca="1" si="3"/>
        <v>-5.0742420389762996E-2</v>
      </c>
      <c r="Q45" s="10">
        <f t="shared" si="4"/>
        <v>21266.870000000003</v>
      </c>
      <c r="S45">
        <f t="shared" si="5"/>
        <v>-6.4780000029713847E-3</v>
      </c>
      <c r="T45">
        <f t="shared" ca="1" si="6"/>
        <v>1.9593389121786127E-3</v>
      </c>
    </row>
    <row r="46" spans="1:20">
      <c r="A46" s="68" t="s">
        <v>83</v>
      </c>
      <c r="B46" s="69" t="s">
        <v>39</v>
      </c>
      <c r="C46" s="68">
        <v>36613.415000000001</v>
      </c>
      <c r="D46" s="68" t="s">
        <v>77</v>
      </c>
      <c r="E46">
        <f t="shared" si="0"/>
        <v>-23050.994427934937</v>
      </c>
      <c r="F46">
        <f t="shared" si="1"/>
        <v>-23051</v>
      </c>
      <c r="G46">
        <f t="shared" si="2"/>
        <v>3.9822000035201199E-3</v>
      </c>
      <c r="I46">
        <f t="shared" si="7"/>
        <v>3.9822000035201199E-3</v>
      </c>
      <c r="O46">
        <f t="shared" ca="1" si="3"/>
        <v>-4.97170319360771E-2</v>
      </c>
      <c r="Q46" s="10">
        <f t="shared" si="4"/>
        <v>21594.915000000001</v>
      </c>
      <c r="S46">
        <f t="shared" si="5"/>
        <v>3.9822000035201199E-3</v>
      </c>
      <c r="T46">
        <f t="shared" ca="1" si="6"/>
        <v>2.8836075109026581E-3</v>
      </c>
    </row>
    <row r="47" spans="1:20">
      <c r="A47" s="68" t="s">
        <v>83</v>
      </c>
      <c r="B47" s="69" t="s">
        <v>39</v>
      </c>
      <c r="C47" s="68">
        <v>36903.565999999999</v>
      </c>
      <c r="D47" s="68" t="s">
        <v>77</v>
      </c>
      <c r="E47">
        <f t="shared" si="0"/>
        <v>-22645.00270193804</v>
      </c>
      <c r="F47">
        <f t="shared" si="1"/>
        <v>-22645</v>
      </c>
      <c r="G47">
        <f t="shared" si="2"/>
        <v>-1.9310000061523169E-3</v>
      </c>
      <c r="I47">
        <f t="shared" si="7"/>
        <v>-1.9310000061523169E-3</v>
      </c>
      <c r="O47">
        <f t="shared" ca="1" si="3"/>
        <v>-4.8810043456346208E-2</v>
      </c>
      <c r="Q47" s="10">
        <f t="shared" si="4"/>
        <v>21885.065999999999</v>
      </c>
      <c r="S47">
        <f t="shared" si="5"/>
        <v>-1.9310000061523169E-3</v>
      </c>
      <c r="T47">
        <f t="shared" ca="1" si="6"/>
        <v>2.1976447148051668E-3</v>
      </c>
    </row>
    <row r="48" spans="1:20">
      <c r="A48" s="68" t="s">
        <v>83</v>
      </c>
      <c r="B48" s="69" t="s">
        <v>39</v>
      </c>
      <c r="C48" s="68">
        <v>37039.357000000004</v>
      </c>
      <c r="D48" s="68" t="s">
        <v>77</v>
      </c>
      <c r="E48">
        <f t="shared" si="0"/>
        <v>-22454.998109622844</v>
      </c>
      <c r="F48">
        <f t="shared" si="1"/>
        <v>-22455</v>
      </c>
      <c r="G48">
        <f t="shared" si="2"/>
        <v>1.3509999989764765E-3</v>
      </c>
      <c r="I48">
        <f t="shared" si="7"/>
        <v>1.3509999989764765E-3</v>
      </c>
      <c r="O48">
        <f t="shared" ca="1" si="3"/>
        <v>-4.8385590719526347E-2</v>
      </c>
      <c r="Q48" s="10">
        <f t="shared" si="4"/>
        <v>22020.857000000004</v>
      </c>
      <c r="S48">
        <f t="shared" si="5"/>
        <v>1.3509999989764765E-3</v>
      </c>
      <c r="T48">
        <f t="shared" ca="1" si="6"/>
        <v>2.4737284562998613E-3</v>
      </c>
    </row>
    <row r="49" spans="1:21">
      <c r="A49" s="68" t="s">
        <v>83</v>
      </c>
      <c r="B49" s="69" t="s">
        <v>39</v>
      </c>
      <c r="C49" s="68">
        <v>37377.421999999999</v>
      </c>
      <c r="D49" s="68" t="s">
        <v>77</v>
      </c>
      <c r="E49">
        <f t="shared" si="0"/>
        <v>-21981.96305942781</v>
      </c>
      <c r="F49">
        <f t="shared" si="1"/>
        <v>-21982</v>
      </c>
      <c r="G49">
        <f t="shared" si="2"/>
        <v>2.6400399998237845E-2</v>
      </c>
      <c r="I49">
        <f t="shared" si="7"/>
        <v>2.6400399998237845E-2</v>
      </c>
      <c r="O49">
        <f t="shared" ca="1" si="3"/>
        <v>-4.7328926801022131E-2</v>
      </c>
      <c r="Q49" s="10">
        <f t="shared" si="4"/>
        <v>22358.921999999999</v>
      </c>
      <c r="S49">
        <f t="shared" si="5"/>
        <v>2.6400399998237845E-2</v>
      </c>
      <c r="T49">
        <f t="shared" ca="1" si="6"/>
        <v>5.4360136302720749E-3</v>
      </c>
    </row>
    <row r="50" spans="1:21">
      <c r="A50" t="s">
        <v>35</v>
      </c>
      <c r="B50" s="5"/>
      <c r="C50" s="24">
        <f>38000+0.0115</f>
        <v>38000.011500000001</v>
      </c>
      <c r="D50" s="24"/>
      <c r="E50">
        <f t="shared" si="0"/>
        <v>-21110.809123399515</v>
      </c>
      <c r="F50">
        <f t="shared" si="1"/>
        <v>-21111</v>
      </c>
      <c r="G50">
        <f t="shared" si="2"/>
        <v>0.13641420000203652</v>
      </c>
      <c r="J50">
        <f>+G50</f>
        <v>0.13641420000203652</v>
      </c>
      <c r="O50">
        <f t="shared" ca="1" si="3"/>
        <v>-4.5383146096968946E-2</v>
      </c>
      <c r="Q50" s="10">
        <f t="shared" si="4"/>
        <v>22981.511500000001</v>
      </c>
      <c r="S50">
        <f t="shared" si="5"/>
        <v>0.13641420000203652</v>
      </c>
      <c r="T50">
        <f t="shared" ca="1" si="6"/>
        <v>3.3050275048641581E-2</v>
      </c>
    </row>
    <row r="51" spans="1:21">
      <c r="A51" t="s">
        <v>35</v>
      </c>
      <c r="B51" s="5"/>
      <c r="C51" s="24">
        <f>45700.5-0.03206</f>
        <v>45700.467940000002</v>
      </c>
      <c r="D51" s="24"/>
      <c r="E51">
        <f t="shared" si="0"/>
        <v>-10336.000141043683</v>
      </c>
      <c r="F51">
        <f t="shared" si="1"/>
        <v>-10336</v>
      </c>
      <c r="G51">
        <f t="shared" si="2"/>
        <v>-1.007999962894246E-4</v>
      </c>
      <c r="J51">
        <f>+G51</f>
        <v>-1.007999962894246E-4</v>
      </c>
      <c r="O51">
        <f t="shared" ca="1" si="3"/>
        <v>-2.1312207995736805E-2</v>
      </c>
      <c r="Q51" s="10">
        <f t="shared" si="4"/>
        <v>30681.967940000002</v>
      </c>
      <c r="S51">
        <f t="shared" si="5"/>
        <v>-1.007999962894246E-4</v>
      </c>
      <c r="T51">
        <f t="shared" ca="1" si="6"/>
        <v>4.4992382931902033E-4</v>
      </c>
    </row>
    <row r="52" spans="1:21">
      <c r="A52" s="68" t="s">
        <v>165</v>
      </c>
      <c r="B52" s="69" t="s">
        <v>39</v>
      </c>
      <c r="C52" s="68">
        <v>46091.394</v>
      </c>
      <c r="D52" s="68" t="s">
        <v>77</v>
      </c>
      <c r="E52">
        <f t="shared" si="0"/>
        <v>-9788.9996280812411</v>
      </c>
      <c r="F52">
        <f t="shared" si="1"/>
        <v>-9789</v>
      </c>
      <c r="G52">
        <f t="shared" si="2"/>
        <v>2.6580000121612102E-4</v>
      </c>
      <c r="I52">
        <f>+G52</f>
        <v>2.6580000121612102E-4</v>
      </c>
      <c r="O52">
        <f t="shared" ca="1" si="3"/>
        <v>-2.0090230906050128E-2</v>
      </c>
      <c r="Q52" s="10">
        <f t="shared" si="4"/>
        <v>31072.894</v>
      </c>
      <c r="S52">
        <f t="shared" si="5"/>
        <v>2.6580000121612102E-4</v>
      </c>
      <c r="T52">
        <f t="shared" ca="1" si="6"/>
        <v>4.143679942975788E-4</v>
      </c>
    </row>
    <row r="53" spans="1:21">
      <c r="A53" s="68" t="s">
        <v>170</v>
      </c>
      <c r="B53" s="69" t="s">
        <v>39</v>
      </c>
      <c r="C53" s="68">
        <v>46825.4</v>
      </c>
      <c r="D53" s="68" t="s">
        <v>77</v>
      </c>
      <c r="E53">
        <f t="shared" ref="E53:E83" si="8">+(C53-C$7)/C$8</f>
        <v>-8761.9469457465966</v>
      </c>
      <c r="F53">
        <f t="shared" ref="F53:F83" si="9">ROUND(2*E53,0)/2</f>
        <v>-8762</v>
      </c>
      <c r="G53">
        <f t="shared" si="2"/>
        <v>3.7916399996902328E-2</v>
      </c>
      <c r="I53">
        <f>+G53</f>
        <v>3.7916399996902328E-2</v>
      </c>
      <c r="O53">
        <f t="shared" ref="O53:O83" ca="1" si="10">+C$11+C$12*F53</f>
        <v>-1.7795952165450088E-2</v>
      </c>
      <c r="Q53" s="10">
        <f t="shared" ref="Q53:Q83" si="11">+C53-15018.5</f>
        <v>31806.9</v>
      </c>
      <c r="S53">
        <f t="shared" ref="S53:S83" si="12">MAX(G53:N53)</f>
        <v>3.7916399996902328E-2</v>
      </c>
      <c r="T53">
        <f t="shared" ref="T53:T83" ca="1" si="13">+(S53-O53)^2</f>
        <v>3.1038661834619737E-3</v>
      </c>
    </row>
    <row r="54" spans="1:21">
      <c r="A54" s="68" t="s">
        <v>174</v>
      </c>
      <c r="B54" s="69" t="s">
        <v>39</v>
      </c>
      <c r="C54" s="68">
        <v>47614.38</v>
      </c>
      <c r="D54" s="68" t="s">
        <v>77</v>
      </c>
      <c r="E54">
        <f t="shared" si="8"/>
        <v>-7657.9722843563877</v>
      </c>
      <c r="F54">
        <f t="shared" si="9"/>
        <v>-7658</v>
      </c>
      <c r="G54">
        <f t="shared" si="2"/>
        <v>1.9807599994237535E-2</v>
      </c>
      <c r="I54">
        <f>+G54</f>
        <v>1.9807599994237535E-2</v>
      </c>
      <c r="O54">
        <f t="shared" ca="1" si="10"/>
        <v>-1.5329658368349368E-2</v>
      </c>
      <c r="Q54" s="10">
        <f t="shared" si="11"/>
        <v>32595.879999999997</v>
      </c>
      <c r="S54">
        <f t="shared" si="12"/>
        <v>1.9807599994237535E-2</v>
      </c>
      <c r="T54">
        <f t="shared" ca="1" si="13"/>
        <v>1.2346269252391832E-3</v>
      </c>
    </row>
    <row r="55" spans="1:21" s="74" customFormat="1">
      <c r="A55" s="71" t="s">
        <v>32</v>
      </c>
      <c r="B55" s="41" t="s">
        <v>34</v>
      </c>
      <c r="C55" s="72">
        <v>51305.737300000001</v>
      </c>
      <c r="D55" s="73"/>
      <c r="E55" s="74">
        <f t="shared" si="8"/>
        <v>-2492.8667996320573</v>
      </c>
      <c r="F55" s="74">
        <f t="shared" si="9"/>
        <v>-2493</v>
      </c>
      <c r="O55" s="74">
        <f t="shared" ca="1" si="10"/>
        <v>-3.7912458121670961E-3</v>
      </c>
      <c r="Q55" s="75">
        <f t="shared" si="11"/>
        <v>36287.237300000001</v>
      </c>
      <c r="R55" s="75"/>
      <c r="S55" s="74">
        <f t="shared" si="12"/>
        <v>0</v>
      </c>
      <c r="T55" s="74">
        <f t="shared" ca="1" si="13"/>
        <v>1.4373544808274545E-5</v>
      </c>
      <c r="U55" s="71">
        <f>+C55-(C$7+F55*C$8)</f>
        <v>9.519459999864921E-2</v>
      </c>
    </row>
    <row r="56" spans="1:21" s="74" customFormat="1">
      <c r="A56" s="71" t="s">
        <v>32</v>
      </c>
      <c r="B56" s="41" t="s">
        <v>33</v>
      </c>
      <c r="C56" s="72">
        <v>51555.744100000004</v>
      </c>
      <c r="D56" s="73"/>
      <c r="E56" s="74">
        <f t="shared" si="8"/>
        <v>-2143.046560367115</v>
      </c>
      <c r="F56" s="74">
        <f t="shared" si="9"/>
        <v>-2143</v>
      </c>
      <c r="O56" s="74">
        <f t="shared" ca="1" si="10"/>
        <v>-3.0093591917094405E-3</v>
      </c>
      <c r="Q56" s="75">
        <f t="shared" si="11"/>
        <v>36537.244100000004</v>
      </c>
      <c r="R56" s="75"/>
      <c r="S56" s="74">
        <f t="shared" si="12"/>
        <v>0</v>
      </c>
      <c r="T56" s="74">
        <f t="shared" ca="1" si="13"/>
        <v>9.0562427447260968E-6</v>
      </c>
      <c r="U56" s="71">
        <f>+C56-(C$7+F56*C$8)</f>
        <v>-3.327539999736473E-2</v>
      </c>
    </row>
    <row r="57" spans="1:21">
      <c r="A57" s="15" t="s">
        <v>41</v>
      </c>
      <c r="B57" s="5" t="s">
        <v>39</v>
      </c>
      <c r="C57" s="24">
        <v>53087.319900000002</v>
      </c>
      <c r="D57" s="24">
        <v>2.0000000000000001E-4</v>
      </c>
      <c r="E57">
        <f t="shared" si="8"/>
        <v>0</v>
      </c>
      <c r="F57">
        <f t="shared" si="9"/>
        <v>0</v>
      </c>
      <c r="G57">
        <f t="shared" ref="G57:G89" si="14">+C57-(C$7+F57*C$8)</f>
        <v>0</v>
      </c>
      <c r="K57">
        <f>+G57</f>
        <v>0</v>
      </c>
      <c r="O57">
        <f t="shared" ca="1" si="10"/>
        <v>1.7780208872641527E-3</v>
      </c>
      <c r="Q57" s="10">
        <f t="shared" si="11"/>
        <v>38068.819900000002</v>
      </c>
      <c r="S57">
        <f t="shared" si="12"/>
        <v>0</v>
      </c>
      <c r="T57">
        <f t="shared" ca="1" si="13"/>
        <v>3.161358275547605E-6</v>
      </c>
    </row>
    <row r="58" spans="1:21">
      <c r="A58" s="19" t="s">
        <v>45</v>
      </c>
      <c r="B58" s="20" t="s">
        <v>39</v>
      </c>
      <c r="C58" s="21">
        <v>53398.916899999997</v>
      </c>
      <c r="D58" s="21">
        <v>4.0000000000000002E-4</v>
      </c>
      <c r="E58">
        <f t="shared" si="8"/>
        <v>435.99988917995455</v>
      </c>
      <c r="F58">
        <f t="shared" si="9"/>
        <v>436</v>
      </c>
      <c r="G58">
        <f t="shared" si="14"/>
        <v>-7.9200006439350545E-5</v>
      </c>
      <c r="K58">
        <f>+G58</f>
        <v>-7.9200006439350545E-5</v>
      </c>
      <c r="O58">
        <f t="shared" ca="1" si="10"/>
        <v>2.7520282201771188E-3</v>
      </c>
      <c r="Q58" s="10">
        <f t="shared" si="11"/>
        <v>38380.416899999997</v>
      </c>
      <c r="S58">
        <f t="shared" si="12"/>
        <v>-7.9200006439350545E-5</v>
      </c>
      <c r="T58">
        <f t="shared" ca="1" si="13"/>
        <v>8.0158532711898381E-6</v>
      </c>
    </row>
    <row r="59" spans="1:21">
      <c r="A59" s="49" t="s">
        <v>60</v>
      </c>
      <c r="B59" s="50" t="s">
        <v>39</v>
      </c>
      <c r="C59" s="51">
        <v>53399.633600000001</v>
      </c>
      <c r="D59" s="51">
        <v>1.6000000000000001E-3</v>
      </c>
      <c r="E59">
        <f t="shared" si="8"/>
        <v>437.00272656470867</v>
      </c>
      <c r="F59">
        <f t="shared" si="9"/>
        <v>437</v>
      </c>
      <c r="G59">
        <f t="shared" si="14"/>
        <v>1.9486000019242056E-3</v>
      </c>
      <c r="K59">
        <f>+G59</f>
        <v>1.9486000019242056E-3</v>
      </c>
      <c r="O59">
        <f t="shared" ca="1" si="10"/>
        <v>2.7542621819498549E-3</v>
      </c>
      <c r="Q59" s="10">
        <f t="shared" si="11"/>
        <v>38381.133600000001</v>
      </c>
      <c r="S59">
        <f t="shared" si="12"/>
        <v>1.9486000019242056E-3</v>
      </c>
      <c r="T59">
        <f t="shared" ca="1" si="13"/>
        <v>6.4909154832368178E-7</v>
      </c>
    </row>
    <row r="60" spans="1:21">
      <c r="A60" s="30" t="s">
        <v>50</v>
      </c>
      <c r="B60" s="33"/>
      <c r="C60" s="32">
        <v>53764.469100000002</v>
      </c>
      <c r="D60" s="32">
        <v>8.9999999999999993E-3</v>
      </c>
      <c r="E60">
        <f t="shared" si="8"/>
        <v>947.49620875136861</v>
      </c>
      <c r="F60">
        <f t="shared" si="9"/>
        <v>947.5</v>
      </c>
      <c r="G60">
        <f t="shared" si="14"/>
        <v>-2.7094999968539923E-3</v>
      </c>
      <c r="J60">
        <f t="shared" ref="J60:J68" si="15">+G60</f>
        <v>-2.7094999968539923E-3</v>
      </c>
      <c r="O60">
        <f t="shared" ca="1" si="10"/>
        <v>3.894699666931665E-3</v>
      </c>
      <c r="Q60" s="10">
        <f t="shared" si="11"/>
        <v>38745.969100000002</v>
      </c>
      <c r="S60">
        <f t="shared" si="12"/>
        <v>-2.7094999968539923E-3</v>
      </c>
      <c r="T60">
        <f t="shared" ca="1" si="13"/>
        <v>4.3615453199146588E-5</v>
      </c>
    </row>
    <row r="61" spans="1:21">
      <c r="A61" s="30" t="s">
        <v>50</v>
      </c>
      <c r="B61" s="33"/>
      <c r="C61" s="32">
        <v>53764.4692</v>
      </c>
      <c r="D61" s="32">
        <v>4.0000000000000001E-3</v>
      </c>
      <c r="E61">
        <f t="shared" si="8"/>
        <v>947.49634867565487</v>
      </c>
      <c r="F61">
        <f t="shared" si="9"/>
        <v>947.5</v>
      </c>
      <c r="G61">
        <f t="shared" si="14"/>
        <v>-2.6094999993802048E-3</v>
      </c>
      <c r="J61">
        <f t="shared" si="15"/>
        <v>-2.6094999993802048E-3</v>
      </c>
      <c r="O61">
        <f t="shared" ca="1" si="10"/>
        <v>3.894699666931665E-3</v>
      </c>
      <c r="Q61" s="10">
        <f t="shared" si="11"/>
        <v>38745.9692</v>
      </c>
      <c r="S61">
        <f t="shared" si="12"/>
        <v>-2.6094999993802048E-3</v>
      </c>
      <c r="T61">
        <f t="shared" ca="1" si="13"/>
        <v>4.2304613299251438E-5</v>
      </c>
    </row>
    <row r="62" spans="1:21">
      <c r="A62" s="30" t="s">
        <v>50</v>
      </c>
      <c r="B62" s="33"/>
      <c r="C62" s="32">
        <v>53764.479500000001</v>
      </c>
      <c r="D62" s="32">
        <v>5.0000000000000001E-3</v>
      </c>
      <c r="E62">
        <f t="shared" si="8"/>
        <v>947.51076087750312</v>
      </c>
      <c r="F62">
        <f t="shared" si="9"/>
        <v>947.5</v>
      </c>
      <c r="G62">
        <f t="shared" si="14"/>
        <v>7.6905000023543835E-3</v>
      </c>
      <c r="J62">
        <f t="shared" si="15"/>
        <v>7.6905000023543835E-3</v>
      </c>
      <c r="O62">
        <f t="shared" ca="1" si="10"/>
        <v>3.894699666931665E-3</v>
      </c>
      <c r="Q62" s="10">
        <f t="shared" si="11"/>
        <v>38745.979500000001</v>
      </c>
      <c r="S62">
        <f t="shared" si="12"/>
        <v>7.6905000023543835E-3</v>
      </c>
      <c r="T62">
        <f t="shared" ca="1" si="13"/>
        <v>1.4408100186395223E-5</v>
      </c>
    </row>
    <row r="63" spans="1:21">
      <c r="A63" s="30" t="s">
        <v>50</v>
      </c>
      <c r="B63" s="33"/>
      <c r="C63" s="32">
        <v>53807.355600000003</v>
      </c>
      <c r="D63" s="32">
        <v>5.0000000000000001E-3</v>
      </c>
      <c r="E63">
        <f t="shared" si="8"/>
        <v>1007.5048392815621</v>
      </c>
      <c r="F63">
        <f t="shared" si="9"/>
        <v>1007.5</v>
      </c>
      <c r="G63">
        <f t="shared" si="14"/>
        <v>3.4585000030347146E-3</v>
      </c>
      <c r="J63">
        <f t="shared" si="15"/>
        <v>3.4585000030347146E-3</v>
      </c>
      <c r="O63">
        <f t="shared" ca="1" si="10"/>
        <v>4.0287373732958345E-3</v>
      </c>
      <c r="Q63" s="10">
        <f t="shared" si="11"/>
        <v>38788.855600000003</v>
      </c>
      <c r="S63">
        <f t="shared" si="12"/>
        <v>3.4585000030347146E-3</v>
      </c>
      <c r="T63">
        <f t="shared" ca="1" si="13"/>
        <v>3.2517065844231748E-7</v>
      </c>
    </row>
    <row r="64" spans="1:21">
      <c r="A64" s="30" t="s">
        <v>50</v>
      </c>
      <c r="B64" s="33"/>
      <c r="C64" s="32">
        <v>53807.356599999999</v>
      </c>
      <c r="D64" s="32">
        <v>8.0000000000000002E-3</v>
      </c>
      <c r="E64">
        <f t="shared" si="8"/>
        <v>1007.5062385244549</v>
      </c>
      <c r="F64">
        <f t="shared" si="9"/>
        <v>1007.5</v>
      </c>
      <c r="G64">
        <f t="shared" si="14"/>
        <v>4.4584999996004626E-3</v>
      </c>
      <c r="J64">
        <f t="shared" si="15"/>
        <v>4.4584999996004626E-3</v>
      </c>
      <c r="O64">
        <f t="shared" ca="1" si="10"/>
        <v>4.0287373732958345E-3</v>
      </c>
      <c r="Q64" s="10">
        <f t="shared" si="11"/>
        <v>38788.856599999999</v>
      </c>
      <c r="S64">
        <f t="shared" si="12"/>
        <v>4.4584999996004626E-3</v>
      </c>
      <c r="T64">
        <f t="shared" ca="1" si="13"/>
        <v>1.8469591496825147E-7</v>
      </c>
    </row>
    <row r="65" spans="1:20">
      <c r="A65" s="30" t="s">
        <v>50</v>
      </c>
      <c r="B65" s="33"/>
      <c r="C65" s="32">
        <v>53807.3727</v>
      </c>
      <c r="D65" s="32">
        <v>8.9999999999999993E-3</v>
      </c>
      <c r="E65">
        <f t="shared" si="8"/>
        <v>1007.5287663351081</v>
      </c>
      <c r="F65">
        <f t="shared" si="9"/>
        <v>1007.5</v>
      </c>
      <c r="G65">
        <f t="shared" si="14"/>
        <v>2.0558500000333879E-2</v>
      </c>
      <c r="J65">
        <f t="shared" si="15"/>
        <v>2.0558500000333879E-2</v>
      </c>
      <c r="O65">
        <f t="shared" ca="1" si="10"/>
        <v>4.0287373732958345E-3</v>
      </c>
      <c r="Q65" s="10">
        <f t="shared" si="11"/>
        <v>38788.8727</v>
      </c>
      <c r="S65">
        <f t="shared" si="12"/>
        <v>2.0558500000333879E-2</v>
      </c>
      <c r="T65">
        <f t="shared" ca="1" si="13"/>
        <v>2.732330525062236E-4</v>
      </c>
    </row>
    <row r="66" spans="1:20">
      <c r="A66" s="30" t="s">
        <v>50</v>
      </c>
      <c r="B66" s="33"/>
      <c r="C66" s="32">
        <v>53808.423699999999</v>
      </c>
      <c r="D66" s="32">
        <v>3.0000000000000001E-3</v>
      </c>
      <c r="E66">
        <f t="shared" si="8"/>
        <v>1008.9993706205406</v>
      </c>
      <c r="F66">
        <f t="shared" si="9"/>
        <v>1009</v>
      </c>
      <c r="G66">
        <f t="shared" si="14"/>
        <v>-4.4980000529903919E-4</v>
      </c>
      <c r="J66">
        <f t="shared" si="15"/>
        <v>-4.4980000529903919E-4</v>
      </c>
      <c r="O66">
        <f t="shared" ca="1" si="10"/>
        <v>4.0320883159549389E-3</v>
      </c>
      <c r="Q66" s="10">
        <f t="shared" si="11"/>
        <v>38789.923699999999</v>
      </c>
      <c r="S66">
        <f t="shared" si="12"/>
        <v>-4.4980000529903919E-4</v>
      </c>
      <c r="T66">
        <f t="shared" ca="1" si="13"/>
        <v>2.0087322924192804E-5</v>
      </c>
    </row>
    <row r="67" spans="1:20">
      <c r="A67" s="30" t="s">
        <v>50</v>
      </c>
      <c r="B67" s="33"/>
      <c r="C67" s="32">
        <v>53808.427199999998</v>
      </c>
      <c r="D67" s="32">
        <v>4.0000000000000001E-3</v>
      </c>
      <c r="E67">
        <f t="shared" si="8"/>
        <v>1009.0042679706809</v>
      </c>
      <c r="F67">
        <f t="shared" si="9"/>
        <v>1009</v>
      </c>
      <c r="G67">
        <f t="shared" si="14"/>
        <v>3.0501999935950153E-3</v>
      </c>
      <c r="J67">
        <f t="shared" si="15"/>
        <v>3.0501999935950153E-3</v>
      </c>
      <c r="O67">
        <f t="shared" ca="1" si="10"/>
        <v>4.0320883159549389E-3</v>
      </c>
      <c r="Q67" s="10">
        <f t="shared" si="11"/>
        <v>38789.927199999998</v>
      </c>
      <c r="S67">
        <f t="shared" si="12"/>
        <v>3.0501999935950153E-3</v>
      </c>
      <c r="T67">
        <f t="shared" ca="1" si="13"/>
        <v>9.6410467758678539E-7</v>
      </c>
    </row>
    <row r="68" spans="1:20">
      <c r="A68" s="30" t="s">
        <v>50</v>
      </c>
      <c r="B68" s="33"/>
      <c r="C68" s="32">
        <v>53808.4352</v>
      </c>
      <c r="D68" s="32">
        <v>4.0000000000000001E-3</v>
      </c>
      <c r="E68">
        <f t="shared" si="8"/>
        <v>1009.0154619138644</v>
      </c>
      <c r="F68">
        <f t="shared" si="9"/>
        <v>1009</v>
      </c>
      <c r="G68">
        <f t="shared" si="14"/>
        <v>1.105019999522483E-2</v>
      </c>
      <c r="J68">
        <f t="shared" si="15"/>
        <v>1.105019999522483E-2</v>
      </c>
      <c r="O68">
        <f t="shared" ca="1" si="10"/>
        <v>4.0320883159549389E-3</v>
      </c>
      <c r="Q68" s="10">
        <f t="shared" si="11"/>
        <v>38789.9352</v>
      </c>
      <c r="S68">
        <f t="shared" si="12"/>
        <v>1.105019999522483E-2</v>
      </c>
      <c r="T68">
        <f t="shared" ca="1" si="13"/>
        <v>4.9253891542704446E-5</v>
      </c>
    </row>
    <row r="69" spans="1:20">
      <c r="A69" s="31" t="s">
        <v>53</v>
      </c>
      <c r="B69" s="33" t="s">
        <v>39</v>
      </c>
      <c r="C69" s="34">
        <v>54049.985299999826</v>
      </c>
      <c r="D69" s="34">
        <v>4.0000000000000002E-4</v>
      </c>
      <c r="E69">
        <f t="shared" si="8"/>
        <v>1347.0027237659776</v>
      </c>
      <c r="F69">
        <f t="shared" si="9"/>
        <v>1347</v>
      </c>
      <c r="G69">
        <f t="shared" si="14"/>
        <v>1.9465998266241513E-3</v>
      </c>
      <c r="K69">
        <f>+G69</f>
        <v>1.9465998266241513E-3</v>
      </c>
      <c r="O69">
        <f t="shared" ca="1" si="10"/>
        <v>4.7871673951397613E-3</v>
      </c>
      <c r="Q69" s="10">
        <f t="shared" si="11"/>
        <v>39031.485299999826</v>
      </c>
      <c r="S69">
        <f t="shared" si="12"/>
        <v>1.9465998266241513E-3</v>
      </c>
      <c r="T69">
        <f t="shared" ca="1" si="13"/>
        <v>8.0688241113026843E-6</v>
      </c>
    </row>
    <row r="70" spans="1:20">
      <c r="A70" s="30" t="s">
        <v>51</v>
      </c>
      <c r="B70" s="33" t="s">
        <v>39</v>
      </c>
      <c r="C70" s="32">
        <v>54084.6639</v>
      </c>
      <c r="D70" s="32">
        <v>1.6000000000000001E-3</v>
      </c>
      <c r="E70">
        <f t="shared" si="8"/>
        <v>1395.526508516768</v>
      </c>
      <c r="F70">
        <f t="shared" si="9"/>
        <v>1395.5</v>
      </c>
      <c r="G70">
        <f t="shared" si="14"/>
        <v>1.894489999540383E-2</v>
      </c>
      <c r="J70">
        <f>+G70</f>
        <v>1.894489999540383E-2</v>
      </c>
      <c r="O70">
        <f t="shared" ca="1" si="10"/>
        <v>4.8955145411174652E-3</v>
      </c>
      <c r="Q70" s="10">
        <f t="shared" si="11"/>
        <v>39066.1639</v>
      </c>
      <c r="S70">
        <f t="shared" si="12"/>
        <v>1.894489999540383E-2</v>
      </c>
      <c r="T70">
        <f t="shared" ca="1" si="13"/>
        <v>1.9738523164311328E-4</v>
      </c>
    </row>
    <row r="71" spans="1:20">
      <c r="A71" s="32" t="s">
        <v>52</v>
      </c>
      <c r="B71" s="33"/>
      <c r="C71" s="32">
        <v>54174.338799999998</v>
      </c>
      <c r="D71" s="32">
        <v>1E-4</v>
      </c>
      <c r="E71">
        <f t="shared" si="8"/>
        <v>1521.0034754395028</v>
      </c>
      <c r="F71">
        <f t="shared" si="9"/>
        <v>1521</v>
      </c>
      <c r="G71">
        <f t="shared" si="14"/>
        <v>2.4837999953888357E-3</v>
      </c>
      <c r="J71">
        <f>+G71</f>
        <v>2.4837999953888357E-3</v>
      </c>
      <c r="O71">
        <f t="shared" ca="1" si="10"/>
        <v>5.1758767435958536E-3</v>
      </c>
      <c r="Q71" s="10">
        <f t="shared" si="11"/>
        <v>39155.838799999998</v>
      </c>
      <c r="S71">
        <f t="shared" si="12"/>
        <v>2.4837999953888357E-3</v>
      </c>
      <c r="T71">
        <f t="shared" ca="1" si="13"/>
        <v>7.2472772182368713E-6</v>
      </c>
    </row>
    <row r="72" spans="1:20">
      <c r="A72" s="68" t="s">
        <v>249</v>
      </c>
      <c r="B72" s="69" t="s">
        <v>267</v>
      </c>
      <c r="C72" s="68">
        <v>54513.450400000002</v>
      </c>
      <c r="D72" s="68" t="s">
        <v>77</v>
      </c>
      <c r="E72">
        <f t="shared" si="8"/>
        <v>1995.5029732512323</v>
      </c>
      <c r="F72">
        <f t="shared" si="9"/>
        <v>1995.5</v>
      </c>
      <c r="G72">
        <f t="shared" si="14"/>
        <v>2.1248999983072281E-3</v>
      </c>
      <c r="I72">
        <f>+G72</f>
        <v>2.1248999983072281E-3</v>
      </c>
      <c r="O72">
        <f t="shared" ca="1" si="10"/>
        <v>6.2358916047591615E-3</v>
      </c>
      <c r="Q72" s="10">
        <f t="shared" si="11"/>
        <v>39494.950400000002</v>
      </c>
      <c r="S72">
        <f t="shared" si="12"/>
        <v>2.1248999983072281E-3</v>
      </c>
      <c r="T72">
        <f t="shared" ca="1" si="13"/>
        <v>1.6900251988318247E-5</v>
      </c>
    </row>
    <row r="73" spans="1:20">
      <c r="A73" s="32" t="s">
        <v>62</v>
      </c>
      <c r="B73" s="52" t="s">
        <v>39</v>
      </c>
      <c r="C73" s="32">
        <v>54513.450400000002</v>
      </c>
      <c r="D73" s="32">
        <v>2.9999999999999997E-4</v>
      </c>
      <c r="E73">
        <f t="shared" si="8"/>
        <v>1995.5029732512323</v>
      </c>
      <c r="F73">
        <f t="shared" si="9"/>
        <v>1995.5</v>
      </c>
      <c r="G73">
        <f t="shared" si="14"/>
        <v>2.1248999983072281E-3</v>
      </c>
      <c r="J73">
        <f>+G73</f>
        <v>2.1248999983072281E-3</v>
      </c>
      <c r="O73">
        <f t="shared" ca="1" si="10"/>
        <v>6.2358916047591615E-3</v>
      </c>
      <c r="Q73" s="10">
        <f t="shared" si="11"/>
        <v>39494.950400000002</v>
      </c>
      <c r="S73">
        <f t="shared" si="12"/>
        <v>2.1248999983072281E-3</v>
      </c>
      <c r="T73">
        <f t="shared" ca="1" si="13"/>
        <v>1.6900251988318247E-5</v>
      </c>
    </row>
    <row r="74" spans="1:20">
      <c r="A74" s="32" t="s">
        <v>61</v>
      </c>
      <c r="B74" s="52" t="s">
        <v>39</v>
      </c>
      <c r="C74" s="32">
        <v>54831.842400000001</v>
      </c>
      <c r="D74" s="32">
        <v>6.9999999999999999E-4</v>
      </c>
      <c r="E74">
        <f t="shared" si="8"/>
        <v>2441.0107179207462</v>
      </c>
      <c r="F74">
        <f t="shared" si="9"/>
        <v>2441</v>
      </c>
      <c r="G74">
        <f t="shared" si="14"/>
        <v>7.6598000014200807E-3</v>
      </c>
      <c r="K74">
        <f>+G74</f>
        <v>7.6598000014200807E-3</v>
      </c>
      <c r="O74">
        <f t="shared" ca="1" si="10"/>
        <v>7.2311215745131212E-3</v>
      </c>
      <c r="Q74" s="10">
        <f t="shared" si="11"/>
        <v>39813.342400000001</v>
      </c>
      <c r="S74">
        <f t="shared" si="12"/>
        <v>7.6598000014200807E-3</v>
      </c>
      <c r="T74">
        <f t="shared" ca="1" si="13"/>
        <v>1.837651936954254E-7</v>
      </c>
    </row>
    <row r="75" spans="1:20">
      <c r="A75" s="76" t="s">
        <v>65</v>
      </c>
      <c r="B75" s="77" t="s">
        <v>39</v>
      </c>
      <c r="C75" s="76">
        <v>55648.711300000003</v>
      </c>
      <c r="D75" s="76">
        <v>5.0000000000000001E-4</v>
      </c>
      <c r="E75">
        <f t="shared" si="8"/>
        <v>3584.0087245593163</v>
      </c>
      <c r="F75">
        <f t="shared" si="9"/>
        <v>3584</v>
      </c>
      <c r="G75">
        <f t="shared" si="14"/>
        <v>6.2352000022656284E-3</v>
      </c>
      <c r="K75">
        <f>+G75</f>
        <v>6.2352000022656284E-3</v>
      </c>
      <c r="O75">
        <f t="shared" ca="1" si="10"/>
        <v>9.7845398807505542E-3</v>
      </c>
      <c r="Q75" s="10">
        <f t="shared" si="11"/>
        <v>40630.211300000003</v>
      </c>
      <c r="S75">
        <f t="shared" si="12"/>
        <v>6.2352000022656284E-3</v>
      </c>
      <c r="T75">
        <f t="shared" ca="1" si="13"/>
        <v>1.2597813573003388E-5</v>
      </c>
    </row>
    <row r="76" spans="1:20">
      <c r="A76" s="78" t="s">
        <v>272</v>
      </c>
      <c r="B76" s="79" t="s">
        <v>39</v>
      </c>
      <c r="C76" s="80">
        <v>57011.597009999998</v>
      </c>
      <c r="D76" s="80">
        <v>6.9999999999999999E-4</v>
      </c>
      <c r="E76">
        <f t="shared" si="8"/>
        <v>5491.0168745894907</v>
      </c>
      <c r="F76">
        <f t="shared" si="9"/>
        <v>5491</v>
      </c>
      <c r="G76">
        <f t="shared" si="14"/>
        <v>1.2059799992130138E-2</v>
      </c>
      <c r="K76">
        <f>+G76</f>
        <v>1.2059799992130138E-2</v>
      </c>
      <c r="O76">
        <f t="shared" ca="1" si="10"/>
        <v>1.4044704981358413E-2</v>
      </c>
      <c r="Q76" s="10">
        <f t="shared" si="11"/>
        <v>41993.097009999998</v>
      </c>
      <c r="S76">
        <f t="shared" si="12"/>
        <v>1.2059799992130138E-2</v>
      </c>
      <c r="T76">
        <f t="shared" ca="1" si="13"/>
        <v>3.9398478162632974E-6</v>
      </c>
    </row>
    <row r="77" spans="1:20">
      <c r="A77" s="81" t="s">
        <v>66</v>
      </c>
      <c r="B77" s="82"/>
      <c r="C77" s="81">
        <v>57097.358800000002</v>
      </c>
      <c r="D77" s="81">
        <v>3.8999999999999998E-3</v>
      </c>
      <c r="E77">
        <f t="shared" si="8"/>
        <v>5611.0184501369995</v>
      </c>
      <c r="F77">
        <f t="shared" si="9"/>
        <v>5611</v>
      </c>
      <c r="G77">
        <f t="shared" si="14"/>
        <v>1.3185800002247561E-2</v>
      </c>
      <c r="J77">
        <f>+G77</f>
        <v>1.3185800002247561E-2</v>
      </c>
      <c r="O77">
        <f t="shared" ca="1" si="10"/>
        <v>1.4312780394086752E-2</v>
      </c>
      <c r="Q77" s="10">
        <f t="shared" si="11"/>
        <v>42078.858800000002</v>
      </c>
      <c r="S77">
        <f t="shared" si="12"/>
        <v>1.3185800002247561E-2</v>
      </c>
      <c r="T77">
        <f t="shared" ca="1" si="13"/>
        <v>1.2700848035900164E-6</v>
      </c>
    </row>
    <row r="78" spans="1:20">
      <c r="A78" s="83" t="s">
        <v>0</v>
      </c>
      <c r="B78" s="101" t="s">
        <v>39</v>
      </c>
      <c r="C78" s="84">
        <v>57725.558900000004</v>
      </c>
      <c r="D78" s="84">
        <v>1E-4</v>
      </c>
      <c r="E78">
        <f t="shared" si="8"/>
        <v>6490.0229783668674</v>
      </c>
      <c r="F78">
        <f t="shared" si="9"/>
        <v>6490</v>
      </c>
      <c r="G78">
        <f t="shared" si="14"/>
        <v>1.6422000000602566E-2</v>
      </c>
      <c r="K78">
        <f t="shared" ref="K78:K89" si="16">+G78</f>
        <v>1.6422000000602566E-2</v>
      </c>
      <c r="O78">
        <f t="shared" ca="1" si="10"/>
        <v>1.6276432792321837E-2</v>
      </c>
      <c r="Q78" s="10">
        <f t="shared" si="11"/>
        <v>42707.058900000004</v>
      </c>
      <c r="S78">
        <f t="shared" si="12"/>
        <v>1.6422000000602566E-2</v>
      </c>
      <c r="T78">
        <f t="shared" ca="1" si="13"/>
        <v>2.1189812126645047E-8</v>
      </c>
    </row>
    <row r="79" spans="1:20">
      <c r="A79" s="85" t="s">
        <v>273</v>
      </c>
      <c r="B79" s="50" t="s">
        <v>39</v>
      </c>
      <c r="C79" s="86">
        <v>57759.147799999999</v>
      </c>
      <c r="D79" s="87" t="s">
        <v>274</v>
      </c>
      <c r="E79">
        <f t="shared" si="8"/>
        <v>6537.0220081318357</v>
      </c>
      <c r="F79">
        <f t="shared" si="9"/>
        <v>6537</v>
      </c>
      <c r="G79">
        <f t="shared" si="14"/>
        <v>1.5728599995782133E-2</v>
      </c>
      <c r="K79">
        <f t="shared" si="16"/>
        <v>1.5728599995782133E-2</v>
      </c>
      <c r="O79">
        <f t="shared" ca="1" si="10"/>
        <v>1.6381428995640435E-2</v>
      </c>
      <c r="Q79" s="10">
        <f t="shared" si="11"/>
        <v>42740.647799999999</v>
      </c>
      <c r="S79">
        <f t="shared" si="12"/>
        <v>1.5728599995782133E-2</v>
      </c>
      <c r="T79">
        <f t="shared" ca="1" si="13"/>
        <v>4.2618570305599016E-7</v>
      </c>
    </row>
    <row r="80" spans="1:20">
      <c r="A80" s="83" t="s">
        <v>0</v>
      </c>
      <c r="B80" s="101" t="s">
        <v>39</v>
      </c>
      <c r="C80" s="84">
        <v>57798.454599999997</v>
      </c>
      <c r="D80" s="84">
        <v>8.9999999999999998E-4</v>
      </c>
      <c r="E80">
        <f t="shared" si="8"/>
        <v>6592.0217688612975</v>
      </c>
      <c r="F80">
        <f t="shared" si="9"/>
        <v>6592</v>
      </c>
      <c r="G80">
        <f t="shared" si="14"/>
        <v>1.555759999610018E-2</v>
      </c>
      <c r="K80">
        <f t="shared" si="16"/>
        <v>1.555759999610018E-2</v>
      </c>
      <c r="O80">
        <f t="shared" ca="1" si="10"/>
        <v>1.6504296893140924E-2</v>
      </c>
      <c r="Q80" s="10">
        <f t="shared" si="11"/>
        <v>42779.954599999997</v>
      </c>
      <c r="S80">
        <f t="shared" si="12"/>
        <v>1.555759999610018E-2</v>
      </c>
      <c r="T80">
        <f t="shared" ca="1" si="13"/>
        <v>8.9623501486657321E-7</v>
      </c>
    </row>
    <row r="81" spans="1:20">
      <c r="A81" s="88" t="s">
        <v>275</v>
      </c>
      <c r="B81" s="89" t="s">
        <v>39</v>
      </c>
      <c r="C81" s="90">
        <v>58537.428599999999</v>
      </c>
      <c r="D81" s="90">
        <v>1E-4</v>
      </c>
      <c r="E81">
        <f t="shared" si="8"/>
        <v>7626.0258899114824</v>
      </c>
      <c r="F81">
        <f t="shared" si="9"/>
        <v>7626</v>
      </c>
      <c r="G81">
        <f t="shared" si="14"/>
        <v>1.8502799997804686E-2</v>
      </c>
      <c r="K81">
        <f t="shared" si="16"/>
        <v>1.8502799997804686E-2</v>
      </c>
      <c r="O81">
        <f t="shared" ca="1" si="10"/>
        <v>1.8814213366150117E-2</v>
      </c>
      <c r="Q81" s="10">
        <f t="shared" si="11"/>
        <v>43518.928599999999</v>
      </c>
      <c r="S81">
        <f t="shared" si="12"/>
        <v>1.8502799997804686E-2</v>
      </c>
      <c r="T81">
        <f t="shared" ca="1" si="13"/>
        <v>9.6978285984246777E-8</v>
      </c>
    </row>
    <row r="82" spans="1:20">
      <c r="A82" s="88" t="s">
        <v>275</v>
      </c>
      <c r="B82" s="89" t="s">
        <v>39</v>
      </c>
      <c r="C82" s="90">
        <v>58557.440600000002</v>
      </c>
      <c r="D82" s="90">
        <v>1E-4</v>
      </c>
      <c r="E82">
        <f t="shared" si="8"/>
        <v>7654.0275387793172</v>
      </c>
      <c r="F82">
        <f t="shared" si="9"/>
        <v>7654</v>
      </c>
      <c r="G82">
        <f t="shared" si="14"/>
        <v>1.9681199999467935E-2</v>
      </c>
      <c r="K82">
        <f t="shared" si="16"/>
        <v>1.9681199999467935E-2</v>
      </c>
      <c r="O82">
        <f t="shared" ca="1" si="10"/>
        <v>1.8876764295786729E-2</v>
      </c>
      <c r="Q82" s="10">
        <f t="shared" si="11"/>
        <v>43538.940600000002</v>
      </c>
      <c r="S82">
        <f t="shared" si="12"/>
        <v>1.9681199999467935E-2</v>
      </c>
      <c r="T82">
        <f t="shared" ca="1" si="13"/>
        <v>6.4711680135707741E-7</v>
      </c>
    </row>
    <row r="83" spans="1:20">
      <c r="A83" s="91" t="s">
        <v>276</v>
      </c>
      <c r="B83" s="92" t="s">
        <v>39</v>
      </c>
      <c r="C83" s="93">
        <v>58903.343999999997</v>
      </c>
      <c r="D83" s="93">
        <v>5.0000000000000001E-4</v>
      </c>
      <c r="E83">
        <f t="shared" si="8"/>
        <v>8138.0304145033142</v>
      </c>
      <c r="F83">
        <f t="shared" si="9"/>
        <v>8138</v>
      </c>
      <c r="G83">
        <f t="shared" si="14"/>
        <v>2.1736399998189881E-2</v>
      </c>
      <c r="K83">
        <f t="shared" si="16"/>
        <v>2.1736399998189881E-2</v>
      </c>
      <c r="O83">
        <f t="shared" ca="1" si="10"/>
        <v>1.9958001793791029E-2</v>
      </c>
      <c r="Q83" s="10">
        <f t="shared" si="11"/>
        <v>43884.843999999997</v>
      </c>
      <c r="S83">
        <f t="shared" si="12"/>
        <v>2.1736399998189881E-2</v>
      </c>
      <c r="T83">
        <f t="shared" ca="1" si="13"/>
        <v>3.1627001734090626E-6</v>
      </c>
    </row>
    <row r="84" spans="1:20">
      <c r="A84" s="91" t="s">
        <v>276</v>
      </c>
      <c r="B84" s="92" t="s">
        <v>39</v>
      </c>
      <c r="C84" s="93">
        <v>58923.353600000002</v>
      </c>
      <c r="D84" s="93">
        <v>1E-4</v>
      </c>
      <c r="E84">
        <f t="shared" ref="E84:E89" si="17">+(C84-C$7)/C$8</f>
        <v>8166.0287051881969</v>
      </c>
      <c r="F84">
        <f t="shared" ref="F84:F89" si="18">ROUND(2*E84,0)/2</f>
        <v>8166</v>
      </c>
      <c r="G84">
        <f t="shared" si="14"/>
        <v>2.0514800002274569E-2</v>
      </c>
      <c r="K84">
        <f t="shared" si="16"/>
        <v>2.0514800002274569E-2</v>
      </c>
      <c r="O84">
        <f t="shared" ref="O84:O89" ca="1" si="19">+C$11+C$12*F84</f>
        <v>2.0020552723427645E-2</v>
      </c>
      <c r="Q84" s="10">
        <f t="shared" ref="Q84:Q89" si="20">+C84-15018.5</f>
        <v>43904.853600000002</v>
      </c>
      <c r="S84">
        <f t="shared" ref="S84:S89" si="21">MAX(G84:N84)</f>
        <v>2.0514800002274569E-2</v>
      </c>
      <c r="T84">
        <f t="shared" ref="T84:T89" ca="1" si="22">+(S84-O84)^2</f>
        <v>2.442803726475895E-7</v>
      </c>
    </row>
    <row r="85" spans="1:20">
      <c r="A85" s="95" t="s">
        <v>278</v>
      </c>
      <c r="B85" s="96" t="s">
        <v>39</v>
      </c>
      <c r="C85" s="100">
        <v>59275.331299999998</v>
      </c>
      <c r="D85" s="99">
        <v>3.0000000000000001E-3</v>
      </c>
      <c r="E85">
        <f t="shared" si="17"/>
        <v>8658.5310020454071</v>
      </c>
      <c r="F85">
        <f t="shared" si="18"/>
        <v>8658.5</v>
      </c>
      <c r="G85">
        <f t="shared" si="14"/>
        <v>2.2156299994094297E-2</v>
      </c>
      <c r="K85">
        <f t="shared" si="16"/>
        <v>2.2156299994094297E-2</v>
      </c>
      <c r="O85">
        <f t="shared" ca="1" si="19"/>
        <v>2.1120778896500204E-2</v>
      </c>
      <c r="Q85" s="10">
        <f t="shared" si="20"/>
        <v>44256.831299999998</v>
      </c>
      <c r="S85">
        <f t="shared" si="21"/>
        <v>2.2156299994094297E-2</v>
      </c>
      <c r="T85">
        <f t="shared" ca="1" si="22"/>
        <v>1.0723039435624764E-6</v>
      </c>
    </row>
    <row r="86" spans="1:20">
      <c r="A86" s="95" t="s">
        <v>278</v>
      </c>
      <c r="B86" s="96" t="s">
        <v>39</v>
      </c>
      <c r="C86" s="100">
        <v>59276.404600000002</v>
      </c>
      <c r="D86" s="99">
        <v>5.0000000000000001E-4</v>
      </c>
      <c r="E86">
        <f t="shared" si="17"/>
        <v>8660.0328094474644</v>
      </c>
      <c r="F86">
        <f t="shared" si="18"/>
        <v>8660</v>
      </c>
      <c r="G86">
        <f t="shared" si="14"/>
        <v>2.3447999999916647E-2</v>
      </c>
      <c r="K86">
        <f t="shared" si="16"/>
        <v>2.3447999999916647E-2</v>
      </c>
      <c r="O86">
        <f t="shared" ca="1" si="19"/>
        <v>2.1124129839159306E-2</v>
      </c>
      <c r="Q86" s="10">
        <f t="shared" si="20"/>
        <v>44257.904600000002</v>
      </c>
      <c r="S86">
        <f t="shared" si="21"/>
        <v>2.3447999999916647E-2</v>
      </c>
      <c r="T86">
        <f t="shared" ca="1" si="22"/>
        <v>5.400372524058346E-6</v>
      </c>
    </row>
    <row r="87" spans="1:20">
      <c r="A87" s="94" t="s">
        <v>277</v>
      </c>
      <c r="B87" s="89" t="s">
        <v>39</v>
      </c>
      <c r="C87" s="90">
        <v>59281.406600000002</v>
      </c>
      <c r="D87" s="90">
        <v>1E-4</v>
      </c>
      <c r="E87">
        <f t="shared" si="17"/>
        <v>8667.0318224215243</v>
      </c>
      <c r="F87">
        <f t="shared" si="18"/>
        <v>8667</v>
      </c>
      <c r="G87">
        <f t="shared" si="14"/>
        <v>2.2742599998309743E-2</v>
      </c>
      <c r="K87">
        <f t="shared" si="16"/>
        <v>2.2742599998309743E-2</v>
      </c>
      <c r="O87">
        <f t="shared" ca="1" si="19"/>
        <v>2.113976757156846E-2</v>
      </c>
      <c r="Q87" s="10">
        <f t="shared" si="20"/>
        <v>44262.906600000002</v>
      </c>
      <c r="S87">
        <f t="shared" si="21"/>
        <v>2.2742599998309743E-2</v>
      </c>
      <c r="T87">
        <f t="shared" ca="1" si="22"/>
        <v>2.5690717882133509E-6</v>
      </c>
    </row>
    <row r="88" spans="1:20">
      <c r="A88" s="95" t="s">
        <v>279</v>
      </c>
      <c r="B88" s="96" t="s">
        <v>267</v>
      </c>
      <c r="C88" s="100">
        <v>59541.544900000001</v>
      </c>
      <c r="D88" s="99">
        <v>2.9999999999999997E-4</v>
      </c>
      <c r="E88">
        <f t="shared" si="17"/>
        <v>9031.0284911040308</v>
      </c>
      <c r="F88">
        <f t="shared" si="18"/>
        <v>9031</v>
      </c>
      <c r="G88">
        <f t="shared" si="14"/>
        <v>2.0361800001410302E-2</v>
      </c>
      <c r="K88">
        <f t="shared" si="16"/>
        <v>2.0361800001410302E-2</v>
      </c>
      <c r="O88">
        <f t="shared" ca="1" si="19"/>
        <v>2.1952929656844422E-2</v>
      </c>
      <c r="Q88" s="10">
        <f t="shared" si="20"/>
        <v>44523.044900000001</v>
      </c>
      <c r="S88">
        <f t="shared" si="21"/>
        <v>2.0361800001410302E-2</v>
      </c>
      <c r="T88">
        <f t="shared" ca="1" si="22"/>
        <v>2.5316935804019026E-6</v>
      </c>
    </row>
    <row r="89" spans="1:20">
      <c r="A89" s="95" t="s">
        <v>279</v>
      </c>
      <c r="B89" s="96" t="s">
        <v>267</v>
      </c>
      <c r="C89" s="100">
        <v>59589.423699999999</v>
      </c>
      <c r="D89" s="99">
        <v>2.9999999999999997E-4</v>
      </c>
      <c r="E89">
        <f t="shared" si="17"/>
        <v>9098.0225619521752</v>
      </c>
      <c r="F89">
        <f t="shared" si="18"/>
        <v>9098</v>
      </c>
      <c r="G89">
        <f t="shared" si="14"/>
        <v>1.6124399997352157E-2</v>
      </c>
      <c r="K89">
        <f t="shared" si="16"/>
        <v>1.6124399997352157E-2</v>
      </c>
      <c r="O89">
        <f t="shared" ca="1" si="19"/>
        <v>2.2102605095617744E-2</v>
      </c>
      <c r="Q89" s="10">
        <f t="shared" si="20"/>
        <v>44570.923699999999</v>
      </c>
      <c r="S89">
        <f t="shared" si="21"/>
        <v>1.6124399997352157E-2</v>
      </c>
      <c r="T89">
        <f t="shared" ca="1" si="22"/>
        <v>3.5738936196928658E-5</v>
      </c>
    </row>
    <row r="90" spans="1:20">
      <c r="A90" s="97" t="s">
        <v>280</v>
      </c>
      <c r="B90" s="98" t="s">
        <v>39</v>
      </c>
      <c r="C90" s="99">
        <v>60025.3851</v>
      </c>
      <c r="D90" s="99">
        <v>1E-4</v>
      </c>
      <c r="E90">
        <f t="shared" ref="E90" si="23">+(C90-C$7)/C$8</f>
        <v>9708.0384545530069</v>
      </c>
      <c r="F90">
        <f t="shared" ref="F90" si="24">ROUND(2*E90,0)/2</f>
        <v>9708</v>
      </c>
      <c r="G90">
        <f t="shared" ref="G90" si="25">+C90-(C$7+F90*C$8)</f>
        <v>2.7482399993459694E-2</v>
      </c>
      <c r="K90">
        <f t="shared" ref="K90" si="26">+G90</f>
        <v>2.7482399993459694E-2</v>
      </c>
      <c r="O90">
        <f t="shared" ref="O90" ca="1" si="27">+C$11+C$12*F90</f>
        <v>2.3465321776986802E-2</v>
      </c>
      <c r="Q90" s="10">
        <f t="shared" ref="Q90" si="28">+C90-15018.5</f>
        <v>45006.8851</v>
      </c>
      <c r="S90">
        <f t="shared" ref="S90" si="29">MAX(G90:N90)</f>
        <v>2.7482399993459694E-2</v>
      </c>
      <c r="T90">
        <f t="shared" ref="T90" ca="1" si="30">+(S90-O90)^2</f>
        <v>1.6136917397261032E-5</v>
      </c>
    </row>
    <row r="91" spans="1:20">
      <c r="B91" s="5"/>
      <c r="C91" s="24"/>
      <c r="D91" s="24"/>
    </row>
    <row r="92" spans="1:20">
      <c r="B92" s="5"/>
      <c r="C92" s="24"/>
      <c r="D92" s="24"/>
    </row>
    <row r="93" spans="1:20">
      <c r="B93" s="5"/>
      <c r="C93" s="24"/>
      <c r="D93" s="24"/>
    </row>
    <row r="94" spans="1:20">
      <c r="B94" s="5"/>
      <c r="C94" s="24"/>
      <c r="D94" s="24"/>
    </row>
    <row r="95" spans="1:20">
      <c r="B95" s="5"/>
      <c r="C95" s="24"/>
      <c r="D95" s="24"/>
    </row>
    <row r="96" spans="1:20">
      <c r="B96" s="5"/>
      <c r="C96" s="24"/>
      <c r="D96" s="24"/>
    </row>
    <row r="97" spans="2:4">
      <c r="B97" s="5"/>
      <c r="C97" s="24"/>
      <c r="D97" s="24"/>
    </row>
    <row r="98" spans="2:4">
      <c r="B98" s="5"/>
      <c r="C98" s="24"/>
      <c r="D98" s="24"/>
    </row>
    <row r="99" spans="2:4">
      <c r="B99" s="5"/>
      <c r="C99" s="24"/>
      <c r="D99" s="24"/>
    </row>
    <row r="100" spans="2:4">
      <c r="B100" s="5"/>
      <c r="C100" s="24"/>
      <c r="D100" s="24"/>
    </row>
    <row r="101" spans="2:4">
      <c r="B101" s="5"/>
      <c r="C101" s="24"/>
      <c r="D101" s="24"/>
    </row>
    <row r="102" spans="2:4">
      <c r="B102" s="5"/>
      <c r="C102" s="24"/>
      <c r="D102" s="24"/>
    </row>
    <row r="103" spans="2:4">
      <c r="B103" s="5"/>
      <c r="C103" s="24"/>
      <c r="D103" s="24"/>
    </row>
    <row r="104" spans="2:4">
      <c r="B104" s="5"/>
      <c r="C104" s="24"/>
      <c r="D104" s="24"/>
    </row>
    <row r="105" spans="2:4">
      <c r="B105" s="5"/>
      <c r="C105" s="24"/>
      <c r="D105" s="24"/>
    </row>
    <row r="106" spans="2:4">
      <c r="B106" s="5"/>
      <c r="C106" s="24"/>
      <c r="D106" s="24"/>
    </row>
    <row r="107" spans="2:4">
      <c r="B107" s="5"/>
      <c r="C107" s="24"/>
      <c r="D107" s="24"/>
    </row>
    <row r="108" spans="2:4">
      <c r="B108" s="5"/>
      <c r="C108" s="24"/>
      <c r="D108" s="24"/>
    </row>
    <row r="109" spans="2:4">
      <c r="B109" s="5"/>
      <c r="C109" s="24"/>
      <c r="D109" s="24"/>
    </row>
    <row r="110" spans="2:4">
      <c r="B110" s="5"/>
      <c r="C110" s="24"/>
      <c r="D110" s="24"/>
    </row>
    <row r="111" spans="2:4">
      <c r="B111" s="5"/>
      <c r="C111" s="24"/>
      <c r="D111" s="24"/>
    </row>
    <row r="112" spans="2:4">
      <c r="B112" s="5"/>
      <c r="C112" s="24"/>
      <c r="D112" s="24"/>
    </row>
    <row r="113" spans="2:4">
      <c r="B113" s="5"/>
      <c r="C113" s="24"/>
      <c r="D113" s="24"/>
    </row>
    <row r="114" spans="2:4">
      <c r="B114" s="5"/>
      <c r="C114" s="24"/>
      <c r="D114" s="24"/>
    </row>
    <row r="115" spans="2:4">
      <c r="B115" s="5"/>
      <c r="C115" s="24"/>
      <c r="D115" s="24"/>
    </row>
    <row r="116" spans="2:4">
      <c r="B116" s="5"/>
      <c r="C116" s="24"/>
      <c r="D116" s="24"/>
    </row>
    <row r="117" spans="2:4">
      <c r="B117" s="5"/>
      <c r="C117" s="24"/>
      <c r="D117" s="24"/>
    </row>
    <row r="118" spans="2:4">
      <c r="B118" s="5"/>
      <c r="C118" s="24"/>
      <c r="D118" s="24"/>
    </row>
    <row r="119" spans="2:4">
      <c r="B119" s="5"/>
      <c r="C119" s="24"/>
      <c r="D119" s="24"/>
    </row>
    <row r="120" spans="2:4">
      <c r="B120" s="5"/>
      <c r="C120" s="24"/>
      <c r="D120" s="24"/>
    </row>
    <row r="121" spans="2:4">
      <c r="B121" s="5"/>
      <c r="C121" s="24"/>
      <c r="D121" s="24"/>
    </row>
    <row r="122" spans="2:4">
      <c r="B122" s="5"/>
      <c r="C122" s="24"/>
      <c r="D122" s="24"/>
    </row>
    <row r="123" spans="2:4">
      <c r="B123" s="5"/>
      <c r="C123" s="24"/>
      <c r="D123" s="24"/>
    </row>
    <row r="124" spans="2:4">
      <c r="B124" s="5"/>
      <c r="C124" s="24"/>
      <c r="D124" s="24"/>
    </row>
    <row r="125" spans="2:4">
      <c r="B125" s="5"/>
      <c r="C125" s="24"/>
      <c r="D125" s="24"/>
    </row>
    <row r="126" spans="2:4">
      <c r="B126" s="5"/>
      <c r="C126" s="24"/>
      <c r="D126" s="24"/>
    </row>
    <row r="127" spans="2:4">
      <c r="B127" s="5"/>
      <c r="C127" s="24"/>
      <c r="D127" s="24"/>
    </row>
    <row r="128" spans="2:4">
      <c r="B128" s="5"/>
      <c r="C128" s="24"/>
      <c r="D128" s="24"/>
    </row>
    <row r="129" spans="2:4">
      <c r="B129" s="5"/>
      <c r="C129" s="24"/>
      <c r="D129" s="24"/>
    </row>
    <row r="130" spans="2:4">
      <c r="B130" s="5"/>
      <c r="C130" s="24"/>
      <c r="D130" s="24"/>
    </row>
    <row r="131" spans="2:4">
      <c r="B131" s="5"/>
      <c r="C131" s="24"/>
      <c r="D131" s="24"/>
    </row>
    <row r="132" spans="2:4">
      <c r="B132" s="5"/>
      <c r="C132" s="24"/>
      <c r="D132" s="24"/>
    </row>
    <row r="133" spans="2:4">
      <c r="B133" s="5"/>
      <c r="C133" s="24"/>
      <c r="D133" s="24"/>
    </row>
    <row r="134" spans="2:4">
      <c r="B134" s="5"/>
      <c r="C134" s="24"/>
      <c r="D134" s="24"/>
    </row>
    <row r="135" spans="2:4">
      <c r="B135" s="5"/>
      <c r="C135" s="24"/>
      <c r="D135" s="24"/>
    </row>
    <row r="136" spans="2:4">
      <c r="B136" s="5"/>
      <c r="C136" s="24"/>
      <c r="D136" s="24"/>
    </row>
    <row r="137" spans="2:4">
      <c r="B137" s="5"/>
      <c r="C137" s="24"/>
      <c r="D137" s="24"/>
    </row>
    <row r="138" spans="2:4">
      <c r="B138" s="5"/>
      <c r="C138" s="24"/>
      <c r="D138" s="24"/>
    </row>
    <row r="139" spans="2:4">
      <c r="B139" s="5"/>
      <c r="C139" s="24"/>
      <c r="D139" s="24"/>
    </row>
    <row r="140" spans="2:4">
      <c r="B140" s="5"/>
      <c r="C140" s="24"/>
      <c r="D140" s="24"/>
    </row>
    <row r="141" spans="2:4">
      <c r="B141" s="5"/>
      <c r="C141" s="24"/>
      <c r="D141" s="24"/>
    </row>
    <row r="142" spans="2:4">
      <c r="B142" s="5"/>
      <c r="C142" s="24"/>
      <c r="D142" s="24"/>
    </row>
    <row r="143" spans="2:4">
      <c r="B143" s="5"/>
      <c r="C143" s="24"/>
      <c r="D143" s="24"/>
    </row>
    <row r="144" spans="2:4">
      <c r="B144" s="5"/>
      <c r="C144" s="24"/>
      <c r="D144" s="24"/>
    </row>
    <row r="145" spans="2:4">
      <c r="B145" s="5"/>
      <c r="C145" s="24"/>
      <c r="D145" s="24"/>
    </row>
    <row r="146" spans="2:4">
      <c r="B146" s="5"/>
      <c r="C146" s="24"/>
      <c r="D146" s="24"/>
    </row>
    <row r="147" spans="2:4">
      <c r="B147" s="5"/>
      <c r="C147" s="24"/>
      <c r="D147" s="24"/>
    </row>
    <row r="148" spans="2:4">
      <c r="B148" s="5"/>
      <c r="C148" s="24"/>
      <c r="D148" s="24"/>
    </row>
    <row r="149" spans="2:4">
      <c r="B149" s="5"/>
      <c r="C149" s="24"/>
      <c r="D149" s="24"/>
    </row>
    <row r="150" spans="2:4">
      <c r="B150" s="5"/>
      <c r="C150" s="24"/>
      <c r="D150" s="24"/>
    </row>
    <row r="151" spans="2:4">
      <c r="B151" s="5"/>
      <c r="C151" s="24"/>
      <c r="D151" s="24"/>
    </row>
    <row r="152" spans="2:4">
      <c r="B152" s="5"/>
      <c r="C152" s="24"/>
      <c r="D152" s="24"/>
    </row>
    <row r="153" spans="2:4">
      <c r="B153" s="5"/>
      <c r="C153" s="24"/>
      <c r="D153" s="24"/>
    </row>
    <row r="154" spans="2:4">
      <c r="B154" s="5"/>
      <c r="C154" s="24"/>
      <c r="D154" s="24"/>
    </row>
    <row r="155" spans="2:4">
      <c r="B155" s="5"/>
      <c r="C155" s="24"/>
      <c r="D155" s="24"/>
    </row>
    <row r="156" spans="2:4">
      <c r="B156" s="5"/>
      <c r="C156" s="24"/>
      <c r="D156" s="24"/>
    </row>
    <row r="157" spans="2:4">
      <c r="B157" s="5"/>
      <c r="C157" s="24"/>
      <c r="D157" s="24"/>
    </row>
    <row r="158" spans="2:4">
      <c r="B158" s="5"/>
      <c r="C158" s="24"/>
      <c r="D158" s="24"/>
    </row>
    <row r="159" spans="2:4">
      <c r="B159" s="5"/>
      <c r="C159" s="24"/>
      <c r="D159" s="24"/>
    </row>
    <row r="160" spans="2:4">
      <c r="B160" s="5"/>
      <c r="C160" s="24"/>
      <c r="D160" s="24"/>
    </row>
    <row r="161" spans="2:4">
      <c r="B161" s="5"/>
      <c r="C161" s="24"/>
      <c r="D161" s="24"/>
    </row>
    <row r="162" spans="2:4">
      <c r="B162" s="5"/>
      <c r="C162" s="24"/>
      <c r="D162" s="24"/>
    </row>
    <row r="163" spans="2:4">
      <c r="B163" s="5"/>
      <c r="C163" s="24"/>
      <c r="D163" s="24"/>
    </row>
    <row r="164" spans="2:4">
      <c r="B164" s="5"/>
      <c r="C164" s="24"/>
      <c r="D164" s="24"/>
    </row>
    <row r="165" spans="2:4">
      <c r="B165" s="5"/>
      <c r="C165" s="24"/>
      <c r="D165" s="24"/>
    </row>
    <row r="166" spans="2:4">
      <c r="B166" s="5"/>
      <c r="C166" s="24"/>
      <c r="D166" s="24"/>
    </row>
    <row r="167" spans="2:4">
      <c r="B167" s="5"/>
      <c r="C167" s="24"/>
      <c r="D167" s="24"/>
    </row>
    <row r="168" spans="2:4">
      <c r="B168" s="5"/>
      <c r="C168" s="24"/>
      <c r="D168" s="24"/>
    </row>
    <row r="169" spans="2:4">
      <c r="B169" s="5"/>
      <c r="C169" s="24"/>
      <c r="D169" s="24"/>
    </row>
    <row r="170" spans="2:4">
      <c r="B170" s="5"/>
      <c r="C170" s="24"/>
      <c r="D170" s="24"/>
    </row>
    <row r="171" spans="2:4">
      <c r="B171" s="5"/>
      <c r="C171" s="24"/>
      <c r="D171" s="24"/>
    </row>
    <row r="172" spans="2:4">
      <c r="B172" s="5"/>
      <c r="C172" s="24"/>
      <c r="D172" s="24"/>
    </row>
    <row r="173" spans="2:4">
      <c r="B173" s="5"/>
      <c r="C173" s="24"/>
      <c r="D173" s="24"/>
    </row>
    <row r="174" spans="2:4">
      <c r="B174" s="5"/>
      <c r="C174" s="24"/>
      <c r="D174" s="24"/>
    </row>
    <row r="175" spans="2:4">
      <c r="B175" s="5"/>
      <c r="C175" s="24"/>
      <c r="D175" s="24"/>
    </row>
    <row r="176" spans="2:4">
      <c r="B176" s="5"/>
      <c r="C176" s="24"/>
      <c r="D176" s="24"/>
    </row>
    <row r="177" spans="2:4">
      <c r="B177" s="5"/>
      <c r="C177" s="24"/>
      <c r="D177" s="24"/>
    </row>
    <row r="178" spans="2:4">
      <c r="B178" s="5"/>
      <c r="C178" s="24"/>
      <c r="D178" s="24"/>
    </row>
    <row r="179" spans="2:4">
      <c r="B179" s="5"/>
      <c r="C179" s="24"/>
      <c r="D179" s="24"/>
    </row>
    <row r="180" spans="2:4">
      <c r="B180" s="5"/>
      <c r="C180" s="24"/>
      <c r="D180" s="24"/>
    </row>
    <row r="181" spans="2:4">
      <c r="B181" s="5"/>
    </row>
    <row r="182" spans="2:4">
      <c r="B182" s="5"/>
    </row>
    <row r="183" spans="2:4">
      <c r="B183" s="5"/>
    </row>
    <row r="184" spans="2:4">
      <c r="B184" s="5"/>
    </row>
    <row r="185" spans="2:4">
      <c r="B185" s="5"/>
    </row>
    <row r="186" spans="2:4">
      <c r="B186" s="5"/>
    </row>
    <row r="187" spans="2:4">
      <c r="B187" s="5"/>
    </row>
    <row r="188" spans="2:4">
      <c r="B188" s="5"/>
    </row>
    <row r="189" spans="2:4">
      <c r="B189" s="5"/>
    </row>
    <row r="190" spans="2:4">
      <c r="B190" s="5"/>
    </row>
    <row r="191" spans="2:4">
      <c r="B191" s="5"/>
    </row>
    <row r="192" spans="2:4">
      <c r="B192" s="5"/>
    </row>
    <row r="193" spans="2:2">
      <c r="B193" s="5"/>
    </row>
    <row r="194" spans="2:2">
      <c r="B194" s="5"/>
    </row>
    <row r="195" spans="2:2">
      <c r="B195" s="5"/>
    </row>
    <row r="196" spans="2:2">
      <c r="B196" s="5"/>
    </row>
    <row r="197" spans="2:2">
      <c r="B197" s="5"/>
    </row>
    <row r="198" spans="2:2">
      <c r="B198" s="5"/>
    </row>
    <row r="199" spans="2:2">
      <c r="B199" s="5"/>
    </row>
    <row r="200" spans="2:2">
      <c r="B200" s="5"/>
    </row>
    <row r="201" spans="2:2">
      <c r="B201" s="5"/>
    </row>
    <row r="202" spans="2:2">
      <c r="B202" s="5"/>
    </row>
    <row r="203" spans="2:2">
      <c r="B203" s="5"/>
    </row>
    <row r="204" spans="2:2">
      <c r="B204" s="5"/>
    </row>
    <row r="205" spans="2:2">
      <c r="B205" s="5"/>
    </row>
    <row r="206" spans="2:2">
      <c r="B206" s="5"/>
    </row>
    <row r="207" spans="2:2">
      <c r="B207" s="5"/>
    </row>
    <row r="208" spans="2:2">
      <c r="B208" s="5"/>
    </row>
    <row r="209" spans="2:2">
      <c r="B209" s="5"/>
    </row>
    <row r="210" spans="2:2">
      <c r="B210" s="5"/>
    </row>
    <row r="211" spans="2:2">
      <c r="B211" s="5"/>
    </row>
    <row r="212" spans="2:2">
      <c r="B212" s="5"/>
    </row>
    <row r="213" spans="2:2">
      <c r="B213" s="5"/>
    </row>
    <row r="214" spans="2:2">
      <c r="B214" s="5"/>
    </row>
    <row r="215" spans="2:2">
      <c r="B215" s="5"/>
    </row>
    <row r="216" spans="2:2">
      <c r="B216" s="5"/>
    </row>
    <row r="217" spans="2:2">
      <c r="B217" s="5"/>
    </row>
    <row r="218" spans="2:2">
      <c r="B218" s="5"/>
    </row>
    <row r="219" spans="2:2">
      <c r="B219" s="5"/>
    </row>
    <row r="220" spans="2:2">
      <c r="B220" s="5"/>
    </row>
    <row r="221" spans="2:2">
      <c r="B221" s="5"/>
    </row>
    <row r="222" spans="2:2">
      <c r="B222" s="5"/>
    </row>
    <row r="223" spans="2:2">
      <c r="B223" s="5"/>
    </row>
    <row r="224" spans="2:2">
      <c r="B224" s="5"/>
    </row>
    <row r="225" spans="2:2">
      <c r="B225" s="5"/>
    </row>
    <row r="226" spans="2:2">
      <c r="B226" s="5"/>
    </row>
    <row r="227" spans="2:2">
      <c r="B227" s="5"/>
    </row>
    <row r="228" spans="2:2">
      <c r="B228" s="5"/>
    </row>
    <row r="229" spans="2:2">
      <c r="B229" s="5"/>
    </row>
    <row r="230" spans="2:2">
      <c r="B230" s="5"/>
    </row>
    <row r="231" spans="2:2">
      <c r="B231" s="5"/>
    </row>
    <row r="232" spans="2:2">
      <c r="B232" s="5"/>
    </row>
    <row r="233" spans="2:2">
      <c r="B233" s="5"/>
    </row>
    <row r="234" spans="2:2">
      <c r="B234" s="5"/>
    </row>
    <row r="235" spans="2:2">
      <c r="B235" s="5"/>
    </row>
    <row r="236" spans="2:2">
      <c r="B236" s="5"/>
    </row>
    <row r="237" spans="2:2">
      <c r="B237" s="5"/>
    </row>
    <row r="238" spans="2:2">
      <c r="B238" s="5"/>
    </row>
    <row r="239" spans="2:2">
      <c r="B239" s="5"/>
    </row>
    <row r="240" spans="2:2">
      <c r="B240" s="5"/>
    </row>
    <row r="241" spans="2:2">
      <c r="B241" s="5"/>
    </row>
    <row r="242" spans="2:2">
      <c r="B242" s="5"/>
    </row>
    <row r="243" spans="2:2">
      <c r="B243" s="5"/>
    </row>
    <row r="244" spans="2:2">
      <c r="B244" s="5"/>
    </row>
    <row r="245" spans="2:2">
      <c r="B245" s="5"/>
    </row>
    <row r="246" spans="2:2">
      <c r="B246" s="5"/>
    </row>
    <row r="247" spans="2:2">
      <c r="B247" s="5"/>
    </row>
    <row r="248" spans="2:2">
      <c r="B248" s="5"/>
    </row>
    <row r="249" spans="2:2">
      <c r="B249" s="5"/>
    </row>
    <row r="250" spans="2:2">
      <c r="B250" s="5"/>
    </row>
    <row r="251" spans="2:2">
      <c r="B251" s="5"/>
    </row>
    <row r="252" spans="2:2">
      <c r="B252" s="5"/>
    </row>
    <row r="253" spans="2:2">
      <c r="B253" s="5"/>
    </row>
    <row r="254" spans="2:2">
      <c r="B254" s="5"/>
    </row>
    <row r="255" spans="2:2">
      <c r="B255" s="5"/>
    </row>
    <row r="256" spans="2:2">
      <c r="B256" s="5"/>
    </row>
    <row r="257" spans="2:2">
      <c r="B257" s="5"/>
    </row>
    <row r="258" spans="2:2">
      <c r="B258" s="5"/>
    </row>
    <row r="259" spans="2:2">
      <c r="B259" s="5"/>
    </row>
    <row r="260" spans="2:2">
      <c r="B260" s="5"/>
    </row>
    <row r="261" spans="2:2">
      <c r="B261" s="5"/>
    </row>
    <row r="262" spans="2:2">
      <c r="B262" s="5"/>
    </row>
    <row r="263" spans="2:2">
      <c r="B263" s="5"/>
    </row>
    <row r="264" spans="2:2">
      <c r="B264" s="5"/>
    </row>
  </sheetData>
  <protectedRanges>
    <protectedRange sqref="A81:D83" name="Range1"/>
  </protectedRanges>
  <sortState xmlns:xlrd2="http://schemas.microsoft.com/office/spreadsheetml/2017/richdata2" ref="A21:T89">
    <sortCondition ref="C21:C89"/>
  </sortState>
  <phoneticPr fontId="0" type="noConversion"/>
  <hyperlinks>
    <hyperlink ref="H1433" r:id="rId1" display="http://vsolj.cetus-net.org/bulletin.html" xr:uid="{00000000-0004-0000-0000-000000000000}"/>
    <hyperlink ref="H64872" r:id="rId2" display="http://vsolj.cetus-net.org/bulletin.html" xr:uid="{00000000-0004-0000-0000-000001000000}"/>
    <hyperlink ref="H64865" r:id="rId3" display="https://www.aavso.org/ejaavso" xr:uid="{00000000-0004-0000-0000-000002000000}"/>
    <hyperlink ref="AP1016" r:id="rId4" display="http://cdsbib.u-strasbg.fr/cgi-bin/cdsbib?1990RMxAA..21..381G" xr:uid="{00000000-0004-0000-0000-000003000000}"/>
    <hyperlink ref="AP1020" r:id="rId5" display="http://cdsbib.u-strasbg.fr/cgi-bin/cdsbib?1990RMxAA..21..381G" xr:uid="{00000000-0004-0000-0000-000004000000}"/>
    <hyperlink ref="AP1019" r:id="rId6" display="http://cdsbib.u-strasbg.fr/cgi-bin/cdsbib?1990RMxAA..21..381G" xr:uid="{00000000-0004-0000-0000-000005000000}"/>
    <hyperlink ref="AP1000" r:id="rId7" display="http://cdsbib.u-strasbg.fr/cgi-bin/cdsbib?1990RMxAA..21..381G" xr:uid="{00000000-0004-0000-0000-000006000000}"/>
    <hyperlink ref="I64872" r:id="rId8" display="http://vsolj.cetus-net.org/bulletin.html" xr:uid="{00000000-0004-0000-0000-000007000000}"/>
    <hyperlink ref="AQ1156" r:id="rId9" display="http://cdsbib.u-strasbg.fr/cgi-bin/cdsbib?1990RMxAA..21..381G" xr:uid="{00000000-0004-0000-0000-000008000000}"/>
    <hyperlink ref="AQ55922" r:id="rId10" display="http://cdsbib.u-strasbg.fr/cgi-bin/cdsbib?1990RMxAA..21..381G" xr:uid="{00000000-0004-0000-0000-000009000000}"/>
    <hyperlink ref="AQ1157" r:id="rId11" display="http://cdsbib.u-strasbg.fr/cgi-bin/cdsbib?1990RMxAA..21..381G" xr:uid="{00000000-0004-0000-0000-00000A000000}"/>
    <hyperlink ref="H64869" r:id="rId12" display="https://www.aavso.org/ejaavso" xr:uid="{00000000-0004-0000-0000-00000B000000}"/>
    <hyperlink ref="H2042" r:id="rId13" display="http://vsolj.cetus-net.org/bulletin.html" xr:uid="{00000000-0004-0000-0000-00000C000000}"/>
    <hyperlink ref="AP3286" r:id="rId14" display="http://cdsbib.u-strasbg.fr/cgi-bin/cdsbib?1990RMxAA..21..381G" xr:uid="{00000000-0004-0000-0000-00000D000000}"/>
    <hyperlink ref="AP3289" r:id="rId15" display="http://cdsbib.u-strasbg.fr/cgi-bin/cdsbib?1990RMxAA..21..381G" xr:uid="{00000000-0004-0000-0000-00000E000000}"/>
    <hyperlink ref="AP3287" r:id="rId16" display="http://cdsbib.u-strasbg.fr/cgi-bin/cdsbib?1990RMxAA..21..381G" xr:uid="{00000000-0004-0000-0000-00000F000000}"/>
    <hyperlink ref="AP3271" r:id="rId17" display="http://cdsbib.u-strasbg.fr/cgi-bin/cdsbib?1990RMxAA..21..381G" xr:uid="{00000000-0004-0000-0000-000010000000}"/>
    <hyperlink ref="I2042" r:id="rId18" display="http://vsolj.cetus-net.org/bulletin.html" xr:uid="{00000000-0004-0000-0000-000011000000}"/>
    <hyperlink ref="AQ3500" r:id="rId19" display="http://cdsbib.u-strasbg.fr/cgi-bin/cdsbib?1990RMxAA..21..381G" xr:uid="{00000000-0004-0000-0000-000012000000}"/>
    <hyperlink ref="AQ201" r:id="rId20" display="http://cdsbib.u-strasbg.fr/cgi-bin/cdsbib?1990RMxAA..21..381G" xr:uid="{00000000-0004-0000-0000-000013000000}"/>
    <hyperlink ref="AQ3504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9"/>
  <sheetViews>
    <sheetView workbookViewId="0">
      <selection activeCell="A9" sqref="A9:C9"/>
    </sheetView>
  </sheetViews>
  <sheetFormatPr defaultColWidth="10.28515625" defaultRowHeight="12.75"/>
  <cols>
    <col min="1" max="1" width="16.285156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0.140625" style="10" bestFit="1" customWidth="1"/>
    <col min="18" max="18" width="15.42578125" style="12" bestFit="1" customWidth="1"/>
  </cols>
  <sheetData>
    <row r="1" spans="1:19" ht="20.25">
      <c r="A1" s="1" t="s">
        <v>44</v>
      </c>
      <c r="E1" s="13" t="s">
        <v>38</v>
      </c>
    </row>
    <row r="2" spans="1:19">
      <c r="A2" t="s">
        <v>26</v>
      </c>
      <c r="B2" t="s">
        <v>30</v>
      </c>
      <c r="E2" s="13" t="s">
        <v>40</v>
      </c>
    </row>
    <row r="3" spans="1:19" ht="13.5" thickBot="1">
      <c r="B3" t="s">
        <v>31</v>
      </c>
      <c r="E3" s="7" t="s">
        <v>42</v>
      </c>
    </row>
    <row r="4" spans="1:19" ht="14.25" thickTop="1" thickBot="1">
      <c r="A4" s="7" t="s">
        <v>1</v>
      </c>
      <c r="C4" s="2">
        <v>25647.39</v>
      </c>
      <c r="D4" s="3">
        <v>1.113753</v>
      </c>
    </row>
    <row r="5" spans="1:19" ht="13.5" thickTop="1"/>
    <row r="6" spans="1:19">
      <c r="A6" s="7" t="s">
        <v>2</v>
      </c>
    </row>
    <row r="7" spans="1:19">
      <c r="A7" t="s">
        <v>3</v>
      </c>
      <c r="C7">
        <v>53087.319900000002</v>
      </c>
    </row>
    <row r="8" spans="1:19">
      <c r="A8" t="s">
        <v>4</v>
      </c>
      <c r="C8">
        <v>1.1137467999999999</v>
      </c>
    </row>
    <row r="9" spans="1:19">
      <c r="A9" s="17"/>
      <c r="B9" s="17"/>
      <c r="C9" s="17"/>
    </row>
    <row r="10" spans="1:19" ht="13.5" thickBot="1">
      <c r="C10" s="6" t="s">
        <v>21</v>
      </c>
      <c r="D10" s="6" t="s">
        <v>22</v>
      </c>
    </row>
    <row r="11" spans="1:19">
      <c r="A11" t="s">
        <v>17</v>
      </c>
      <c r="C11">
        <f>INTERCEPT(G21:G29,F21:F29)</f>
        <v>-5.367211377727657E-2</v>
      </c>
      <c r="D11" s="5"/>
    </row>
    <row r="12" spans="1:19">
      <c r="A12" t="s">
        <v>18</v>
      </c>
      <c r="C12">
        <f>SLOPE(G21:G29,F21:F29)</f>
        <v>-4.4166729343062522E-6</v>
      </c>
      <c r="D12" s="5"/>
    </row>
    <row r="13" spans="1:19">
      <c r="A13" t="s">
        <v>20</v>
      </c>
      <c r="C13" s="5" t="s">
        <v>15</v>
      </c>
      <c r="D13" s="5"/>
    </row>
    <row r="14" spans="1:19">
      <c r="A14" t="s">
        <v>25</v>
      </c>
    </row>
    <row r="15" spans="1:19">
      <c r="A15" s="4" t="s">
        <v>19</v>
      </c>
      <c r="C15">
        <f>+C7+C11</f>
        <v>53087.266227886226</v>
      </c>
    </row>
    <row r="16" spans="1:19">
      <c r="A16" s="7" t="s">
        <v>5</v>
      </c>
      <c r="C16">
        <f>+C8+C12</f>
        <v>1.1137423833270657</v>
      </c>
      <c r="R16" s="12" t="s">
        <v>46</v>
      </c>
      <c r="S16">
        <f>SUM(S21:S928)</f>
        <v>8.2572775763192025E-2</v>
      </c>
    </row>
    <row r="17" spans="1:19" ht="13.5" thickBot="1">
      <c r="Q17"/>
      <c r="R17" t="s">
        <v>47</v>
      </c>
      <c r="S17">
        <f>COUNT(S21:S928)</f>
        <v>8</v>
      </c>
    </row>
    <row r="18" spans="1:19">
      <c r="A18" s="7" t="s">
        <v>6</v>
      </c>
      <c r="C18" s="2">
        <f>+C15</f>
        <v>53087.266227886226</v>
      </c>
      <c r="D18" s="3">
        <f>+C16</f>
        <v>1.1137423833270657</v>
      </c>
      <c r="Q18"/>
      <c r="R18" t="s">
        <v>48</v>
      </c>
      <c r="S18" s="22">
        <f>SQRT(S16/(S17-1))</f>
        <v>0.10860990205001175</v>
      </c>
    </row>
    <row r="19" spans="1:19" ht="13.5" thickTop="1">
      <c r="C19">
        <f>COUNT(C21:C2051)</f>
        <v>20</v>
      </c>
      <c r="Q19"/>
      <c r="R19"/>
    </row>
    <row r="20" spans="1:19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13</v>
      </c>
      <c r="I20" s="9" t="s">
        <v>32</v>
      </c>
      <c r="J20" s="9" t="s">
        <v>36</v>
      </c>
      <c r="K20" s="9" t="s">
        <v>37</v>
      </c>
      <c r="L20" s="9" t="s">
        <v>27</v>
      </c>
      <c r="M20" s="9" t="s">
        <v>28</v>
      </c>
      <c r="N20" s="9" t="s">
        <v>29</v>
      </c>
      <c r="O20" s="9" t="s">
        <v>24</v>
      </c>
      <c r="P20" s="8" t="s">
        <v>23</v>
      </c>
      <c r="Q20" s="6" t="s">
        <v>16</v>
      </c>
      <c r="R20" s="11"/>
    </row>
    <row r="21" spans="1:19">
      <c r="A21" t="s">
        <v>13</v>
      </c>
      <c r="C21">
        <v>25647.39</v>
      </c>
      <c r="D21" s="5" t="s">
        <v>15</v>
      </c>
      <c r="E21">
        <f t="shared" ref="E21:E26" si="0">+(C21-C$7)/C$8</f>
        <v>-24637.493818164061</v>
      </c>
      <c r="F21">
        <f t="shared" ref="F21:F40" si="1">ROUND(2*E21,0)/2</f>
        <v>-24637.5</v>
      </c>
      <c r="G21">
        <f>+C21-(C$7+F21*C$8)</f>
        <v>6.884999995236285E-3</v>
      </c>
      <c r="H21">
        <f>+G21</f>
        <v>6.884999995236285E-3</v>
      </c>
      <c r="O21">
        <f t="shared" ref="O21:O26" si="2">+C$11+C$12*F21</f>
        <v>5.514366564169372E-2</v>
      </c>
      <c r="Q21" s="10">
        <f t="shared" ref="Q21:Q26" si="3">+C21-15018.5</f>
        <v>10628.89</v>
      </c>
      <c r="R21">
        <f t="shared" ref="R21:R27" si="4">MAX(G21:N21)</f>
        <v>6.884999995236285E-3</v>
      </c>
      <c r="S21">
        <f t="shared" ref="S21:S27" si="5">+(R21-O21)^2</f>
        <v>2.3288988099765709E-3</v>
      </c>
    </row>
    <row r="22" spans="1:19">
      <c r="A22" t="s">
        <v>35</v>
      </c>
      <c r="C22">
        <v>25647.428</v>
      </c>
      <c r="D22" s="5"/>
      <c r="E22">
        <f t="shared" si="0"/>
        <v>-24637.459699098577</v>
      </c>
      <c r="F22">
        <f t="shared" si="1"/>
        <v>-24637.5</v>
      </c>
      <c r="G22">
        <f>+C22-(C$7+F22*C$8)</f>
        <v>4.4884999995701946E-2</v>
      </c>
      <c r="J22">
        <f>+G22</f>
        <v>4.4884999995701946E-2</v>
      </c>
      <c r="O22">
        <f t="shared" si="2"/>
        <v>5.514366564169372E-2</v>
      </c>
      <c r="Q22" s="10">
        <f t="shared" si="3"/>
        <v>10628.928</v>
      </c>
      <c r="R22">
        <f t="shared" si="4"/>
        <v>4.4884999995701946E-2</v>
      </c>
      <c r="S22">
        <f t="shared" si="5"/>
        <v>1.0524022083625182E-4</v>
      </c>
    </row>
    <row r="23" spans="1:19">
      <c r="A23" t="s">
        <v>35</v>
      </c>
      <c r="C23">
        <f>38000+0.0115</f>
        <v>38000.011500000001</v>
      </c>
      <c r="D23" s="5"/>
      <c r="E23">
        <f t="shared" si="0"/>
        <v>-13546.443769804773</v>
      </c>
      <c r="F23">
        <f t="shared" si="1"/>
        <v>-13546.5</v>
      </c>
      <c r="G23">
        <f>+C23-(C$7+F23*C$8)</f>
        <v>6.2626199993246701E-2</v>
      </c>
      <c r="J23">
        <f>+G23</f>
        <v>6.2626199993246701E-2</v>
      </c>
      <c r="O23">
        <f t="shared" si="2"/>
        <v>6.1583461273030729E-3</v>
      </c>
      <c r="Q23" s="10">
        <f t="shared" si="3"/>
        <v>22981.511500000001</v>
      </c>
      <c r="R23">
        <f t="shared" si="4"/>
        <v>6.2626199993246701E-2</v>
      </c>
      <c r="S23">
        <f t="shared" si="5"/>
        <v>3.1886185202255647E-3</v>
      </c>
    </row>
    <row r="24" spans="1:19">
      <c r="A24" t="s">
        <v>35</v>
      </c>
      <c r="B24" s="5"/>
      <c r="C24">
        <f>45700.5-0.03206</f>
        <v>45700.467940000002</v>
      </c>
      <c r="D24" s="5"/>
      <c r="E24">
        <f t="shared" si="0"/>
        <v>-6632.4338350511989</v>
      </c>
      <c r="F24">
        <f t="shared" si="1"/>
        <v>-6632.5</v>
      </c>
      <c r="G24">
        <f>+C24-(C$7+F24*C$8)</f>
        <v>7.3690999997779727E-2</v>
      </c>
      <c r="J24">
        <f>+G24</f>
        <v>7.3690999997779727E-2</v>
      </c>
      <c r="O24">
        <f t="shared" si="2"/>
        <v>-2.4378530540490353E-2</v>
      </c>
      <c r="Q24" s="10">
        <f t="shared" si="3"/>
        <v>30681.967940000002</v>
      </c>
      <c r="R24">
        <f t="shared" si="4"/>
        <v>7.3690999997779727E-2</v>
      </c>
      <c r="S24">
        <f t="shared" si="5"/>
        <v>9.6176328199966878E-3</v>
      </c>
    </row>
    <row r="25" spans="1:19">
      <c r="A25" s="13" t="s">
        <v>32</v>
      </c>
      <c r="B25" s="14" t="s">
        <v>34</v>
      </c>
      <c r="C25" s="13">
        <v>51305.737300000001</v>
      </c>
      <c r="D25" s="5"/>
      <c r="E25">
        <f t="shared" si="0"/>
        <v>-1599.6298260969204</v>
      </c>
      <c r="F25">
        <f t="shared" si="1"/>
        <v>-1599.5</v>
      </c>
      <c r="I25" s="13">
        <f>+C25-(C$7+F25*C$8)</f>
        <v>-0.14459340000030352</v>
      </c>
      <c r="O25">
        <f t="shared" si="2"/>
        <v>-4.6607645418853719E-2</v>
      </c>
      <c r="Q25" s="10">
        <f t="shared" si="3"/>
        <v>36287.237300000001</v>
      </c>
      <c r="R25">
        <f t="shared" si="4"/>
        <v>-0.14459340000030352</v>
      </c>
      <c r="S25">
        <f t="shared" si="5"/>
        <v>9.6012081008961109E-3</v>
      </c>
    </row>
    <row r="26" spans="1:19">
      <c r="A26" s="13" t="s">
        <v>32</v>
      </c>
      <c r="B26" s="14" t="s">
        <v>33</v>
      </c>
      <c r="C26" s="13">
        <v>51555.744100000004</v>
      </c>
      <c r="D26" s="5"/>
      <c r="E26">
        <f t="shared" si="0"/>
        <v>-1375.1561845115953</v>
      </c>
      <c r="F26">
        <f t="shared" si="1"/>
        <v>-1375</v>
      </c>
      <c r="I26" s="13">
        <f>+C26-(C$7+F26*C$8)</f>
        <v>-0.1739499999966938</v>
      </c>
      <c r="O26">
        <f t="shared" si="2"/>
        <v>-4.7599188492605471E-2</v>
      </c>
      <c r="Q26" s="10">
        <f t="shared" si="3"/>
        <v>36537.244100000004</v>
      </c>
      <c r="R26">
        <f t="shared" si="4"/>
        <v>-0.1739499999966938</v>
      </c>
      <c r="S26">
        <f t="shared" si="5"/>
        <v>1.5964527567741662E-2</v>
      </c>
    </row>
    <row r="27" spans="1:19">
      <c r="A27" s="15" t="s">
        <v>41</v>
      </c>
      <c r="B27" s="5" t="s">
        <v>39</v>
      </c>
      <c r="C27">
        <v>53087.319900000002</v>
      </c>
      <c r="D27" s="5">
        <v>2.0000000000000001E-4</v>
      </c>
      <c r="E27">
        <f>+(C27-C$7)/C$8</f>
        <v>0</v>
      </c>
      <c r="F27">
        <f t="shared" si="1"/>
        <v>0</v>
      </c>
      <c r="G27">
        <f>+C27-(C$7+F27*C$8)</f>
        <v>0</v>
      </c>
      <c r="K27">
        <f>+G27</f>
        <v>0</v>
      </c>
      <c r="O27">
        <f>+C$11+C$12*F27</f>
        <v>-5.367211377727657E-2</v>
      </c>
      <c r="Q27" s="10">
        <f>+C27-15018.5</f>
        <v>38068.819900000002</v>
      </c>
      <c r="R27">
        <f t="shared" si="4"/>
        <v>0</v>
      </c>
      <c r="S27">
        <f t="shared" si="5"/>
        <v>2.8806957973209215E-3</v>
      </c>
    </row>
    <row r="28" spans="1:19">
      <c r="A28" s="19" t="s">
        <v>45</v>
      </c>
      <c r="B28" s="20" t="s">
        <v>39</v>
      </c>
      <c r="C28" s="21">
        <v>53398.916899999997</v>
      </c>
      <c r="D28" s="21">
        <v>4.0000000000000002E-4</v>
      </c>
      <c r="E28">
        <f>+(C28-C$7)/C$8</f>
        <v>279.773643345143</v>
      </c>
      <c r="F28">
        <f t="shared" si="1"/>
        <v>280</v>
      </c>
      <c r="G28">
        <f>+C28-(C$7+F28*C$8)</f>
        <v>-0.25210400000651134</v>
      </c>
      <c r="K28">
        <f>+G28</f>
        <v>-0.25210400000651134</v>
      </c>
      <c r="O28">
        <f>+C$11+C$12*F28</f>
        <v>-5.4908782198882324E-2</v>
      </c>
      <c r="Q28" s="10">
        <f>+C28-15018.5</f>
        <v>38380.416899999997</v>
      </c>
      <c r="R28">
        <f>MAX(G28:N28)</f>
        <v>-0.25210400000651134</v>
      </c>
      <c r="S28">
        <f>+(R28-O28)^2</f>
        <v>3.8885953926198251E-2</v>
      </c>
    </row>
    <row r="29" spans="1:19">
      <c r="A29" s="27" t="s">
        <v>50</v>
      </c>
      <c r="B29" s="28"/>
      <c r="C29" s="29">
        <v>53764.469100000002</v>
      </c>
      <c r="D29" s="29">
        <v>8.9999999999999993E-3</v>
      </c>
      <c r="E29">
        <f t="shared" ref="E29:E40" si="6">+(C29-C$7)/C$8</f>
        <v>607.99204989859447</v>
      </c>
      <c r="F29">
        <f t="shared" si="1"/>
        <v>608</v>
      </c>
      <c r="G29">
        <f t="shared" ref="G29:G40" si="7">+C29-(C$7+F29*C$8)</f>
        <v>-8.8544000027468428E-3</v>
      </c>
      <c r="K29">
        <f t="shared" ref="K29:K40" si="8">+G29</f>
        <v>-8.8544000027468428E-3</v>
      </c>
      <c r="O29">
        <f t="shared" ref="O29:O40" si="9">+C$11+C$12*F29</f>
        <v>-5.6357450921334769E-2</v>
      </c>
      <c r="Q29" s="10">
        <f t="shared" ref="Q29:Q40" si="10">+C29-15018.5</f>
        <v>38745.969100000002</v>
      </c>
    </row>
    <row r="30" spans="1:19">
      <c r="A30" s="27" t="s">
        <v>50</v>
      </c>
      <c r="B30" s="28"/>
      <c r="C30" s="29">
        <v>53764.4692</v>
      </c>
      <c r="D30" s="29">
        <v>4.0000000000000001E-3</v>
      </c>
      <c r="E30">
        <f t="shared" si="6"/>
        <v>607.99213968560662</v>
      </c>
      <c r="F30">
        <f t="shared" si="1"/>
        <v>608</v>
      </c>
      <c r="G30">
        <f t="shared" si="7"/>
        <v>-8.7544000052730553E-3</v>
      </c>
      <c r="K30">
        <f t="shared" si="8"/>
        <v>-8.7544000052730553E-3</v>
      </c>
      <c r="O30">
        <f t="shared" si="9"/>
        <v>-5.6357450921334769E-2</v>
      </c>
      <c r="Q30" s="10">
        <f t="shared" si="10"/>
        <v>38745.9692</v>
      </c>
    </row>
    <row r="31" spans="1:19">
      <c r="A31" s="27" t="s">
        <v>50</v>
      </c>
      <c r="B31" s="28"/>
      <c r="C31" s="29">
        <v>53764.479500000001</v>
      </c>
      <c r="D31" s="29">
        <v>5.0000000000000001E-3</v>
      </c>
      <c r="E31">
        <f t="shared" si="6"/>
        <v>608.0013877480942</v>
      </c>
      <c r="F31">
        <f t="shared" si="1"/>
        <v>608</v>
      </c>
      <c r="G31">
        <f t="shared" si="7"/>
        <v>1.545599996461533E-3</v>
      </c>
      <c r="K31">
        <f t="shared" si="8"/>
        <v>1.545599996461533E-3</v>
      </c>
      <c r="O31">
        <f t="shared" si="9"/>
        <v>-5.6357450921334769E-2</v>
      </c>
      <c r="Q31" s="10">
        <f t="shared" si="10"/>
        <v>38745.979500000001</v>
      </c>
    </row>
    <row r="32" spans="1:19">
      <c r="A32" s="27" t="s">
        <v>50</v>
      </c>
      <c r="B32" s="28"/>
      <c r="C32" s="29">
        <v>53807.355600000003</v>
      </c>
      <c r="D32" s="29">
        <v>5.0000000000000001E-3</v>
      </c>
      <c r="E32">
        <f t="shared" si="6"/>
        <v>646.49855784097463</v>
      </c>
      <c r="F32">
        <f t="shared" si="1"/>
        <v>646.5</v>
      </c>
      <c r="G32">
        <f t="shared" si="7"/>
        <v>-1.6061999995145015E-3</v>
      </c>
      <c r="K32">
        <f t="shared" si="8"/>
        <v>-1.6061999995145015E-3</v>
      </c>
      <c r="O32">
        <f t="shared" si="9"/>
        <v>-5.652749282930556E-2</v>
      </c>
      <c r="Q32" s="10">
        <f t="shared" si="10"/>
        <v>38788.855600000003</v>
      </c>
    </row>
    <row r="33" spans="1:17">
      <c r="A33" s="27" t="s">
        <v>50</v>
      </c>
      <c r="B33" s="28"/>
      <c r="C33" s="29">
        <v>53807.356599999999</v>
      </c>
      <c r="D33" s="29">
        <v>8.0000000000000002E-3</v>
      </c>
      <c r="E33">
        <f t="shared" si="6"/>
        <v>646.49945571111584</v>
      </c>
      <c r="F33">
        <f t="shared" si="1"/>
        <v>646.5</v>
      </c>
      <c r="G33">
        <f t="shared" si="7"/>
        <v>-6.0620000294875354E-4</v>
      </c>
      <c r="K33">
        <f t="shared" si="8"/>
        <v>-6.0620000294875354E-4</v>
      </c>
      <c r="O33">
        <f t="shared" si="9"/>
        <v>-5.652749282930556E-2</v>
      </c>
      <c r="Q33" s="10">
        <f t="shared" si="10"/>
        <v>38788.856599999999</v>
      </c>
    </row>
    <row r="34" spans="1:17">
      <c r="A34" s="27" t="s">
        <v>50</v>
      </c>
      <c r="B34" s="28"/>
      <c r="C34" s="29">
        <v>53807.3727</v>
      </c>
      <c r="D34" s="29">
        <v>8.9999999999999993E-3</v>
      </c>
      <c r="E34">
        <f t="shared" si="6"/>
        <v>646.51391142043929</v>
      </c>
      <c r="F34">
        <f t="shared" si="1"/>
        <v>646.5</v>
      </c>
      <c r="G34">
        <f t="shared" si="7"/>
        <v>1.5493799997784663E-2</v>
      </c>
      <c r="K34">
        <f t="shared" si="8"/>
        <v>1.5493799997784663E-2</v>
      </c>
      <c r="O34">
        <f t="shared" si="9"/>
        <v>-5.652749282930556E-2</v>
      </c>
      <c r="Q34" s="10">
        <f t="shared" si="10"/>
        <v>38788.8727</v>
      </c>
    </row>
    <row r="35" spans="1:17">
      <c r="A35" s="27" t="s">
        <v>50</v>
      </c>
      <c r="B35" s="28"/>
      <c r="C35" s="29">
        <v>53808.423699999999</v>
      </c>
      <c r="D35" s="29">
        <v>3.0000000000000001E-3</v>
      </c>
      <c r="E35">
        <f t="shared" si="6"/>
        <v>647.4575729420701</v>
      </c>
      <c r="F35">
        <f t="shared" si="1"/>
        <v>647.5</v>
      </c>
      <c r="G35">
        <f t="shared" si="7"/>
        <v>-4.7253000004275236E-2</v>
      </c>
      <c r="K35">
        <f t="shared" si="8"/>
        <v>-4.7253000004275236E-2</v>
      </c>
      <c r="O35">
        <f t="shared" si="9"/>
        <v>-5.6531909502239866E-2</v>
      </c>
      <c r="Q35" s="10">
        <f t="shared" si="10"/>
        <v>38789.923699999999</v>
      </c>
    </row>
    <row r="36" spans="1:17">
      <c r="A36" s="27" t="s">
        <v>50</v>
      </c>
      <c r="B36" s="28"/>
      <c r="C36" s="29">
        <v>53808.427199999998</v>
      </c>
      <c r="D36" s="29">
        <v>4.0000000000000001E-3</v>
      </c>
      <c r="E36">
        <f t="shared" si="6"/>
        <v>647.46071548757413</v>
      </c>
      <c r="F36">
        <f t="shared" si="1"/>
        <v>647.5</v>
      </c>
      <c r="G36">
        <f t="shared" si="7"/>
        <v>-4.3753000005381182E-2</v>
      </c>
      <c r="K36">
        <f t="shared" si="8"/>
        <v>-4.3753000005381182E-2</v>
      </c>
      <c r="O36">
        <f t="shared" si="9"/>
        <v>-5.6531909502239866E-2</v>
      </c>
      <c r="Q36" s="10">
        <f t="shared" si="10"/>
        <v>38789.927199999998</v>
      </c>
    </row>
    <row r="37" spans="1:17">
      <c r="A37" s="27" t="s">
        <v>50</v>
      </c>
      <c r="B37" s="28"/>
      <c r="C37" s="29">
        <v>53808.4352</v>
      </c>
      <c r="D37" s="29">
        <v>4.0000000000000001E-3</v>
      </c>
      <c r="E37">
        <f t="shared" si="6"/>
        <v>647.46789844872978</v>
      </c>
      <c r="F37">
        <f t="shared" si="1"/>
        <v>647.5</v>
      </c>
      <c r="G37">
        <f t="shared" si="7"/>
        <v>-3.5753000003751367E-2</v>
      </c>
      <c r="K37">
        <f t="shared" si="8"/>
        <v>-3.5753000003751367E-2</v>
      </c>
      <c r="O37">
        <f t="shared" si="9"/>
        <v>-5.6531909502239866E-2</v>
      </c>
      <c r="Q37" s="10">
        <f t="shared" si="10"/>
        <v>38789.9352</v>
      </c>
    </row>
    <row r="38" spans="1:17">
      <c r="A38" s="27" t="s">
        <v>51</v>
      </c>
      <c r="B38" s="25" t="s">
        <v>39</v>
      </c>
      <c r="C38" s="29">
        <v>54084.6639</v>
      </c>
      <c r="D38" s="29">
        <v>1.6000000000000001E-3</v>
      </c>
      <c r="E38">
        <f t="shared" si="6"/>
        <v>895.48540117017387</v>
      </c>
      <c r="F38">
        <f t="shared" si="1"/>
        <v>895.5</v>
      </c>
      <c r="G38">
        <f t="shared" si="7"/>
        <v>-1.6259399999398738E-2</v>
      </c>
      <c r="K38">
        <f t="shared" si="8"/>
        <v>-1.6259399999398738E-2</v>
      </c>
      <c r="O38">
        <f t="shared" si="9"/>
        <v>-5.7627244389947818E-2</v>
      </c>
      <c r="Q38" s="10">
        <f t="shared" si="10"/>
        <v>39066.1639</v>
      </c>
    </row>
    <row r="39" spans="1:17">
      <c r="A39" s="29" t="s">
        <v>52</v>
      </c>
      <c r="B39" s="25"/>
      <c r="C39" s="29">
        <v>54174.338799999998</v>
      </c>
      <c r="D39" s="29">
        <v>1E-4</v>
      </c>
      <c r="E39">
        <f t="shared" si="6"/>
        <v>976.00181657087194</v>
      </c>
      <c r="F39">
        <f t="shared" si="1"/>
        <v>976</v>
      </c>
      <c r="G39">
        <f t="shared" si="7"/>
        <v>2.0231999951647595E-3</v>
      </c>
      <c r="K39">
        <f t="shared" si="8"/>
        <v>2.0231999951647595E-3</v>
      </c>
      <c r="O39">
        <f t="shared" si="9"/>
        <v>-5.7982786561159474E-2</v>
      </c>
      <c r="Q39" s="10">
        <f t="shared" si="10"/>
        <v>39155.838799999998</v>
      </c>
    </row>
    <row r="40" spans="1:17">
      <c r="A40" s="28" t="s">
        <v>53</v>
      </c>
      <c r="B40" s="25" t="s">
        <v>39</v>
      </c>
      <c r="C40" s="26">
        <v>54049.985299999826</v>
      </c>
      <c r="D40" s="26">
        <v>4.0000000000000002E-4</v>
      </c>
      <c r="E40">
        <f t="shared" si="6"/>
        <v>864.34852158481931</v>
      </c>
      <c r="F40">
        <f t="shared" si="1"/>
        <v>864.5</v>
      </c>
      <c r="G40">
        <f t="shared" si="7"/>
        <v>-0.16870860017661471</v>
      </c>
      <c r="K40">
        <f t="shared" si="8"/>
        <v>-0.16870860017661471</v>
      </c>
      <c r="O40">
        <f t="shared" si="9"/>
        <v>-5.7490327528984322E-2</v>
      </c>
      <c r="Q40" s="10">
        <f t="shared" si="10"/>
        <v>39031.485299999826</v>
      </c>
    </row>
    <row r="41" spans="1:17">
      <c r="D41" s="5"/>
    </row>
    <row r="42" spans="1:17">
      <c r="D42" s="5"/>
    </row>
    <row r="43" spans="1:17">
      <c r="D43" s="5"/>
    </row>
    <row r="44" spans="1:17">
      <c r="D44" s="5"/>
    </row>
    <row r="45" spans="1:17">
      <c r="D45" s="5"/>
    </row>
    <row r="46" spans="1:17">
      <c r="D46" s="5"/>
    </row>
    <row r="47" spans="1:17">
      <c r="D47" s="5"/>
    </row>
    <row r="48" spans="1:17">
      <c r="D48" s="5"/>
    </row>
    <row r="49" spans="4:4">
      <c r="D49" s="5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64"/>
  <sheetViews>
    <sheetView topLeftCell="A19" workbookViewId="0">
      <selection activeCell="A24" sqref="A24:D59"/>
    </sheetView>
  </sheetViews>
  <sheetFormatPr defaultRowHeight="12.75"/>
  <cols>
    <col min="1" max="1" width="19.7109375" style="24" customWidth="1"/>
    <col min="2" max="2" width="4.42578125" style="23" customWidth="1"/>
    <col min="3" max="3" width="12.7109375" style="24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24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>
      <c r="A1" s="53" t="s">
        <v>67</v>
      </c>
      <c r="I1" s="54" t="s">
        <v>68</v>
      </c>
      <c r="J1" s="55" t="s">
        <v>69</v>
      </c>
    </row>
    <row r="2" spans="1:16">
      <c r="I2" s="56" t="s">
        <v>70</v>
      </c>
      <c r="J2" s="57" t="s">
        <v>71</v>
      </c>
    </row>
    <row r="3" spans="1:16">
      <c r="A3" s="58" t="s">
        <v>72</v>
      </c>
      <c r="I3" s="56" t="s">
        <v>73</v>
      </c>
      <c r="J3" s="57" t="s">
        <v>74</v>
      </c>
    </row>
    <row r="4" spans="1:16">
      <c r="I4" s="56" t="s">
        <v>75</v>
      </c>
      <c r="J4" s="57" t="s">
        <v>74</v>
      </c>
    </row>
    <row r="5" spans="1:16" ht="13.5" thickBot="1">
      <c r="I5" s="59" t="s">
        <v>76</v>
      </c>
      <c r="J5" s="60" t="s">
        <v>77</v>
      </c>
    </row>
    <row r="10" spans="1:16" ht="13.5" thickBot="1"/>
    <row r="11" spans="1:16" ht="12.75" customHeight="1" thickBot="1">
      <c r="A11" s="24" t="str">
        <f t="shared" ref="A11:A42" si="0">P11</f>
        <v>IBVS 5592 </v>
      </c>
      <c r="B11" s="5" t="str">
        <f t="shared" ref="B11:B42" si="1">IF(H11=INT(H11),"I","II")</f>
        <v>I</v>
      </c>
      <c r="C11" s="24">
        <f t="shared" ref="C11:C42" si="2">1*G11</f>
        <v>53087.319900000002</v>
      </c>
      <c r="D11" s="23" t="str">
        <f t="shared" ref="D11:D42" si="3">VLOOKUP(F11,I$1:J$5,2,FALSE)</f>
        <v>vis</v>
      </c>
      <c r="E11" s="61">
        <f>VLOOKUP(C11,'A (old)'!C$21:E$973,3,FALSE)</f>
        <v>0</v>
      </c>
      <c r="F11" s="5" t="s">
        <v>76</v>
      </c>
      <c r="G11" s="23" t="str">
        <f t="shared" ref="G11:G42" si="4">MID(I11,3,LEN(I11)-3)</f>
        <v>53087.3199</v>
      </c>
      <c r="H11" s="24">
        <f t="shared" ref="H11:H42" si="5">1*K11</f>
        <v>-52</v>
      </c>
      <c r="I11" s="62" t="s">
        <v>175</v>
      </c>
      <c r="J11" s="63" t="s">
        <v>176</v>
      </c>
      <c r="K11" s="62">
        <v>-52</v>
      </c>
      <c r="L11" s="62" t="s">
        <v>177</v>
      </c>
      <c r="M11" s="63" t="s">
        <v>178</v>
      </c>
      <c r="N11" s="63" t="s">
        <v>179</v>
      </c>
      <c r="O11" s="64" t="s">
        <v>180</v>
      </c>
      <c r="P11" s="65" t="s">
        <v>181</v>
      </c>
    </row>
    <row r="12" spans="1:16" ht="12.75" customHeight="1" thickBot="1">
      <c r="A12" s="24" t="str">
        <f t="shared" si="0"/>
        <v>IBVS 5690 </v>
      </c>
      <c r="B12" s="5" t="str">
        <f t="shared" si="1"/>
        <v>I</v>
      </c>
      <c r="C12" s="24">
        <f t="shared" si="2"/>
        <v>53398.916899999997</v>
      </c>
      <c r="D12" s="23" t="str">
        <f t="shared" si="3"/>
        <v>vis</v>
      </c>
      <c r="E12" s="61">
        <f>VLOOKUP(C12,'A (old)'!C$21:E$973,3,FALSE)</f>
        <v>279.773643345143</v>
      </c>
      <c r="F12" s="5" t="s">
        <v>76</v>
      </c>
      <c r="G12" s="23" t="str">
        <f t="shared" si="4"/>
        <v>53398.9169</v>
      </c>
      <c r="H12" s="24">
        <f t="shared" si="5"/>
        <v>384</v>
      </c>
      <c r="I12" s="62" t="s">
        <v>182</v>
      </c>
      <c r="J12" s="63" t="s">
        <v>183</v>
      </c>
      <c r="K12" s="62">
        <v>384</v>
      </c>
      <c r="L12" s="62" t="s">
        <v>184</v>
      </c>
      <c r="M12" s="63" t="s">
        <v>178</v>
      </c>
      <c r="N12" s="63" t="s">
        <v>179</v>
      </c>
      <c r="O12" s="64" t="s">
        <v>185</v>
      </c>
      <c r="P12" s="65" t="s">
        <v>186</v>
      </c>
    </row>
    <row r="13" spans="1:16" ht="12.75" customHeight="1" thickBot="1">
      <c r="A13" s="24" t="str">
        <f t="shared" si="0"/>
        <v>BAVM 178 </v>
      </c>
      <c r="B13" s="5" t="str">
        <f t="shared" si="1"/>
        <v>II</v>
      </c>
      <c r="C13" s="24">
        <f t="shared" si="2"/>
        <v>53764.469100000002</v>
      </c>
      <c r="D13" s="23" t="str">
        <f t="shared" si="3"/>
        <v>vis</v>
      </c>
      <c r="E13" s="61">
        <f>VLOOKUP(C13,'A (old)'!C$21:E$973,3,FALSE)</f>
        <v>607.99204989859447</v>
      </c>
      <c r="F13" s="5" t="s">
        <v>76</v>
      </c>
      <c r="G13" s="23" t="str">
        <f t="shared" si="4"/>
        <v>53764.4691</v>
      </c>
      <c r="H13" s="24">
        <f t="shared" si="5"/>
        <v>895.5</v>
      </c>
      <c r="I13" s="62" t="s">
        <v>194</v>
      </c>
      <c r="J13" s="63" t="s">
        <v>195</v>
      </c>
      <c r="K13" s="62" t="s">
        <v>196</v>
      </c>
      <c r="L13" s="62" t="s">
        <v>197</v>
      </c>
      <c r="M13" s="63" t="s">
        <v>190</v>
      </c>
      <c r="N13" s="63" t="s">
        <v>76</v>
      </c>
      <c r="O13" s="64" t="s">
        <v>198</v>
      </c>
      <c r="P13" s="65" t="s">
        <v>199</v>
      </c>
    </row>
    <row r="14" spans="1:16" ht="12.75" customHeight="1" thickBot="1">
      <c r="A14" s="24" t="str">
        <f t="shared" si="0"/>
        <v>BAVM 178 </v>
      </c>
      <c r="B14" s="5" t="str">
        <f t="shared" si="1"/>
        <v>II</v>
      </c>
      <c r="C14" s="24">
        <f t="shared" si="2"/>
        <v>53764.4692</v>
      </c>
      <c r="D14" s="23" t="str">
        <f t="shared" si="3"/>
        <v>vis</v>
      </c>
      <c r="E14" s="61">
        <f>VLOOKUP(C14,'A (old)'!C$21:E$973,3,FALSE)</f>
        <v>607.99213968560662</v>
      </c>
      <c r="F14" s="5" t="s">
        <v>76</v>
      </c>
      <c r="G14" s="23" t="str">
        <f t="shared" si="4"/>
        <v>53764.4692</v>
      </c>
      <c r="H14" s="24">
        <f t="shared" si="5"/>
        <v>895.5</v>
      </c>
      <c r="I14" s="62" t="s">
        <v>200</v>
      </c>
      <c r="J14" s="63" t="s">
        <v>195</v>
      </c>
      <c r="K14" s="62" t="s">
        <v>196</v>
      </c>
      <c r="L14" s="62" t="s">
        <v>201</v>
      </c>
      <c r="M14" s="63" t="s">
        <v>190</v>
      </c>
      <c r="N14" s="63" t="s">
        <v>68</v>
      </c>
      <c r="O14" s="64" t="s">
        <v>202</v>
      </c>
      <c r="P14" s="65" t="s">
        <v>199</v>
      </c>
    </row>
    <row r="15" spans="1:16" ht="12.75" customHeight="1" thickBot="1">
      <c r="A15" s="24" t="str">
        <f t="shared" si="0"/>
        <v>BAVM 178 </v>
      </c>
      <c r="B15" s="5" t="str">
        <f t="shared" si="1"/>
        <v>II</v>
      </c>
      <c r="C15" s="24">
        <f t="shared" si="2"/>
        <v>53764.479500000001</v>
      </c>
      <c r="D15" s="23" t="str">
        <f t="shared" si="3"/>
        <v>vis</v>
      </c>
      <c r="E15" s="61">
        <f>VLOOKUP(C15,'A (old)'!C$21:E$973,3,FALSE)</f>
        <v>608.0013877480942</v>
      </c>
      <c r="F15" s="5" t="s">
        <v>76</v>
      </c>
      <c r="G15" s="23" t="str">
        <f t="shared" si="4"/>
        <v>53764.4795</v>
      </c>
      <c r="H15" s="24">
        <f t="shared" si="5"/>
        <v>895.5</v>
      </c>
      <c r="I15" s="62" t="s">
        <v>203</v>
      </c>
      <c r="J15" s="63" t="s">
        <v>204</v>
      </c>
      <c r="K15" s="62" t="s">
        <v>196</v>
      </c>
      <c r="L15" s="62" t="s">
        <v>205</v>
      </c>
      <c r="M15" s="63" t="s">
        <v>190</v>
      </c>
      <c r="N15" s="63" t="s">
        <v>206</v>
      </c>
      <c r="O15" s="64" t="s">
        <v>202</v>
      </c>
      <c r="P15" s="65" t="s">
        <v>199</v>
      </c>
    </row>
    <row r="16" spans="1:16" ht="12.75" customHeight="1" thickBot="1">
      <c r="A16" s="24" t="str">
        <f t="shared" si="0"/>
        <v>BAVM 178 </v>
      </c>
      <c r="B16" s="5" t="str">
        <f t="shared" si="1"/>
        <v>II</v>
      </c>
      <c r="C16" s="24">
        <f t="shared" si="2"/>
        <v>53807.355600000003</v>
      </c>
      <c r="D16" s="23" t="str">
        <f t="shared" si="3"/>
        <v>vis</v>
      </c>
      <c r="E16" s="61">
        <f>VLOOKUP(C16,'A (old)'!C$21:E$973,3,FALSE)</f>
        <v>646.49855784097463</v>
      </c>
      <c r="F16" s="5" t="s">
        <v>76</v>
      </c>
      <c r="G16" s="23" t="str">
        <f t="shared" si="4"/>
        <v>53807.3556</v>
      </c>
      <c r="H16" s="24">
        <f t="shared" si="5"/>
        <v>955.5</v>
      </c>
      <c r="I16" s="62" t="s">
        <v>207</v>
      </c>
      <c r="J16" s="63" t="s">
        <v>208</v>
      </c>
      <c r="K16" s="62" t="s">
        <v>209</v>
      </c>
      <c r="L16" s="62" t="s">
        <v>210</v>
      </c>
      <c r="M16" s="63" t="s">
        <v>190</v>
      </c>
      <c r="N16" s="63" t="s">
        <v>68</v>
      </c>
      <c r="O16" s="64" t="s">
        <v>198</v>
      </c>
      <c r="P16" s="65" t="s">
        <v>199</v>
      </c>
    </row>
    <row r="17" spans="1:16" ht="12.75" customHeight="1" thickBot="1">
      <c r="A17" s="24" t="str">
        <f t="shared" si="0"/>
        <v>BAVM 178 </v>
      </c>
      <c r="B17" s="5" t="str">
        <f t="shared" si="1"/>
        <v>II</v>
      </c>
      <c r="C17" s="24">
        <f t="shared" si="2"/>
        <v>53807.356599999999</v>
      </c>
      <c r="D17" s="23" t="str">
        <f t="shared" si="3"/>
        <v>vis</v>
      </c>
      <c r="E17" s="61">
        <f>VLOOKUP(C17,'A (old)'!C$21:E$973,3,FALSE)</f>
        <v>646.49945571111584</v>
      </c>
      <c r="F17" s="5" t="s">
        <v>76</v>
      </c>
      <c r="G17" s="23" t="str">
        <f t="shared" si="4"/>
        <v>53807.3566</v>
      </c>
      <c r="H17" s="24">
        <f t="shared" si="5"/>
        <v>955.5</v>
      </c>
      <c r="I17" s="62" t="s">
        <v>211</v>
      </c>
      <c r="J17" s="63" t="s">
        <v>212</v>
      </c>
      <c r="K17" s="62" t="s">
        <v>209</v>
      </c>
      <c r="L17" s="62" t="s">
        <v>213</v>
      </c>
      <c r="M17" s="63" t="s">
        <v>190</v>
      </c>
      <c r="N17" s="63" t="s">
        <v>206</v>
      </c>
      <c r="O17" s="64" t="s">
        <v>202</v>
      </c>
      <c r="P17" s="65" t="s">
        <v>199</v>
      </c>
    </row>
    <row r="18" spans="1:16" ht="12.75" customHeight="1" thickBot="1">
      <c r="A18" s="24" t="str">
        <f t="shared" si="0"/>
        <v>BAVM 178 </v>
      </c>
      <c r="B18" s="5" t="str">
        <f t="shared" si="1"/>
        <v>II</v>
      </c>
      <c r="C18" s="24">
        <f t="shared" si="2"/>
        <v>53807.3727</v>
      </c>
      <c r="D18" s="23" t="str">
        <f t="shared" si="3"/>
        <v>vis</v>
      </c>
      <c r="E18" s="61">
        <f>VLOOKUP(C18,'A (old)'!C$21:E$973,3,FALSE)</f>
        <v>646.51391142043929</v>
      </c>
      <c r="F18" s="5" t="s">
        <v>76</v>
      </c>
      <c r="G18" s="23" t="str">
        <f t="shared" si="4"/>
        <v>53807.3727</v>
      </c>
      <c r="H18" s="24">
        <f t="shared" si="5"/>
        <v>955.5</v>
      </c>
      <c r="I18" s="62" t="s">
        <v>214</v>
      </c>
      <c r="J18" s="63" t="s">
        <v>215</v>
      </c>
      <c r="K18" s="62" t="s">
        <v>209</v>
      </c>
      <c r="L18" s="62" t="s">
        <v>216</v>
      </c>
      <c r="M18" s="63" t="s">
        <v>190</v>
      </c>
      <c r="N18" s="63" t="s">
        <v>76</v>
      </c>
      <c r="O18" s="64" t="s">
        <v>202</v>
      </c>
      <c r="P18" s="65" t="s">
        <v>199</v>
      </c>
    </row>
    <row r="19" spans="1:16" ht="12.75" customHeight="1" thickBot="1">
      <c r="A19" s="24" t="str">
        <f t="shared" si="0"/>
        <v>BAVM 178 </v>
      </c>
      <c r="B19" s="5" t="str">
        <f t="shared" si="1"/>
        <v>I</v>
      </c>
      <c r="C19" s="24">
        <f t="shared" si="2"/>
        <v>53808.423699999999</v>
      </c>
      <c r="D19" s="23" t="str">
        <f t="shared" si="3"/>
        <v>vis</v>
      </c>
      <c r="E19" s="61">
        <f>VLOOKUP(C19,'A (old)'!C$21:E$973,3,FALSE)</f>
        <v>647.4575729420701</v>
      </c>
      <c r="F19" s="5" t="s">
        <v>76</v>
      </c>
      <c r="G19" s="23" t="str">
        <f t="shared" si="4"/>
        <v>53808.4237</v>
      </c>
      <c r="H19" s="24">
        <f t="shared" si="5"/>
        <v>957</v>
      </c>
      <c r="I19" s="62" t="s">
        <v>217</v>
      </c>
      <c r="J19" s="63" t="s">
        <v>218</v>
      </c>
      <c r="K19" s="62" t="s">
        <v>219</v>
      </c>
      <c r="L19" s="62" t="s">
        <v>220</v>
      </c>
      <c r="M19" s="63" t="s">
        <v>190</v>
      </c>
      <c r="N19" s="63" t="s">
        <v>68</v>
      </c>
      <c r="O19" s="64" t="s">
        <v>198</v>
      </c>
      <c r="P19" s="65" t="s">
        <v>199</v>
      </c>
    </row>
    <row r="20" spans="1:16" ht="12.75" customHeight="1" thickBot="1">
      <c r="A20" s="24" t="str">
        <f t="shared" si="0"/>
        <v>BAVM 178 </v>
      </c>
      <c r="B20" s="5" t="str">
        <f t="shared" si="1"/>
        <v>I</v>
      </c>
      <c r="C20" s="24">
        <f t="shared" si="2"/>
        <v>53808.427199999998</v>
      </c>
      <c r="D20" s="23" t="str">
        <f t="shared" si="3"/>
        <v>vis</v>
      </c>
      <c r="E20" s="61">
        <f>VLOOKUP(C20,'A (old)'!C$21:E$973,3,FALSE)</f>
        <v>647.46071548757413</v>
      </c>
      <c r="F20" s="5" t="s">
        <v>76</v>
      </c>
      <c r="G20" s="23" t="str">
        <f t="shared" si="4"/>
        <v>53808.4272</v>
      </c>
      <c r="H20" s="24">
        <f t="shared" si="5"/>
        <v>957</v>
      </c>
      <c r="I20" s="62" t="s">
        <v>221</v>
      </c>
      <c r="J20" s="63" t="s">
        <v>222</v>
      </c>
      <c r="K20" s="62" t="s">
        <v>219</v>
      </c>
      <c r="L20" s="62" t="s">
        <v>223</v>
      </c>
      <c r="M20" s="63" t="s">
        <v>190</v>
      </c>
      <c r="N20" s="63" t="s">
        <v>206</v>
      </c>
      <c r="O20" s="64" t="s">
        <v>202</v>
      </c>
      <c r="P20" s="65" t="s">
        <v>199</v>
      </c>
    </row>
    <row r="21" spans="1:16" ht="12.75" customHeight="1" thickBot="1">
      <c r="A21" s="24" t="str">
        <f t="shared" si="0"/>
        <v>BAVM 178 </v>
      </c>
      <c r="B21" s="5" t="str">
        <f t="shared" si="1"/>
        <v>I</v>
      </c>
      <c r="C21" s="24">
        <f t="shared" si="2"/>
        <v>53808.4352</v>
      </c>
      <c r="D21" s="23" t="str">
        <f t="shared" si="3"/>
        <v>vis</v>
      </c>
      <c r="E21" s="61">
        <f>VLOOKUP(C21,'A (old)'!C$21:E$973,3,FALSE)</f>
        <v>647.46789844872978</v>
      </c>
      <c r="F21" s="5" t="s">
        <v>76</v>
      </c>
      <c r="G21" s="23" t="str">
        <f t="shared" si="4"/>
        <v>53808.4352</v>
      </c>
      <c r="H21" s="24">
        <f t="shared" si="5"/>
        <v>957</v>
      </c>
      <c r="I21" s="62" t="s">
        <v>224</v>
      </c>
      <c r="J21" s="63" t="s">
        <v>225</v>
      </c>
      <c r="K21" s="62" t="s">
        <v>219</v>
      </c>
      <c r="L21" s="62" t="s">
        <v>226</v>
      </c>
      <c r="M21" s="63" t="s">
        <v>190</v>
      </c>
      <c r="N21" s="63" t="s">
        <v>76</v>
      </c>
      <c r="O21" s="64" t="s">
        <v>202</v>
      </c>
      <c r="P21" s="65" t="s">
        <v>199</v>
      </c>
    </row>
    <row r="22" spans="1:16" ht="12.75" customHeight="1" thickBot="1">
      <c r="A22" s="24" t="str">
        <f t="shared" si="0"/>
        <v>BAVM 183 </v>
      </c>
      <c r="B22" s="5" t="str">
        <f t="shared" si="1"/>
        <v>II</v>
      </c>
      <c r="C22" s="24">
        <f t="shared" si="2"/>
        <v>54084.6639</v>
      </c>
      <c r="D22" s="23" t="str">
        <f t="shared" si="3"/>
        <v>vis</v>
      </c>
      <c r="E22" s="61">
        <f>VLOOKUP(C22,'A (old)'!C$21:E$973,3,FALSE)</f>
        <v>895.48540117017387</v>
      </c>
      <c r="F22" s="5" t="s">
        <v>76</v>
      </c>
      <c r="G22" s="23" t="str">
        <f t="shared" si="4"/>
        <v>54084.6639</v>
      </c>
      <c r="H22" s="24">
        <f t="shared" si="5"/>
        <v>1343.5</v>
      </c>
      <c r="I22" s="62" t="s">
        <v>233</v>
      </c>
      <c r="J22" s="63" t="s">
        <v>234</v>
      </c>
      <c r="K22" s="62" t="s">
        <v>235</v>
      </c>
      <c r="L22" s="62" t="s">
        <v>236</v>
      </c>
      <c r="M22" s="63" t="s">
        <v>190</v>
      </c>
      <c r="N22" s="63" t="s">
        <v>231</v>
      </c>
      <c r="O22" s="64" t="s">
        <v>237</v>
      </c>
      <c r="P22" s="65" t="s">
        <v>238</v>
      </c>
    </row>
    <row r="23" spans="1:16" ht="12.75" customHeight="1" thickBot="1">
      <c r="A23" s="24" t="str">
        <f t="shared" si="0"/>
        <v>BAVM 186 </v>
      </c>
      <c r="B23" s="5" t="str">
        <f t="shared" si="1"/>
        <v>I</v>
      </c>
      <c r="C23" s="24">
        <f t="shared" si="2"/>
        <v>54174.338799999998</v>
      </c>
      <c r="D23" s="23" t="str">
        <f t="shared" si="3"/>
        <v>vis</v>
      </c>
      <c r="E23" s="61">
        <f>VLOOKUP(C23,'A (old)'!C$21:E$973,3,FALSE)</f>
        <v>976.00181657087194</v>
      </c>
      <c r="F23" s="5" t="s">
        <v>76</v>
      </c>
      <c r="G23" s="23" t="str">
        <f t="shared" si="4"/>
        <v>54174.3388</v>
      </c>
      <c r="H23" s="24">
        <f t="shared" si="5"/>
        <v>1469</v>
      </c>
      <c r="I23" s="62" t="s">
        <v>239</v>
      </c>
      <c r="J23" s="63" t="s">
        <v>240</v>
      </c>
      <c r="K23" s="62" t="s">
        <v>241</v>
      </c>
      <c r="L23" s="62" t="s">
        <v>242</v>
      </c>
      <c r="M23" s="63" t="s">
        <v>190</v>
      </c>
      <c r="N23" s="63" t="s">
        <v>191</v>
      </c>
      <c r="O23" s="64" t="s">
        <v>243</v>
      </c>
      <c r="P23" s="65" t="s">
        <v>244</v>
      </c>
    </row>
    <row r="24" spans="1:16" ht="12.75" customHeight="1" thickBot="1">
      <c r="A24" s="24" t="str">
        <f t="shared" si="0"/>
        <v> MVS 576 </v>
      </c>
      <c r="B24" s="5" t="str">
        <f t="shared" si="1"/>
        <v>I</v>
      </c>
      <c r="C24" s="24">
        <f t="shared" si="2"/>
        <v>25647.421999999999</v>
      </c>
      <c r="D24" s="23" t="str">
        <f t="shared" si="3"/>
        <v>vis</v>
      </c>
      <c r="E24" s="61" t="e">
        <f>VLOOKUP(C24,'A (old)'!C$21:E$973,3,FALSE)</f>
        <v>#N/A</v>
      </c>
      <c r="F24" s="5" t="s">
        <v>76</v>
      </c>
      <c r="G24" s="23" t="str">
        <f t="shared" si="4"/>
        <v>25647.422</v>
      </c>
      <c r="H24" s="24">
        <f t="shared" si="5"/>
        <v>-38447</v>
      </c>
      <c r="I24" s="62" t="s">
        <v>78</v>
      </c>
      <c r="J24" s="63" t="s">
        <v>79</v>
      </c>
      <c r="K24" s="62">
        <v>-38447</v>
      </c>
      <c r="L24" s="62" t="s">
        <v>80</v>
      </c>
      <c r="M24" s="63" t="s">
        <v>81</v>
      </c>
      <c r="N24" s="63"/>
      <c r="O24" s="64" t="s">
        <v>82</v>
      </c>
      <c r="P24" s="64" t="s">
        <v>83</v>
      </c>
    </row>
    <row r="25" spans="1:16" ht="12.75" customHeight="1" thickBot="1">
      <c r="A25" s="24" t="str">
        <f t="shared" si="0"/>
        <v> MVS 576 </v>
      </c>
      <c r="B25" s="5" t="str">
        <f t="shared" si="1"/>
        <v>I</v>
      </c>
      <c r="C25" s="24">
        <f t="shared" si="2"/>
        <v>27483.473999999998</v>
      </c>
      <c r="D25" s="23" t="str">
        <f t="shared" si="3"/>
        <v>vis</v>
      </c>
      <c r="E25" s="61" t="e">
        <f>VLOOKUP(C25,'A (old)'!C$21:E$973,3,FALSE)</f>
        <v>#N/A</v>
      </c>
      <c r="F25" s="5" t="s">
        <v>76</v>
      </c>
      <c r="G25" s="23" t="str">
        <f t="shared" si="4"/>
        <v>27483.474</v>
      </c>
      <c r="H25" s="24">
        <f t="shared" si="5"/>
        <v>-35878</v>
      </c>
      <c r="I25" s="62" t="s">
        <v>84</v>
      </c>
      <c r="J25" s="63" t="s">
        <v>85</v>
      </c>
      <c r="K25" s="62">
        <v>-35878</v>
      </c>
      <c r="L25" s="62" t="s">
        <v>86</v>
      </c>
      <c r="M25" s="63" t="s">
        <v>81</v>
      </c>
      <c r="N25" s="63"/>
      <c r="O25" s="64" t="s">
        <v>82</v>
      </c>
      <c r="P25" s="64" t="s">
        <v>83</v>
      </c>
    </row>
    <row r="26" spans="1:16" ht="12.75" customHeight="1" thickBot="1">
      <c r="A26" s="24" t="str">
        <f t="shared" si="0"/>
        <v> MVS 576 </v>
      </c>
      <c r="B26" s="5" t="str">
        <f t="shared" si="1"/>
        <v>I</v>
      </c>
      <c r="C26" s="24">
        <f t="shared" si="2"/>
        <v>27516.33</v>
      </c>
      <c r="D26" s="23" t="str">
        <f t="shared" si="3"/>
        <v>vis</v>
      </c>
      <c r="E26" s="61" t="e">
        <f>VLOOKUP(C26,'A (old)'!C$21:E$973,3,FALSE)</f>
        <v>#N/A</v>
      </c>
      <c r="F26" s="5" t="s">
        <v>76</v>
      </c>
      <c r="G26" s="23" t="str">
        <f t="shared" si="4"/>
        <v>27516.330</v>
      </c>
      <c r="H26" s="24">
        <f t="shared" si="5"/>
        <v>-35832</v>
      </c>
      <c r="I26" s="62" t="s">
        <v>87</v>
      </c>
      <c r="J26" s="63" t="s">
        <v>88</v>
      </c>
      <c r="K26" s="62">
        <v>-35832</v>
      </c>
      <c r="L26" s="62" t="s">
        <v>89</v>
      </c>
      <c r="M26" s="63" t="s">
        <v>81</v>
      </c>
      <c r="N26" s="63"/>
      <c r="O26" s="64" t="s">
        <v>82</v>
      </c>
      <c r="P26" s="64" t="s">
        <v>83</v>
      </c>
    </row>
    <row r="27" spans="1:16" ht="12.75" customHeight="1" thickBot="1">
      <c r="A27" s="24" t="str">
        <f t="shared" si="0"/>
        <v> MVS 576 </v>
      </c>
      <c r="B27" s="5" t="str">
        <f t="shared" si="1"/>
        <v>I</v>
      </c>
      <c r="C27" s="24">
        <f t="shared" si="2"/>
        <v>27531.359</v>
      </c>
      <c r="D27" s="23" t="str">
        <f t="shared" si="3"/>
        <v>vis</v>
      </c>
      <c r="E27" s="61" t="e">
        <f>VLOOKUP(C27,'A (old)'!C$21:E$973,3,FALSE)</f>
        <v>#N/A</v>
      </c>
      <c r="F27" s="5" t="s">
        <v>76</v>
      </c>
      <c r="G27" s="23" t="str">
        <f t="shared" si="4"/>
        <v>27531.359</v>
      </c>
      <c r="H27" s="24">
        <f t="shared" si="5"/>
        <v>-35811</v>
      </c>
      <c r="I27" s="62" t="s">
        <v>90</v>
      </c>
      <c r="J27" s="63" t="s">
        <v>91</v>
      </c>
      <c r="K27" s="62">
        <v>-35811</v>
      </c>
      <c r="L27" s="62" t="s">
        <v>92</v>
      </c>
      <c r="M27" s="63" t="s">
        <v>81</v>
      </c>
      <c r="N27" s="63"/>
      <c r="O27" s="64" t="s">
        <v>82</v>
      </c>
      <c r="P27" s="64" t="s">
        <v>83</v>
      </c>
    </row>
    <row r="28" spans="1:16" ht="12.75" customHeight="1" thickBot="1">
      <c r="A28" s="24" t="str">
        <f t="shared" si="0"/>
        <v> MVS 576 </v>
      </c>
      <c r="B28" s="5" t="str">
        <f t="shared" si="1"/>
        <v>I</v>
      </c>
      <c r="C28" s="24">
        <f t="shared" si="2"/>
        <v>27536.351999999999</v>
      </c>
      <c r="D28" s="23" t="str">
        <f t="shared" si="3"/>
        <v>vis</v>
      </c>
      <c r="E28" s="61" t="e">
        <f>VLOOKUP(C28,'A (old)'!C$21:E$973,3,FALSE)</f>
        <v>#N/A</v>
      </c>
      <c r="F28" s="5" t="s">
        <v>76</v>
      </c>
      <c r="G28" s="23" t="str">
        <f t="shared" si="4"/>
        <v>27536.352</v>
      </c>
      <c r="H28" s="24">
        <f t="shared" si="5"/>
        <v>-35804</v>
      </c>
      <c r="I28" s="62" t="s">
        <v>93</v>
      </c>
      <c r="J28" s="63" t="s">
        <v>94</v>
      </c>
      <c r="K28" s="62">
        <v>-35804</v>
      </c>
      <c r="L28" s="62" t="s">
        <v>95</v>
      </c>
      <c r="M28" s="63" t="s">
        <v>81</v>
      </c>
      <c r="N28" s="63"/>
      <c r="O28" s="64" t="s">
        <v>82</v>
      </c>
      <c r="P28" s="64" t="s">
        <v>83</v>
      </c>
    </row>
    <row r="29" spans="1:16" ht="12.75" customHeight="1" thickBot="1">
      <c r="A29" s="24" t="str">
        <f t="shared" si="0"/>
        <v> MVS 576 </v>
      </c>
      <c r="B29" s="5" t="str">
        <f t="shared" si="1"/>
        <v>I</v>
      </c>
      <c r="C29" s="24">
        <f t="shared" si="2"/>
        <v>27924.379000000001</v>
      </c>
      <c r="D29" s="23" t="str">
        <f t="shared" si="3"/>
        <v>vis</v>
      </c>
      <c r="E29" s="61" t="e">
        <f>VLOOKUP(C29,'A (old)'!C$21:E$973,3,FALSE)</f>
        <v>#N/A</v>
      </c>
      <c r="F29" s="5" t="s">
        <v>76</v>
      </c>
      <c r="G29" s="23" t="str">
        <f t="shared" si="4"/>
        <v>27924.379</v>
      </c>
      <c r="H29" s="24">
        <f t="shared" si="5"/>
        <v>-35261</v>
      </c>
      <c r="I29" s="62" t="s">
        <v>96</v>
      </c>
      <c r="J29" s="63" t="s">
        <v>97</v>
      </c>
      <c r="K29" s="62">
        <v>-35261</v>
      </c>
      <c r="L29" s="62" t="s">
        <v>98</v>
      </c>
      <c r="M29" s="63" t="s">
        <v>81</v>
      </c>
      <c r="N29" s="63"/>
      <c r="O29" s="64" t="s">
        <v>82</v>
      </c>
      <c r="P29" s="64" t="s">
        <v>83</v>
      </c>
    </row>
    <row r="30" spans="1:16" ht="12.75" customHeight="1" thickBot="1">
      <c r="A30" s="24" t="str">
        <f t="shared" si="0"/>
        <v> MVS 576 </v>
      </c>
      <c r="B30" s="5" t="str">
        <f t="shared" si="1"/>
        <v>I</v>
      </c>
      <c r="C30" s="24">
        <f t="shared" si="2"/>
        <v>29697.487000000001</v>
      </c>
      <c r="D30" s="23" t="str">
        <f t="shared" si="3"/>
        <v>vis</v>
      </c>
      <c r="E30" s="61" t="e">
        <f>VLOOKUP(C30,'A (old)'!C$21:E$973,3,FALSE)</f>
        <v>#N/A</v>
      </c>
      <c r="F30" s="5" t="s">
        <v>76</v>
      </c>
      <c r="G30" s="23" t="str">
        <f t="shared" si="4"/>
        <v>29697.487</v>
      </c>
      <c r="H30" s="24">
        <f t="shared" si="5"/>
        <v>-32780</v>
      </c>
      <c r="I30" s="62" t="s">
        <v>99</v>
      </c>
      <c r="J30" s="63" t="s">
        <v>100</v>
      </c>
      <c r="K30" s="62">
        <v>-32780</v>
      </c>
      <c r="L30" s="62" t="s">
        <v>101</v>
      </c>
      <c r="M30" s="63" t="s">
        <v>81</v>
      </c>
      <c r="N30" s="63"/>
      <c r="O30" s="64" t="s">
        <v>82</v>
      </c>
      <c r="P30" s="64" t="s">
        <v>83</v>
      </c>
    </row>
    <row r="31" spans="1:16" ht="12.75" customHeight="1" thickBot="1">
      <c r="A31" s="24" t="str">
        <f t="shared" si="0"/>
        <v> MVS 576 </v>
      </c>
      <c r="B31" s="5" t="str">
        <f t="shared" si="1"/>
        <v>II</v>
      </c>
      <c r="C31" s="24">
        <f t="shared" si="2"/>
        <v>29729.335999999999</v>
      </c>
      <c r="D31" s="23" t="str">
        <f t="shared" si="3"/>
        <v>vis</v>
      </c>
      <c r="E31" s="61" t="e">
        <f>VLOOKUP(C31,'A (old)'!C$21:E$973,3,FALSE)</f>
        <v>#N/A</v>
      </c>
      <c r="F31" s="5" t="s">
        <v>76</v>
      </c>
      <c r="G31" s="23" t="str">
        <f t="shared" si="4"/>
        <v>29729.336</v>
      </c>
      <c r="H31" s="24">
        <f t="shared" si="5"/>
        <v>-32735.5</v>
      </c>
      <c r="I31" s="62" t="s">
        <v>102</v>
      </c>
      <c r="J31" s="63" t="s">
        <v>103</v>
      </c>
      <c r="K31" s="62">
        <v>-32735.5</v>
      </c>
      <c r="L31" s="62" t="s">
        <v>104</v>
      </c>
      <c r="M31" s="63" t="s">
        <v>81</v>
      </c>
      <c r="N31" s="63"/>
      <c r="O31" s="64" t="s">
        <v>82</v>
      </c>
      <c r="P31" s="64" t="s">
        <v>83</v>
      </c>
    </row>
    <row r="32" spans="1:16" ht="12.75" customHeight="1" thickBot="1">
      <c r="A32" s="24" t="str">
        <f t="shared" si="0"/>
        <v> MVS 576 </v>
      </c>
      <c r="B32" s="5" t="str">
        <f t="shared" si="1"/>
        <v>I</v>
      </c>
      <c r="C32" s="24">
        <f t="shared" si="2"/>
        <v>30025.535</v>
      </c>
      <c r="D32" s="23" t="str">
        <f t="shared" si="3"/>
        <v>vis</v>
      </c>
      <c r="E32" s="61" t="e">
        <f>VLOOKUP(C32,'A (old)'!C$21:E$973,3,FALSE)</f>
        <v>#N/A</v>
      </c>
      <c r="F32" s="5" t="s">
        <v>76</v>
      </c>
      <c r="G32" s="23" t="str">
        <f t="shared" si="4"/>
        <v>30025.535</v>
      </c>
      <c r="H32" s="24">
        <f t="shared" si="5"/>
        <v>-32321</v>
      </c>
      <c r="I32" s="62" t="s">
        <v>105</v>
      </c>
      <c r="J32" s="63" t="s">
        <v>106</v>
      </c>
      <c r="K32" s="62">
        <v>-32321</v>
      </c>
      <c r="L32" s="62" t="s">
        <v>107</v>
      </c>
      <c r="M32" s="63" t="s">
        <v>81</v>
      </c>
      <c r="N32" s="63"/>
      <c r="O32" s="64" t="s">
        <v>82</v>
      </c>
      <c r="P32" s="64" t="s">
        <v>83</v>
      </c>
    </row>
    <row r="33" spans="1:16" ht="12.75" customHeight="1" thickBot="1">
      <c r="A33" s="24" t="str">
        <f t="shared" si="0"/>
        <v> MVS 576 </v>
      </c>
      <c r="B33" s="5" t="str">
        <f t="shared" si="1"/>
        <v>I</v>
      </c>
      <c r="C33" s="24">
        <f t="shared" si="2"/>
        <v>30711.632000000001</v>
      </c>
      <c r="D33" s="23" t="str">
        <f t="shared" si="3"/>
        <v>vis</v>
      </c>
      <c r="E33" s="61" t="e">
        <f>VLOOKUP(C33,'A (old)'!C$21:E$973,3,FALSE)</f>
        <v>#N/A</v>
      </c>
      <c r="F33" s="5" t="s">
        <v>76</v>
      </c>
      <c r="G33" s="23" t="str">
        <f t="shared" si="4"/>
        <v>30711.632</v>
      </c>
      <c r="H33" s="24">
        <f t="shared" si="5"/>
        <v>-31361</v>
      </c>
      <c r="I33" s="62" t="s">
        <v>108</v>
      </c>
      <c r="J33" s="63" t="s">
        <v>109</v>
      </c>
      <c r="K33" s="62">
        <v>-31361</v>
      </c>
      <c r="L33" s="62" t="s">
        <v>110</v>
      </c>
      <c r="M33" s="63" t="s">
        <v>81</v>
      </c>
      <c r="N33" s="63"/>
      <c r="O33" s="64" t="s">
        <v>82</v>
      </c>
      <c r="P33" s="64" t="s">
        <v>83</v>
      </c>
    </row>
    <row r="34" spans="1:16" ht="12.75" customHeight="1" thickBot="1">
      <c r="A34" s="24" t="str">
        <f t="shared" si="0"/>
        <v> MVS 576 </v>
      </c>
      <c r="B34" s="5" t="str">
        <f t="shared" si="1"/>
        <v>I</v>
      </c>
      <c r="C34" s="24">
        <f t="shared" si="2"/>
        <v>30764.538</v>
      </c>
      <c r="D34" s="23" t="str">
        <f t="shared" si="3"/>
        <v>vis</v>
      </c>
      <c r="E34" s="61" t="e">
        <f>VLOOKUP(C34,'A (old)'!C$21:E$973,3,FALSE)</f>
        <v>#N/A</v>
      </c>
      <c r="F34" s="5" t="s">
        <v>76</v>
      </c>
      <c r="G34" s="23" t="str">
        <f t="shared" si="4"/>
        <v>30764.538</v>
      </c>
      <c r="H34" s="24">
        <f t="shared" si="5"/>
        <v>-31287</v>
      </c>
      <c r="I34" s="62" t="s">
        <v>111</v>
      </c>
      <c r="J34" s="63" t="s">
        <v>112</v>
      </c>
      <c r="K34" s="62">
        <v>-31287</v>
      </c>
      <c r="L34" s="62" t="s">
        <v>113</v>
      </c>
      <c r="M34" s="63" t="s">
        <v>81</v>
      </c>
      <c r="N34" s="63"/>
      <c r="O34" s="64" t="s">
        <v>82</v>
      </c>
      <c r="P34" s="64" t="s">
        <v>83</v>
      </c>
    </row>
    <row r="35" spans="1:16" ht="12.75" customHeight="1" thickBot="1">
      <c r="A35" s="24" t="str">
        <f t="shared" si="0"/>
        <v> MVS 576 </v>
      </c>
      <c r="B35" s="5" t="str">
        <f t="shared" si="1"/>
        <v>I</v>
      </c>
      <c r="C35" s="24">
        <f t="shared" si="2"/>
        <v>30817.425999999999</v>
      </c>
      <c r="D35" s="23" t="str">
        <f t="shared" si="3"/>
        <v>vis</v>
      </c>
      <c r="E35" s="61" t="e">
        <f>VLOOKUP(C35,'A (old)'!C$21:E$973,3,FALSE)</f>
        <v>#N/A</v>
      </c>
      <c r="F35" s="5" t="s">
        <v>76</v>
      </c>
      <c r="G35" s="23" t="str">
        <f t="shared" si="4"/>
        <v>30817.426</v>
      </c>
      <c r="H35" s="24">
        <f t="shared" si="5"/>
        <v>-31213</v>
      </c>
      <c r="I35" s="62" t="s">
        <v>114</v>
      </c>
      <c r="J35" s="63" t="s">
        <v>115</v>
      </c>
      <c r="K35" s="62">
        <v>-31213</v>
      </c>
      <c r="L35" s="62" t="s">
        <v>116</v>
      </c>
      <c r="M35" s="63" t="s">
        <v>81</v>
      </c>
      <c r="N35" s="63"/>
      <c r="O35" s="64" t="s">
        <v>82</v>
      </c>
      <c r="P35" s="64" t="s">
        <v>83</v>
      </c>
    </row>
    <row r="36" spans="1:16" ht="12.75" customHeight="1" thickBot="1">
      <c r="A36" s="24" t="str">
        <f t="shared" si="0"/>
        <v> MVS 576 </v>
      </c>
      <c r="B36" s="5" t="str">
        <f t="shared" si="1"/>
        <v>I</v>
      </c>
      <c r="C36" s="24">
        <f t="shared" si="2"/>
        <v>31145.417000000001</v>
      </c>
      <c r="D36" s="23" t="str">
        <f t="shared" si="3"/>
        <v>vis</v>
      </c>
      <c r="E36" s="61" t="e">
        <f>VLOOKUP(C36,'A (old)'!C$21:E$973,3,FALSE)</f>
        <v>#N/A</v>
      </c>
      <c r="F36" s="5" t="s">
        <v>76</v>
      </c>
      <c r="G36" s="23" t="str">
        <f t="shared" si="4"/>
        <v>31145.417</v>
      </c>
      <c r="H36" s="24">
        <f t="shared" si="5"/>
        <v>-30754</v>
      </c>
      <c r="I36" s="62" t="s">
        <v>117</v>
      </c>
      <c r="J36" s="63" t="s">
        <v>118</v>
      </c>
      <c r="K36" s="62">
        <v>-30754</v>
      </c>
      <c r="L36" s="62" t="s">
        <v>119</v>
      </c>
      <c r="M36" s="63" t="s">
        <v>81</v>
      </c>
      <c r="N36" s="63"/>
      <c r="O36" s="64" t="s">
        <v>82</v>
      </c>
      <c r="P36" s="64" t="s">
        <v>83</v>
      </c>
    </row>
    <row r="37" spans="1:16" ht="12.75" customHeight="1" thickBot="1">
      <c r="A37" s="24" t="str">
        <f t="shared" si="0"/>
        <v> MVS 576 </v>
      </c>
      <c r="B37" s="5" t="str">
        <f t="shared" si="1"/>
        <v>I</v>
      </c>
      <c r="C37" s="24">
        <f t="shared" si="2"/>
        <v>32174.589</v>
      </c>
      <c r="D37" s="23" t="str">
        <f t="shared" si="3"/>
        <v>vis</v>
      </c>
      <c r="E37" s="61" t="e">
        <f>VLOOKUP(C37,'A (old)'!C$21:E$973,3,FALSE)</f>
        <v>#N/A</v>
      </c>
      <c r="F37" s="5" t="s">
        <v>76</v>
      </c>
      <c r="G37" s="23" t="str">
        <f t="shared" si="4"/>
        <v>32174.589</v>
      </c>
      <c r="H37" s="24">
        <f t="shared" si="5"/>
        <v>-29314</v>
      </c>
      <c r="I37" s="62" t="s">
        <v>120</v>
      </c>
      <c r="J37" s="63" t="s">
        <v>121</v>
      </c>
      <c r="K37" s="62">
        <v>-29314</v>
      </c>
      <c r="L37" s="62" t="s">
        <v>122</v>
      </c>
      <c r="M37" s="63" t="s">
        <v>81</v>
      </c>
      <c r="N37" s="63"/>
      <c r="O37" s="64" t="s">
        <v>82</v>
      </c>
      <c r="P37" s="64" t="s">
        <v>83</v>
      </c>
    </row>
    <row r="38" spans="1:16" ht="12.75" customHeight="1" thickBot="1">
      <c r="A38" s="24" t="str">
        <f t="shared" si="0"/>
        <v> AC 165.15 </v>
      </c>
      <c r="B38" s="5" t="str">
        <f t="shared" si="1"/>
        <v>I</v>
      </c>
      <c r="C38" s="24">
        <f t="shared" si="2"/>
        <v>33322.311999999998</v>
      </c>
      <c r="D38" s="23" t="str">
        <f t="shared" si="3"/>
        <v>vis</v>
      </c>
      <c r="E38" s="61" t="e">
        <f>VLOOKUP(C38,'A (old)'!C$21:E$973,3,FALSE)</f>
        <v>#N/A</v>
      </c>
      <c r="F38" s="5" t="s">
        <v>76</v>
      </c>
      <c r="G38" s="23" t="str">
        <f t="shared" si="4"/>
        <v>33322.312</v>
      </c>
      <c r="H38" s="24">
        <f t="shared" si="5"/>
        <v>-27708</v>
      </c>
      <c r="I38" s="62" t="s">
        <v>123</v>
      </c>
      <c r="J38" s="63" t="s">
        <v>124</v>
      </c>
      <c r="K38" s="62">
        <v>-27708</v>
      </c>
      <c r="L38" s="62" t="s">
        <v>125</v>
      </c>
      <c r="M38" s="63" t="s">
        <v>81</v>
      </c>
      <c r="N38" s="63"/>
      <c r="O38" s="64" t="s">
        <v>126</v>
      </c>
      <c r="P38" s="64" t="s">
        <v>127</v>
      </c>
    </row>
    <row r="39" spans="1:16" ht="12.75" customHeight="1" thickBot="1">
      <c r="A39" s="24" t="str">
        <f t="shared" si="0"/>
        <v> AC 165.15 </v>
      </c>
      <c r="B39" s="5" t="str">
        <f t="shared" si="1"/>
        <v>I</v>
      </c>
      <c r="C39" s="24">
        <f t="shared" si="2"/>
        <v>34101.305</v>
      </c>
      <c r="D39" s="23" t="str">
        <f t="shared" si="3"/>
        <v>vis</v>
      </c>
      <c r="E39" s="61" t="e">
        <f>VLOOKUP(C39,'A (old)'!C$21:E$973,3,FALSE)</f>
        <v>#N/A</v>
      </c>
      <c r="F39" s="5" t="s">
        <v>76</v>
      </c>
      <c r="G39" s="23" t="str">
        <f t="shared" si="4"/>
        <v>34101.305</v>
      </c>
      <c r="H39" s="24">
        <f t="shared" si="5"/>
        <v>-26618</v>
      </c>
      <c r="I39" s="62" t="s">
        <v>128</v>
      </c>
      <c r="J39" s="63" t="s">
        <v>129</v>
      </c>
      <c r="K39" s="62">
        <v>-26618</v>
      </c>
      <c r="L39" s="62" t="s">
        <v>125</v>
      </c>
      <c r="M39" s="63" t="s">
        <v>81</v>
      </c>
      <c r="N39" s="63"/>
      <c r="O39" s="64" t="s">
        <v>126</v>
      </c>
      <c r="P39" s="64" t="s">
        <v>127</v>
      </c>
    </row>
    <row r="40" spans="1:16" ht="12.75" customHeight="1" thickBot="1">
      <c r="A40" s="24" t="str">
        <f t="shared" si="0"/>
        <v> MVS 576 </v>
      </c>
      <c r="B40" s="5" t="str">
        <f t="shared" si="1"/>
        <v>I</v>
      </c>
      <c r="C40" s="24">
        <f t="shared" si="2"/>
        <v>34121.349000000002</v>
      </c>
      <c r="D40" s="23" t="str">
        <f t="shared" si="3"/>
        <v>vis</v>
      </c>
      <c r="E40" s="61" t="e">
        <f>VLOOKUP(C40,'A (old)'!C$21:E$973,3,FALSE)</f>
        <v>#N/A</v>
      </c>
      <c r="F40" s="5" t="s">
        <v>76</v>
      </c>
      <c r="G40" s="23" t="str">
        <f t="shared" si="4"/>
        <v>34121.349</v>
      </c>
      <c r="H40" s="24">
        <f t="shared" si="5"/>
        <v>-26590</v>
      </c>
      <c r="I40" s="62" t="s">
        <v>130</v>
      </c>
      <c r="J40" s="63" t="s">
        <v>131</v>
      </c>
      <c r="K40" s="62">
        <v>-26590</v>
      </c>
      <c r="L40" s="62" t="s">
        <v>132</v>
      </c>
      <c r="M40" s="63" t="s">
        <v>81</v>
      </c>
      <c r="N40" s="63"/>
      <c r="O40" s="64" t="s">
        <v>82</v>
      </c>
      <c r="P40" s="64" t="s">
        <v>83</v>
      </c>
    </row>
    <row r="41" spans="1:16" ht="12.75" customHeight="1" thickBot="1">
      <c r="A41" s="24" t="str">
        <f t="shared" si="0"/>
        <v> AC 165.15 </v>
      </c>
      <c r="B41" s="5" t="str">
        <f t="shared" si="1"/>
        <v>I</v>
      </c>
      <c r="C41" s="24">
        <f t="shared" si="2"/>
        <v>34833.178</v>
      </c>
      <c r="D41" s="23" t="str">
        <f t="shared" si="3"/>
        <v>vis</v>
      </c>
      <c r="E41" s="61" t="e">
        <f>VLOOKUP(C41,'A (old)'!C$21:E$973,3,FALSE)</f>
        <v>#N/A</v>
      </c>
      <c r="F41" s="5" t="s">
        <v>76</v>
      </c>
      <c r="G41" s="23" t="str">
        <f t="shared" si="4"/>
        <v>34833.178</v>
      </c>
      <c r="H41" s="24">
        <f t="shared" si="5"/>
        <v>-25594</v>
      </c>
      <c r="I41" s="62" t="s">
        <v>133</v>
      </c>
      <c r="J41" s="63" t="s">
        <v>134</v>
      </c>
      <c r="K41" s="62">
        <v>-25594</v>
      </c>
      <c r="L41" s="62" t="s">
        <v>135</v>
      </c>
      <c r="M41" s="63" t="s">
        <v>81</v>
      </c>
      <c r="N41" s="63"/>
      <c r="O41" s="64" t="s">
        <v>126</v>
      </c>
      <c r="P41" s="64" t="s">
        <v>127</v>
      </c>
    </row>
    <row r="42" spans="1:16" ht="12.75" customHeight="1" thickBot="1">
      <c r="A42" s="24" t="str">
        <f t="shared" si="0"/>
        <v> AC 165.15 </v>
      </c>
      <c r="B42" s="5" t="str">
        <f t="shared" si="1"/>
        <v>I</v>
      </c>
      <c r="C42" s="24">
        <f t="shared" si="2"/>
        <v>34858.17</v>
      </c>
      <c r="D42" s="23" t="str">
        <f t="shared" si="3"/>
        <v>vis</v>
      </c>
      <c r="E42" s="61" t="e">
        <f>VLOOKUP(C42,'A (old)'!C$21:E$973,3,FALSE)</f>
        <v>#N/A</v>
      </c>
      <c r="F42" s="5" t="s">
        <v>76</v>
      </c>
      <c r="G42" s="23" t="str">
        <f t="shared" si="4"/>
        <v>34858.170</v>
      </c>
      <c r="H42" s="24">
        <f t="shared" si="5"/>
        <v>-25559</v>
      </c>
      <c r="I42" s="62" t="s">
        <v>136</v>
      </c>
      <c r="J42" s="63" t="s">
        <v>137</v>
      </c>
      <c r="K42" s="62">
        <v>-25559</v>
      </c>
      <c r="L42" s="62" t="s">
        <v>95</v>
      </c>
      <c r="M42" s="63" t="s">
        <v>81</v>
      </c>
      <c r="N42" s="63"/>
      <c r="O42" s="64" t="s">
        <v>126</v>
      </c>
      <c r="P42" s="64" t="s">
        <v>127</v>
      </c>
    </row>
    <row r="43" spans="1:16" ht="12.75" customHeight="1" thickBot="1">
      <c r="A43" s="24" t="str">
        <f t="shared" ref="A43:A59" si="6">P43</f>
        <v> AC 165.15 </v>
      </c>
      <c r="B43" s="5" t="str">
        <f t="shared" ref="B43:B59" si="7">IF(H43=INT(H43),"I","II")</f>
        <v>I</v>
      </c>
      <c r="C43" s="24">
        <f t="shared" ref="C43:C59" si="8">1*G43</f>
        <v>35201.209000000003</v>
      </c>
      <c r="D43" s="23" t="str">
        <f t="shared" ref="D43:D59" si="9">VLOOKUP(F43,I$1:J$5,2,FALSE)</f>
        <v>vis</v>
      </c>
      <c r="E43" s="61" t="e">
        <f>VLOOKUP(C43,'A (old)'!C$21:E$973,3,FALSE)</f>
        <v>#N/A</v>
      </c>
      <c r="F43" s="5" t="s">
        <v>76</v>
      </c>
      <c r="G43" s="23" t="str">
        <f t="shared" ref="G43:G59" si="10">MID(I43,3,LEN(I43)-3)</f>
        <v>35201.209</v>
      </c>
      <c r="H43" s="24">
        <f t="shared" ref="H43:H59" si="11">1*K43</f>
        <v>-25079</v>
      </c>
      <c r="I43" s="62" t="s">
        <v>138</v>
      </c>
      <c r="J43" s="63" t="s">
        <v>139</v>
      </c>
      <c r="K43" s="62">
        <v>-25079</v>
      </c>
      <c r="L43" s="62" t="s">
        <v>140</v>
      </c>
      <c r="M43" s="63" t="s">
        <v>81</v>
      </c>
      <c r="N43" s="63"/>
      <c r="O43" s="64" t="s">
        <v>126</v>
      </c>
      <c r="P43" s="64" t="s">
        <v>127</v>
      </c>
    </row>
    <row r="44" spans="1:16" ht="12.75" customHeight="1" thickBot="1">
      <c r="A44" s="24" t="str">
        <f t="shared" si="6"/>
        <v> MVS 576 </v>
      </c>
      <c r="B44" s="5" t="str">
        <f t="shared" si="7"/>
        <v>I</v>
      </c>
      <c r="C44" s="24">
        <f t="shared" si="8"/>
        <v>35874.453999999998</v>
      </c>
      <c r="D44" s="23" t="str">
        <f t="shared" si="9"/>
        <v>vis</v>
      </c>
      <c r="E44" s="61" t="e">
        <f>VLOOKUP(C44,'A (old)'!C$21:E$973,3,FALSE)</f>
        <v>#N/A</v>
      </c>
      <c r="F44" s="5" t="s">
        <v>76</v>
      </c>
      <c r="G44" s="23" t="str">
        <f t="shared" si="10"/>
        <v>35874.454</v>
      </c>
      <c r="H44" s="24">
        <f t="shared" si="11"/>
        <v>-24137</v>
      </c>
      <c r="I44" s="62" t="s">
        <v>141</v>
      </c>
      <c r="J44" s="63" t="s">
        <v>142</v>
      </c>
      <c r="K44" s="62">
        <v>-24137</v>
      </c>
      <c r="L44" s="62" t="s">
        <v>143</v>
      </c>
      <c r="M44" s="63" t="s">
        <v>81</v>
      </c>
      <c r="N44" s="63"/>
      <c r="O44" s="64" t="s">
        <v>82</v>
      </c>
      <c r="P44" s="64" t="s">
        <v>83</v>
      </c>
    </row>
    <row r="45" spans="1:16" ht="12.75" customHeight="1" thickBot="1">
      <c r="A45" s="24" t="str">
        <f t="shared" si="6"/>
        <v> MVS 576 </v>
      </c>
      <c r="B45" s="5" t="str">
        <f t="shared" si="7"/>
        <v>I</v>
      </c>
      <c r="C45" s="24">
        <f t="shared" si="8"/>
        <v>36227.497000000003</v>
      </c>
      <c r="D45" s="23" t="str">
        <f t="shared" si="9"/>
        <v>vis</v>
      </c>
      <c r="E45" s="61" t="e">
        <f>VLOOKUP(C45,'A (old)'!C$21:E$973,3,FALSE)</f>
        <v>#N/A</v>
      </c>
      <c r="F45" s="5" t="s">
        <v>76</v>
      </c>
      <c r="G45" s="23" t="str">
        <f t="shared" si="10"/>
        <v>36227.497</v>
      </c>
      <c r="H45" s="24">
        <f t="shared" si="11"/>
        <v>-23643</v>
      </c>
      <c r="I45" s="62" t="s">
        <v>144</v>
      </c>
      <c r="J45" s="63" t="s">
        <v>145</v>
      </c>
      <c r="K45" s="62">
        <v>-23643</v>
      </c>
      <c r="L45" s="62" t="s">
        <v>146</v>
      </c>
      <c r="M45" s="63" t="s">
        <v>81</v>
      </c>
      <c r="N45" s="63"/>
      <c r="O45" s="64" t="s">
        <v>82</v>
      </c>
      <c r="P45" s="64" t="s">
        <v>83</v>
      </c>
    </row>
    <row r="46" spans="1:16" ht="12.75" customHeight="1" thickBot="1">
      <c r="A46" s="24" t="str">
        <f t="shared" si="6"/>
        <v> MVS 576 </v>
      </c>
      <c r="B46" s="5" t="str">
        <f t="shared" si="7"/>
        <v>I</v>
      </c>
      <c r="C46" s="24">
        <f t="shared" si="8"/>
        <v>36285.370000000003</v>
      </c>
      <c r="D46" s="23" t="str">
        <f t="shared" si="9"/>
        <v>vis</v>
      </c>
      <c r="E46" s="61" t="e">
        <f>VLOOKUP(C46,'A (old)'!C$21:E$973,3,FALSE)</f>
        <v>#N/A</v>
      </c>
      <c r="F46" s="5" t="s">
        <v>76</v>
      </c>
      <c r="G46" s="23" t="str">
        <f t="shared" si="10"/>
        <v>36285.370</v>
      </c>
      <c r="H46" s="24">
        <f t="shared" si="11"/>
        <v>-23562</v>
      </c>
      <c r="I46" s="62" t="s">
        <v>147</v>
      </c>
      <c r="J46" s="63" t="s">
        <v>148</v>
      </c>
      <c r="K46" s="62">
        <v>-23562</v>
      </c>
      <c r="L46" s="62" t="s">
        <v>95</v>
      </c>
      <c r="M46" s="63" t="s">
        <v>81</v>
      </c>
      <c r="N46" s="63"/>
      <c r="O46" s="64" t="s">
        <v>82</v>
      </c>
      <c r="P46" s="64" t="s">
        <v>83</v>
      </c>
    </row>
    <row r="47" spans="1:16" ht="12.75" customHeight="1" thickBot="1">
      <c r="A47" s="24" t="str">
        <f t="shared" si="6"/>
        <v> MVS 576 </v>
      </c>
      <c r="B47" s="5" t="str">
        <f t="shared" si="7"/>
        <v>I</v>
      </c>
      <c r="C47" s="24">
        <f t="shared" si="8"/>
        <v>36613.415000000001</v>
      </c>
      <c r="D47" s="23" t="str">
        <f t="shared" si="9"/>
        <v>vis</v>
      </c>
      <c r="E47" s="61" t="e">
        <f>VLOOKUP(C47,'A (old)'!C$21:E$973,3,FALSE)</f>
        <v>#N/A</v>
      </c>
      <c r="F47" s="5" t="s">
        <v>76</v>
      </c>
      <c r="G47" s="23" t="str">
        <f t="shared" si="10"/>
        <v>36613.415</v>
      </c>
      <c r="H47" s="24">
        <f t="shared" si="11"/>
        <v>-23103</v>
      </c>
      <c r="I47" s="62" t="s">
        <v>149</v>
      </c>
      <c r="J47" s="63" t="s">
        <v>150</v>
      </c>
      <c r="K47" s="62">
        <v>-23103</v>
      </c>
      <c r="L47" s="62" t="s">
        <v>92</v>
      </c>
      <c r="M47" s="63" t="s">
        <v>81</v>
      </c>
      <c r="N47" s="63"/>
      <c r="O47" s="64" t="s">
        <v>82</v>
      </c>
      <c r="P47" s="64" t="s">
        <v>83</v>
      </c>
    </row>
    <row r="48" spans="1:16" ht="12.75" customHeight="1" thickBot="1">
      <c r="A48" s="24" t="str">
        <f t="shared" si="6"/>
        <v> MVS 576 </v>
      </c>
      <c r="B48" s="5" t="str">
        <f t="shared" si="7"/>
        <v>I</v>
      </c>
      <c r="C48" s="24">
        <f t="shared" si="8"/>
        <v>36903.565999999999</v>
      </c>
      <c r="D48" s="23" t="str">
        <f t="shared" si="9"/>
        <v>vis</v>
      </c>
      <c r="E48" s="61" t="e">
        <f>VLOOKUP(C48,'A (old)'!C$21:E$973,3,FALSE)</f>
        <v>#N/A</v>
      </c>
      <c r="F48" s="5" t="s">
        <v>76</v>
      </c>
      <c r="G48" s="23" t="str">
        <f t="shared" si="10"/>
        <v>36903.566</v>
      </c>
      <c r="H48" s="24">
        <f t="shared" si="11"/>
        <v>-22697</v>
      </c>
      <c r="I48" s="62" t="s">
        <v>151</v>
      </c>
      <c r="J48" s="63" t="s">
        <v>152</v>
      </c>
      <c r="K48" s="62">
        <v>-22697</v>
      </c>
      <c r="L48" s="62" t="s">
        <v>153</v>
      </c>
      <c r="M48" s="63" t="s">
        <v>81</v>
      </c>
      <c r="N48" s="63"/>
      <c r="O48" s="64" t="s">
        <v>82</v>
      </c>
      <c r="P48" s="64" t="s">
        <v>83</v>
      </c>
    </row>
    <row r="49" spans="1:16" ht="12.75" customHeight="1" thickBot="1">
      <c r="A49" s="24" t="str">
        <f t="shared" si="6"/>
        <v> MVS 576 </v>
      </c>
      <c r="B49" s="5" t="str">
        <f t="shared" si="7"/>
        <v>I</v>
      </c>
      <c r="C49" s="24">
        <f t="shared" si="8"/>
        <v>37039.357000000004</v>
      </c>
      <c r="D49" s="23" t="str">
        <f t="shared" si="9"/>
        <v>vis</v>
      </c>
      <c r="E49" s="61" t="e">
        <f>VLOOKUP(C49,'A (old)'!C$21:E$973,3,FALSE)</f>
        <v>#N/A</v>
      </c>
      <c r="F49" s="5" t="s">
        <v>76</v>
      </c>
      <c r="G49" s="23" t="str">
        <f t="shared" si="10"/>
        <v>37039.357</v>
      </c>
      <c r="H49" s="24">
        <f t="shared" si="11"/>
        <v>-22507</v>
      </c>
      <c r="I49" s="62" t="s">
        <v>154</v>
      </c>
      <c r="J49" s="63" t="s">
        <v>155</v>
      </c>
      <c r="K49" s="62">
        <v>-22507</v>
      </c>
      <c r="L49" s="62" t="s">
        <v>156</v>
      </c>
      <c r="M49" s="63" t="s">
        <v>81</v>
      </c>
      <c r="N49" s="63"/>
      <c r="O49" s="64" t="s">
        <v>82</v>
      </c>
      <c r="P49" s="64" t="s">
        <v>83</v>
      </c>
    </row>
    <row r="50" spans="1:16" ht="12.75" customHeight="1" thickBot="1">
      <c r="A50" s="24" t="str">
        <f t="shared" si="6"/>
        <v> MVS 576 </v>
      </c>
      <c r="B50" s="5" t="str">
        <f t="shared" si="7"/>
        <v>I</v>
      </c>
      <c r="C50" s="24">
        <f t="shared" si="8"/>
        <v>37377.421999999999</v>
      </c>
      <c r="D50" s="23" t="str">
        <f t="shared" si="9"/>
        <v>vis</v>
      </c>
      <c r="E50" s="61" t="e">
        <f>VLOOKUP(C50,'A (old)'!C$21:E$973,3,FALSE)</f>
        <v>#N/A</v>
      </c>
      <c r="F50" s="5" t="s">
        <v>76</v>
      </c>
      <c r="G50" s="23" t="str">
        <f t="shared" si="10"/>
        <v>37377.422</v>
      </c>
      <c r="H50" s="24">
        <f t="shared" si="11"/>
        <v>-22034</v>
      </c>
      <c r="I50" s="62" t="s">
        <v>157</v>
      </c>
      <c r="J50" s="63" t="s">
        <v>158</v>
      </c>
      <c r="K50" s="62">
        <v>-22034</v>
      </c>
      <c r="L50" s="62" t="s">
        <v>159</v>
      </c>
      <c r="M50" s="63" t="s">
        <v>81</v>
      </c>
      <c r="N50" s="63"/>
      <c r="O50" s="64" t="s">
        <v>82</v>
      </c>
      <c r="P50" s="64" t="s">
        <v>83</v>
      </c>
    </row>
    <row r="51" spans="1:16" ht="12.75" customHeight="1" thickBot="1">
      <c r="A51" s="24" t="str">
        <f t="shared" si="6"/>
        <v> VSSC 63.23 </v>
      </c>
      <c r="B51" s="5" t="str">
        <f t="shared" si="7"/>
        <v>I</v>
      </c>
      <c r="C51" s="24">
        <f t="shared" si="8"/>
        <v>46091.394</v>
      </c>
      <c r="D51" s="23" t="str">
        <f t="shared" si="9"/>
        <v>vis</v>
      </c>
      <c r="E51" s="61" t="e">
        <f>VLOOKUP(C51,'A (old)'!C$21:E$973,3,FALSE)</f>
        <v>#N/A</v>
      </c>
      <c r="F51" s="5" t="s">
        <v>76</v>
      </c>
      <c r="G51" s="23" t="str">
        <f t="shared" si="10"/>
        <v>46091.394</v>
      </c>
      <c r="H51" s="24">
        <f t="shared" si="11"/>
        <v>-9841</v>
      </c>
      <c r="I51" s="62" t="s">
        <v>160</v>
      </c>
      <c r="J51" s="63" t="s">
        <v>161</v>
      </c>
      <c r="K51" s="62">
        <v>-9841</v>
      </c>
      <c r="L51" s="62" t="s">
        <v>162</v>
      </c>
      <c r="M51" s="63" t="s">
        <v>163</v>
      </c>
      <c r="N51" s="63"/>
      <c r="O51" s="64" t="s">
        <v>164</v>
      </c>
      <c r="P51" s="64" t="s">
        <v>165</v>
      </c>
    </row>
    <row r="52" spans="1:16" ht="12.75" customHeight="1" thickBot="1">
      <c r="A52" s="24" t="str">
        <f t="shared" si="6"/>
        <v> VSSC 70.19 </v>
      </c>
      <c r="B52" s="5" t="str">
        <f t="shared" si="7"/>
        <v>I</v>
      </c>
      <c r="C52" s="24">
        <f t="shared" si="8"/>
        <v>46825.4</v>
      </c>
      <c r="D52" s="23" t="str">
        <f t="shared" si="9"/>
        <v>vis</v>
      </c>
      <c r="E52" s="61" t="e">
        <f>VLOOKUP(C52,'A (old)'!C$21:E$973,3,FALSE)</f>
        <v>#N/A</v>
      </c>
      <c r="F52" s="5" t="s">
        <v>76</v>
      </c>
      <c r="G52" s="23" t="str">
        <f t="shared" si="10"/>
        <v>46825.400</v>
      </c>
      <c r="H52" s="24">
        <f t="shared" si="11"/>
        <v>-8814</v>
      </c>
      <c r="I52" s="62" t="s">
        <v>166</v>
      </c>
      <c r="J52" s="63" t="s">
        <v>167</v>
      </c>
      <c r="K52" s="62">
        <v>-8814</v>
      </c>
      <c r="L52" s="62" t="s">
        <v>168</v>
      </c>
      <c r="M52" s="63" t="s">
        <v>163</v>
      </c>
      <c r="N52" s="63"/>
      <c r="O52" s="64" t="s">
        <v>169</v>
      </c>
      <c r="P52" s="64" t="s">
        <v>170</v>
      </c>
    </row>
    <row r="53" spans="1:16" ht="12.75" customHeight="1" thickBot="1">
      <c r="A53" s="24" t="str">
        <f t="shared" si="6"/>
        <v> VSSC 73 </v>
      </c>
      <c r="B53" s="5" t="str">
        <f t="shared" si="7"/>
        <v>I</v>
      </c>
      <c r="C53" s="24">
        <f t="shared" si="8"/>
        <v>47614.38</v>
      </c>
      <c r="D53" s="23" t="str">
        <f t="shared" si="9"/>
        <v>vis</v>
      </c>
      <c r="E53" s="61" t="e">
        <f>VLOOKUP(C53,'A (old)'!C$21:E$973,3,FALSE)</f>
        <v>#N/A</v>
      </c>
      <c r="F53" s="5" t="s">
        <v>76</v>
      </c>
      <c r="G53" s="23" t="str">
        <f t="shared" si="10"/>
        <v>47614.380</v>
      </c>
      <c r="H53" s="24">
        <f t="shared" si="11"/>
        <v>-7710</v>
      </c>
      <c r="I53" s="62" t="s">
        <v>171</v>
      </c>
      <c r="J53" s="63" t="s">
        <v>172</v>
      </c>
      <c r="K53" s="62">
        <v>-7710</v>
      </c>
      <c r="L53" s="62" t="s">
        <v>173</v>
      </c>
      <c r="M53" s="63" t="s">
        <v>163</v>
      </c>
      <c r="N53" s="63"/>
      <c r="O53" s="64" t="s">
        <v>169</v>
      </c>
      <c r="P53" s="64" t="s">
        <v>174</v>
      </c>
    </row>
    <row r="54" spans="1:16" ht="12.75" customHeight="1" thickBot="1">
      <c r="A54" s="24" t="str">
        <f t="shared" si="6"/>
        <v>IBVS 5843 </v>
      </c>
      <c r="B54" s="5" t="str">
        <f t="shared" si="7"/>
        <v>I</v>
      </c>
      <c r="C54" s="24">
        <f t="shared" si="8"/>
        <v>53399.633600000001</v>
      </c>
      <c r="D54" s="23" t="str">
        <f t="shared" si="9"/>
        <v>vis</v>
      </c>
      <c r="E54" s="61" t="e">
        <f>VLOOKUP(C54,'A (old)'!C$21:E$973,3,FALSE)</f>
        <v>#N/A</v>
      </c>
      <c r="F54" s="5" t="s">
        <v>76</v>
      </c>
      <c r="G54" s="23" t="str">
        <f t="shared" si="10"/>
        <v>53399.6336</v>
      </c>
      <c r="H54" s="24">
        <f t="shared" si="11"/>
        <v>385</v>
      </c>
      <c r="I54" s="62" t="s">
        <v>187</v>
      </c>
      <c r="J54" s="63" t="s">
        <v>188</v>
      </c>
      <c r="K54" s="62">
        <v>385</v>
      </c>
      <c r="L54" s="62" t="s">
        <v>189</v>
      </c>
      <c r="M54" s="63" t="s">
        <v>190</v>
      </c>
      <c r="N54" s="63" t="s">
        <v>191</v>
      </c>
      <c r="O54" s="64" t="s">
        <v>192</v>
      </c>
      <c r="P54" s="65" t="s">
        <v>193</v>
      </c>
    </row>
    <row r="55" spans="1:16" ht="12.75" customHeight="1" thickBot="1">
      <c r="A55" s="24" t="str">
        <f t="shared" si="6"/>
        <v>IBVS 5806 </v>
      </c>
      <c r="B55" s="5" t="str">
        <f t="shared" si="7"/>
        <v>I</v>
      </c>
      <c r="C55" s="24">
        <f t="shared" si="8"/>
        <v>54049.9853</v>
      </c>
      <c r="D55" s="23" t="str">
        <f t="shared" si="9"/>
        <v>vis</v>
      </c>
      <c r="E55" s="61" t="e">
        <f>VLOOKUP(C55,'A (old)'!C$21:E$973,3,FALSE)</f>
        <v>#N/A</v>
      </c>
      <c r="F55" s="5" t="s">
        <v>76</v>
      </c>
      <c r="G55" s="23" t="str">
        <f t="shared" si="10"/>
        <v>54049.9853</v>
      </c>
      <c r="H55" s="24">
        <f t="shared" si="11"/>
        <v>1295</v>
      </c>
      <c r="I55" s="62" t="s">
        <v>227</v>
      </c>
      <c r="J55" s="63" t="s">
        <v>228</v>
      </c>
      <c r="K55" s="62" t="s">
        <v>229</v>
      </c>
      <c r="L55" s="62" t="s">
        <v>230</v>
      </c>
      <c r="M55" s="63" t="s">
        <v>190</v>
      </c>
      <c r="N55" s="63" t="s">
        <v>231</v>
      </c>
      <c r="O55" s="64" t="s">
        <v>180</v>
      </c>
      <c r="P55" s="65" t="s">
        <v>232</v>
      </c>
    </row>
    <row r="56" spans="1:16" ht="12.75" customHeight="1" thickBot="1">
      <c r="A56" s="24" t="str">
        <f t="shared" si="6"/>
        <v>BAVM 201 </v>
      </c>
      <c r="B56" s="5" t="str">
        <f t="shared" si="7"/>
        <v>II</v>
      </c>
      <c r="C56" s="24">
        <f t="shared" si="8"/>
        <v>54513.450400000002</v>
      </c>
      <c r="D56" s="23" t="str">
        <f t="shared" si="9"/>
        <v>vis</v>
      </c>
      <c r="E56" s="61" t="e">
        <f>VLOOKUP(C56,'A (old)'!C$21:E$973,3,FALSE)</f>
        <v>#N/A</v>
      </c>
      <c r="F56" s="5" t="s">
        <v>76</v>
      </c>
      <c r="G56" s="23" t="str">
        <f t="shared" si="10"/>
        <v>54513.4504</v>
      </c>
      <c r="H56" s="24">
        <f t="shared" si="11"/>
        <v>1943.5</v>
      </c>
      <c r="I56" s="62" t="s">
        <v>245</v>
      </c>
      <c r="J56" s="63" t="s">
        <v>246</v>
      </c>
      <c r="K56" s="62" t="s">
        <v>247</v>
      </c>
      <c r="L56" s="62" t="s">
        <v>189</v>
      </c>
      <c r="M56" s="63" t="s">
        <v>190</v>
      </c>
      <c r="N56" s="63" t="s">
        <v>191</v>
      </c>
      <c r="O56" s="64" t="s">
        <v>248</v>
      </c>
      <c r="P56" s="65" t="s">
        <v>249</v>
      </c>
    </row>
    <row r="57" spans="1:16" ht="12.75" customHeight="1" thickBot="1">
      <c r="A57" s="24" t="str">
        <f t="shared" si="6"/>
        <v>IBVS 5871 </v>
      </c>
      <c r="B57" s="5" t="str">
        <f t="shared" si="7"/>
        <v>I</v>
      </c>
      <c r="C57" s="24">
        <f t="shared" si="8"/>
        <v>54831.842400000001</v>
      </c>
      <c r="D57" s="23" t="str">
        <f t="shared" si="9"/>
        <v>vis</v>
      </c>
      <c r="E57" s="61" t="e">
        <f>VLOOKUP(C57,'A (old)'!C$21:E$973,3,FALSE)</f>
        <v>#N/A</v>
      </c>
      <c r="F57" s="5" t="s">
        <v>76</v>
      </c>
      <c r="G57" s="23" t="str">
        <f t="shared" si="10"/>
        <v>54831.8424</v>
      </c>
      <c r="H57" s="24">
        <f t="shared" si="11"/>
        <v>2389</v>
      </c>
      <c r="I57" s="62" t="s">
        <v>250</v>
      </c>
      <c r="J57" s="63" t="s">
        <v>251</v>
      </c>
      <c r="K57" s="62" t="s">
        <v>252</v>
      </c>
      <c r="L57" s="62" t="s">
        <v>253</v>
      </c>
      <c r="M57" s="63" t="s">
        <v>190</v>
      </c>
      <c r="N57" s="63" t="s">
        <v>76</v>
      </c>
      <c r="O57" s="64" t="s">
        <v>254</v>
      </c>
      <c r="P57" s="65" t="s">
        <v>255</v>
      </c>
    </row>
    <row r="58" spans="1:16" ht="12.75" customHeight="1" thickBot="1">
      <c r="A58" s="24" t="str">
        <f t="shared" si="6"/>
        <v>IBVS 5992 </v>
      </c>
      <c r="B58" s="5" t="str">
        <f t="shared" si="7"/>
        <v>I</v>
      </c>
      <c r="C58" s="24">
        <f t="shared" si="8"/>
        <v>55648.711300000003</v>
      </c>
      <c r="D58" s="23" t="str">
        <f t="shared" si="9"/>
        <v>vis</v>
      </c>
      <c r="E58" s="61" t="e">
        <f>VLOOKUP(C58,'A (old)'!C$21:E$973,3,FALSE)</f>
        <v>#N/A</v>
      </c>
      <c r="F58" s="5" t="s">
        <v>76</v>
      </c>
      <c r="G58" s="23" t="str">
        <f t="shared" si="10"/>
        <v>55648.7113</v>
      </c>
      <c r="H58" s="24">
        <f t="shared" si="11"/>
        <v>3532</v>
      </c>
      <c r="I58" s="62" t="s">
        <v>256</v>
      </c>
      <c r="J58" s="63" t="s">
        <v>257</v>
      </c>
      <c r="K58" s="62" t="s">
        <v>258</v>
      </c>
      <c r="L58" s="62" t="s">
        <v>259</v>
      </c>
      <c r="M58" s="63" t="s">
        <v>190</v>
      </c>
      <c r="N58" s="63" t="s">
        <v>76</v>
      </c>
      <c r="O58" s="64" t="s">
        <v>254</v>
      </c>
      <c r="P58" s="65" t="s">
        <v>260</v>
      </c>
    </row>
    <row r="59" spans="1:16" ht="12.75" customHeight="1" thickBot="1">
      <c r="A59" s="24" t="str">
        <f t="shared" si="6"/>
        <v>BAVM 241 (=IBVS 6157) </v>
      </c>
      <c r="B59" s="5" t="str">
        <f t="shared" si="7"/>
        <v>I</v>
      </c>
      <c r="C59" s="24">
        <f t="shared" si="8"/>
        <v>57097.358800000002</v>
      </c>
      <c r="D59" s="23" t="str">
        <f t="shared" si="9"/>
        <v>vis</v>
      </c>
      <c r="E59" s="61" t="e">
        <f>VLOOKUP(C59,'A (old)'!C$21:E$973,3,FALSE)</f>
        <v>#N/A</v>
      </c>
      <c r="F59" s="5" t="s">
        <v>76</v>
      </c>
      <c r="G59" s="23" t="str">
        <f t="shared" si="10"/>
        <v>57097.3588</v>
      </c>
      <c r="H59" s="24">
        <f t="shared" si="11"/>
        <v>5559</v>
      </c>
      <c r="I59" s="62" t="s">
        <v>261</v>
      </c>
      <c r="J59" s="63" t="s">
        <v>262</v>
      </c>
      <c r="K59" s="62" t="s">
        <v>263</v>
      </c>
      <c r="L59" s="62" t="s">
        <v>264</v>
      </c>
      <c r="M59" s="63" t="s">
        <v>190</v>
      </c>
      <c r="N59" s="63" t="s">
        <v>191</v>
      </c>
      <c r="O59" s="64" t="s">
        <v>265</v>
      </c>
      <c r="P59" s="65" t="s">
        <v>266</v>
      </c>
    </row>
    <row r="60" spans="1:16">
      <c r="B60" s="5"/>
      <c r="F60" s="5"/>
    </row>
    <row r="61" spans="1:16">
      <c r="B61" s="5"/>
      <c r="F61" s="5"/>
    </row>
    <row r="62" spans="1:16">
      <c r="B62" s="5"/>
      <c r="F62" s="5"/>
    </row>
    <row r="63" spans="1:16">
      <c r="B63" s="5"/>
      <c r="F63" s="5"/>
    </row>
    <row r="64" spans="1:1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</sheetData>
  <phoneticPr fontId="21" type="noConversion"/>
  <hyperlinks>
    <hyperlink ref="P11" r:id="rId1" display="http://www.konkoly.hu/cgi-bin/IBVS?5592" xr:uid="{00000000-0004-0000-0200-000000000000}"/>
    <hyperlink ref="P12" r:id="rId2" display="http://www.konkoly.hu/cgi-bin/IBVS?5690" xr:uid="{00000000-0004-0000-0200-000001000000}"/>
    <hyperlink ref="P54" r:id="rId3" display="http://www.konkoly.hu/cgi-bin/IBVS?5843" xr:uid="{00000000-0004-0000-0200-000002000000}"/>
    <hyperlink ref="P13" r:id="rId4" display="http://www.bav-astro.de/sfs/BAVM_link.php?BAVMnr=178" xr:uid="{00000000-0004-0000-0200-000003000000}"/>
    <hyperlink ref="P14" r:id="rId5" display="http://www.bav-astro.de/sfs/BAVM_link.php?BAVMnr=178" xr:uid="{00000000-0004-0000-0200-000004000000}"/>
    <hyperlink ref="P15" r:id="rId6" display="http://www.bav-astro.de/sfs/BAVM_link.php?BAVMnr=178" xr:uid="{00000000-0004-0000-0200-000005000000}"/>
    <hyperlink ref="P16" r:id="rId7" display="http://www.bav-astro.de/sfs/BAVM_link.php?BAVMnr=178" xr:uid="{00000000-0004-0000-0200-000006000000}"/>
    <hyperlink ref="P17" r:id="rId8" display="http://www.bav-astro.de/sfs/BAVM_link.php?BAVMnr=178" xr:uid="{00000000-0004-0000-0200-000007000000}"/>
    <hyperlink ref="P18" r:id="rId9" display="http://www.bav-astro.de/sfs/BAVM_link.php?BAVMnr=178" xr:uid="{00000000-0004-0000-0200-000008000000}"/>
    <hyperlink ref="P19" r:id="rId10" display="http://www.bav-astro.de/sfs/BAVM_link.php?BAVMnr=178" xr:uid="{00000000-0004-0000-0200-000009000000}"/>
    <hyperlink ref="P20" r:id="rId11" display="http://www.bav-astro.de/sfs/BAVM_link.php?BAVMnr=178" xr:uid="{00000000-0004-0000-0200-00000A000000}"/>
    <hyperlink ref="P21" r:id="rId12" display="http://www.bav-astro.de/sfs/BAVM_link.php?BAVMnr=178" xr:uid="{00000000-0004-0000-0200-00000B000000}"/>
    <hyperlink ref="P55" r:id="rId13" display="http://www.konkoly.hu/cgi-bin/IBVS?5806" xr:uid="{00000000-0004-0000-0200-00000C000000}"/>
    <hyperlink ref="P22" r:id="rId14" display="http://www.bav-astro.de/sfs/BAVM_link.php?BAVMnr=183" xr:uid="{00000000-0004-0000-0200-00000D000000}"/>
    <hyperlink ref="P23" r:id="rId15" display="http://www.bav-astro.de/sfs/BAVM_link.php?BAVMnr=186" xr:uid="{00000000-0004-0000-0200-00000E000000}"/>
    <hyperlink ref="P56" r:id="rId16" display="http://www.bav-astro.de/sfs/BAVM_link.php?BAVMnr=201" xr:uid="{00000000-0004-0000-0200-00000F000000}"/>
    <hyperlink ref="P57" r:id="rId17" display="http://www.konkoly.hu/cgi-bin/IBVS?5871" xr:uid="{00000000-0004-0000-0200-000010000000}"/>
    <hyperlink ref="P58" r:id="rId18" display="http://www.konkoly.hu/cgi-bin/IBVS?5992" xr:uid="{00000000-0004-0000-0200-000011000000}"/>
    <hyperlink ref="P59" r:id="rId19" display="http://www.bav-astro.de/sfs/BAVM_link.php?BAVMnr=241" xr:uid="{00000000-0004-0000-0200-00001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2024-01-29T04:45:34Z</dcterms:modified>
</cp:coreProperties>
</file>