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FEC3302-EDF6-4C03-87A9-F9300176E7C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33" i="1"/>
  <c r="Q34" i="1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C17" i="1"/>
  <c r="C7" i="1"/>
  <c r="E29" i="1"/>
  <c r="F29" i="1"/>
  <c r="C8" i="1"/>
  <c r="E25" i="1"/>
  <c r="F25" i="1"/>
  <c r="Q22" i="1"/>
  <c r="Q23" i="1"/>
  <c r="Q24" i="1"/>
  <c r="Q25" i="1"/>
  <c r="Q26" i="1"/>
  <c r="Q27" i="1"/>
  <c r="Q28" i="1"/>
  <c r="Q29" i="1"/>
  <c r="Q30" i="1"/>
  <c r="Q31" i="1"/>
  <c r="Q32" i="1"/>
  <c r="Q21" i="1"/>
  <c r="E16" i="2"/>
  <c r="E18" i="2"/>
  <c r="E23" i="2"/>
  <c r="E12" i="2"/>
  <c r="E15" i="2"/>
  <c r="E21" i="2"/>
  <c r="E23" i="1"/>
  <c r="F23" i="1"/>
  <c r="E26" i="1"/>
  <c r="F26" i="1"/>
  <c r="G26" i="1"/>
  <c r="H26" i="1"/>
  <c r="G32" i="1"/>
  <c r="H32" i="1"/>
  <c r="E30" i="1"/>
  <c r="F30" i="1"/>
  <c r="G30" i="1"/>
  <c r="H30" i="1"/>
  <c r="G22" i="1"/>
  <c r="H22" i="1"/>
  <c r="E34" i="1"/>
  <c r="F34" i="1"/>
  <c r="E32" i="1"/>
  <c r="F32" i="1"/>
  <c r="E22" i="1"/>
  <c r="F22" i="1"/>
  <c r="E28" i="1"/>
  <c r="F28" i="1"/>
  <c r="G28" i="1"/>
  <c r="H28" i="1"/>
  <c r="E33" i="1"/>
  <c r="E24" i="1"/>
  <c r="G29" i="1"/>
  <c r="I29" i="1"/>
  <c r="G25" i="1"/>
  <c r="H25" i="1"/>
  <c r="E31" i="1"/>
  <c r="F31" i="1"/>
  <c r="G31" i="1"/>
  <c r="H31" i="1"/>
  <c r="G23" i="1"/>
  <c r="H23" i="1"/>
  <c r="E21" i="1"/>
  <c r="F21" i="1"/>
  <c r="G21" i="1"/>
  <c r="E27" i="1"/>
  <c r="F27" i="1"/>
  <c r="G27" i="1"/>
  <c r="H27" i="1"/>
  <c r="G34" i="1"/>
  <c r="I34" i="1"/>
  <c r="H21" i="1"/>
  <c r="E19" i="2"/>
  <c r="E13" i="2"/>
  <c r="E14" i="2"/>
  <c r="F24" i="1"/>
  <c r="G24" i="1"/>
  <c r="E11" i="2"/>
  <c r="E22" i="2"/>
  <c r="F33" i="1"/>
  <c r="G33" i="1"/>
  <c r="I33" i="1"/>
  <c r="E17" i="2"/>
  <c r="E20" i="2"/>
  <c r="H24" i="1"/>
  <c r="C12" i="1"/>
  <c r="C11" i="1"/>
  <c r="O21" i="1" l="1"/>
  <c r="C15" i="1"/>
  <c r="O30" i="1"/>
  <c r="O33" i="1"/>
  <c r="O25" i="1"/>
  <c r="O29" i="1"/>
  <c r="O34" i="1"/>
  <c r="O31" i="1"/>
  <c r="O22" i="1"/>
  <c r="O32" i="1"/>
  <c r="O26" i="1"/>
  <c r="O24" i="1"/>
  <c r="O23" i="1"/>
  <c r="O27" i="1"/>
  <c r="O28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<sst xmlns="http://schemas.openxmlformats.org/spreadsheetml/2006/main" count="175" uniqueCount="106">
  <si>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</si>
  <si>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</si>
  <si>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</si>
  <si>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</si>
  <si>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</si>
  <si>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</si>
  <si>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</si>
  <si>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</si>
  <si>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</si>
  <si>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</si>
  <si>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</si>
  <si>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</si>
  <si>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</si>
  <si>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</si>
  <si>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</si>
  <si>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</si>
  <si>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</si>
  <si>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</si>
  <si>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</si>
  <si>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</si>
  <si>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</si>
  <si>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</si>
  <si>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</si>
  <si>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</si>
  <si>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</si>
  <si>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</si>
  <si>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</si>
  <si>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</si>
  <si>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</si>
  <si>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IBVS 4308</t>
  </si>
  <si>
    <t>BAAVSS 63,19</t>
  </si>
  <si>
    <t>EA/DS</t>
  </si>
  <si>
    <t># of data points:</t>
  </si>
  <si>
    <t>ZZ Cnc / GSC 00784-01588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</si>
  <si>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</si>
  <si>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</si>
  <si>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</si>
  <si>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</si>
  <si>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</si>
  <si>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</si>
  <si>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</si>
  <si>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</si>
  <si>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</si>
  <si>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</si>
  <si>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</si>
  <si>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2426770.35 </t>
  </si>
  <si>
    <t> 03.03.1932 20:24 </t>
  </si>
  <si>
    <t> 0.27 </t>
  </si>
  <si>
    <t>P </t>
  </si>
  <si>
    <t> W.Strohmeier </t>
  </si>
  <si>
    <t>IBVS 4308 </t>
  </si>
  <si>
    <t>2427538.33 </t>
  </si>
  <si>
    <t> 10.04.1934 19:55 </t>
  </si>
  <si>
    <t> 0.41 </t>
  </si>
  <si>
    <t>2427896.334 </t>
  </si>
  <si>
    <t> 03.04.1935 20:00 </t>
  </si>
  <si>
    <t> 0.084 </t>
  </si>
  <si>
    <t> VB 5.13 </t>
  </si>
  <si>
    <t>2437315.47 </t>
  </si>
  <si>
    <t> 15.01.1961 23:16 </t>
  </si>
  <si>
    <t> 0.32 </t>
  </si>
  <si>
    <t>2444635.378 </t>
  </si>
  <si>
    <t> 30.01.1981 21:04 </t>
  </si>
  <si>
    <t> 0.100 </t>
  </si>
  <si>
    <t> T.Berthold </t>
  </si>
  <si>
    <t>BAVM 85 </t>
  </si>
  <si>
    <t>2445403.367 </t>
  </si>
  <si>
    <t> 09.03.1983 20:48 </t>
  </si>
  <si>
    <t> 0.243 </t>
  </si>
  <si>
    <t>2445761.401 </t>
  </si>
  <si>
    <t> 01.03.1984 21:37 </t>
  </si>
  <si>
    <t> -0.051 </t>
  </si>
  <si>
    <t>2446120.57 </t>
  </si>
  <si>
    <t> 24.02.1985 01:40 </t>
  </si>
  <si>
    <t> 0.79 </t>
  </si>
  <si>
    <t>V </t>
  </si>
  <si>
    <t> J.E.Isles </t>
  </si>
  <si>
    <t> VSSC 63.23 </t>
  </si>
  <si>
    <t>2447860.530 </t>
  </si>
  <si>
    <t> 30.11.1989 00:43 </t>
  </si>
  <si>
    <t> 0.301 </t>
  </si>
  <si>
    <t>2448679.389 </t>
  </si>
  <si>
    <t> 26.02.1992 21:20 </t>
  </si>
  <si>
    <t> 0.125 </t>
  </si>
  <si>
    <t>2448986.507 </t>
  </si>
  <si>
    <t> 30.12.1992 00:10 </t>
  </si>
  <si>
    <t> 0.105 </t>
  </si>
  <si>
    <t>2452365.21 </t>
  </si>
  <si>
    <t> 31.03.2002 17:02 </t>
  </si>
  <si>
    <t> 0.29 </t>
  </si>
  <si>
    <t> R.Meyer </t>
  </si>
  <si>
    <t>BAVM 154 </t>
  </si>
  <si>
    <t>2453798.10 </t>
  </si>
  <si>
    <t> 03.03.2006 14:24 </t>
  </si>
  <si>
    <t> -0.13 </t>
  </si>
  <si>
    <t>BAVM 192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</si>
  <si>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</si>
  <si>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</si>
  <si>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</si>
  <si>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</si>
  <si>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</si>
  <si>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</si>
  <si>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</si>
  <si>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</si>
  <si>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</si>
  <si>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IBVS 0978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</si>
</sst>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3" fillId="2" borderId="12" xfId="7" applyFill="1" applyBorder="1" applyAlignment="1" applyProtection="1">
      <alignment horizontal="right" vertical="top" wrapText="1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Cnc - O-C Diagr.</a:t>
            </a:r>
          </a:p>
        </c:rich>
      </c:tx>
      <c:layout>
        <c:manualLayout>
          <c:xMode val="edge"/>
          <c:yMode val="edge"/>
          <c:x val="0.3778501628664495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5"/>
          <c:w val="0.8224755700325733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  <c:pt idx="1">
                  <c:v>0.13000000000465661</c:v>
                </c:pt>
                <c:pt idx="2">
                  <c:v>-0.19599999999991269</c:v>
                </c:pt>
                <c:pt idx="3">
                  <c:v>-1.9999999996798579E-2</c:v>
                </c:pt>
                <c:pt idx="4">
                  <c:v>0.82349999999860302</c:v>
                </c:pt>
                <c:pt idx="5">
                  <c:v>-0.2819999999992433</c:v>
                </c:pt>
                <c:pt idx="6">
                  <c:v>-0.14299999999639113</c:v>
                </c:pt>
                <c:pt idx="7">
                  <c:v>-0.4389999999984866</c:v>
                </c:pt>
                <c:pt idx="9">
                  <c:v>-9.9999999998544808E-2</c:v>
                </c:pt>
                <c:pt idx="10">
                  <c:v>-0.28099999999540159</c:v>
                </c:pt>
                <c:pt idx="11">
                  <c:v>-0.30299999999988358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0-4941-97A4-C5AC60D5BF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8">
                  <c:v>0.40000000000145519</c:v>
                </c:pt>
                <c:pt idx="12">
                  <c:v>-0.13999999999941792</c:v>
                </c:pt>
                <c:pt idx="13">
                  <c:v>-0.56999999999970896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90-4941-97A4-C5AC60D5BF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90-4941-97A4-C5AC60D5BF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90-4941-97A4-C5AC60D5BF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90-4941-97A4-C5AC60D5BF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90-4941-97A4-C5AC60D5BF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90-4941-97A4-C5AC60D5BF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</c:v>
                </c:pt>
                <c:pt idx="2">
                  <c:v>44</c:v>
                </c:pt>
                <c:pt idx="3">
                  <c:v>412</c:v>
                </c:pt>
                <c:pt idx="4">
                  <c:v>594.5</c:v>
                </c:pt>
                <c:pt idx="5">
                  <c:v>698</c:v>
                </c:pt>
                <c:pt idx="6">
                  <c:v>728</c:v>
                </c:pt>
                <c:pt idx="7">
                  <c:v>742</c:v>
                </c:pt>
                <c:pt idx="8">
                  <c:v>756</c:v>
                </c:pt>
                <c:pt idx="9">
                  <c:v>824</c:v>
                </c:pt>
                <c:pt idx="10">
                  <c:v>856</c:v>
                </c:pt>
                <c:pt idx="11">
                  <c:v>868</c:v>
                </c:pt>
                <c:pt idx="12">
                  <c:v>1000</c:v>
                </c:pt>
                <c:pt idx="13">
                  <c:v>1056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0.10103227017157521</c:v>
                </c:pt>
                <c:pt idx="1">
                  <c:v>9.2198146518042784E-2</c:v>
                </c:pt>
                <c:pt idx="2">
                  <c:v>8.807555547972766E-2</c:v>
                </c:pt>
                <c:pt idx="3">
                  <c:v>-2.0289694670270003E-2</c:v>
                </c:pt>
                <c:pt idx="4">
                  <c:v>-7.4030613562592218E-2</c:v>
                </c:pt>
                <c:pt idx="5">
                  <c:v>-0.10450834016727906</c:v>
                </c:pt>
                <c:pt idx="6">
                  <c:v>-0.11334246382081148</c:v>
                </c:pt>
                <c:pt idx="7">
                  <c:v>-0.11746505485912659</c:v>
                </c:pt>
                <c:pt idx="8">
                  <c:v>-0.12158764589744173</c:v>
                </c:pt>
                <c:pt idx="9">
                  <c:v>-0.14161165951211521</c:v>
                </c:pt>
                <c:pt idx="10">
                  <c:v>-0.15103472474254978</c:v>
                </c:pt>
                <c:pt idx="11">
                  <c:v>-0.15456837420396277</c:v>
                </c:pt>
                <c:pt idx="12">
                  <c:v>-0.19343851827950539</c:v>
                </c:pt>
                <c:pt idx="13">
                  <c:v>-0.20992888243276589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90-4941-97A4-C5AC60D5B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21384"/>
        <c:axId val="1"/>
      </c:scatterChart>
      <c:valAx>
        <c:axId val="100812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726384364820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2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84039087947884"/>
          <c:y val="0.91874999999999996"/>
          <c:w val="0.6807817589576546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476250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14A56A-31A8-16AB-0AB4-307F5B27A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85" TargetMode="External"/><Relationship Id="rId3" Type="http://schemas.openxmlformats.org/officeDocument/2006/relationships/hyperlink" Target="http://www.konkoly.hu/cgi-bin/IBVS?4308" TargetMode="External"/><Relationship Id="rId7" Type="http://schemas.openxmlformats.org/officeDocument/2006/relationships/hyperlink" Target="http://www.bav-astro.de/sfs/BAVM_link.php?BAVMnr=85" TargetMode="External"/><Relationship Id="rId2" Type="http://schemas.openxmlformats.org/officeDocument/2006/relationships/hyperlink" Target="http://www.konkoly.hu/cgi-bin/IBVS?4308" TargetMode="External"/><Relationship Id="rId1" Type="http://schemas.openxmlformats.org/officeDocument/2006/relationships/hyperlink" Target="http://www.konkoly.hu/cgi-bin/IBVS?4308" TargetMode="External"/><Relationship Id="rId6" Type="http://schemas.openxmlformats.org/officeDocument/2006/relationships/hyperlink" Target="http://www.bav-astro.de/sfs/BAVM_link.php?BAVMnr=85" TargetMode="External"/><Relationship Id="rId11" Type="http://schemas.openxmlformats.org/officeDocument/2006/relationships/hyperlink" Target="http://www.bav-astro.de/sfs/BAVM_link.php?BAVMnr=192" TargetMode="External"/><Relationship Id="rId5" Type="http://schemas.openxmlformats.org/officeDocument/2006/relationships/hyperlink" Target="http://www.bav-astro.de/sfs/BAVM_link.php?BAVMnr=85" TargetMode="External"/><Relationship Id="rId10" Type="http://schemas.openxmlformats.org/officeDocument/2006/relationships/hyperlink" Target="http://www.bav-astro.de/sfs/BAVM_link.php?BAVMnr=154" TargetMode="External"/><Relationship Id="rId4" Type="http://schemas.openxmlformats.org/officeDocument/2006/relationships/hyperlink" Target="http://www.bav-astro.de/sfs/BAVM_link.php?BAVMnr=85" TargetMode="External"/><Relationship Id="rId9" Type="http://schemas.openxmlformats.org/officeDocument/2006/relationships/hyperlink" Target="http://www.bav-astro.de/sfs/BAVM_link.php?BAVMnr=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167"/>
  <sheetViews>
    <sheetView tabSelected="1" workbookViewId="0">
      <selection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</v>
      </c>
    </row>
    <row r="2" spans="1:6">
      <c r="A2" t="s">
        <v>25</v>
      </c>
      <c r="B2" s="11" t="s">
        <v>31</v>
      </c>
    </row>
    <row r="4" spans="1:6">
      <c r="A4" s="8" t="s">
        <v>0</v>
      </c>
      <c r="C4" s="3">
        <v>26770.35</v>
      </c>
      <c r="D4" s="4">
        <v>25.594999999999999</v>
      </c>
    </row>
    <row r="5" spans="1:6">
      <c r="A5" s="34" t="s">
        <v>97</v>
      </c>
      <c r="B5" s="18"/>
      <c r="C5" s="35">
        <v>-9.5</v>
      </c>
      <c r="D5" s="18" t="s">
        <v>98</v>
      </c>
    </row>
    <row r="6" spans="1:6">
      <c r="A6" s="8" t="s">
        <v>1</v>
      </c>
    </row>
    <row r="7" spans="1:6">
      <c r="A7" t="s">
        <v>2</v>
      </c>
      <c r="C7">
        <f>+C4</f>
        <v>26770.35</v>
      </c>
    </row>
    <row r="8" spans="1:6">
      <c r="A8" t="s">
        <v>3</v>
      </c>
      <c r="C8">
        <f>+D4</f>
        <v>25.594999999999999</v>
      </c>
    </row>
    <row r="9" spans="1:6">
      <c r="A9" s="36" t="s">
        <v>99</v>
      </c>
      <c r="B9" s="37">
        <v>21</v>
      </c>
      <c r="C9" s="38" t="str">
        <f>"F"&amp;B9</f>
        <v>F21</v>
      </c>
      <c r="D9" s="39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40">
        <f ca="1">INTERCEPT(INDIRECT($D$9):G978,INDIRECT($C$9):F978)</f>
        <v>0.10103227017157521</v>
      </c>
      <c r="D11" s="6"/>
    </row>
    <row r="12" spans="1:6">
      <c r="A12" t="s">
        <v>17</v>
      </c>
      <c r="C12" s="40">
        <f ca="1">SLOPE(INDIRECT($D$9):G978,INDIRECT($C$9):F978)</f>
        <v>-2.9447078845108059E-4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2">
        <f ca="1">(C7+C11)+(C8+C12)*INT(MAX(F21:F3533))</f>
        <v>53798.460071117566</v>
      </c>
      <c r="E15" s="41" t="s">
        <v>100</v>
      </c>
      <c r="F15" s="35">
        <v>1</v>
      </c>
    </row>
    <row r="16" spans="1:6">
      <c r="A16" s="8" t="s">
        <v>4</v>
      </c>
      <c r="C16" s="13">
        <f ca="1">+C8+C12</f>
        <v>25.594705529211549</v>
      </c>
      <c r="E16" s="41" t="s">
        <v>101</v>
      </c>
      <c r="F16" s="42">
        <f ca="1">NOW()+15018.5+$C$5/24</f>
        <v>60338.740759143519</v>
      </c>
    </row>
    <row r="17" spans="1:18" ht="13.5" thickBot="1">
      <c r="A17" s="14" t="s">
        <v>32</v>
      </c>
      <c r="C17">
        <f>COUNT(C21:C2191)</f>
        <v>14</v>
      </c>
      <c r="E17" s="41" t="s">
        <v>102</v>
      </c>
      <c r="F17" s="42">
        <f ca="1">ROUND(2*(F16-$C$7)/$C$8,0)/2+F15</f>
        <v>1312.5</v>
      </c>
    </row>
    <row r="18" spans="1:18">
      <c r="A18" s="8" t="s">
        <v>5</v>
      </c>
      <c r="C18" s="3">
        <f ca="1">+C15</f>
        <v>53798.460071117566</v>
      </c>
      <c r="D18" s="4">
        <f ca="1">+C16</f>
        <v>25.594705529211549</v>
      </c>
      <c r="E18" s="41" t="s">
        <v>103</v>
      </c>
      <c r="F18" s="39">
        <f ca="1">ROUND(2*(F16-$C$15)/$C$16,0)/2+F15</f>
        <v>256.5</v>
      </c>
    </row>
    <row r="19" spans="1:18" ht="13.5" thickTop="1">
      <c r="E19" s="41" t="s">
        <v>104</v>
      </c>
      <c r="F19" s="43">
        <f ca="1">+$C$15+$C$16*F18-15018.5-$C$5/24</f>
        <v>45345.397872693662</v>
      </c>
    </row>
    <row r="20" spans="1:18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41</v>
      </c>
      <c r="I20" s="10" t="s">
        <v>44</v>
      </c>
      <c r="J20" s="10" t="s">
        <v>38</v>
      </c>
      <c r="K20" s="10" t="s">
        <v>36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8">
      <c r="A21" t="s">
        <v>12</v>
      </c>
      <c r="C21" s="15">
        <v>26770.35</v>
      </c>
      <c r="D21" s="15" t="s">
        <v>14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 t="shared" ref="H21:H28" si="3">+G21</f>
        <v>0</v>
      </c>
      <c r="O21">
        <f t="shared" ref="O21:O34" ca="1" si="4">+C$11+C$12*F21</f>
        <v>0.10103227017157521</v>
      </c>
      <c r="Q21" s="2">
        <f t="shared" ref="Q21:Q34" si="5">+C21-15018.5</f>
        <v>11751.849999999999</v>
      </c>
    </row>
    <row r="22" spans="1:18">
      <c r="A22" t="s">
        <v>29</v>
      </c>
      <c r="C22" s="16">
        <v>27538.33</v>
      </c>
      <c r="D22" s="15"/>
      <c r="E22">
        <f t="shared" si="0"/>
        <v>30.005079117015168</v>
      </c>
      <c r="F22">
        <f t="shared" si="1"/>
        <v>30</v>
      </c>
      <c r="G22">
        <f t="shared" si="2"/>
        <v>0.13000000000465661</v>
      </c>
      <c r="H22">
        <f t="shared" si="3"/>
        <v>0.13000000000465661</v>
      </c>
      <c r="O22">
        <f t="shared" ca="1" si="4"/>
        <v>9.2198146518042784E-2</v>
      </c>
      <c r="Q22" s="2">
        <f t="shared" si="5"/>
        <v>12519.830000000002</v>
      </c>
      <c r="R22" t="s">
        <v>41</v>
      </c>
    </row>
    <row r="23" spans="1:18">
      <c r="A23" t="s">
        <v>29</v>
      </c>
      <c r="C23" s="16">
        <v>27896.333999999999</v>
      </c>
      <c r="D23" s="15"/>
      <c r="E23">
        <f t="shared" si="0"/>
        <v>43.992342254346568</v>
      </c>
      <c r="F23">
        <f t="shared" si="1"/>
        <v>44</v>
      </c>
      <c r="G23">
        <f t="shared" si="2"/>
        <v>-0.19599999999991269</v>
      </c>
      <c r="H23">
        <f t="shared" si="3"/>
        <v>-0.19599999999991269</v>
      </c>
      <c r="O23">
        <f t="shared" ca="1" si="4"/>
        <v>8.807555547972766E-2</v>
      </c>
      <c r="Q23" s="2">
        <f t="shared" si="5"/>
        <v>12877.833999999999</v>
      </c>
      <c r="R23" t="s">
        <v>41</v>
      </c>
    </row>
    <row r="24" spans="1:18">
      <c r="A24" t="s">
        <v>29</v>
      </c>
      <c r="C24" s="16">
        <v>37315.47</v>
      </c>
      <c r="D24" s="15"/>
      <c r="E24">
        <f t="shared" si="0"/>
        <v>411.99921859738242</v>
      </c>
      <c r="F24">
        <f t="shared" si="1"/>
        <v>412</v>
      </c>
      <c r="G24">
        <f t="shared" si="2"/>
        <v>-1.9999999996798579E-2</v>
      </c>
      <c r="H24">
        <f t="shared" si="3"/>
        <v>-1.9999999996798579E-2</v>
      </c>
      <c r="O24">
        <f t="shared" ca="1" si="4"/>
        <v>-2.0289694670270003E-2</v>
      </c>
      <c r="Q24" s="2">
        <f t="shared" si="5"/>
        <v>22296.97</v>
      </c>
      <c r="R24" t="s">
        <v>41</v>
      </c>
    </row>
    <row r="25" spans="1:18">
      <c r="A25" t="s">
        <v>105</v>
      </c>
      <c r="C25" s="16">
        <v>41987.400999999998</v>
      </c>
      <c r="D25" s="15"/>
      <c r="E25">
        <f t="shared" si="0"/>
        <v>594.53217425278376</v>
      </c>
      <c r="F25">
        <f t="shared" si="1"/>
        <v>594.5</v>
      </c>
      <c r="G25">
        <f t="shared" si="2"/>
        <v>0.82349999999860302</v>
      </c>
      <c r="H25">
        <f t="shared" si="3"/>
        <v>0.82349999999860302</v>
      </c>
      <c r="O25">
        <f t="shared" ca="1" si="4"/>
        <v>-7.4030613562592218E-2</v>
      </c>
      <c r="Q25" s="2">
        <f t="shared" si="5"/>
        <v>26968.900999999998</v>
      </c>
      <c r="R25" t="s">
        <v>41</v>
      </c>
    </row>
    <row r="26" spans="1:18">
      <c r="A26" t="s">
        <v>29</v>
      </c>
      <c r="C26" s="16">
        <v>44635.377999999997</v>
      </c>
      <c r="D26" s="15"/>
      <c r="E26">
        <f t="shared" si="0"/>
        <v>697.98898222309037</v>
      </c>
      <c r="F26">
        <f t="shared" si="1"/>
        <v>698</v>
      </c>
      <c r="G26">
        <f t="shared" si="2"/>
        <v>-0.2819999999992433</v>
      </c>
      <c r="H26">
        <f t="shared" si="3"/>
        <v>-0.2819999999992433</v>
      </c>
      <c r="O26">
        <f t="shared" ca="1" si="4"/>
        <v>-0.10450834016727906</v>
      </c>
      <c r="Q26" s="2">
        <f t="shared" si="5"/>
        <v>29616.877999999997</v>
      </c>
      <c r="R26" t="s">
        <v>41</v>
      </c>
    </row>
    <row r="27" spans="1:18">
      <c r="A27" t="s">
        <v>29</v>
      </c>
      <c r="C27" s="16">
        <v>45403.366999999998</v>
      </c>
      <c r="D27" s="15"/>
      <c r="E27">
        <f t="shared" si="0"/>
        <v>727.99441297128351</v>
      </c>
      <c r="F27">
        <f t="shared" si="1"/>
        <v>728</v>
      </c>
      <c r="G27">
        <f t="shared" si="2"/>
        <v>-0.14299999999639113</v>
      </c>
      <c r="H27">
        <f t="shared" si="3"/>
        <v>-0.14299999999639113</v>
      </c>
      <c r="O27">
        <f t="shared" ca="1" si="4"/>
        <v>-0.11334246382081148</v>
      </c>
      <c r="Q27" s="2">
        <f t="shared" si="5"/>
        <v>30384.866999999998</v>
      </c>
      <c r="R27" t="s">
        <v>41</v>
      </c>
    </row>
    <row r="28" spans="1:18">
      <c r="A28" t="s">
        <v>29</v>
      </c>
      <c r="C28" s="16">
        <v>45761.400999999998</v>
      </c>
      <c r="D28" s="15"/>
      <c r="E28">
        <f t="shared" si="0"/>
        <v>741.98284821254151</v>
      </c>
      <c r="F28">
        <f t="shared" si="1"/>
        <v>742</v>
      </c>
      <c r="G28">
        <f t="shared" si="2"/>
        <v>-0.4389999999984866</v>
      </c>
      <c r="H28">
        <f t="shared" si="3"/>
        <v>-0.4389999999984866</v>
      </c>
      <c r="O28">
        <f t="shared" ca="1" si="4"/>
        <v>-0.11746505485912659</v>
      </c>
      <c r="Q28" s="2">
        <f t="shared" si="5"/>
        <v>30742.900999999998</v>
      </c>
      <c r="R28" t="s">
        <v>41</v>
      </c>
    </row>
    <row r="29" spans="1:18">
      <c r="A29" t="s">
        <v>30</v>
      </c>
      <c r="C29" s="16">
        <v>46120.57</v>
      </c>
      <c r="D29" s="15"/>
      <c r="E29">
        <f t="shared" si="0"/>
        <v>756.01562805235403</v>
      </c>
      <c r="F29">
        <f t="shared" si="1"/>
        <v>756</v>
      </c>
      <c r="G29">
        <f t="shared" si="2"/>
        <v>0.40000000000145519</v>
      </c>
      <c r="I29">
        <f>+G29</f>
        <v>0.40000000000145519</v>
      </c>
      <c r="O29">
        <f t="shared" ca="1" si="4"/>
        <v>-0.12158764589744173</v>
      </c>
      <c r="Q29" s="2">
        <f t="shared" si="5"/>
        <v>31102.07</v>
      </c>
    </row>
    <row r="30" spans="1:18">
      <c r="A30" t="s">
        <v>29</v>
      </c>
      <c r="C30" s="16">
        <v>47860.53</v>
      </c>
      <c r="D30" s="15"/>
      <c r="E30">
        <f t="shared" si="0"/>
        <v>823.99609298691155</v>
      </c>
      <c r="F30">
        <f t="shared" si="1"/>
        <v>824</v>
      </c>
      <c r="G30">
        <f t="shared" si="2"/>
        <v>-9.9999999998544808E-2</v>
      </c>
      <c r="H30">
        <f>+G30</f>
        <v>-9.9999999998544808E-2</v>
      </c>
      <c r="O30">
        <f t="shared" ca="1" si="4"/>
        <v>-0.14161165951211521</v>
      </c>
      <c r="Q30" s="2">
        <f t="shared" si="5"/>
        <v>32842.03</v>
      </c>
      <c r="R30" t="s">
        <v>41</v>
      </c>
    </row>
    <row r="31" spans="1:18">
      <c r="A31" t="s">
        <v>29</v>
      </c>
      <c r="C31" s="16">
        <v>48679.389000000003</v>
      </c>
      <c r="D31" s="15"/>
      <c r="E31">
        <f t="shared" si="0"/>
        <v>855.98902129322153</v>
      </c>
      <c r="F31">
        <f t="shared" si="1"/>
        <v>856</v>
      </c>
      <c r="G31">
        <f t="shared" si="2"/>
        <v>-0.28099999999540159</v>
      </c>
      <c r="H31">
        <f>+G31</f>
        <v>-0.28099999999540159</v>
      </c>
      <c r="O31">
        <f t="shared" ca="1" si="4"/>
        <v>-0.15103472474254978</v>
      </c>
      <c r="Q31" s="2">
        <f t="shared" si="5"/>
        <v>33660.889000000003</v>
      </c>
      <c r="R31" t="s">
        <v>41</v>
      </c>
    </row>
    <row r="32" spans="1:18">
      <c r="A32" t="s">
        <v>29</v>
      </c>
      <c r="C32" s="16">
        <v>48986.506999999998</v>
      </c>
      <c r="D32" s="15"/>
      <c r="E32">
        <f t="shared" si="0"/>
        <v>867.98816175034187</v>
      </c>
      <c r="F32">
        <f t="shared" si="1"/>
        <v>868</v>
      </c>
      <c r="G32">
        <f t="shared" si="2"/>
        <v>-0.30299999999988358</v>
      </c>
      <c r="H32">
        <f>+G32</f>
        <v>-0.30299999999988358</v>
      </c>
      <c r="O32">
        <f t="shared" ca="1" si="4"/>
        <v>-0.15456837420396277</v>
      </c>
      <c r="Q32" s="2">
        <f t="shared" si="5"/>
        <v>33968.006999999998</v>
      </c>
      <c r="R32" t="s">
        <v>41</v>
      </c>
    </row>
    <row r="33" spans="1:17">
      <c r="A33" s="31" t="s">
        <v>91</v>
      </c>
      <c r="B33" s="33" t="s">
        <v>96</v>
      </c>
      <c r="C33" s="32">
        <v>52365.21</v>
      </c>
      <c r="D33" s="32" t="s">
        <v>44</v>
      </c>
      <c r="E33">
        <f t="shared" si="0"/>
        <v>999.99453018167617</v>
      </c>
      <c r="F33">
        <f t="shared" si="1"/>
        <v>1000</v>
      </c>
      <c r="G33">
        <f t="shared" si="2"/>
        <v>-0.13999999999941792</v>
      </c>
      <c r="I33">
        <f>+G33</f>
        <v>-0.13999999999941792</v>
      </c>
      <c r="O33">
        <f t="shared" ca="1" si="4"/>
        <v>-0.19343851827950539</v>
      </c>
      <c r="Q33" s="2">
        <f t="shared" si="5"/>
        <v>37346.71</v>
      </c>
    </row>
    <row r="34" spans="1:17">
      <c r="A34" s="31" t="s">
        <v>95</v>
      </c>
      <c r="B34" s="33" t="s">
        <v>96</v>
      </c>
      <c r="C34" s="32">
        <v>53798.1</v>
      </c>
      <c r="D34" s="32" t="s">
        <v>44</v>
      </c>
      <c r="E34">
        <f t="shared" si="0"/>
        <v>1055.9777300253957</v>
      </c>
      <c r="F34">
        <f t="shared" si="1"/>
        <v>1056</v>
      </c>
      <c r="G34">
        <f t="shared" si="2"/>
        <v>-0.56999999999970896</v>
      </c>
      <c r="I34">
        <f>+G34</f>
        <v>-0.56999999999970896</v>
      </c>
      <c r="O34">
        <f t="shared" ca="1" si="4"/>
        <v>-0.20992888243276589</v>
      </c>
      <c r="Q34" s="2">
        <f t="shared" si="5"/>
        <v>38779.599999999999</v>
      </c>
    </row>
    <row r="35" spans="1:17">
      <c r="B35" s="6"/>
      <c r="C35" s="15"/>
      <c r="D35" s="15"/>
    </row>
    <row r="36" spans="1:17">
      <c r="C36" s="15"/>
      <c r="D36" s="15"/>
    </row>
    <row r="37" spans="1:17">
      <c r="C37" s="15"/>
      <c r="D37" s="15"/>
    </row>
    <row r="38" spans="1:17">
      <c r="C38" s="15"/>
      <c r="D38" s="15"/>
    </row>
    <row r="39" spans="1:17">
      <c r="C39" s="15"/>
      <c r="D39" s="15"/>
    </row>
    <row r="40" spans="1:17">
      <c r="C40" s="15"/>
      <c r="D40" s="15"/>
    </row>
    <row r="41" spans="1:17">
      <c r="C41" s="15"/>
      <c r="D41" s="15"/>
    </row>
    <row r="42" spans="1:17">
      <c r="C42" s="15"/>
      <c r="D42" s="15"/>
    </row>
    <row r="43" spans="1:17">
      <c r="C43" s="15"/>
      <c r="D43" s="15"/>
    </row>
    <row r="44" spans="1:17">
      <c r="C44" s="15"/>
      <c r="D44" s="15"/>
    </row>
    <row r="45" spans="1:17">
      <c r="C45" s="15"/>
      <c r="D45" s="15"/>
    </row>
    <row r="46" spans="1:17">
      <c r="C46" s="15"/>
      <c r="D46" s="15"/>
    </row>
    <row r="47" spans="1:17">
      <c r="C47" s="15"/>
      <c r="D47" s="15"/>
    </row>
    <row r="48" spans="1:17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  <row r="959" spans="3:4">
      <c r="C959" s="15"/>
      <c r="D959" s="15"/>
    </row>
    <row r="960" spans="3:4">
      <c r="C960" s="15"/>
      <c r="D960" s="15"/>
    </row>
    <row r="961" spans="3:4">
      <c r="C961" s="15"/>
      <c r="D961" s="15"/>
    </row>
    <row r="962" spans="3:4">
      <c r="C962" s="15"/>
      <c r="D962" s="15"/>
    </row>
    <row r="963" spans="3:4">
      <c r="C963" s="15"/>
      <c r="D963" s="15"/>
    </row>
    <row r="964" spans="3:4">
      <c r="C964" s="15"/>
      <c r="D964" s="15"/>
    </row>
    <row r="965" spans="3:4">
      <c r="C965" s="15"/>
      <c r="D965" s="15"/>
    </row>
    <row r="966" spans="3:4">
      <c r="C966" s="15"/>
      <c r="D966" s="15"/>
    </row>
    <row r="967" spans="3:4">
      <c r="C967" s="15"/>
      <c r="D967" s="15"/>
    </row>
    <row r="968" spans="3:4">
      <c r="C968" s="15"/>
      <c r="D968" s="15"/>
    </row>
    <row r="969" spans="3:4">
      <c r="C969" s="15"/>
      <c r="D969" s="15"/>
    </row>
    <row r="970" spans="3:4">
      <c r="C970" s="15"/>
      <c r="D970" s="15"/>
    </row>
    <row r="971" spans="3:4">
      <c r="C971" s="15"/>
      <c r="D971" s="15"/>
    </row>
    <row r="972" spans="3:4">
      <c r="C972" s="15"/>
      <c r="D972" s="15"/>
    </row>
    <row r="973" spans="3:4">
      <c r="C973" s="15"/>
      <c r="D973" s="15"/>
    </row>
    <row r="974" spans="3:4">
      <c r="C974" s="15"/>
      <c r="D974" s="15"/>
    </row>
    <row r="975" spans="3:4">
      <c r="C975" s="15"/>
      <c r="D975" s="15"/>
    </row>
    <row r="976" spans="3:4">
      <c r="C976" s="15"/>
      <c r="D976" s="15"/>
    </row>
    <row r="977" spans="3:4">
      <c r="C977" s="15"/>
      <c r="D977" s="15"/>
    </row>
    <row r="978" spans="3:4">
      <c r="C978" s="15"/>
      <c r="D978" s="15"/>
    </row>
    <row r="979" spans="3:4">
      <c r="C979" s="15"/>
      <c r="D979" s="15"/>
    </row>
    <row r="980" spans="3:4">
      <c r="C980" s="15"/>
      <c r="D980" s="15"/>
    </row>
    <row r="981" spans="3:4">
      <c r="C981" s="15"/>
      <c r="D981" s="15"/>
    </row>
    <row r="982" spans="3:4">
      <c r="C982" s="15"/>
      <c r="D982" s="15"/>
    </row>
    <row r="983" spans="3:4">
      <c r="C983" s="15"/>
      <c r="D983" s="15"/>
    </row>
    <row r="984" spans="3:4">
      <c r="C984" s="15"/>
      <c r="D984" s="15"/>
    </row>
    <row r="985" spans="3:4">
      <c r="C985" s="15"/>
      <c r="D985" s="15"/>
    </row>
    <row r="986" spans="3:4">
      <c r="C986" s="15"/>
      <c r="D986" s="15"/>
    </row>
    <row r="987" spans="3:4">
      <c r="C987" s="15"/>
      <c r="D987" s="15"/>
    </row>
    <row r="988" spans="3:4">
      <c r="C988" s="15"/>
      <c r="D988" s="15"/>
    </row>
    <row r="989" spans="3:4">
      <c r="C989" s="15"/>
      <c r="D989" s="15"/>
    </row>
    <row r="990" spans="3:4">
      <c r="C990" s="15"/>
      <c r="D990" s="15"/>
    </row>
    <row r="991" spans="3:4">
      <c r="C991" s="15"/>
      <c r="D991" s="15"/>
    </row>
    <row r="992" spans="3:4">
      <c r="C992" s="15"/>
      <c r="D992" s="15"/>
    </row>
    <row r="993" spans="3:4">
      <c r="C993" s="15"/>
      <c r="D993" s="15"/>
    </row>
    <row r="994" spans="3:4">
      <c r="C994" s="15"/>
      <c r="D994" s="15"/>
    </row>
    <row r="995" spans="3:4">
      <c r="C995" s="15"/>
      <c r="D995" s="15"/>
    </row>
    <row r="996" spans="3:4">
      <c r="C996" s="15"/>
      <c r="D996" s="15"/>
    </row>
    <row r="997" spans="3:4">
      <c r="C997" s="15"/>
      <c r="D997" s="15"/>
    </row>
    <row r="998" spans="3:4">
      <c r="C998" s="15"/>
      <c r="D998" s="15"/>
    </row>
    <row r="999" spans="3:4">
      <c r="C999" s="15"/>
      <c r="D999" s="15"/>
    </row>
    <row r="1000" spans="3:4">
      <c r="C1000" s="15"/>
      <c r="D1000" s="15"/>
    </row>
    <row r="1001" spans="3:4">
      <c r="C1001" s="15"/>
      <c r="D1001" s="15"/>
    </row>
    <row r="1002" spans="3:4">
      <c r="C1002" s="15"/>
      <c r="D1002" s="15"/>
    </row>
    <row r="1003" spans="3:4">
      <c r="C1003" s="15"/>
      <c r="D1003" s="15"/>
    </row>
    <row r="1004" spans="3:4">
      <c r="C1004" s="15"/>
      <c r="D1004" s="15"/>
    </row>
    <row r="1005" spans="3:4">
      <c r="C1005" s="15"/>
      <c r="D1005" s="15"/>
    </row>
    <row r="1006" spans="3:4">
      <c r="C1006" s="15"/>
      <c r="D1006" s="15"/>
    </row>
    <row r="1007" spans="3:4">
      <c r="C1007" s="15"/>
      <c r="D1007" s="15"/>
    </row>
    <row r="1008" spans="3:4">
      <c r="C1008" s="15"/>
      <c r="D1008" s="15"/>
    </row>
    <row r="1009" spans="3:4">
      <c r="C1009" s="15"/>
      <c r="D1009" s="15"/>
    </row>
    <row r="1010" spans="3:4">
      <c r="C1010" s="15"/>
      <c r="D1010" s="15"/>
    </row>
    <row r="1011" spans="3:4">
      <c r="C1011" s="15"/>
      <c r="D1011" s="15"/>
    </row>
    <row r="1012" spans="3:4">
      <c r="C1012" s="15"/>
      <c r="D1012" s="15"/>
    </row>
    <row r="1013" spans="3:4">
      <c r="C1013" s="15"/>
      <c r="D1013" s="15"/>
    </row>
    <row r="1014" spans="3:4">
      <c r="C1014" s="15"/>
      <c r="D1014" s="15"/>
    </row>
    <row r="1015" spans="3:4">
      <c r="C1015" s="15"/>
      <c r="D1015" s="15"/>
    </row>
    <row r="1016" spans="3:4">
      <c r="C1016" s="15"/>
      <c r="D1016" s="15"/>
    </row>
    <row r="1017" spans="3:4">
      <c r="C1017" s="15"/>
      <c r="D1017" s="15"/>
    </row>
    <row r="1018" spans="3:4">
      <c r="C1018" s="15"/>
      <c r="D1018" s="15"/>
    </row>
    <row r="1019" spans="3:4">
      <c r="C1019" s="15"/>
      <c r="D1019" s="15"/>
    </row>
    <row r="1020" spans="3:4">
      <c r="C1020" s="15"/>
      <c r="D1020" s="15"/>
    </row>
    <row r="1021" spans="3:4">
      <c r="C1021" s="15"/>
      <c r="D1021" s="15"/>
    </row>
    <row r="1022" spans="3:4">
      <c r="C1022" s="15"/>
      <c r="D1022" s="15"/>
    </row>
    <row r="1023" spans="3:4">
      <c r="C1023" s="15"/>
      <c r="D1023" s="15"/>
    </row>
    <row r="1024" spans="3:4">
      <c r="C1024" s="15"/>
      <c r="D1024" s="15"/>
    </row>
    <row r="1025" spans="3:4">
      <c r="C1025" s="15"/>
      <c r="D1025" s="15"/>
    </row>
    <row r="1026" spans="3:4">
      <c r="C1026" s="15"/>
      <c r="D1026" s="15"/>
    </row>
    <row r="1027" spans="3:4">
      <c r="C1027" s="15"/>
      <c r="D1027" s="15"/>
    </row>
    <row r="1028" spans="3:4">
      <c r="C1028" s="15"/>
      <c r="D1028" s="15"/>
    </row>
    <row r="1029" spans="3:4">
      <c r="C1029" s="15"/>
      <c r="D1029" s="15"/>
    </row>
    <row r="1030" spans="3:4">
      <c r="C1030" s="15"/>
      <c r="D1030" s="15"/>
    </row>
    <row r="1031" spans="3:4">
      <c r="C1031" s="15"/>
      <c r="D1031" s="15"/>
    </row>
    <row r="1032" spans="3:4">
      <c r="C1032" s="15"/>
      <c r="D1032" s="15"/>
    </row>
    <row r="1033" spans="3:4">
      <c r="C1033" s="15"/>
      <c r="D1033" s="15"/>
    </row>
    <row r="1034" spans="3:4">
      <c r="C1034" s="15"/>
      <c r="D1034" s="15"/>
    </row>
    <row r="1035" spans="3:4">
      <c r="C1035" s="15"/>
      <c r="D1035" s="15"/>
    </row>
    <row r="1036" spans="3:4">
      <c r="C1036" s="15"/>
      <c r="D1036" s="15"/>
    </row>
    <row r="1037" spans="3:4">
      <c r="C1037" s="15"/>
      <c r="D1037" s="15"/>
    </row>
    <row r="1038" spans="3:4">
      <c r="C1038" s="15"/>
      <c r="D1038" s="15"/>
    </row>
    <row r="1039" spans="3:4">
      <c r="C1039" s="15"/>
      <c r="D1039" s="15"/>
    </row>
    <row r="1040" spans="3:4">
      <c r="C1040" s="15"/>
      <c r="D1040" s="15"/>
    </row>
    <row r="1041" spans="3:4">
      <c r="C1041" s="15"/>
      <c r="D1041" s="15"/>
    </row>
    <row r="1042" spans="3:4">
      <c r="C1042" s="15"/>
      <c r="D1042" s="15"/>
    </row>
    <row r="1043" spans="3:4">
      <c r="C1043" s="15"/>
      <c r="D1043" s="15"/>
    </row>
    <row r="1044" spans="3:4">
      <c r="C1044" s="15"/>
      <c r="D1044" s="15"/>
    </row>
    <row r="1045" spans="3:4">
      <c r="C1045" s="15"/>
      <c r="D1045" s="15"/>
    </row>
    <row r="1046" spans="3:4">
      <c r="C1046" s="15"/>
      <c r="D1046" s="15"/>
    </row>
    <row r="1047" spans="3:4">
      <c r="C1047" s="15"/>
      <c r="D1047" s="15"/>
    </row>
    <row r="1048" spans="3:4">
      <c r="C1048" s="15"/>
      <c r="D1048" s="15"/>
    </row>
    <row r="1049" spans="3:4">
      <c r="C1049" s="15"/>
      <c r="D1049" s="15"/>
    </row>
    <row r="1050" spans="3:4">
      <c r="C1050" s="15"/>
      <c r="D1050" s="15"/>
    </row>
    <row r="1051" spans="3:4">
      <c r="C1051" s="15"/>
      <c r="D1051" s="15"/>
    </row>
    <row r="1052" spans="3:4">
      <c r="C1052" s="15"/>
      <c r="D1052" s="15"/>
    </row>
    <row r="1053" spans="3:4">
      <c r="C1053" s="15"/>
      <c r="D1053" s="15"/>
    </row>
    <row r="1054" spans="3:4">
      <c r="C1054" s="15"/>
      <c r="D1054" s="15"/>
    </row>
    <row r="1055" spans="3:4">
      <c r="C1055" s="15"/>
      <c r="D1055" s="15"/>
    </row>
    <row r="1056" spans="3:4">
      <c r="C1056" s="15"/>
      <c r="D1056" s="15"/>
    </row>
    <row r="1057" spans="3:4">
      <c r="C1057" s="15"/>
      <c r="D1057" s="15"/>
    </row>
    <row r="1058" spans="3:4">
      <c r="C1058" s="15"/>
      <c r="D1058" s="15"/>
    </row>
    <row r="1059" spans="3:4">
      <c r="C1059" s="15"/>
      <c r="D1059" s="15"/>
    </row>
    <row r="1060" spans="3:4">
      <c r="C1060" s="15"/>
      <c r="D1060" s="15"/>
    </row>
    <row r="1061" spans="3:4">
      <c r="C1061" s="15"/>
      <c r="D1061" s="15"/>
    </row>
    <row r="1062" spans="3:4">
      <c r="C1062" s="15"/>
      <c r="D1062" s="15"/>
    </row>
    <row r="1063" spans="3:4">
      <c r="C1063" s="15"/>
      <c r="D1063" s="15"/>
    </row>
    <row r="1064" spans="3:4">
      <c r="C1064" s="15"/>
      <c r="D1064" s="15"/>
    </row>
    <row r="1065" spans="3:4">
      <c r="C1065" s="15"/>
      <c r="D1065" s="15"/>
    </row>
    <row r="1066" spans="3:4">
      <c r="C1066" s="15"/>
      <c r="D1066" s="15"/>
    </row>
    <row r="1067" spans="3:4">
      <c r="C1067" s="15"/>
      <c r="D1067" s="15"/>
    </row>
    <row r="1068" spans="3:4">
      <c r="C1068" s="15"/>
      <c r="D1068" s="15"/>
    </row>
    <row r="1069" spans="3:4">
      <c r="C1069" s="15"/>
      <c r="D1069" s="15"/>
    </row>
    <row r="1070" spans="3:4">
      <c r="C1070" s="15"/>
      <c r="D1070" s="15"/>
    </row>
    <row r="1071" spans="3:4">
      <c r="C1071" s="15"/>
      <c r="D1071" s="15"/>
    </row>
    <row r="1072" spans="3:4">
      <c r="C1072" s="15"/>
      <c r="D1072" s="15"/>
    </row>
    <row r="1073" spans="3:4">
      <c r="C1073" s="15"/>
      <c r="D1073" s="15"/>
    </row>
    <row r="1074" spans="3:4">
      <c r="C1074" s="15"/>
      <c r="D1074" s="15"/>
    </row>
    <row r="1075" spans="3:4">
      <c r="C1075" s="15"/>
      <c r="D1075" s="15"/>
    </row>
    <row r="1076" spans="3:4">
      <c r="C1076" s="15"/>
      <c r="D1076" s="15"/>
    </row>
    <row r="1077" spans="3:4">
      <c r="C1077" s="15"/>
      <c r="D1077" s="15"/>
    </row>
    <row r="1078" spans="3:4">
      <c r="C1078" s="15"/>
      <c r="D1078" s="15"/>
    </row>
    <row r="1079" spans="3:4">
      <c r="C1079" s="15"/>
      <c r="D1079" s="15"/>
    </row>
    <row r="1080" spans="3:4">
      <c r="C1080" s="15"/>
      <c r="D1080" s="15"/>
    </row>
    <row r="1081" spans="3:4">
      <c r="C1081" s="15"/>
      <c r="D1081" s="15"/>
    </row>
    <row r="1082" spans="3:4">
      <c r="C1082" s="15"/>
      <c r="D1082" s="15"/>
    </row>
    <row r="1083" spans="3:4">
      <c r="C1083" s="15"/>
      <c r="D1083" s="15"/>
    </row>
    <row r="1084" spans="3:4">
      <c r="C1084" s="15"/>
      <c r="D1084" s="15"/>
    </row>
    <row r="1085" spans="3:4">
      <c r="C1085" s="15"/>
      <c r="D1085" s="15"/>
    </row>
    <row r="1086" spans="3:4">
      <c r="C1086" s="15"/>
      <c r="D1086" s="15"/>
    </row>
    <row r="1087" spans="3:4">
      <c r="C1087" s="15"/>
      <c r="D1087" s="15"/>
    </row>
    <row r="1088" spans="3:4">
      <c r="C1088" s="15"/>
      <c r="D1088" s="15"/>
    </row>
    <row r="1089" spans="3:4">
      <c r="C1089" s="15"/>
      <c r="D1089" s="15"/>
    </row>
    <row r="1090" spans="3:4">
      <c r="C1090" s="15"/>
      <c r="D1090" s="15"/>
    </row>
    <row r="1091" spans="3:4">
      <c r="C1091" s="15"/>
      <c r="D1091" s="15"/>
    </row>
    <row r="1092" spans="3:4">
      <c r="C1092" s="15"/>
      <c r="D1092" s="15"/>
    </row>
    <row r="1093" spans="3:4">
      <c r="C1093" s="15"/>
      <c r="D1093" s="15"/>
    </row>
    <row r="1094" spans="3:4">
      <c r="C1094" s="15"/>
      <c r="D1094" s="15"/>
    </row>
    <row r="1095" spans="3:4">
      <c r="C1095" s="15"/>
      <c r="D1095" s="15"/>
    </row>
    <row r="1096" spans="3:4">
      <c r="C1096" s="15"/>
      <c r="D1096" s="15"/>
    </row>
    <row r="1097" spans="3:4">
      <c r="C1097" s="15"/>
      <c r="D1097" s="15"/>
    </row>
    <row r="1098" spans="3:4">
      <c r="C1098" s="15"/>
      <c r="D1098" s="15"/>
    </row>
    <row r="1099" spans="3:4">
      <c r="C1099" s="15"/>
      <c r="D1099" s="15"/>
    </row>
    <row r="1100" spans="3:4">
      <c r="C1100" s="15"/>
      <c r="D1100" s="15"/>
    </row>
    <row r="1101" spans="3:4">
      <c r="C1101" s="15"/>
      <c r="D1101" s="15"/>
    </row>
    <row r="1102" spans="3:4">
      <c r="C1102" s="15"/>
      <c r="D1102" s="15"/>
    </row>
    <row r="1103" spans="3:4">
      <c r="C1103" s="15"/>
      <c r="D1103" s="15"/>
    </row>
    <row r="1104" spans="3:4">
      <c r="C1104" s="15"/>
      <c r="D1104" s="15"/>
    </row>
    <row r="1105" spans="3:4">
      <c r="C1105" s="15"/>
      <c r="D1105" s="15"/>
    </row>
    <row r="1106" spans="3:4">
      <c r="C1106" s="15"/>
      <c r="D1106" s="15"/>
    </row>
    <row r="1107" spans="3:4">
      <c r="C1107" s="15"/>
      <c r="D1107" s="15"/>
    </row>
    <row r="1108" spans="3:4">
      <c r="C1108" s="15"/>
      <c r="D1108" s="15"/>
    </row>
    <row r="1109" spans="3:4">
      <c r="C1109" s="15"/>
      <c r="D1109" s="15"/>
    </row>
    <row r="1110" spans="3:4">
      <c r="C1110" s="15"/>
      <c r="D1110" s="15"/>
    </row>
    <row r="1111" spans="3:4">
      <c r="C1111" s="15"/>
      <c r="D1111" s="15"/>
    </row>
    <row r="1112" spans="3:4">
      <c r="C1112" s="15"/>
      <c r="D1112" s="15"/>
    </row>
    <row r="1113" spans="3:4">
      <c r="C1113" s="15"/>
      <c r="D1113" s="15"/>
    </row>
    <row r="1114" spans="3:4">
      <c r="C1114" s="15"/>
      <c r="D1114" s="15"/>
    </row>
    <row r="1115" spans="3:4">
      <c r="C1115" s="15"/>
      <c r="D1115" s="15"/>
    </row>
    <row r="1116" spans="3:4">
      <c r="C1116" s="15"/>
      <c r="D1116" s="15"/>
    </row>
    <row r="1117" spans="3:4">
      <c r="C1117" s="15"/>
      <c r="D1117" s="15"/>
    </row>
    <row r="1118" spans="3:4">
      <c r="C1118" s="15"/>
      <c r="D1118" s="15"/>
    </row>
    <row r="1119" spans="3:4">
      <c r="C1119" s="15"/>
      <c r="D1119" s="15"/>
    </row>
    <row r="1120" spans="3:4">
      <c r="C1120" s="15"/>
      <c r="D1120" s="15"/>
    </row>
    <row r="1121" spans="3:4">
      <c r="C1121" s="15"/>
      <c r="D1121" s="15"/>
    </row>
    <row r="1122" spans="3:4">
      <c r="C1122" s="15"/>
      <c r="D1122" s="15"/>
    </row>
    <row r="1123" spans="3:4">
      <c r="C1123" s="15"/>
      <c r="D1123" s="15"/>
    </row>
    <row r="1124" spans="3:4">
      <c r="C1124" s="15"/>
      <c r="D1124" s="15"/>
    </row>
    <row r="1125" spans="3:4">
      <c r="C1125" s="15"/>
      <c r="D1125" s="15"/>
    </row>
    <row r="1126" spans="3:4">
      <c r="C1126" s="15"/>
      <c r="D1126" s="15"/>
    </row>
    <row r="1127" spans="3:4">
      <c r="C1127" s="15"/>
      <c r="D1127" s="15"/>
    </row>
    <row r="1128" spans="3:4">
      <c r="C1128" s="15"/>
      <c r="D1128" s="15"/>
    </row>
    <row r="1129" spans="3:4">
      <c r="C1129" s="15"/>
      <c r="D1129" s="15"/>
    </row>
    <row r="1130" spans="3:4">
      <c r="C1130" s="15"/>
      <c r="D1130" s="15"/>
    </row>
    <row r="1131" spans="3:4">
      <c r="C1131" s="15"/>
      <c r="D1131" s="15"/>
    </row>
    <row r="1132" spans="3:4">
      <c r="C1132" s="15"/>
      <c r="D1132" s="15"/>
    </row>
    <row r="1133" spans="3:4">
      <c r="C1133" s="15"/>
      <c r="D1133" s="15"/>
    </row>
    <row r="1134" spans="3:4">
      <c r="C1134" s="15"/>
      <c r="D1134" s="15"/>
    </row>
    <row r="1135" spans="3:4">
      <c r="C1135" s="15"/>
      <c r="D1135" s="15"/>
    </row>
    <row r="1136" spans="3:4">
      <c r="C1136" s="15"/>
      <c r="D1136" s="15"/>
    </row>
    <row r="1137" spans="3:4">
      <c r="C1137" s="15"/>
      <c r="D1137" s="15"/>
    </row>
    <row r="1138" spans="3:4">
      <c r="C1138" s="15"/>
      <c r="D1138" s="15"/>
    </row>
    <row r="1139" spans="3:4">
      <c r="C1139" s="15"/>
      <c r="D1139" s="15"/>
    </row>
    <row r="1140" spans="3:4">
      <c r="C1140" s="15"/>
      <c r="D1140" s="15"/>
    </row>
    <row r="1141" spans="3:4">
      <c r="C1141" s="15"/>
      <c r="D1141" s="15"/>
    </row>
    <row r="1142" spans="3:4">
      <c r="C1142" s="15"/>
      <c r="D1142" s="15"/>
    </row>
    <row r="1143" spans="3:4">
      <c r="C1143" s="15"/>
      <c r="D1143" s="15"/>
    </row>
    <row r="1144" spans="3:4">
      <c r="C1144" s="15"/>
      <c r="D1144" s="15"/>
    </row>
    <row r="1145" spans="3:4">
      <c r="C1145" s="15"/>
      <c r="D1145" s="15"/>
    </row>
    <row r="1146" spans="3:4">
      <c r="C1146" s="15"/>
      <c r="D1146" s="15"/>
    </row>
    <row r="1147" spans="3:4">
      <c r="C1147" s="15"/>
      <c r="D1147" s="15"/>
    </row>
    <row r="1148" spans="3:4">
      <c r="C1148" s="15"/>
      <c r="D1148" s="15"/>
    </row>
    <row r="1149" spans="3:4">
      <c r="C1149" s="15"/>
      <c r="D1149" s="15"/>
    </row>
    <row r="1150" spans="3:4">
      <c r="C1150" s="15"/>
      <c r="D1150" s="15"/>
    </row>
    <row r="1151" spans="3:4">
      <c r="C1151" s="15"/>
      <c r="D1151" s="15"/>
    </row>
    <row r="1152" spans="3:4">
      <c r="C1152" s="15"/>
      <c r="D1152" s="15"/>
    </row>
    <row r="1153" spans="3:4">
      <c r="C1153" s="15"/>
      <c r="D1153" s="15"/>
    </row>
    <row r="1154" spans="3:4">
      <c r="C1154" s="15"/>
      <c r="D1154" s="15"/>
    </row>
    <row r="1155" spans="3:4">
      <c r="C1155" s="15"/>
      <c r="D1155" s="15"/>
    </row>
    <row r="1156" spans="3:4">
      <c r="C1156" s="15"/>
      <c r="D1156" s="15"/>
    </row>
    <row r="1157" spans="3:4">
      <c r="C1157" s="15"/>
      <c r="D1157" s="15"/>
    </row>
    <row r="1158" spans="3:4">
      <c r="C1158" s="15"/>
      <c r="D1158" s="15"/>
    </row>
    <row r="1159" spans="3:4">
      <c r="C1159" s="15"/>
      <c r="D1159" s="15"/>
    </row>
    <row r="1160" spans="3:4">
      <c r="C1160" s="15"/>
      <c r="D1160" s="15"/>
    </row>
    <row r="1161" spans="3:4">
      <c r="C1161" s="15"/>
      <c r="D1161" s="15"/>
    </row>
    <row r="1162" spans="3:4">
      <c r="C1162" s="15"/>
      <c r="D1162" s="15"/>
    </row>
    <row r="1163" spans="3:4">
      <c r="C1163" s="15"/>
      <c r="D1163" s="15"/>
    </row>
    <row r="1164" spans="3:4">
      <c r="C1164" s="15"/>
      <c r="D1164" s="15"/>
    </row>
    <row r="1165" spans="3:4">
      <c r="C1165" s="15"/>
      <c r="D1165" s="15"/>
    </row>
    <row r="1166" spans="3:4">
      <c r="C1166" s="15"/>
      <c r="D1166" s="15"/>
    </row>
    <row r="1167" spans="3:4">
      <c r="C1167" s="15"/>
      <c r="D1167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9"/>
  <sheetViews>
    <sheetView workbookViewId="0">
      <selection activeCell="A22" sqref="A22:D23"/>
    </sheetView>
  </sheetViews>
  <sheetFormatPr defaultRowHeight="12.75"/>
  <cols>
    <col min="1" max="1" width="19.7109375" style="15" customWidth="1"/>
    <col min="2" max="2" width="4.42578125" style="18" customWidth="1"/>
    <col min="3" max="3" width="12.7109375" style="15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5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17" t="s">
        <v>34</v>
      </c>
      <c r="I1" s="19" t="s">
        <v>35</v>
      </c>
      <c r="J1" s="20" t="s">
        <v>36</v>
      </c>
    </row>
    <row r="2" spans="1:16">
      <c r="I2" s="21" t="s">
        <v>37</v>
      </c>
      <c r="J2" s="22" t="s">
        <v>38</v>
      </c>
    </row>
    <row r="3" spans="1:16">
      <c r="A3" s="23" t="s">
        <v>39</v>
      </c>
      <c r="I3" s="21" t="s">
        <v>40</v>
      </c>
      <c r="J3" s="22" t="s">
        <v>41</v>
      </c>
    </row>
    <row r="4" spans="1:16">
      <c r="I4" s="21" t="s">
        <v>42</v>
      </c>
      <c r="J4" s="22" t="s">
        <v>41</v>
      </c>
    </row>
    <row r="5" spans="1:16" ht="13.5" thickBot="1">
      <c r="I5" s="24" t="s">
        <v>43</v>
      </c>
      <c r="J5" s="25" t="s">
        <v>44</v>
      </c>
    </row>
    <row r="10" spans="1:16" ht="13.5" thickBot="1"/>
    <row r="11" spans="1:16" ht="12.75" customHeight="1" thickBot="1">
      <c r="A11" s="15" t="str">
        <f t="shared" ref="A11:A23" si="0">P11</f>
        <v>IBVS 4308 </v>
      </c>
      <c r="B11" s="6" t="str">
        <f t="shared" ref="B11:B23" si="1">IF(H11=INT(H11),"I","II")</f>
        <v>I</v>
      </c>
      <c r="C11" s="15">
        <f t="shared" ref="C11:C23" si="2">1*G11</f>
        <v>26770.35</v>
      </c>
      <c r="D11" s="18" t="str">
        <f t="shared" ref="D11:D23" si="3">VLOOKUP(F11,I$1:J$5,2,FALSE)</f>
        <v>vis</v>
      </c>
      <c r="E11" s="26">
        <f>VLOOKUP(C11,Active!C$21:E$973,3,FALSE)</f>
        <v>0</v>
      </c>
      <c r="F11" s="6" t="s">
        <v>43</v>
      </c>
      <c r="G11" s="18" t="str">
        <f t="shared" ref="G11:G23" si="4">MID(I11,3,LEN(I11)-3)</f>
        <v>26770.35</v>
      </c>
      <c r="H11" s="15">
        <f t="shared" ref="H11:H23" si="5">1*K11</f>
        <v>-505</v>
      </c>
      <c r="I11" s="27" t="s">
        <v>45</v>
      </c>
      <c r="J11" s="28" t="s">
        <v>46</v>
      </c>
      <c r="K11" s="27">
        <v>-505</v>
      </c>
      <c r="L11" s="27" t="s">
        <v>47</v>
      </c>
      <c r="M11" s="28" t="s">
        <v>48</v>
      </c>
      <c r="N11" s="28"/>
      <c r="O11" s="29" t="s">
        <v>49</v>
      </c>
      <c r="P11" s="30" t="s">
        <v>50</v>
      </c>
    </row>
    <row r="12" spans="1:16" ht="12.75" customHeight="1" thickBot="1">
      <c r="A12" s="15" t="str">
        <f t="shared" si="0"/>
        <v>IBVS 4308 </v>
      </c>
      <c r="B12" s="6" t="str">
        <f t="shared" si="1"/>
        <v>I</v>
      </c>
      <c r="C12" s="15">
        <f t="shared" si="2"/>
        <v>27538.33</v>
      </c>
      <c r="D12" s="18" t="str">
        <f t="shared" si="3"/>
        <v>vis</v>
      </c>
      <c r="E12" s="26">
        <f>VLOOKUP(C12,Active!C$21:E$973,3,FALSE)</f>
        <v>30.005079117015168</v>
      </c>
      <c r="F12" s="6" t="s">
        <v>43</v>
      </c>
      <c r="G12" s="18" t="str">
        <f t="shared" si="4"/>
        <v>27538.33</v>
      </c>
      <c r="H12" s="15">
        <f t="shared" si="5"/>
        <v>-490</v>
      </c>
      <c r="I12" s="27" t="s">
        <v>51</v>
      </c>
      <c r="J12" s="28" t="s">
        <v>52</v>
      </c>
      <c r="K12" s="27">
        <v>-490</v>
      </c>
      <c r="L12" s="27" t="s">
        <v>53</v>
      </c>
      <c r="M12" s="28" t="s">
        <v>48</v>
      </c>
      <c r="N12" s="28"/>
      <c r="O12" s="29" t="s">
        <v>49</v>
      </c>
      <c r="P12" s="30" t="s">
        <v>50</v>
      </c>
    </row>
    <row r="13" spans="1:16" ht="12.75" customHeight="1" thickBot="1">
      <c r="A13" s="15" t="str">
        <f t="shared" si="0"/>
        <v> VB 5.13 </v>
      </c>
      <c r="B13" s="6" t="str">
        <f t="shared" si="1"/>
        <v>I</v>
      </c>
      <c r="C13" s="15">
        <f t="shared" si="2"/>
        <v>27896.333999999999</v>
      </c>
      <c r="D13" s="18" t="str">
        <f t="shared" si="3"/>
        <v>vis</v>
      </c>
      <c r="E13" s="26">
        <f>VLOOKUP(C13,Active!C$21:E$973,3,FALSE)</f>
        <v>43.992342254346568</v>
      </c>
      <c r="F13" s="6" t="s">
        <v>43</v>
      </c>
      <c r="G13" s="18" t="str">
        <f t="shared" si="4"/>
        <v>27896.334</v>
      </c>
      <c r="H13" s="15">
        <f t="shared" si="5"/>
        <v>-483</v>
      </c>
      <c r="I13" s="27" t="s">
        <v>54</v>
      </c>
      <c r="J13" s="28" t="s">
        <v>55</v>
      </c>
      <c r="K13" s="27">
        <v>-483</v>
      </c>
      <c r="L13" s="27" t="s">
        <v>56</v>
      </c>
      <c r="M13" s="28" t="s">
        <v>48</v>
      </c>
      <c r="N13" s="28"/>
      <c r="O13" s="29" t="s">
        <v>49</v>
      </c>
      <c r="P13" s="29" t="s">
        <v>57</v>
      </c>
    </row>
    <row r="14" spans="1:16" ht="12.75" customHeight="1" thickBot="1">
      <c r="A14" s="15" t="str">
        <f t="shared" si="0"/>
        <v>IBVS 4308 </v>
      </c>
      <c r="B14" s="6" t="str">
        <f t="shared" si="1"/>
        <v>I</v>
      </c>
      <c r="C14" s="15">
        <f t="shared" si="2"/>
        <v>37315.47</v>
      </c>
      <c r="D14" s="18" t="str">
        <f t="shared" si="3"/>
        <v>vis</v>
      </c>
      <c r="E14" s="26">
        <f>VLOOKUP(C14,Active!C$21:E$973,3,FALSE)</f>
        <v>411.99921859738242</v>
      </c>
      <c r="F14" s="6" t="s">
        <v>43</v>
      </c>
      <c r="G14" s="18" t="str">
        <f t="shared" si="4"/>
        <v>37315.47</v>
      </c>
      <c r="H14" s="15">
        <f t="shared" si="5"/>
        <v>-299</v>
      </c>
      <c r="I14" s="27" t="s">
        <v>58</v>
      </c>
      <c r="J14" s="28" t="s">
        <v>59</v>
      </c>
      <c r="K14" s="27">
        <v>-299</v>
      </c>
      <c r="L14" s="27" t="s">
        <v>60</v>
      </c>
      <c r="M14" s="28" t="s">
        <v>48</v>
      </c>
      <c r="N14" s="28"/>
      <c r="O14" s="29" t="s">
        <v>49</v>
      </c>
      <c r="P14" s="30" t="s">
        <v>50</v>
      </c>
    </row>
    <row r="15" spans="1:16" ht="12.75" customHeight="1" thickBot="1">
      <c r="A15" s="15" t="str">
        <f t="shared" si="0"/>
        <v>BAVM 85 </v>
      </c>
      <c r="B15" s="6" t="str">
        <f t="shared" si="1"/>
        <v>I</v>
      </c>
      <c r="C15" s="15">
        <f t="shared" si="2"/>
        <v>44635.377999999997</v>
      </c>
      <c r="D15" s="18" t="str">
        <f t="shared" si="3"/>
        <v>vis</v>
      </c>
      <c r="E15" s="26">
        <f>VLOOKUP(C15,Active!C$21:E$973,3,FALSE)</f>
        <v>697.98898222309037</v>
      </c>
      <c r="F15" s="6" t="s">
        <v>43</v>
      </c>
      <c r="G15" s="18" t="str">
        <f t="shared" si="4"/>
        <v>44635.378</v>
      </c>
      <c r="H15" s="15">
        <f t="shared" si="5"/>
        <v>-156</v>
      </c>
      <c r="I15" s="27" t="s">
        <v>61</v>
      </c>
      <c r="J15" s="28" t="s">
        <v>62</v>
      </c>
      <c r="K15" s="27">
        <v>-156</v>
      </c>
      <c r="L15" s="27" t="s">
        <v>63</v>
      </c>
      <c r="M15" s="28" t="s">
        <v>48</v>
      </c>
      <c r="N15" s="28"/>
      <c r="O15" s="29" t="s">
        <v>64</v>
      </c>
      <c r="P15" s="30" t="s">
        <v>65</v>
      </c>
    </row>
    <row r="16" spans="1:16" ht="12.75" customHeight="1" thickBot="1">
      <c r="A16" s="15" t="str">
        <f t="shared" si="0"/>
        <v>BAVM 85 </v>
      </c>
      <c r="B16" s="6" t="str">
        <f t="shared" si="1"/>
        <v>I</v>
      </c>
      <c r="C16" s="15">
        <f t="shared" si="2"/>
        <v>45403.366999999998</v>
      </c>
      <c r="D16" s="18" t="str">
        <f t="shared" si="3"/>
        <v>vis</v>
      </c>
      <c r="E16" s="26">
        <f>VLOOKUP(C16,Active!C$21:E$973,3,FALSE)</f>
        <v>727.99441297128351</v>
      </c>
      <c r="F16" s="6" t="s">
        <v>43</v>
      </c>
      <c r="G16" s="18" t="str">
        <f t="shared" si="4"/>
        <v>45403.367</v>
      </c>
      <c r="H16" s="15">
        <f t="shared" si="5"/>
        <v>-141</v>
      </c>
      <c r="I16" s="27" t="s">
        <v>66</v>
      </c>
      <c r="J16" s="28" t="s">
        <v>67</v>
      </c>
      <c r="K16" s="27">
        <v>-141</v>
      </c>
      <c r="L16" s="27" t="s">
        <v>68</v>
      </c>
      <c r="M16" s="28" t="s">
        <v>48</v>
      </c>
      <c r="N16" s="28"/>
      <c r="O16" s="29" t="s">
        <v>64</v>
      </c>
      <c r="P16" s="30" t="s">
        <v>65</v>
      </c>
    </row>
    <row r="17" spans="1:16" ht="12.75" customHeight="1" thickBot="1">
      <c r="A17" s="15" t="str">
        <f t="shared" si="0"/>
        <v>BAVM 85 </v>
      </c>
      <c r="B17" s="6" t="str">
        <f t="shared" si="1"/>
        <v>I</v>
      </c>
      <c r="C17" s="15">
        <f t="shared" si="2"/>
        <v>45761.400999999998</v>
      </c>
      <c r="D17" s="18" t="str">
        <f t="shared" si="3"/>
        <v>vis</v>
      </c>
      <c r="E17" s="26">
        <f>VLOOKUP(C17,Active!C$21:E$973,3,FALSE)</f>
        <v>741.98284821254151</v>
      </c>
      <c r="F17" s="6" t="s">
        <v>43</v>
      </c>
      <c r="G17" s="18" t="str">
        <f t="shared" si="4"/>
        <v>45761.401</v>
      </c>
      <c r="H17" s="15">
        <f t="shared" si="5"/>
        <v>-134</v>
      </c>
      <c r="I17" s="27" t="s">
        <v>69</v>
      </c>
      <c r="J17" s="28" t="s">
        <v>70</v>
      </c>
      <c r="K17" s="27">
        <v>-134</v>
      </c>
      <c r="L17" s="27" t="s">
        <v>71</v>
      </c>
      <c r="M17" s="28" t="s">
        <v>48</v>
      </c>
      <c r="N17" s="28"/>
      <c r="O17" s="29" t="s">
        <v>64</v>
      </c>
      <c r="P17" s="30" t="s">
        <v>65</v>
      </c>
    </row>
    <row r="18" spans="1:16" ht="12.75" customHeight="1" thickBot="1">
      <c r="A18" s="15" t="str">
        <f t="shared" si="0"/>
        <v> VSSC 63.23 </v>
      </c>
      <c r="B18" s="6" t="str">
        <f t="shared" si="1"/>
        <v>I</v>
      </c>
      <c r="C18" s="15">
        <f t="shared" si="2"/>
        <v>46120.57</v>
      </c>
      <c r="D18" s="18" t="str">
        <f t="shared" si="3"/>
        <v>vis</v>
      </c>
      <c r="E18" s="26">
        <f>VLOOKUP(C18,Active!C$21:E$973,3,FALSE)</f>
        <v>756.01562805235403</v>
      </c>
      <c r="F18" s="6" t="s">
        <v>43</v>
      </c>
      <c r="G18" s="18" t="str">
        <f t="shared" si="4"/>
        <v>46120.57</v>
      </c>
      <c r="H18" s="15">
        <f t="shared" si="5"/>
        <v>-127</v>
      </c>
      <c r="I18" s="27" t="s">
        <v>72</v>
      </c>
      <c r="J18" s="28" t="s">
        <v>73</v>
      </c>
      <c r="K18" s="27">
        <v>-127</v>
      </c>
      <c r="L18" s="27" t="s">
        <v>74</v>
      </c>
      <c r="M18" s="28" t="s">
        <v>75</v>
      </c>
      <c r="N18" s="28"/>
      <c r="O18" s="29" t="s">
        <v>76</v>
      </c>
      <c r="P18" s="29" t="s">
        <v>77</v>
      </c>
    </row>
    <row r="19" spans="1:16" ht="12.75" customHeight="1" thickBot="1">
      <c r="A19" s="15" t="str">
        <f t="shared" si="0"/>
        <v>BAVM 85 </v>
      </c>
      <c r="B19" s="6" t="str">
        <f t="shared" si="1"/>
        <v>I</v>
      </c>
      <c r="C19" s="15">
        <f t="shared" si="2"/>
        <v>47860.53</v>
      </c>
      <c r="D19" s="18" t="str">
        <f t="shared" si="3"/>
        <v>vis</v>
      </c>
      <c r="E19" s="26">
        <f>VLOOKUP(C19,Active!C$21:E$973,3,FALSE)</f>
        <v>823.99609298691155</v>
      </c>
      <c r="F19" s="6" t="s">
        <v>43</v>
      </c>
      <c r="G19" s="18" t="str">
        <f t="shared" si="4"/>
        <v>47860.530</v>
      </c>
      <c r="H19" s="15">
        <f t="shared" si="5"/>
        <v>-93</v>
      </c>
      <c r="I19" s="27" t="s">
        <v>78</v>
      </c>
      <c r="J19" s="28" t="s">
        <v>79</v>
      </c>
      <c r="K19" s="27">
        <v>-93</v>
      </c>
      <c r="L19" s="27" t="s">
        <v>80</v>
      </c>
      <c r="M19" s="28" t="s">
        <v>48</v>
      </c>
      <c r="N19" s="28"/>
      <c r="O19" s="29" t="s">
        <v>64</v>
      </c>
      <c r="P19" s="30" t="s">
        <v>65</v>
      </c>
    </row>
    <row r="20" spans="1:16" ht="12.75" customHeight="1" thickBot="1">
      <c r="A20" s="15" t="str">
        <f t="shared" si="0"/>
        <v>BAVM 85 </v>
      </c>
      <c r="B20" s="6" t="str">
        <f t="shared" si="1"/>
        <v>I</v>
      </c>
      <c r="C20" s="15">
        <f t="shared" si="2"/>
        <v>48679.389000000003</v>
      </c>
      <c r="D20" s="18" t="str">
        <f t="shared" si="3"/>
        <v>vis</v>
      </c>
      <c r="E20" s="26">
        <f>VLOOKUP(C20,Active!C$21:E$973,3,FALSE)</f>
        <v>855.98902129322153</v>
      </c>
      <c r="F20" s="6" t="s">
        <v>43</v>
      </c>
      <c r="G20" s="18" t="str">
        <f t="shared" si="4"/>
        <v>48679.389</v>
      </c>
      <c r="H20" s="15">
        <f t="shared" si="5"/>
        <v>-77</v>
      </c>
      <c r="I20" s="27" t="s">
        <v>81</v>
      </c>
      <c r="J20" s="28" t="s">
        <v>82</v>
      </c>
      <c r="K20" s="27">
        <v>-77</v>
      </c>
      <c r="L20" s="27" t="s">
        <v>83</v>
      </c>
      <c r="M20" s="28" t="s">
        <v>48</v>
      </c>
      <c r="N20" s="28"/>
      <c r="O20" s="29" t="s">
        <v>64</v>
      </c>
      <c r="P20" s="30" t="s">
        <v>65</v>
      </c>
    </row>
    <row r="21" spans="1:16" ht="12.75" customHeight="1" thickBot="1">
      <c r="A21" s="15" t="str">
        <f t="shared" si="0"/>
        <v>BAVM 85 </v>
      </c>
      <c r="B21" s="6" t="str">
        <f t="shared" si="1"/>
        <v>I</v>
      </c>
      <c r="C21" s="15">
        <f t="shared" si="2"/>
        <v>48986.506999999998</v>
      </c>
      <c r="D21" s="18" t="str">
        <f t="shared" si="3"/>
        <v>vis</v>
      </c>
      <c r="E21" s="26">
        <f>VLOOKUP(C21,Active!C$21:E$973,3,FALSE)</f>
        <v>867.98816175034187</v>
      </c>
      <c r="F21" s="6" t="s">
        <v>43</v>
      </c>
      <c r="G21" s="18" t="str">
        <f t="shared" si="4"/>
        <v>48986.507</v>
      </c>
      <c r="H21" s="15">
        <f t="shared" si="5"/>
        <v>-71</v>
      </c>
      <c r="I21" s="27" t="s">
        <v>84</v>
      </c>
      <c r="J21" s="28" t="s">
        <v>85</v>
      </c>
      <c r="K21" s="27">
        <v>-71</v>
      </c>
      <c r="L21" s="27" t="s">
        <v>86</v>
      </c>
      <c r="M21" s="28" t="s">
        <v>48</v>
      </c>
      <c r="N21" s="28"/>
      <c r="O21" s="29" t="s">
        <v>64</v>
      </c>
      <c r="P21" s="30" t="s">
        <v>65</v>
      </c>
    </row>
    <row r="22" spans="1:16" ht="12.75" customHeight="1" thickBot="1">
      <c r="A22" s="15" t="str">
        <f t="shared" si="0"/>
        <v>BAVM 154 </v>
      </c>
      <c r="B22" s="6" t="str">
        <f t="shared" si="1"/>
        <v>I</v>
      </c>
      <c r="C22" s="15">
        <f t="shared" si="2"/>
        <v>52365.21</v>
      </c>
      <c r="D22" s="18" t="str">
        <f t="shared" si="3"/>
        <v>vis</v>
      </c>
      <c r="E22" s="26">
        <f>VLOOKUP(C22,Active!C$21:E$973,3,FALSE)</f>
        <v>999.99453018167617</v>
      </c>
      <c r="F22" s="6" t="s">
        <v>43</v>
      </c>
      <c r="G22" s="18" t="str">
        <f t="shared" si="4"/>
        <v>52365.21</v>
      </c>
      <c r="H22" s="15">
        <f t="shared" si="5"/>
        <v>-5</v>
      </c>
      <c r="I22" s="27" t="s">
        <v>87</v>
      </c>
      <c r="J22" s="28" t="s">
        <v>88</v>
      </c>
      <c r="K22" s="27">
        <v>-5</v>
      </c>
      <c r="L22" s="27" t="s">
        <v>89</v>
      </c>
      <c r="M22" s="28" t="s">
        <v>75</v>
      </c>
      <c r="N22" s="28"/>
      <c r="O22" s="29" t="s">
        <v>90</v>
      </c>
      <c r="P22" s="30" t="s">
        <v>91</v>
      </c>
    </row>
    <row r="23" spans="1:16" ht="12.75" customHeight="1" thickBot="1">
      <c r="A23" s="15" t="str">
        <f t="shared" si="0"/>
        <v>BAVM 192 </v>
      </c>
      <c r="B23" s="6" t="str">
        <f t="shared" si="1"/>
        <v>I</v>
      </c>
      <c r="C23" s="15">
        <f t="shared" si="2"/>
        <v>53798.1</v>
      </c>
      <c r="D23" s="18" t="str">
        <f t="shared" si="3"/>
        <v>vis</v>
      </c>
      <c r="E23" s="26">
        <f>VLOOKUP(C23,Active!C$21:E$973,3,FALSE)</f>
        <v>1055.9777300253957</v>
      </c>
      <c r="F23" s="6" t="s">
        <v>43</v>
      </c>
      <c r="G23" s="18" t="str">
        <f t="shared" si="4"/>
        <v>53798.10</v>
      </c>
      <c r="H23" s="15">
        <f t="shared" si="5"/>
        <v>23</v>
      </c>
      <c r="I23" s="27" t="s">
        <v>92</v>
      </c>
      <c r="J23" s="28" t="s">
        <v>93</v>
      </c>
      <c r="K23" s="27">
        <v>23</v>
      </c>
      <c r="L23" s="27" t="s">
        <v>94</v>
      </c>
      <c r="M23" s="28" t="s">
        <v>75</v>
      </c>
      <c r="N23" s="28"/>
      <c r="O23" s="29" t="s">
        <v>90</v>
      </c>
      <c r="P23" s="30" t="s">
        <v>95</v>
      </c>
    </row>
    <row r="24" spans="1:16">
      <c r="B24" s="6"/>
      <c r="E24" s="26"/>
      <c r="F24" s="6"/>
    </row>
    <row r="25" spans="1:16">
      <c r="B25" s="6"/>
      <c r="E25" s="26"/>
      <c r="F25" s="6"/>
    </row>
    <row r="26" spans="1:16">
      <c r="B26" s="6"/>
      <c r="E26" s="26"/>
      <c r="F26" s="6"/>
    </row>
    <row r="27" spans="1:16">
      <c r="B27" s="6"/>
      <c r="E27" s="26"/>
      <c r="F27" s="6"/>
    </row>
    <row r="28" spans="1:16">
      <c r="B28" s="6"/>
      <c r="E28" s="26"/>
      <c r="F28" s="6"/>
    </row>
    <row r="29" spans="1:16">
      <c r="B29" s="6"/>
      <c r="E29" s="26"/>
      <c r="F29" s="6"/>
    </row>
    <row r="30" spans="1:16">
      <c r="B30" s="6"/>
      <c r="E30" s="26"/>
      <c r="F30" s="6"/>
    </row>
    <row r="31" spans="1:16">
      <c r="B31" s="6"/>
      <c r="E31" s="26"/>
      <c r="F31" s="6"/>
    </row>
    <row r="32" spans="1:16">
      <c r="B32" s="6"/>
      <c r="E32" s="26"/>
      <c r="F32" s="6"/>
    </row>
    <row r="33" spans="2:6">
      <c r="B33" s="6"/>
      <c r="E33" s="26"/>
      <c r="F33" s="6"/>
    </row>
    <row r="34" spans="2:6">
      <c r="B34" s="6"/>
      <c r="E34" s="26"/>
      <c r="F34" s="6"/>
    </row>
    <row r="35" spans="2:6">
      <c r="B35" s="6"/>
      <c r="E35" s="26"/>
      <c r="F35" s="6"/>
    </row>
    <row r="36" spans="2:6">
      <c r="B36" s="6"/>
      <c r="E36" s="26"/>
      <c r="F36" s="6"/>
    </row>
    <row r="37" spans="2:6">
      <c r="B37" s="6"/>
      <c r="E37" s="26"/>
      <c r="F37" s="6"/>
    </row>
    <row r="38" spans="2:6">
      <c r="B38" s="6"/>
      <c r="E38" s="26"/>
      <c r="F38" s="6"/>
    </row>
    <row r="39" spans="2:6">
      <c r="B39" s="6"/>
      <c r="E39" s="26"/>
      <c r="F39" s="6"/>
    </row>
    <row r="40" spans="2:6">
      <c r="B40" s="6"/>
      <c r="E40" s="26"/>
      <c r="F40" s="6"/>
    </row>
    <row r="41" spans="2:6">
      <c r="B41" s="6"/>
      <c r="E41" s="26"/>
      <c r="F41" s="6"/>
    </row>
    <row r="42" spans="2:6">
      <c r="B42" s="6"/>
      <c r="E42" s="26"/>
      <c r="F42" s="6"/>
    </row>
    <row r="43" spans="2:6">
      <c r="B43" s="6"/>
      <c r="E43" s="26"/>
      <c r="F43" s="6"/>
    </row>
    <row r="44" spans="2:6">
      <c r="B44" s="6"/>
      <c r="E44" s="26"/>
      <c r="F44" s="6"/>
    </row>
    <row r="45" spans="2:6">
      <c r="B45" s="6"/>
      <c r="E45" s="26"/>
      <c r="F45" s="6"/>
    </row>
    <row r="46" spans="2:6">
      <c r="B46" s="6"/>
      <c r="E46" s="26"/>
      <c r="F46" s="6"/>
    </row>
    <row r="47" spans="2:6">
      <c r="B47" s="6"/>
      <c r="E47" s="26"/>
      <c r="F47" s="6"/>
    </row>
    <row r="48" spans="2:6">
      <c r="B48" s="6"/>
      <c r="E48" s="26"/>
      <c r="F48" s="6"/>
    </row>
    <row r="49" spans="2:6">
      <c r="B49" s="6"/>
      <c r="E49" s="26"/>
      <c r="F49" s="6"/>
    </row>
    <row r="50" spans="2:6">
      <c r="B50" s="6"/>
      <c r="E50" s="26"/>
      <c r="F50" s="6"/>
    </row>
    <row r="51" spans="2:6">
      <c r="B51" s="6"/>
      <c r="E51" s="26"/>
      <c r="F51" s="6"/>
    </row>
    <row r="52" spans="2:6">
      <c r="B52" s="6"/>
      <c r="E52" s="26"/>
      <c r="F52" s="6"/>
    </row>
    <row r="53" spans="2:6">
      <c r="B53" s="6"/>
      <c r="E53" s="26"/>
      <c r="F53" s="6"/>
    </row>
    <row r="54" spans="2:6">
      <c r="B54" s="6"/>
      <c r="E54" s="26"/>
      <c r="F54" s="6"/>
    </row>
    <row r="55" spans="2:6">
      <c r="B55" s="6"/>
      <c r="E55" s="26"/>
      <c r="F55" s="6"/>
    </row>
    <row r="56" spans="2:6">
      <c r="B56" s="6"/>
      <c r="E56" s="26"/>
      <c r="F56" s="6"/>
    </row>
    <row r="57" spans="2:6">
      <c r="B57" s="6"/>
      <c r="E57" s="26"/>
      <c r="F57" s="6"/>
    </row>
    <row r="58" spans="2:6">
      <c r="B58" s="6"/>
      <c r="E58" s="26"/>
      <c r="F58" s="6"/>
    </row>
    <row r="59" spans="2:6">
      <c r="B59" s="6"/>
      <c r="E59" s="26"/>
      <c r="F59" s="6"/>
    </row>
    <row r="60" spans="2:6">
      <c r="B60" s="6"/>
      <c r="E60" s="26"/>
      <c r="F60" s="6"/>
    </row>
    <row r="61" spans="2:6">
      <c r="B61" s="6"/>
      <c r="E61" s="26"/>
      <c r="F61" s="6"/>
    </row>
    <row r="62" spans="2:6">
      <c r="B62" s="6"/>
      <c r="E62" s="26"/>
      <c r="F62" s="6"/>
    </row>
    <row r="63" spans="2:6">
      <c r="B63" s="6"/>
      <c r="E63" s="26"/>
      <c r="F63" s="6"/>
    </row>
    <row r="64" spans="2:6">
      <c r="B64" s="6"/>
      <c r="E64" s="26"/>
      <c r="F64" s="6"/>
    </row>
    <row r="65" spans="2:6">
      <c r="B65" s="6"/>
      <c r="E65" s="26"/>
      <c r="F65" s="6"/>
    </row>
    <row r="66" spans="2:6">
      <c r="B66" s="6"/>
      <c r="E66" s="26"/>
      <c r="F66" s="6"/>
    </row>
    <row r="67" spans="2:6">
      <c r="B67" s="6"/>
      <c r="E67" s="26"/>
      <c r="F67" s="6"/>
    </row>
    <row r="68" spans="2:6">
      <c r="B68" s="6"/>
      <c r="E68" s="26"/>
      <c r="F68" s="6"/>
    </row>
    <row r="69" spans="2:6">
      <c r="B69" s="6"/>
      <c r="E69" s="26"/>
      <c r="F69" s="6"/>
    </row>
    <row r="70" spans="2:6">
      <c r="B70" s="6"/>
      <c r="E70" s="26"/>
      <c r="F70" s="6"/>
    </row>
    <row r="71" spans="2:6">
      <c r="B71" s="6"/>
      <c r="E71" s="26"/>
      <c r="F71" s="6"/>
    </row>
    <row r="72" spans="2:6">
      <c r="B72" s="6"/>
      <c r="E72" s="26"/>
      <c r="F72" s="6"/>
    </row>
    <row r="73" spans="2:6">
      <c r="B73" s="6"/>
      <c r="E73" s="26"/>
      <c r="F73" s="6"/>
    </row>
    <row r="74" spans="2:6">
      <c r="B74" s="6"/>
      <c r="E74" s="26"/>
      <c r="F74" s="6"/>
    </row>
    <row r="75" spans="2:6">
      <c r="B75" s="6"/>
      <c r="E75" s="26"/>
      <c r="F75" s="6"/>
    </row>
    <row r="76" spans="2:6">
      <c r="B76" s="6"/>
      <c r="E76" s="26"/>
      <c r="F76" s="6"/>
    </row>
    <row r="77" spans="2:6">
      <c r="B77" s="6"/>
      <c r="E77" s="26"/>
      <c r="F77" s="6"/>
    </row>
    <row r="78" spans="2:6">
      <c r="B78" s="6"/>
      <c r="E78" s="26"/>
      <c r="F78" s="6"/>
    </row>
    <row r="79" spans="2:6">
      <c r="B79" s="6"/>
      <c r="E79" s="26"/>
      <c r="F79" s="6"/>
    </row>
    <row r="80" spans="2:6">
      <c r="B80" s="6"/>
      <c r="E80" s="26"/>
      <c r="F80" s="6"/>
    </row>
    <row r="81" spans="2:6">
      <c r="B81" s="6"/>
      <c r="E81" s="26"/>
      <c r="F81" s="6"/>
    </row>
    <row r="82" spans="2:6">
      <c r="B82" s="6"/>
      <c r="E82" s="26"/>
      <c r="F82" s="6"/>
    </row>
    <row r="83" spans="2:6">
      <c r="B83" s="6"/>
      <c r="E83" s="26"/>
      <c r="F83" s="6"/>
    </row>
    <row r="84" spans="2:6">
      <c r="B84" s="6"/>
      <c r="E84" s="26"/>
      <c r="F84" s="6"/>
    </row>
    <row r="85" spans="2:6">
      <c r="B85" s="6"/>
      <c r="E85" s="26"/>
      <c r="F85" s="6"/>
    </row>
    <row r="86" spans="2:6">
      <c r="B86" s="6"/>
      <c r="E86" s="26"/>
      <c r="F86" s="6"/>
    </row>
    <row r="87" spans="2:6">
      <c r="B87" s="6"/>
      <c r="E87" s="26"/>
      <c r="F87" s="6"/>
    </row>
    <row r="88" spans="2:6">
      <c r="B88" s="6"/>
      <c r="E88" s="26"/>
      <c r="F88" s="6"/>
    </row>
    <row r="89" spans="2:6">
      <c r="B89" s="6"/>
      <c r="E89" s="26"/>
      <c r="F89" s="6"/>
    </row>
    <row r="90" spans="2:6">
      <c r="B90" s="6"/>
      <c r="E90" s="26"/>
      <c r="F90" s="6"/>
    </row>
    <row r="91" spans="2:6">
      <c r="B91" s="6"/>
      <c r="E91" s="2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</sheetData>
  <phoneticPr fontId="7" type="noConversion"/>
  <hyperlinks>
    <hyperlink ref="P11" r:id="rId1" display="http://www.konkoly.hu/cgi-bin/IBVS?4308"/>
    <hyperlink ref="P12" r:id="rId2" display="http://www.konkoly.hu/cgi-bin/IBVS?4308"/>
    <hyperlink ref="P14" r:id="rId3" display="http://www.konkoly.hu/cgi-bin/IBVS?4308"/>
    <hyperlink ref="P15" r:id="rId4" display="http://www.bav-astro.de/sfs/BAVM_link.php?BAVMnr=85"/>
    <hyperlink ref="P16" r:id="rId5" display="http://www.bav-astro.de/sfs/BAVM_link.php?BAVMnr=85"/>
    <hyperlink ref="P17" r:id="rId6" display="http://www.bav-astro.de/sfs/BAVM_link.php?BAVMnr=85"/>
    <hyperlink ref="P19" r:id="rId7" display="http://www.bav-astro.de/sfs/BAVM_link.php?BAVMnr=85"/>
    <hyperlink ref="P20" r:id="rId8" display="http://www.bav-astro.de/sfs/BAVM_link.php?BAVMnr=85"/>
    <hyperlink ref="P21" r:id="rId9" display="http://www.bav-astro.de/sfs/BAVM_link.php?BAVMnr=85"/>
    <hyperlink ref="P22" r:id="rId10" display="http://www.bav-astro.de/sfs/BAVM_link.php?BAVMnr=154"/>
    <hyperlink ref="P23" r:id="rId11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2024-01-29T04:46:41Z</dcterms:modified>
</cp:coreProperties>
</file>