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A448885-CA66-4F7F-B360-6B4AE59FB6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 calcMode="manual"/>
</workbook>
</file>

<file path=xl/calcChain.xml><?xml version="1.0" encoding="utf-8"?>
<calcChain xmlns="http://schemas.openxmlformats.org/spreadsheetml/2006/main">
  <c r="Q31" i="1" l="1"/>
  <c r="Q32" i="1"/>
  <c r="Q33" i="1"/>
  <c r="Q34" i="1"/>
  <c r="Q35" i="1"/>
  <c r="Q36" i="1"/>
  <c r="Q21" i="1"/>
  <c r="Q24" i="1"/>
  <c r="Q25" i="1"/>
  <c r="G11" i="1"/>
  <c r="F11" i="1"/>
  <c r="E15" i="1"/>
  <c r="C17" i="1"/>
  <c r="Q29" i="1"/>
  <c r="Q30" i="1"/>
  <c r="Q27" i="1"/>
  <c r="Q28" i="1"/>
  <c r="Q26" i="1"/>
  <c r="Q23" i="1"/>
  <c r="C8" i="1"/>
  <c r="C7" i="1"/>
  <c r="E31" i="1" s="1"/>
  <c r="F31" i="1" s="1"/>
  <c r="G31" i="1" s="1"/>
  <c r="K31" i="1" s="1"/>
  <c r="Q22" i="1"/>
  <c r="E23" i="1" l="1"/>
  <c r="F23" i="1" s="1"/>
  <c r="G23" i="1" s="1"/>
  <c r="I23" i="1" s="1"/>
  <c r="E36" i="1"/>
  <c r="F36" i="1" s="1"/>
  <c r="G36" i="1" s="1"/>
  <c r="K36" i="1" s="1"/>
  <c r="E33" i="1"/>
  <c r="F33" i="1" s="1"/>
  <c r="G33" i="1" s="1"/>
  <c r="K33" i="1" s="1"/>
  <c r="E28" i="1"/>
  <c r="F28" i="1" s="1"/>
  <c r="G28" i="1" s="1"/>
  <c r="J28" i="1" s="1"/>
  <c r="E26" i="1"/>
  <c r="F26" i="1" s="1"/>
  <c r="G26" i="1" s="1"/>
  <c r="J26" i="1" s="1"/>
  <c r="E27" i="1"/>
  <c r="F27" i="1" s="1"/>
  <c r="G27" i="1" s="1"/>
  <c r="J27" i="1" s="1"/>
  <c r="E30" i="1"/>
  <c r="F30" i="1" s="1"/>
  <c r="G30" i="1" s="1"/>
  <c r="J30" i="1" s="1"/>
  <c r="E35" i="1"/>
  <c r="F35" i="1" s="1"/>
  <c r="G35" i="1" s="1"/>
  <c r="K35" i="1" s="1"/>
  <c r="E32" i="1"/>
  <c r="F32" i="1" s="1"/>
  <c r="G32" i="1" s="1"/>
  <c r="K32" i="1" s="1"/>
  <c r="E21" i="1"/>
  <c r="F21" i="1" s="1"/>
  <c r="G21" i="1" s="1"/>
  <c r="E22" i="1"/>
  <c r="F22" i="1" s="1"/>
  <c r="G22" i="1" s="1"/>
  <c r="H22" i="1" s="1"/>
  <c r="E29" i="1"/>
  <c r="F29" i="1" s="1"/>
  <c r="G29" i="1" s="1"/>
  <c r="J29" i="1" s="1"/>
  <c r="E24" i="1"/>
  <c r="F24" i="1" s="1"/>
  <c r="G24" i="1" s="1"/>
  <c r="J24" i="1" s="1"/>
  <c r="E25" i="1"/>
  <c r="F25" i="1" s="1"/>
  <c r="G25" i="1" s="1"/>
  <c r="J25" i="1" s="1"/>
  <c r="E34" i="1"/>
  <c r="F34" i="1" s="1"/>
  <c r="G34" i="1" s="1"/>
  <c r="K34" i="1" s="1"/>
  <c r="C11" i="1"/>
  <c r="C12" i="1"/>
  <c r="C16" i="1" l="1"/>
  <c r="D18" i="1" s="1"/>
  <c r="J21" i="1"/>
  <c r="O33" i="1"/>
  <c r="O35" i="1"/>
  <c r="O32" i="1"/>
  <c r="O36" i="1"/>
  <c r="O34" i="1"/>
  <c r="O31" i="1"/>
  <c r="O26" i="1"/>
  <c r="O28" i="1"/>
  <c r="C15" i="1"/>
  <c r="O27" i="1"/>
  <c r="O25" i="1"/>
  <c r="O24" i="1"/>
  <c r="O30" i="1"/>
  <c r="O22" i="1"/>
  <c r="O21" i="1"/>
  <c r="O23" i="1"/>
  <c r="O29" i="1"/>
  <c r="C18" i="1" l="1"/>
  <c r="E16" i="1"/>
  <c r="E17" i="1" s="1"/>
</calcChain>
</file>

<file path=xl/sharedStrings.xml><?xml version="1.0" encoding="utf-8"?>
<sst xmlns="http://schemas.openxmlformats.org/spreadsheetml/2006/main" count="77" uniqueCount="51">
  <si>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</si>
  <si>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</si>
  <si>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</si>
  <si>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</si>
  <si>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</si>
  <si>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</si>
  <si>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</si>
  <si>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</si>
  <si>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</si>
  <si>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</si>
  <si>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</si>
  <si>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</si>
  <si>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</si>
  <si>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</si>
  <si>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</si>
  <si>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</si>
  <si>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</si>
  <si>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</si>
  <si>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</si>
  <si>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</si>
  <si>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</si>
  <si>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</si>
  <si>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</si>
  <si>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</si>
  <si>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</si>
  <si>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</si>
  <si>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</si>
  <si>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</si>
  <si>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</si>
  <si>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Bull.20</t>
  </si>
  <si>
    <t>B</t>
  </si>
  <si>
    <t>BBSAG</t>
  </si>
  <si>
    <t># of data points:</t>
  </si>
  <si>
    <t>IBVS 5603</t>
  </si>
  <si>
    <t>I</t>
  </si>
  <si>
    <t>IBVS</t>
  </si>
  <si>
    <t>RS Col / GSC 06486-00782</t>
  </si>
  <si>
    <t>EW/DW</t>
  </si>
  <si>
    <t>IBVS 5843</t>
  </si>
  <si>
    <t>II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</si>
  <si>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</si>
  <si>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</si>
  <si>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</si>
  <si>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</si>
  <si>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</si>
  <si>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</si>
  <si>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</si>
  <si>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McFarlane 1987</t>
  </si>
  <si>
    <t>McFarlane &amp; Hilditch 1987MNRAS.227..381</t>
  </si>
  <si>
    <t>VSB, 108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</si>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</sst>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65" fontId="17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Col - O-C Diagr.</a:t>
            </a:r>
          </a:p>
        </c:rich>
      </c:tx>
      <c:layout>
        <c:manualLayout>
          <c:xMode val="edge"/>
          <c:yMode val="edge"/>
          <c:x val="0.345041756144118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-1601</c:v>
                </c:pt>
                <c:pt idx="1">
                  <c:v>0</c:v>
                </c:pt>
                <c:pt idx="2">
                  <c:v>2717</c:v>
                </c:pt>
                <c:pt idx="3">
                  <c:v>7522.5</c:v>
                </c:pt>
                <c:pt idx="4">
                  <c:v>7524</c:v>
                </c:pt>
                <c:pt idx="5">
                  <c:v>18520</c:v>
                </c:pt>
                <c:pt idx="6">
                  <c:v>19997</c:v>
                </c:pt>
                <c:pt idx="7">
                  <c:v>20001.5</c:v>
                </c:pt>
                <c:pt idx="8">
                  <c:v>20012</c:v>
                </c:pt>
                <c:pt idx="9">
                  <c:v>20019.5</c:v>
                </c:pt>
                <c:pt idx="10">
                  <c:v>28213.5</c:v>
                </c:pt>
                <c:pt idx="11">
                  <c:v>28213.5</c:v>
                </c:pt>
                <c:pt idx="12">
                  <c:v>28258</c:v>
                </c:pt>
                <c:pt idx="13">
                  <c:v>28258</c:v>
                </c:pt>
                <c:pt idx="14">
                  <c:v>28259.5</c:v>
                </c:pt>
                <c:pt idx="15">
                  <c:v>28259.5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1C-4EBA-BB14-AE68C8514C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-1601</c:v>
                </c:pt>
                <c:pt idx="1">
                  <c:v>0</c:v>
                </c:pt>
                <c:pt idx="2">
                  <c:v>2717</c:v>
                </c:pt>
                <c:pt idx="3">
                  <c:v>7522.5</c:v>
                </c:pt>
                <c:pt idx="4">
                  <c:v>7524</c:v>
                </c:pt>
                <c:pt idx="5">
                  <c:v>18520</c:v>
                </c:pt>
                <c:pt idx="6">
                  <c:v>19997</c:v>
                </c:pt>
                <c:pt idx="7">
                  <c:v>20001.5</c:v>
                </c:pt>
                <c:pt idx="8">
                  <c:v>20012</c:v>
                </c:pt>
                <c:pt idx="9">
                  <c:v>20019.5</c:v>
                </c:pt>
                <c:pt idx="10">
                  <c:v>28213.5</c:v>
                </c:pt>
                <c:pt idx="11">
                  <c:v>28213.5</c:v>
                </c:pt>
                <c:pt idx="12">
                  <c:v>28258</c:v>
                </c:pt>
                <c:pt idx="13">
                  <c:v>28258</c:v>
                </c:pt>
                <c:pt idx="14">
                  <c:v>28259.5</c:v>
                </c:pt>
                <c:pt idx="15">
                  <c:v>28259.5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2">
                  <c:v>-4.8349999997299165E-3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1C-4EBA-BB14-AE68C8514C3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-1601</c:v>
                </c:pt>
                <c:pt idx="1">
                  <c:v>0</c:v>
                </c:pt>
                <c:pt idx="2">
                  <c:v>2717</c:v>
                </c:pt>
                <c:pt idx="3">
                  <c:v>7522.5</c:v>
                </c:pt>
                <c:pt idx="4">
                  <c:v>7524</c:v>
                </c:pt>
                <c:pt idx="5">
                  <c:v>18520</c:v>
                </c:pt>
                <c:pt idx="6">
                  <c:v>19997</c:v>
                </c:pt>
                <c:pt idx="7">
                  <c:v>20001.5</c:v>
                </c:pt>
                <c:pt idx="8">
                  <c:v>20012</c:v>
                </c:pt>
                <c:pt idx="9">
                  <c:v>20019.5</c:v>
                </c:pt>
                <c:pt idx="10">
                  <c:v>28213.5</c:v>
                </c:pt>
                <c:pt idx="11">
                  <c:v>28213.5</c:v>
                </c:pt>
                <c:pt idx="12">
                  <c:v>28258</c:v>
                </c:pt>
                <c:pt idx="13">
                  <c:v>28258</c:v>
                </c:pt>
                <c:pt idx="14">
                  <c:v>28259.5</c:v>
                </c:pt>
                <c:pt idx="15">
                  <c:v>28259.5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0">
                  <c:v>-4.274499999883119E-2</c:v>
                </c:pt>
                <c:pt idx="3">
                  <c:v>-3.5587500002293382E-2</c:v>
                </c:pt>
                <c:pt idx="4">
                  <c:v>-3.5519999997632112E-2</c:v>
                </c:pt>
                <c:pt idx="5">
                  <c:v>-8.8000000003376044E-2</c:v>
                </c:pt>
                <c:pt idx="6">
                  <c:v>-9.0734999997948762E-2</c:v>
                </c:pt>
                <c:pt idx="7">
                  <c:v>-9.8232500000449363E-2</c:v>
                </c:pt>
                <c:pt idx="8">
                  <c:v>-9.8059999996621627E-2</c:v>
                </c:pt>
                <c:pt idx="9">
                  <c:v>-0.10722250000253553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1C-4EBA-BB14-AE68C8514C3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-1601</c:v>
                </c:pt>
                <c:pt idx="1">
                  <c:v>0</c:v>
                </c:pt>
                <c:pt idx="2">
                  <c:v>2717</c:v>
                </c:pt>
                <c:pt idx="3">
                  <c:v>7522.5</c:v>
                </c:pt>
                <c:pt idx="4">
                  <c:v>7524</c:v>
                </c:pt>
                <c:pt idx="5">
                  <c:v>18520</c:v>
                </c:pt>
                <c:pt idx="6">
                  <c:v>19997</c:v>
                </c:pt>
                <c:pt idx="7">
                  <c:v>20001.5</c:v>
                </c:pt>
                <c:pt idx="8">
                  <c:v>20012</c:v>
                </c:pt>
                <c:pt idx="9">
                  <c:v>20019.5</c:v>
                </c:pt>
                <c:pt idx="10">
                  <c:v>28213.5</c:v>
                </c:pt>
                <c:pt idx="11">
                  <c:v>28213.5</c:v>
                </c:pt>
                <c:pt idx="12">
                  <c:v>28258</c:v>
                </c:pt>
                <c:pt idx="13">
                  <c:v>28258</c:v>
                </c:pt>
                <c:pt idx="14">
                  <c:v>28259.5</c:v>
                </c:pt>
                <c:pt idx="15">
                  <c:v>28259.5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0">
                  <c:v>-0.13609250000445172</c:v>
                </c:pt>
                <c:pt idx="11">
                  <c:v>-0.13009249995229766</c:v>
                </c:pt>
                <c:pt idx="12">
                  <c:v>-0.13788999993994366</c:v>
                </c:pt>
                <c:pt idx="13">
                  <c:v>-0.13289000005170237</c:v>
                </c:pt>
                <c:pt idx="14">
                  <c:v>-0.13242249996983446</c:v>
                </c:pt>
                <c:pt idx="15">
                  <c:v>-0.13142249980592169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1C-4EBA-BB14-AE68C8514C3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-1601</c:v>
                </c:pt>
                <c:pt idx="1">
                  <c:v>0</c:v>
                </c:pt>
                <c:pt idx="2">
                  <c:v>2717</c:v>
                </c:pt>
                <c:pt idx="3">
                  <c:v>7522.5</c:v>
                </c:pt>
                <c:pt idx="4">
                  <c:v>7524</c:v>
                </c:pt>
                <c:pt idx="5">
                  <c:v>18520</c:v>
                </c:pt>
                <c:pt idx="6">
                  <c:v>19997</c:v>
                </c:pt>
                <c:pt idx="7">
                  <c:v>20001.5</c:v>
                </c:pt>
                <c:pt idx="8">
                  <c:v>20012</c:v>
                </c:pt>
                <c:pt idx="9">
                  <c:v>20019.5</c:v>
                </c:pt>
                <c:pt idx="10">
                  <c:v>28213.5</c:v>
                </c:pt>
                <c:pt idx="11">
                  <c:v>28213.5</c:v>
                </c:pt>
                <c:pt idx="12">
                  <c:v>28258</c:v>
                </c:pt>
                <c:pt idx="13">
                  <c:v>28258</c:v>
                </c:pt>
                <c:pt idx="14">
                  <c:v>28259.5</c:v>
                </c:pt>
                <c:pt idx="15">
                  <c:v>28259.5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1C-4EBA-BB14-AE68C8514C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-1601</c:v>
                </c:pt>
                <c:pt idx="1">
                  <c:v>0</c:v>
                </c:pt>
                <c:pt idx="2">
                  <c:v>2717</c:v>
                </c:pt>
                <c:pt idx="3">
                  <c:v>7522.5</c:v>
                </c:pt>
                <c:pt idx="4">
                  <c:v>7524</c:v>
                </c:pt>
                <c:pt idx="5">
                  <c:v>18520</c:v>
                </c:pt>
                <c:pt idx="6">
                  <c:v>19997</c:v>
                </c:pt>
                <c:pt idx="7">
                  <c:v>20001.5</c:v>
                </c:pt>
                <c:pt idx="8">
                  <c:v>20012</c:v>
                </c:pt>
                <c:pt idx="9">
                  <c:v>20019.5</c:v>
                </c:pt>
                <c:pt idx="10">
                  <c:v>28213.5</c:v>
                </c:pt>
                <c:pt idx="11">
                  <c:v>28213.5</c:v>
                </c:pt>
                <c:pt idx="12">
                  <c:v>28258</c:v>
                </c:pt>
                <c:pt idx="13">
                  <c:v>28258</c:v>
                </c:pt>
                <c:pt idx="14">
                  <c:v>28259.5</c:v>
                </c:pt>
                <c:pt idx="15">
                  <c:v>28259.5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1C-4EBA-BB14-AE68C8514C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-1601</c:v>
                </c:pt>
                <c:pt idx="1">
                  <c:v>0</c:v>
                </c:pt>
                <c:pt idx="2">
                  <c:v>2717</c:v>
                </c:pt>
                <c:pt idx="3">
                  <c:v>7522.5</c:v>
                </c:pt>
                <c:pt idx="4">
                  <c:v>7524</c:v>
                </c:pt>
                <c:pt idx="5">
                  <c:v>18520</c:v>
                </c:pt>
                <c:pt idx="6">
                  <c:v>19997</c:v>
                </c:pt>
                <c:pt idx="7">
                  <c:v>20001.5</c:v>
                </c:pt>
                <c:pt idx="8">
                  <c:v>20012</c:v>
                </c:pt>
                <c:pt idx="9">
                  <c:v>20019.5</c:v>
                </c:pt>
                <c:pt idx="10">
                  <c:v>28213.5</c:v>
                </c:pt>
                <c:pt idx="11">
                  <c:v>28213.5</c:v>
                </c:pt>
                <c:pt idx="12">
                  <c:v>28258</c:v>
                </c:pt>
                <c:pt idx="13">
                  <c:v>28258</c:v>
                </c:pt>
                <c:pt idx="14">
                  <c:v>28259.5</c:v>
                </c:pt>
                <c:pt idx="15">
                  <c:v>28259.5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1C-4EBA-BB14-AE68C8514C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-1601</c:v>
                </c:pt>
                <c:pt idx="1">
                  <c:v>0</c:v>
                </c:pt>
                <c:pt idx="2">
                  <c:v>2717</c:v>
                </c:pt>
                <c:pt idx="3">
                  <c:v>7522.5</c:v>
                </c:pt>
                <c:pt idx="4">
                  <c:v>7524</c:v>
                </c:pt>
                <c:pt idx="5">
                  <c:v>18520</c:v>
                </c:pt>
                <c:pt idx="6">
                  <c:v>19997</c:v>
                </c:pt>
                <c:pt idx="7">
                  <c:v>20001.5</c:v>
                </c:pt>
                <c:pt idx="8">
                  <c:v>20012</c:v>
                </c:pt>
                <c:pt idx="9">
                  <c:v>20019.5</c:v>
                </c:pt>
                <c:pt idx="10">
                  <c:v>28213.5</c:v>
                </c:pt>
                <c:pt idx="11">
                  <c:v>28213.5</c:v>
                </c:pt>
                <c:pt idx="12">
                  <c:v>28258</c:v>
                </c:pt>
                <c:pt idx="13">
                  <c:v>28258</c:v>
                </c:pt>
                <c:pt idx="14">
                  <c:v>28259.5</c:v>
                </c:pt>
                <c:pt idx="15">
                  <c:v>28259.5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-4.8706226591129116E-3</c:v>
                </c:pt>
                <c:pt idx="1">
                  <c:v>-1.1712123211975567E-2</c:v>
                </c:pt>
                <c:pt idx="2">
                  <c:v>-2.3322589796690017E-2</c:v>
                </c:pt>
                <c:pt idx="3">
                  <c:v>-4.3857774622912064E-2</c:v>
                </c:pt>
                <c:pt idx="4">
                  <c:v>-4.3864184523492507E-2</c:v>
                </c:pt>
                <c:pt idx="5">
                  <c:v>-9.0853029045215028E-2</c:v>
                </c:pt>
                <c:pt idx="6">
                  <c:v>-9.7164644483427487E-2</c:v>
                </c:pt>
                <c:pt idx="7">
                  <c:v>-9.7183874185168828E-2</c:v>
                </c:pt>
                <c:pt idx="8">
                  <c:v>-9.7228743489231953E-2</c:v>
                </c:pt>
                <c:pt idx="9">
                  <c:v>-9.7260792992134179E-2</c:v>
                </c:pt>
                <c:pt idx="10">
                  <c:v>-0.13227594322958364</c:v>
                </c:pt>
                <c:pt idx="11">
                  <c:v>-0.13227594322958364</c:v>
                </c:pt>
                <c:pt idx="12">
                  <c:v>-0.13246610361347022</c:v>
                </c:pt>
                <c:pt idx="13">
                  <c:v>-0.13246610361347022</c:v>
                </c:pt>
                <c:pt idx="14">
                  <c:v>-0.13247251351405065</c:v>
                </c:pt>
                <c:pt idx="15">
                  <c:v>-0.13247251351405065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1C-4EBA-BB14-AE68C8514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777384"/>
        <c:axId val="1"/>
      </c:scatterChart>
      <c:valAx>
        <c:axId val="581777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777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874999999999996"/>
          <c:w val="0.9752076961454199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18</xdr:col>
      <xdr:colOff>419100</xdr:colOff>
      <xdr:row>18</xdr:row>
      <xdr:rowOff>85724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AC4645-8A02-3D63-0038-74682C2AE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36</v>
      </c>
    </row>
    <row r="2" spans="1:7">
      <c r="A2" t="s">
        <v>24</v>
      </c>
      <c r="B2" s="14" t="s">
        <v>37</v>
      </c>
    </row>
    <row r="4" spans="1:7">
      <c r="A4" s="7" t="s">
        <v>0</v>
      </c>
      <c r="C4" s="3">
        <v>40612.648300000001</v>
      </c>
      <c r="D4" s="4">
        <v>0.67235500000000004</v>
      </c>
    </row>
    <row r="6" spans="1:7">
      <c r="A6" s="7" t="s">
        <v>1</v>
      </c>
    </row>
    <row r="7" spans="1:7">
      <c r="A7" t="s">
        <v>2</v>
      </c>
      <c r="C7">
        <f>+C4</f>
        <v>40612.648300000001</v>
      </c>
    </row>
    <row r="8" spans="1:7">
      <c r="A8" t="s">
        <v>3</v>
      </c>
      <c r="C8">
        <f>+D4</f>
        <v>0.67235500000000004</v>
      </c>
    </row>
    <row r="9" spans="1:7">
      <c r="A9" s="15" t="s">
        <v>40</v>
      </c>
      <c r="B9" s="16"/>
      <c r="C9" s="17">
        <v>-9.5</v>
      </c>
      <c r="D9" s="16" t="s">
        <v>41</v>
      </c>
      <c r="E9" s="16"/>
    </row>
    <row r="10" spans="1:7" ht="13.5" thickBot="1">
      <c r="A10" s="16"/>
      <c r="B10" s="16"/>
      <c r="C10" s="6" t="s">
        <v>20</v>
      </c>
      <c r="D10" s="6" t="s">
        <v>21</v>
      </c>
      <c r="E10" s="16"/>
    </row>
    <row r="11" spans="1:7">
      <c r="A11" s="16" t="s">
        <v>16</v>
      </c>
      <c r="B11" s="16"/>
      <c r="C11" s="18">
        <f ca="1">INTERCEPT(INDIRECT($G$11):G992,INDIRECT($F$11):F992)</f>
        <v>-1.1712123211975567E-2</v>
      </c>
      <c r="D11" s="5"/>
      <c r="E11" s="16"/>
      <c r="F11" s="19" t="str">
        <f>"F"&amp;E19</f>
        <v>F21</v>
      </c>
      <c r="G11" s="20" t="str">
        <f>"G"&amp;E19</f>
        <v>G21</v>
      </c>
    </row>
    <row r="12" spans="1:7">
      <c r="A12" s="16" t="s">
        <v>17</v>
      </c>
      <c r="B12" s="16"/>
      <c r="C12" s="18">
        <f ca="1">SLOPE(INDIRECT($G$11):G992,INDIRECT($F$11):F992)</f>
        <v>-4.2732670536306406E-6</v>
      </c>
      <c r="D12" s="5"/>
      <c r="E12" s="16"/>
    </row>
    <row r="13" spans="1:7">
      <c r="A13" s="16" t="s">
        <v>19</v>
      </c>
      <c r="B13" s="16"/>
      <c r="C13" s="5" t="s">
        <v>14</v>
      </c>
      <c r="D13" s="5"/>
      <c r="E13" s="16"/>
    </row>
    <row r="14" spans="1:7">
      <c r="A14" s="16"/>
      <c r="B14" s="16"/>
      <c r="C14" s="16"/>
      <c r="D14" s="16"/>
      <c r="E14" s="16"/>
    </row>
    <row r="15" spans="1:7">
      <c r="A15" s="21" t="s">
        <v>18</v>
      </c>
      <c r="B15" s="16"/>
      <c r="C15" s="22">
        <f ca="1">(C7+C11)+(C8+C12)*INT(MAX(F21:F3533))</f>
        <v>59612.595774623122</v>
      </c>
      <c r="D15" s="23" t="s">
        <v>42</v>
      </c>
      <c r="E15" s="24">
        <f ca="1">TODAY()+15018.5-B9/24</f>
        <v>60339.5</v>
      </c>
    </row>
    <row r="16" spans="1:7">
      <c r="A16" s="25" t="s">
        <v>4</v>
      </c>
      <c r="B16" s="16"/>
      <c r="C16" s="26">
        <f ca="1">+C8+C12</f>
        <v>0.67235072673294638</v>
      </c>
      <c r="D16" s="23" t="s">
        <v>43</v>
      </c>
      <c r="E16" s="24">
        <f ca="1">ROUND(2*(E15-C15)/C16,0)/2+1</f>
        <v>1082</v>
      </c>
    </row>
    <row r="17" spans="1:30" ht="13.5" thickBot="1">
      <c r="A17" s="23" t="s">
        <v>32</v>
      </c>
      <c r="B17" s="16"/>
      <c r="C17" s="16">
        <f>COUNT(C21:C2191)</f>
        <v>16</v>
      </c>
      <c r="D17" s="23" t="s">
        <v>44</v>
      </c>
      <c r="E17" s="27">
        <f ca="1">+C15+C16*E16-15018.5-C9/24</f>
        <v>45321.975094281508</v>
      </c>
    </row>
    <row r="18" spans="1:30">
      <c r="A18" s="25" t="s">
        <v>5</v>
      </c>
      <c r="B18" s="16"/>
      <c r="C18" s="28">
        <f ca="1">+C15</f>
        <v>59612.595774623122</v>
      </c>
      <c r="D18" s="29">
        <f ca="1">+C16</f>
        <v>0.67235072673294638</v>
      </c>
      <c r="E18" s="30" t="s">
        <v>45</v>
      </c>
    </row>
    <row r="19" spans="1:30" ht="13.5" thickTop="1">
      <c r="A19" s="31" t="s">
        <v>46</v>
      </c>
      <c r="E19" s="32">
        <v>21</v>
      </c>
    </row>
    <row r="20" spans="1:30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31</v>
      </c>
      <c r="J20" s="9" t="s">
        <v>35</v>
      </c>
      <c r="K20" s="9" t="s">
        <v>50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30">
      <c r="A21" s="34" t="s">
        <v>47</v>
      </c>
      <c r="B21" s="33" t="s">
        <v>34</v>
      </c>
      <c r="C21" s="36">
        <v>39536.165200000003</v>
      </c>
      <c r="D21" s="5"/>
      <c r="E21">
        <f t="shared" ref="E21:E30" si="0">+(C21-C$7)/C$8</f>
        <v>-1601.0635750459171</v>
      </c>
      <c r="F21">
        <f t="shared" ref="F21:F30" si="1">ROUND(2*E21,0)/2</f>
        <v>-1601</v>
      </c>
      <c r="G21">
        <f t="shared" ref="G21:G30" si="2">+C21-(C$7+F21*C$8)</f>
        <v>-4.274499999883119E-2</v>
      </c>
      <c r="J21">
        <f>+G21</f>
        <v>-4.274499999883119E-2</v>
      </c>
      <c r="O21">
        <f t="shared" ref="O21:O30" ca="1" si="3">+C$11+C$12*$F21</f>
        <v>-4.8706226591129116E-3</v>
      </c>
      <c r="Q21" s="2">
        <f t="shared" ref="Q21:Q30" si="4">+C21-15018.5</f>
        <v>24517.665200000003</v>
      </c>
      <c r="X21" t="s">
        <v>48</v>
      </c>
    </row>
    <row r="22" spans="1:30">
      <c r="A22" t="s">
        <v>12</v>
      </c>
      <c r="C22">
        <v>40612.648300000001</v>
      </c>
      <c r="D22" s="5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-1.1712123211975567E-2</v>
      </c>
      <c r="Q22" s="2">
        <f t="shared" si="4"/>
        <v>25594.148300000001</v>
      </c>
    </row>
    <row r="23" spans="1:30">
      <c r="A23" t="s">
        <v>29</v>
      </c>
      <c r="C23" s="10">
        <v>42439.432000000001</v>
      </c>
      <c r="D23" s="5"/>
      <c r="E23">
        <f t="shared" si="0"/>
        <v>2716.9928088584152</v>
      </c>
      <c r="F23">
        <f t="shared" si="1"/>
        <v>2717</v>
      </c>
      <c r="G23">
        <f t="shared" si="2"/>
        <v>-4.8349999997299165E-3</v>
      </c>
      <c r="I23">
        <f>+G23</f>
        <v>-4.8349999997299165E-3</v>
      </c>
      <c r="O23">
        <f t="shared" ca="1" si="3"/>
        <v>-2.3322589796690017E-2</v>
      </c>
      <c r="Q23" s="2">
        <f t="shared" si="4"/>
        <v>27420.932000000001</v>
      </c>
      <c r="AA23">
        <v>6</v>
      </c>
      <c r="AB23" t="s">
        <v>28</v>
      </c>
      <c r="AD23" t="s">
        <v>30</v>
      </c>
    </row>
    <row r="24" spans="1:30">
      <c r="A24" s="34" t="s">
        <v>47</v>
      </c>
      <c r="B24" s="33" t="s">
        <v>39</v>
      </c>
      <c r="C24" s="36">
        <v>45670.403200000001</v>
      </c>
      <c r="D24" s="5"/>
      <c r="E24">
        <f t="shared" si="0"/>
        <v>7522.4470703720499</v>
      </c>
      <c r="F24">
        <f t="shared" si="1"/>
        <v>7522.5</v>
      </c>
      <c r="G24">
        <f t="shared" si="2"/>
        <v>-3.5587500002293382E-2</v>
      </c>
      <c r="J24">
        <f t="shared" ref="J24:J30" si="5">+G24</f>
        <v>-3.5587500002293382E-2</v>
      </c>
      <c r="O24">
        <f t="shared" ca="1" si="3"/>
        <v>-4.3857774622912064E-2</v>
      </c>
      <c r="Q24" s="2">
        <f t="shared" si="4"/>
        <v>30651.903200000001</v>
      </c>
      <c r="X24" t="s">
        <v>48</v>
      </c>
    </row>
    <row r="25" spans="1:30">
      <c r="A25" s="34" t="s">
        <v>47</v>
      </c>
      <c r="B25" s="33" t="s">
        <v>34</v>
      </c>
      <c r="C25" s="36">
        <v>45671.411800000002</v>
      </c>
      <c r="D25" s="5"/>
      <c r="E25">
        <f t="shared" si="0"/>
        <v>7523.9471707654448</v>
      </c>
      <c r="F25">
        <f t="shared" si="1"/>
        <v>7524</v>
      </c>
      <c r="G25">
        <f t="shared" si="2"/>
        <v>-3.5519999997632112E-2</v>
      </c>
      <c r="J25">
        <f t="shared" si="5"/>
        <v>-3.5519999997632112E-2</v>
      </c>
      <c r="O25">
        <f t="shared" ca="1" si="3"/>
        <v>-4.3864184523492507E-2</v>
      </c>
      <c r="Q25" s="2">
        <f t="shared" si="4"/>
        <v>30652.911800000002</v>
      </c>
      <c r="X25" t="s">
        <v>48</v>
      </c>
    </row>
    <row r="26" spans="1:30">
      <c r="A26" s="11" t="s">
        <v>33</v>
      </c>
      <c r="B26" s="12" t="s">
        <v>34</v>
      </c>
      <c r="C26" s="13">
        <v>53064.5749</v>
      </c>
      <c r="D26" s="11">
        <v>2.9999999999999997E-4</v>
      </c>
      <c r="E26">
        <f t="shared" si="0"/>
        <v>18519.869116761231</v>
      </c>
      <c r="F26">
        <f t="shared" si="1"/>
        <v>18520</v>
      </c>
      <c r="G26">
        <f t="shared" si="2"/>
        <v>-8.8000000003376044E-2</v>
      </c>
      <c r="J26">
        <f t="shared" si="5"/>
        <v>-8.8000000003376044E-2</v>
      </c>
      <c r="O26">
        <f t="shared" ca="1" si="3"/>
        <v>-9.0853029045215028E-2</v>
      </c>
      <c r="Q26" s="2">
        <f t="shared" si="4"/>
        <v>38046.0749</v>
      </c>
    </row>
    <row r="27" spans="1:30">
      <c r="A27" s="34" t="s">
        <v>38</v>
      </c>
      <c r="B27" s="33" t="s">
        <v>34</v>
      </c>
      <c r="C27" s="35">
        <v>54057.640500000001</v>
      </c>
      <c r="D27" s="35">
        <v>6.9999999999999999E-4</v>
      </c>
      <c r="E27">
        <f t="shared" si="0"/>
        <v>19996.865048969667</v>
      </c>
      <c r="F27">
        <f t="shared" si="1"/>
        <v>19997</v>
      </c>
      <c r="G27">
        <f t="shared" si="2"/>
        <v>-9.0734999997948762E-2</v>
      </c>
      <c r="J27">
        <f t="shared" si="5"/>
        <v>-9.0734999997948762E-2</v>
      </c>
      <c r="O27">
        <f t="shared" ca="1" si="3"/>
        <v>-9.7164644483427487E-2</v>
      </c>
      <c r="Q27" s="2">
        <f t="shared" si="4"/>
        <v>39039.140500000001</v>
      </c>
    </row>
    <row r="28" spans="1:30">
      <c r="A28" s="34" t="s">
        <v>38</v>
      </c>
      <c r="B28" s="33" t="s">
        <v>39</v>
      </c>
      <c r="C28" s="35">
        <v>54060.658600000002</v>
      </c>
      <c r="D28" s="35">
        <v>8.0000000000000004E-4</v>
      </c>
      <c r="E28">
        <f t="shared" si="0"/>
        <v>20001.353897866455</v>
      </c>
      <c r="F28">
        <f t="shared" si="1"/>
        <v>20001.5</v>
      </c>
      <c r="G28">
        <f t="shared" si="2"/>
        <v>-9.8232500000449363E-2</v>
      </c>
      <c r="J28">
        <f t="shared" si="5"/>
        <v>-9.8232500000449363E-2</v>
      </c>
      <c r="O28">
        <f t="shared" ca="1" si="3"/>
        <v>-9.7183874185168828E-2</v>
      </c>
      <c r="Q28" s="2">
        <f t="shared" si="4"/>
        <v>39042.158600000002</v>
      </c>
    </row>
    <row r="29" spans="1:30">
      <c r="A29" s="34" t="s">
        <v>38</v>
      </c>
      <c r="B29" s="33" t="s">
        <v>34</v>
      </c>
      <c r="C29" s="35">
        <v>54067.718500000003</v>
      </c>
      <c r="D29" s="35">
        <v>1.1999999999999999E-3</v>
      </c>
      <c r="E29">
        <f t="shared" si="0"/>
        <v>20011.85415442735</v>
      </c>
      <c r="F29">
        <f t="shared" si="1"/>
        <v>20012</v>
      </c>
      <c r="G29">
        <f t="shared" si="2"/>
        <v>-9.8059999996621627E-2</v>
      </c>
      <c r="J29">
        <f t="shared" si="5"/>
        <v>-9.8059999996621627E-2</v>
      </c>
      <c r="O29">
        <f t="shared" ca="1" si="3"/>
        <v>-9.7228743489231953E-2</v>
      </c>
      <c r="Q29" s="2">
        <f t="shared" si="4"/>
        <v>39049.218500000003</v>
      </c>
    </row>
    <row r="30" spans="1:30">
      <c r="A30" s="34" t="s">
        <v>38</v>
      </c>
      <c r="B30" s="33" t="s">
        <v>39</v>
      </c>
      <c r="C30" s="35">
        <v>54072.752</v>
      </c>
      <c r="D30" s="35">
        <v>1.1999999999999999E-3</v>
      </c>
      <c r="E30">
        <f t="shared" si="0"/>
        <v>20019.340526953765</v>
      </c>
      <c r="F30">
        <f t="shared" si="1"/>
        <v>20019.5</v>
      </c>
      <c r="G30">
        <f t="shared" si="2"/>
        <v>-0.10722250000253553</v>
      </c>
      <c r="J30">
        <f t="shared" si="5"/>
        <v>-0.10722250000253553</v>
      </c>
      <c r="O30">
        <f t="shared" ca="1" si="3"/>
        <v>-9.7260792992134179E-2</v>
      </c>
      <c r="Q30" s="2">
        <f t="shared" si="4"/>
        <v>39054.252</v>
      </c>
    </row>
    <row r="31" spans="1:30">
      <c r="A31" s="37" t="s">
        <v>49</v>
      </c>
      <c r="B31" s="38" t="s">
        <v>39</v>
      </c>
      <c r="C31" s="39">
        <v>59582</v>
      </c>
      <c r="D31" s="5"/>
      <c r="E31">
        <f t="shared" ref="E31:E36" si="6">+(C31-C$7)/C$8</f>
        <v>28213.297588327594</v>
      </c>
      <c r="F31">
        <f t="shared" ref="F31:F36" si="7">ROUND(2*E31,0)/2</f>
        <v>28213.5</v>
      </c>
      <c r="G31">
        <f t="shared" ref="G31:G36" si="8">+C31-(C$7+F31*C$8)</f>
        <v>-0.13609250000445172</v>
      </c>
      <c r="K31">
        <f>+G31</f>
        <v>-0.13609250000445172</v>
      </c>
      <c r="O31">
        <f t="shared" ref="O31:O36" ca="1" si="9">+C$11+C$12*$F31</f>
        <v>-0.13227594322958364</v>
      </c>
      <c r="Q31" s="2">
        <f t="shared" ref="Q31:Q36" si="10">+C31-15018.5</f>
        <v>44563.5</v>
      </c>
    </row>
    <row r="32" spans="1:30">
      <c r="A32" s="37" t="s">
        <v>49</v>
      </c>
      <c r="B32" s="38" t="s">
        <v>39</v>
      </c>
      <c r="C32" s="39">
        <v>59582.006000000052</v>
      </c>
      <c r="D32" s="5"/>
      <c r="E32">
        <f t="shared" si="6"/>
        <v>28213.306512184859</v>
      </c>
      <c r="F32">
        <f t="shared" si="7"/>
        <v>28213.5</v>
      </c>
      <c r="G32">
        <f t="shared" si="8"/>
        <v>-0.13009249995229766</v>
      </c>
      <c r="K32">
        <f>+G32</f>
        <v>-0.13009249995229766</v>
      </c>
      <c r="O32">
        <f t="shared" ca="1" si="9"/>
        <v>-0.13227594322958364</v>
      </c>
      <c r="Q32" s="2">
        <f t="shared" si="10"/>
        <v>44563.506000000052</v>
      </c>
    </row>
    <row r="33" spans="1:17">
      <c r="A33" s="37" t="s">
        <v>49</v>
      </c>
      <c r="B33" s="38" t="s">
        <v>34</v>
      </c>
      <c r="C33" s="39">
        <v>59611.918000000063</v>
      </c>
      <c r="D33" s="5"/>
      <c r="E33">
        <f t="shared" si="6"/>
        <v>28257.794914888804</v>
      </c>
      <c r="F33">
        <f t="shared" si="7"/>
        <v>28258</v>
      </c>
      <c r="G33">
        <f t="shared" si="8"/>
        <v>-0.13788999993994366</v>
      </c>
      <c r="K33">
        <f>+G33</f>
        <v>-0.13788999993994366</v>
      </c>
      <c r="O33">
        <f t="shared" ca="1" si="9"/>
        <v>-0.13246610361347022</v>
      </c>
      <c r="Q33" s="2">
        <f t="shared" si="10"/>
        <v>44593.418000000063</v>
      </c>
    </row>
    <row r="34" spans="1:17">
      <c r="A34" s="37" t="s">
        <v>49</v>
      </c>
      <c r="B34" s="38" t="s">
        <v>34</v>
      </c>
      <c r="C34" s="39">
        <v>59611.922999999952</v>
      </c>
      <c r="D34" s="5"/>
      <c r="E34">
        <f t="shared" si="6"/>
        <v>28257.802351436294</v>
      </c>
      <c r="F34">
        <f t="shared" si="7"/>
        <v>28258</v>
      </c>
      <c r="G34">
        <f t="shared" si="8"/>
        <v>-0.13289000005170237</v>
      </c>
      <c r="K34">
        <f>+G34</f>
        <v>-0.13289000005170237</v>
      </c>
      <c r="O34">
        <f t="shared" ca="1" si="9"/>
        <v>-0.13246610361347022</v>
      </c>
      <c r="Q34" s="2">
        <f t="shared" si="10"/>
        <v>44593.422999999952</v>
      </c>
    </row>
    <row r="35" spans="1:17">
      <c r="A35" s="37" t="s">
        <v>49</v>
      </c>
      <c r="B35" s="38" t="s">
        <v>39</v>
      </c>
      <c r="C35" s="39">
        <v>59612.93200000003</v>
      </c>
      <c r="D35" s="5"/>
      <c r="E35">
        <f t="shared" si="6"/>
        <v>28259.303046753615</v>
      </c>
      <c r="F35">
        <f t="shared" si="7"/>
        <v>28259.5</v>
      </c>
      <c r="G35">
        <f t="shared" si="8"/>
        <v>-0.13242249996983446</v>
      </c>
      <c r="K35">
        <f>+G35</f>
        <v>-0.13242249996983446</v>
      </c>
      <c r="O35">
        <f t="shared" ca="1" si="9"/>
        <v>-0.13247251351405065</v>
      </c>
      <c r="Q35" s="2">
        <f t="shared" si="10"/>
        <v>44594.43200000003</v>
      </c>
    </row>
    <row r="36" spans="1:17">
      <c r="A36" s="37" t="s">
        <v>49</v>
      </c>
      <c r="B36" s="38" t="s">
        <v>39</v>
      </c>
      <c r="C36" s="39">
        <v>59612.933000000194</v>
      </c>
      <c r="D36" s="5"/>
      <c r="E36">
        <f t="shared" si="6"/>
        <v>28259.304534063391</v>
      </c>
      <c r="F36">
        <f t="shared" si="7"/>
        <v>28259.5</v>
      </c>
      <c r="G36">
        <f t="shared" si="8"/>
        <v>-0.13142249980592169</v>
      </c>
      <c r="K36">
        <f>+G36</f>
        <v>-0.13142249980592169</v>
      </c>
      <c r="O36">
        <f t="shared" ca="1" si="9"/>
        <v>-0.13247251351405065</v>
      </c>
      <c r="Q36" s="2">
        <f t="shared" si="10"/>
        <v>44594.433000000194</v>
      </c>
    </row>
    <row r="37" spans="1:17">
      <c r="D37" s="5"/>
    </row>
    <row r="38" spans="1:17">
      <c r="D38" s="5"/>
    </row>
    <row r="39" spans="1:17">
      <c r="D39" s="5"/>
    </row>
    <row r="40" spans="1:17">
      <c r="D40" s="5"/>
    </row>
    <row r="41" spans="1:17">
      <c r="D41" s="5"/>
    </row>
    <row r="42" spans="1:17">
      <c r="D42" s="5"/>
    </row>
    <row r="43" spans="1:17">
      <c r="D43" s="5"/>
    </row>
    <row r="44" spans="1:17">
      <c r="D44" s="5"/>
    </row>
    <row r="45" spans="1:17">
      <c r="D45" s="5"/>
    </row>
    <row r="46" spans="1:17">
      <c r="D46" s="5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2024-01-30T02:04:24Z</dcterms:modified>
</cp:coreProperties>
</file>