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3DA45C7-D940-4295-AF25-37B550D26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4" r:id="rId1"/>
    <sheet name="Active 2" sheetId="11" r:id="rId2"/>
    <sheet name="Q_fit" sheetId="8" r:id="rId3"/>
    <sheet name="A (3)" sheetId="6" r:id="rId4"/>
    <sheet name="Q_fit (2)" sheetId="7" r:id="rId5"/>
    <sheet name="A (4)" sheetId="9" r:id="rId6"/>
    <sheet name="BAV" sheetId="10" r:id="rId7"/>
    <sheet name="A (old)" sheetId="1" r:id="rId8"/>
  </sheets>
  <definedNames>
    <definedName name="solver_adj" localSheetId="3" hidden="1">'A (3)'!$E$11:$E$13</definedName>
    <definedName name="solver_adj" localSheetId="5" hidden="1">'A (4)'!$E$11:$E$13</definedName>
    <definedName name="solver_adj" localSheetId="7" hidden="1">'A (old)'!$E$11:$E$13</definedName>
    <definedName name="solver_adj" localSheetId="0" hidden="1">'Active 1'!$E$11:$E$13</definedName>
    <definedName name="solver_adj" localSheetId="1" hidden="1">'Active 2'!$E$11:$E$13</definedName>
    <definedName name="solver_cvg" localSheetId="3" hidden="1">0.001</definedName>
    <definedName name="solver_cvg" localSheetId="5" hidden="1">0.001</definedName>
    <definedName name="solver_cvg" localSheetId="7" hidden="1">0.001</definedName>
    <definedName name="solver_cvg" localSheetId="0" hidden="1">0.001</definedName>
    <definedName name="solver_cvg" localSheetId="1" hidden="1">0.001</definedName>
    <definedName name="solver_drv" localSheetId="3" hidden="1">1</definedName>
    <definedName name="solver_drv" localSheetId="5" hidden="1">1</definedName>
    <definedName name="solver_drv" localSheetId="7" hidden="1">1</definedName>
    <definedName name="solver_drv" localSheetId="0" hidden="1">1</definedName>
    <definedName name="solver_drv" localSheetId="1" hidden="1">1</definedName>
    <definedName name="solver_est" localSheetId="3" hidden="1">1</definedName>
    <definedName name="solver_est" localSheetId="5" hidden="1">1</definedName>
    <definedName name="solver_est" localSheetId="7" hidden="1">1</definedName>
    <definedName name="solver_est" localSheetId="0" hidden="1">1</definedName>
    <definedName name="solver_est" localSheetId="1" hidden="1">1</definedName>
    <definedName name="solver_itr" localSheetId="3" hidden="1">100</definedName>
    <definedName name="solver_itr" localSheetId="5" hidden="1">100</definedName>
    <definedName name="solver_itr" localSheetId="7" hidden="1">100</definedName>
    <definedName name="solver_itr" localSheetId="0" hidden="1">100</definedName>
    <definedName name="solver_itr" localSheetId="1" hidden="1">100</definedName>
    <definedName name="solver_lin" localSheetId="3" hidden="1">2</definedName>
    <definedName name="solver_lin" localSheetId="5" hidden="1">2</definedName>
    <definedName name="solver_lin" localSheetId="7" hidden="1">2</definedName>
    <definedName name="solver_lin" localSheetId="0" hidden="1">2</definedName>
    <definedName name="solver_lin" localSheetId="1" hidden="1">2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eg" localSheetId="0" hidden="1">2</definedName>
    <definedName name="solver_neg" localSheetId="1" hidden="1">2</definedName>
    <definedName name="solver_num" localSheetId="3" hidden="1">0</definedName>
    <definedName name="solver_num" localSheetId="5" hidden="1">0</definedName>
    <definedName name="solver_num" localSheetId="7" hidden="1">0</definedName>
    <definedName name="solver_num" localSheetId="0" hidden="1">0</definedName>
    <definedName name="solver_num" localSheetId="1" hidden="1">0</definedName>
    <definedName name="solver_nwt" localSheetId="3" hidden="1">1</definedName>
    <definedName name="solver_nwt" localSheetId="5" hidden="1">1</definedName>
    <definedName name="solver_nwt" localSheetId="7" hidden="1">1</definedName>
    <definedName name="solver_nwt" localSheetId="0" hidden="1">1</definedName>
    <definedName name="solver_nwt" localSheetId="1" hidden="1">1</definedName>
    <definedName name="solver_opt" localSheetId="3" hidden="1">'A (3)'!$E$14</definedName>
    <definedName name="solver_opt" localSheetId="5" hidden="1">'A (4)'!$E$14</definedName>
    <definedName name="solver_opt" localSheetId="7" hidden="1">'A (old)'!$E$14</definedName>
    <definedName name="solver_opt" localSheetId="0" hidden="1">'Active 1'!$E$14</definedName>
    <definedName name="solver_opt" localSheetId="1" hidden="1">'Active 2'!$E$14</definedName>
    <definedName name="solver_pre" localSheetId="3" hidden="1">0.000001</definedName>
    <definedName name="solver_pre" localSheetId="5" hidden="1">0.000001</definedName>
    <definedName name="solver_pre" localSheetId="7" hidden="1">0.000001</definedName>
    <definedName name="solver_pre" localSheetId="0" hidden="1">0.000001</definedName>
    <definedName name="solver_pre" localSheetId="1" hidden="1">0.000001</definedName>
    <definedName name="solver_scl" localSheetId="3" hidden="1">2</definedName>
    <definedName name="solver_scl" localSheetId="5" hidden="1">2</definedName>
    <definedName name="solver_scl" localSheetId="7" hidden="1">2</definedName>
    <definedName name="solver_scl" localSheetId="0" hidden="1">2</definedName>
    <definedName name="solver_scl" localSheetId="1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im" localSheetId="0" hidden="1">100</definedName>
    <definedName name="solver_tim" localSheetId="1" hidden="1">100</definedName>
    <definedName name="solver_tol" localSheetId="3" hidden="1">0.05</definedName>
    <definedName name="solver_tol" localSheetId="5" hidden="1">0.05</definedName>
    <definedName name="solver_tol" localSheetId="7" hidden="1">0.05</definedName>
    <definedName name="solver_tol" localSheetId="0" hidden="1">0.05</definedName>
    <definedName name="solver_tol" localSheetId="1" hidden="1">0.05</definedName>
    <definedName name="solver_typ" localSheetId="3" hidden="1">2</definedName>
    <definedName name="solver_typ" localSheetId="5" hidden="1">2</definedName>
    <definedName name="solver_typ" localSheetId="7" hidden="1">2</definedName>
    <definedName name="solver_typ" localSheetId="0" hidden="1">2</definedName>
    <definedName name="solver_typ" localSheetId="1" hidden="1">2</definedName>
    <definedName name="solver_val" localSheetId="3" hidden="1">0</definedName>
    <definedName name="solver_val" localSheetId="5" hidden="1">0</definedName>
    <definedName name="solver_val" localSheetId="7" hidden="1">0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202" i="11" l="1"/>
  <c r="F202" i="11" s="1"/>
  <c r="P202" i="11"/>
  <c r="E203" i="4"/>
  <c r="F203" i="4" s="1"/>
  <c r="P203" i="4"/>
  <c r="P21" i="11"/>
  <c r="E201" i="4"/>
  <c r="F201" i="4"/>
  <c r="D9" i="4"/>
  <c r="C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F84" i="4"/>
  <c r="G84" i="4"/>
  <c r="E85" i="4"/>
  <c r="F85" i="4"/>
  <c r="G85" i="4"/>
  <c r="E86" i="4"/>
  <c r="F86" i="4"/>
  <c r="G86" i="4"/>
  <c r="E87" i="4"/>
  <c r="F87" i="4"/>
  <c r="G87" i="4"/>
  <c r="E88" i="4"/>
  <c r="F88" i="4"/>
  <c r="G88" i="4"/>
  <c r="E89" i="4"/>
  <c r="F89" i="4"/>
  <c r="G89" i="4"/>
  <c r="E91" i="4"/>
  <c r="F91" i="4"/>
  <c r="G91" i="4"/>
  <c r="E92" i="4"/>
  <c r="F92" i="4"/>
  <c r="G92" i="4"/>
  <c r="E93" i="4"/>
  <c r="F93" i="4"/>
  <c r="G93" i="4"/>
  <c r="E94" i="4"/>
  <c r="F94" i="4"/>
  <c r="G94" i="4"/>
  <c r="E95" i="4"/>
  <c r="F95" i="4"/>
  <c r="G95" i="4"/>
  <c r="E96" i="4"/>
  <c r="F96" i="4"/>
  <c r="G96" i="4"/>
  <c r="E97" i="4"/>
  <c r="F97" i="4"/>
  <c r="G97" i="4"/>
  <c r="E98" i="4"/>
  <c r="F98" i="4"/>
  <c r="G98" i="4"/>
  <c r="E99" i="4"/>
  <c r="F99" i="4"/>
  <c r="G99" i="4"/>
  <c r="E100" i="4"/>
  <c r="F100" i="4"/>
  <c r="G100" i="4"/>
  <c r="E101" i="4"/>
  <c r="F101" i="4"/>
  <c r="G101" i="4"/>
  <c r="E102" i="4"/>
  <c r="F102" i="4"/>
  <c r="G102" i="4"/>
  <c r="E103" i="4"/>
  <c r="F103" i="4"/>
  <c r="G103" i="4"/>
  <c r="E104" i="4"/>
  <c r="F104" i="4"/>
  <c r="G104" i="4"/>
  <c r="E105" i="4"/>
  <c r="F105" i="4"/>
  <c r="G105" i="4"/>
  <c r="E106" i="4"/>
  <c r="F106" i="4"/>
  <c r="G106" i="4"/>
  <c r="E107" i="4"/>
  <c r="F107" i="4"/>
  <c r="G107" i="4"/>
  <c r="E108" i="4"/>
  <c r="F108" i="4"/>
  <c r="G108" i="4"/>
  <c r="E109" i="4"/>
  <c r="F109" i="4"/>
  <c r="G109" i="4"/>
  <c r="E110" i="4"/>
  <c r="F110" i="4"/>
  <c r="G110" i="4"/>
  <c r="E111" i="4"/>
  <c r="F111" i="4"/>
  <c r="G111" i="4"/>
  <c r="E112" i="4"/>
  <c r="F112" i="4"/>
  <c r="G112" i="4"/>
  <c r="E113" i="4"/>
  <c r="F113" i="4"/>
  <c r="G113" i="4"/>
  <c r="E114" i="4"/>
  <c r="F114" i="4"/>
  <c r="G114" i="4"/>
  <c r="E115" i="4"/>
  <c r="F115" i="4"/>
  <c r="G115" i="4"/>
  <c r="E116" i="4"/>
  <c r="F116" i="4"/>
  <c r="G116" i="4"/>
  <c r="E117" i="4"/>
  <c r="F117" i="4"/>
  <c r="G117" i="4"/>
  <c r="E118" i="4"/>
  <c r="F118" i="4"/>
  <c r="G118" i="4"/>
  <c r="E119" i="4"/>
  <c r="F119" i="4"/>
  <c r="G119" i="4"/>
  <c r="E120" i="4"/>
  <c r="F120" i="4"/>
  <c r="G120" i="4"/>
  <c r="E121" i="4"/>
  <c r="F121" i="4"/>
  <c r="G121" i="4"/>
  <c r="E122" i="4"/>
  <c r="F122" i="4"/>
  <c r="G122" i="4"/>
  <c r="E123" i="4"/>
  <c r="F123" i="4"/>
  <c r="G123" i="4"/>
  <c r="E124" i="4"/>
  <c r="F124" i="4"/>
  <c r="G124" i="4"/>
  <c r="E125" i="4"/>
  <c r="F125" i="4"/>
  <c r="G125" i="4"/>
  <c r="E126" i="4"/>
  <c r="F126" i="4"/>
  <c r="G126" i="4"/>
  <c r="E127" i="4"/>
  <c r="F127" i="4"/>
  <c r="G127" i="4"/>
  <c r="E128" i="4"/>
  <c r="F128" i="4"/>
  <c r="G128" i="4"/>
  <c r="E129" i="4"/>
  <c r="F129" i="4"/>
  <c r="G129" i="4"/>
  <c r="E130" i="4"/>
  <c r="F130" i="4"/>
  <c r="G130" i="4"/>
  <c r="E131" i="4"/>
  <c r="F131" i="4"/>
  <c r="G131" i="4"/>
  <c r="E132" i="4"/>
  <c r="F132" i="4"/>
  <c r="G132" i="4"/>
  <c r="E133" i="4"/>
  <c r="F133" i="4"/>
  <c r="G133" i="4"/>
  <c r="E134" i="4"/>
  <c r="F134" i="4"/>
  <c r="G134" i="4"/>
  <c r="E135" i="4"/>
  <c r="F135" i="4"/>
  <c r="G135" i="4"/>
  <c r="E136" i="4"/>
  <c r="F136" i="4"/>
  <c r="G136" i="4"/>
  <c r="E137" i="4"/>
  <c r="F137" i="4"/>
  <c r="G137" i="4"/>
  <c r="E138" i="4"/>
  <c r="F138" i="4"/>
  <c r="G138" i="4"/>
  <c r="E139" i="4"/>
  <c r="F139" i="4"/>
  <c r="G139" i="4"/>
  <c r="E140" i="4"/>
  <c r="F140" i="4"/>
  <c r="G140" i="4"/>
  <c r="E141" i="4"/>
  <c r="F141" i="4"/>
  <c r="G141" i="4"/>
  <c r="E142" i="4"/>
  <c r="F142" i="4"/>
  <c r="G142" i="4"/>
  <c r="E143" i="4"/>
  <c r="F143" i="4"/>
  <c r="G143" i="4"/>
  <c r="E144" i="4"/>
  <c r="F144" i="4"/>
  <c r="G144" i="4"/>
  <c r="E145" i="4"/>
  <c r="F145" i="4"/>
  <c r="G145" i="4"/>
  <c r="E146" i="4"/>
  <c r="F146" i="4"/>
  <c r="G146" i="4"/>
  <c r="E147" i="4"/>
  <c r="F147" i="4"/>
  <c r="G147" i="4"/>
  <c r="E148" i="4"/>
  <c r="F148" i="4"/>
  <c r="G148" i="4"/>
  <c r="E149" i="4"/>
  <c r="F149" i="4"/>
  <c r="G149" i="4"/>
  <c r="E150" i="4"/>
  <c r="F150" i="4"/>
  <c r="G150" i="4"/>
  <c r="E151" i="4"/>
  <c r="F151" i="4"/>
  <c r="G151" i="4"/>
  <c r="E152" i="4"/>
  <c r="F152" i="4"/>
  <c r="G152" i="4"/>
  <c r="E153" i="4"/>
  <c r="F153" i="4"/>
  <c r="G153" i="4"/>
  <c r="E154" i="4"/>
  <c r="F154" i="4"/>
  <c r="G154" i="4"/>
  <c r="E155" i="4"/>
  <c r="F155" i="4"/>
  <c r="G155" i="4"/>
  <c r="E156" i="4"/>
  <c r="F156" i="4"/>
  <c r="G156" i="4"/>
  <c r="E157" i="4"/>
  <c r="F157" i="4"/>
  <c r="G157" i="4"/>
  <c r="E158" i="4"/>
  <c r="F158" i="4"/>
  <c r="G158" i="4"/>
  <c r="E159" i="4"/>
  <c r="F159" i="4"/>
  <c r="G159" i="4"/>
  <c r="E162" i="4"/>
  <c r="F162" i="4"/>
  <c r="G162" i="4"/>
  <c r="E163" i="4"/>
  <c r="F163" i="4"/>
  <c r="G163" i="4"/>
  <c r="E164" i="4"/>
  <c r="F164" i="4"/>
  <c r="G164" i="4"/>
  <c r="E165" i="4"/>
  <c r="F165" i="4"/>
  <c r="G165" i="4"/>
  <c r="E169" i="4"/>
  <c r="F169" i="4"/>
  <c r="G169" i="4"/>
  <c r="E173" i="4"/>
  <c r="F173" i="4"/>
  <c r="G173" i="4"/>
  <c r="E174" i="4"/>
  <c r="F174" i="4"/>
  <c r="G174" i="4"/>
  <c r="E175" i="4"/>
  <c r="F175" i="4"/>
  <c r="G175" i="4"/>
  <c r="E176" i="4"/>
  <c r="F176" i="4"/>
  <c r="G176" i="4"/>
  <c r="E177" i="4"/>
  <c r="F177" i="4"/>
  <c r="G177" i="4"/>
  <c r="E178" i="4"/>
  <c r="F178" i="4"/>
  <c r="G178" i="4"/>
  <c r="E179" i="4"/>
  <c r="F179" i="4"/>
  <c r="G179" i="4"/>
  <c r="E180" i="4"/>
  <c r="F180" i="4"/>
  <c r="G180" i="4"/>
  <c r="E181" i="4"/>
  <c r="F181" i="4"/>
  <c r="G181" i="4"/>
  <c r="E182" i="4"/>
  <c r="F182" i="4"/>
  <c r="G182" i="4"/>
  <c r="E188" i="4"/>
  <c r="F188" i="4"/>
  <c r="G188" i="4"/>
  <c r="E189" i="4"/>
  <c r="F189" i="4"/>
  <c r="G189" i="4"/>
  <c r="E190" i="4"/>
  <c r="F190" i="4"/>
  <c r="G190" i="4"/>
  <c r="E191" i="4"/>
  <c r="F191" i="4"/>
  <c r="G191" i="4"/>
  <c r="E192" i="4"/>
  <c r="F192" i="4"/>
  <c r="G192" i="4"/>
  <c r="E193" i="4"/>
  <c r="F193" i="4"/>
  <c r="G193" i="4"/>
  <c r="E194" i="4"/>
  <c r="F194" i="4"/>
  <c r="G194" i="4"/>
  <c r="E195" i="4"/>
  <c r="F195" i="4"/>
  <c r="G195" i="4"/>
  <c r="E196" i="4"/>
  <c r="F196" i="4"/>
  <c r="G196" i="4"/>
  <c r="E197" i="4"/>
  <c r="F197" i="4"/>
  <c r="G197" i="4"/>
  <c r="E198" i="4"/>
  <c r="F198" i="4"/>
  <c r="G198" i="4"/>
  <c r="E199" i="4"/>
  <c r="F199" i="4"/>
  <c r="G199" i="4"/>
  <c r="E200" i="4"/>
  <c r="F200" i="4"/>
  <c r="G200" i="4"/>
  <c r="E202" i="4"/>
  <c r="F202" i="4"/>
  <c r="G202" i="4"/>
  <c r="E90" i="4"/>
  <c r="F90" i="4"/>
  <c r="E160" i="4"/>
  <c r="F160" i="4"/>
  <c r="E161" i="4"/>
  <c r="F161" i="4"/>
  <c r="E166" i="4"/>
  <c r="F166" i="4"/>
  <c r="E167" i="4"/>
  <c r="F167" i="4"/>
  <c r="E168" i="4"/>
  <c r="F168" i="4"/>
  <c r="E170" i="4"/>
  <c r="F170" i="4"/>
  <c r="E171" i="4"/>
  <c r="F171" i="4"/>
  <c r="E172" i="4"/>
  <c r="F172" i="4"/>
  <c r="E183" i="4"/>
  <c r="F183" i="4"/>
  <c r="E184" i="4"/>
  <c r="F184" i="4"/>
  <c r="E185" i="4"/>
  <c r="F185" i="4"/>
  <c r="E186" i="4"/>
  <c r="F186" i="4"/>
  <c r="E187" i="4"/>
  <c r="F187" i="4"/>
  <c r="D11" i="4"/>
  <c r="O143" i="4" s="1"/>
  <c r="R143" i="4" s="1"/>
  <c r="T143" i="4" s="1"/>
  <c r="D12" i="4"/>
  <c r="D13" i="4"/>
  <c r="P201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6" i="4"/>
  <c r="F36" i="4"/>
  <c r="E32" i="4"/>
  <c r="F32" i="4"/>
  <c r="E33" i="4"/>
  <c r="F33" i="4"/>
  <c r="E34" i="4"/>
  <c r="F34" i="4"/>
  <c r="E35" i="4"/>
  <c r="F35" i="4"/>
  <c r="D11" i="11"/>
  <c r="D12" i="11"/>
  <c r="D16" i="11" s="1"/>
  <c r="D19" i="11" s="1"/>
  <c r="D13" i="11"/>
  <c r="C9" i="11"/>
  <c r="D9" i="11"/>
  <c r="E80" i="11"/>
  <c r="F80" i="11"/>
  <c r="G80" i="11"/>
  <c r="E81" i="11"/>
  <c r="F81" i="11"/>
  <c r="G81" i="11"/>
  <c r="E82" i="11"/>
  <c r="F82" i="11"/>
  <c r="G82" i="11"/>
  <c r="E83" i="11"/>
  <c r="F83" i="11"/>
  <c r="G83" i="11"/>
  <c r="E84" i="11"/>
  <c r="F84" i="11"/>
  <c r="G84" i="11"/>
  <c r="E85" i="11"/>
  <c r="F85" i="11"/>
  <c r="G85" i="11"/>
  <c r="E86" i="11"/>
  <c r="F86" i="11"/>
  <c r="G86" i="11"/>
  <c r="E87" i="11"/>
  <c r="F87" i="11"/>
  <c r="G87" i="11"/>
  <c r="E88" i="11"/>
  <c r="F88" i="11"/>
  <c r="G88" i="11"/>
  <c r="E89" i="11"/>
  <c r="F89" i="11"/>
  <c r="G89" i="11"/>
  <c r="E91" i="11"/>
  <c r="F91" i="11"/>
  <c r="G91" i="11"/>
  <c r="E92" i="11"/>
  <c r="F92" i="11"/>
  <c r="G92" i="11"/>
  <c r="E93" i="11"/>
  <c r="F93" i="11"/>
  <c r="G93" i="11"/>
  <c r="E94" i="11"/>
  <c r="F94" i="11"/>
  <c r="G94" i="11"/>
  <c r="E95" i="11"/>
  <c r="F95" i="11"/>
  <c r="G95" i="11"/>
  <c r="E96" i="11"/>
  <c r="F96" i="11"/>
  <c r="E97" i="11"/>
  <c r="F97" i="11"/>
  <c r="G97" i="11"/>
  <c r="E98" i="11"/>
  <c r="F98" i="11"/>
  <c r="G98" i="11"/>
  <c r="E99" i="11"/>
  <c r="F99" i="11"/>
  <c r="G99" i="11"/>
  <c r="E100" i="11"/>
  <c r="F100" i="11"/>
  <c r="G100" i="11"/>
  <c r="E101" i="11"/>
  <c r="F101" i="11"/>
  <c r="G101" i="11"/>
  <c r="E102" i="11"/>
  <c r="F102" i="11"/>
  <c r="G102" i="11"/>
  <c r="E103" i="11"/>
  <c r="F103" i="11"/>
  <c r="G103" i="11"/>
  <c r="E104" i="11"/>
  <c r="F104" i="11"/>
  <c r="G104" i="11"/>
  <c r="E105" i="11"/>
  <c r="F105" i="11"/>
  <c r="G105" i="11"/>
  <c r="E106" i="11"/>
  <c r="F106" i="11"/>
  <c r="G106" i="11"/>
  <c r="E107" i="11"/>
  <c r="F107" i="11"/>
  <c r="G107" i="11"/>
  <c r="E108" i="11"/>
  <c r="F108" i="11"/>
  <c r="G108" i="11"/>
  <c r="E109" i="11"/>
  <c r="F109" i="11"/>
  <c r="G109" i="11"/>
  <c r="E110" i="11"/>
  <c r="F110" i="11"/>
  <c r="G110" i="11"/>
  <c r="E111" i="11"/>
  <c r="F111" i="11"/>
  <c r="G111" i="11"/>
  <c r="E112" i="11"/>
  <c r="F112" i="11"/>
  <c r="E113" i="11"/>
  <c r="F113" i="11"/>
  <c r="G113" i="11"/>
  <c r="E114" i="11"/>
  <c r="F114" i="11"/>
  <c r="G114" i="11"/>
  <c r="E115" i="11"/>
  <c r="F115" i="11"/>
  <c r="G115" i="11"/>
  <c r="E116" i="11"/>
  <c r="F116" i="11"/>
  <c r="G116" i="11"/>
  <c r="E117" i="11"/>
  <c r="F117" i="11"/>
  <c r="G117" i="11"/>
  <c r="E118" i="11"/>
  <c r="F118" i="11"/>
  <c r="G118" i="11"/>
  <c r="E119" i="11"/>
  <c r="F119" i="11"/>
  <c r="G119" i="11"/>
  <c r="K119" i="11"/>
  <c r="E120" i="11"/>
  <c r="F120" i="11"/>
  <c r="G120" i="11"/>
  <c r="E121" i="11"/>
  <c r="F121" i="11"/>
  <c r="G121" i="11"/>
  <c r="E122" i="11"/>
  <c r="F122" i="11"/>
  <c r="G122" i="11"/>
  <c r="E123" i="11"/>
  <c r="F123" i="11"/>
  <c r="G123" i="11"/>
  <c r="E124" i="11"/>
  <c r="F124" i="11"/>
  <c r="G124" i="11"/>
  <c r="E125" i="11"/>
  <c r="F125" i="11"/>
  <c r="E126" i="11"/>
  <c r="F126" i="11"/>
  <c r="G126" i="11"/>
  <c r="E127" i="11"/>
  <c r="F127" i="11"/>
  <c r="G127" i="11"/>
  <c r="E128" i="11"/>
  <c r="F128" i="11"/>
  <c r="G128" i="11"/>
  <c r="E129" i="11"/>
  <c r="F129" i="11"/>
  <c r="G129" i="11"/>
  <c r="K129" i="11"/>
  <c r="E130" i="11"/>
  <c r="F130" i="11"/>
  <c r="G130" i="11"/>
  <c r="E131" i="11"/>
  <c r="F131" i="11"/>
  <c r="G131" i="11"/>
  <c r="E132" i="11"/>
  <c r="F132" i="11"/>
  <c r="G132" i="11"/>
  <c r="E133" i="11"/>
  <c r="F133" i="11"/>
  <c r="G133" i="11"/>
  <c r="E134" i="11"/>
  <c r="F134" i="11"/>
  <c r="G134" i="11"/>
  <c r="E135" i="11"/>
  <c r="F135" i="11"/>
  <c r="G135" i="11"/>
  <c r="E136" i="11"/>
  <c r="F136" i="11"/>
  <c r="G136" i="11"/>
  <c r="E137" i="11"/>
  <c r="F137" i="11"/>
  <c r="G137" i="11"/>
  <c r="E138" i="11"/>
  <c r="F138" i="11"/>
  <c r="G138" i="11"/>
  <c r="E139" i="11"/>
  <c r="F139" i="11"/>
  <c r="G139" i="11"/>
  <c r="E140" i="11"/>
  <c r="F140" i="11"/>
  <c r="G140" i="11"/>
  <c r="E141" i="11"/>
  <c r="F141" i="11"/>
  <c r="E142" i="11"/>
  <c r="F142" i="11"/>
  <c r="G142" i="11"/>
  <c r="E143" i="11"/>
  <c r="F143" i="11"/>
  <c r="G143" i="11"/>
  <c r="E144" i="11"/>
  <c r="F144" i="11"/>
  <c r="G144" i="11"/>
  <c r="E145" i="11"/>
  <c r="F145" i="11"/>
  <c r="E146" i="11"/>
  <c r="F146" i="11"/>
  <c r="G146" i="11"/>
  <c r="E147" i="11"/>
  <c r="F147" i="11"/>
  <c r="G147" i="11"/>
  <c r="E148" i="11"/>
  <c r="F148" i="11"/>
  <c r="G148" i="11"/>
  <c r="E149" i="11"/>
  <c r="F149" i="11"/>
  <c r="G149" i="11"/>
  <c r="E150" i="11"/>
  <c r="F150" i="11"/>
  <c r="G150" i="11"/>
  <c r="E151" i="11"/>
  <c r="F151" i="11"/>
  <c r="G151" i="11"/>
  <c r="E152" i="11"/>
  <c r="F152" i="11"/>
  <c r="G152" i="11"/>
  <c r="E153" i="11"/>
  <c r="F153" i="11"/>
  <c r="G153" i="11"/>
  <c r="E154" i="11"/>
  <c r="F154" i="11"/>
  <c r="G154" i="11"/>
  <c r="E155" i="11"/>
  <c r="F155" i="11"/>
  <c r="G155" i="11"/>
  <c r="E156" i="11"/>
  <c r="F156" i="11"/>
  <c r="G156" i="11"/>
  <c r="E157" i="11"/>
  <c r="F157" i="11"/>
  <c r="E158" i="11"/>
  <c r="F158" i="11"/>
  <c r="G158" i="11"/>
  <c r="E159" i="11"/>
  <c r="F159" i="11"/>
  <c r="G159" i="11"/>
  <c r="E162" i="11"/>
  <c r="F162" i="11"/>
  <c r="G162" i="11"/>
  <c r="E163" i="11"/>
  <c r="F163" i="11"/>
  <c r="G163" i="11"/>
  <c r="E164" i="11"/>
  <c r="F164" i="11"/>
  <c r="G164" i="11"/>
  <c r="E165" i="11"/>
  <c r="F165" i="11"/>
  <c r="E169" i="11"/>
  <c r="F169" i="11"/>
  <c r="G169" i="11"/>
  <c r="E173" i="11"/>
  <c r="F173" i="11"/>
  <c r="E174" i="11"/>
  <c r="F174" i="11"/>
  <c r="G174" i="11"/>
  <c r="E175" i="11"/>
  <c r="F175" i="11"/>
  <c r="G175" i="11"/>
  <c r="E176" i="11"/>
  <c r="F176" i="11"/>
  <c r="G176" i="11"/>
  <c r="E177" i="11"/>
  <c r="F177" i="11"/>
  <c r="E178" i="11"/>
  <c r="F178" i="11"/>
  <c r="G178" i="11"/>
  <c r="E179" i="11"/>
  <c r="F179" i="11"/>
  <c r="G179" i="11"/>
  <c r="E180" i="11"/>
  <c r="F180" i="11"/>
  <c r="G180" i="11"/>
  <c r="E181" i="11"/>
  <c r="F181" i="11"/>
  <c r="G181" i="11"/>
  <c r="E182" i="11"/>
  <c r="F182" i="11"/>
  <c r="G182" i="11"/>
  <c r="E188" i="11"/>
  <c r="F188" i="11"/>
  <c r="G188" i="11"/>
  <c r="E189" i="11"/>
  <c r="F189" i="11"/>
  <c r="G189" i="11"/>
  <c r="E190" i="11"/>
  <c r="F190" i="11"/>
  <c r="G190" i="11"/>
  <c r="E191" i="11"/>
  <c r="F191" i="11"/>
  <c r="G191" i="11"/>
  <c r="E192" i="11"/>
  <c r="F192" i="11"/>
  <c r="G192" i="11"/>
  <c r="E193" i="11"/>
  <c r="F193" i="11"/>
  <c r="G193" i="11"/>
  <c r="E194" i="11"/>
  <c r="F194" i="11"/>
  <c r="G194" i="11"/>
  <c r="E195" i="11"/>
  <c r="F195" i="11"/>
  <c r="G195" i="11"/>
  <c r="E196" i="11"/>
  <c r="F196" i="11"/>
  <c r="G196" i="11"/>
  <c r="E197" i="11"/>
  <c r="F197" i="11"/>
  <c r="E198" i="11"/>
  <c r="F198" i="11"/>
  <c r="G198" i="11"/>
  <c r="E199" i="11"/>
  <c r="F199" i="11"/>
  <c r="G199" i="11"/>
  <c r="E200" i="11"/>
  <c r="F200" i="11"/>
  <c r="G200" i="11"/>
  <c r="E201" i="11"/>
  <c r="F201" i="11"/>
  <c r="G201" i="11"/>
  <c r="E90" i="11"/>
  <c r="F90" i="11"/>
  <c r="E160" i="11"/>
  <c r="F160" i="11"/>
  <c r="E161" i="11"/>
  <c r="F161" i="11"/>
  <c r="E166" i="11"/>
  <c r="F166" i="11"/>
  <c r="E167" i="11"/>
  <c r="F167" i="11"/>
  <c r="E168" i="11"/>
  <c r="F168" i="11"/>
  <c r="E170" i="11"/>
  <c r="F170" i="11"/>
  <c r="E171" i="11"/>
  <c r="F171" i="11"/>
  <c r="E172" i="11"/>
  <c r="F172" i="11"/>
  <c r="E183" i="11"/>
  <c r="F183" i="11"/>
  <c r="E184" i="11"/>
  <c r="F184" i="11"/>
  <c r="E185" i="11"/>
  <c r="F185" i="11"/>
  <c r="E186" i="11"/>
  <c r="F186" i="11"/>
  <c r="E187" i="11"/>
  <c r="F187" i="11"/>
  <c r="E21" i="11"/>
  <c r="F21" i="11"/>
  <c r="G21" i="11"/>
  <c r="E22" i="11"/>
  <c r="F22" i="11"/>
  <c r="G22" i="11"/>
  <c r="E23" i="11"/>
  <c r="F23" i="11"/>
  <c r="G23" i="11"/>
  <c r="E24" i="11"/>
  <c r="F24" i="11"/>
  <c r="E25" i="11"/>
  <c r="F25" i="11"/>
  <c r="G25" i="11"/>
  <c r="E26" i="11"/>
  <c r="F26" i="11"/>
  <c r="G26" i="11"/>
  <c r="E27" i="11"/>
  <c r="F27" i="11"/>
  <c r="G27" i="11"/>
  <c r="E28" i="11"/>
  <c r="F28" i="11"/>
  <c r="G28" i="11"/>
  <c r="E29" i="11"/>
  <c r="F29" i="11"/>
  <c r="G29" i="11"/>
  <c r="E30" i="11"/>
  <c r="F30" i="11"/>
  <c r="G30" i="11"/>
  <c r="E31" i="11"/>
  <c r="F31" i="11"/>
  <c r="G31" i="11"/>
  <c r="E32" i="11"/>
  <c r="F32" i="11"/>
  <c r="E33" i="11"/>
  <c r="F33" i="11"/>
  <c r="G33" i="11"/>
  <c r="E34" i="11"/>
  <c r="F34" i="11"/>
  <c r="G34" i="11"/>
  <c r="E35" i="11"/>
  <c r="F35" i="11"/>
  <c r="G35" i="11"/>
  <c r="E36" i="11"/>
  <c r="F36" i="11"/>
  <c r="G36" i="11"/>
  <c r="E37" i="11"/>
  <c r="F37" i="11"/>
  <c r="G37" i="11"/>
  <c r="E38" i="11"/>
  <c r="F38" i="11"/>
  <c r="G38" i="11"/>
  <c r="E39" i="11"/>
  <c r="F39" i="11"/>
  <c r="G39" i="11"/>
  <c r="E40" i="11"/>
  <c r="F40" i="11"/>
  <c r="G40" i="11"/>
  <c r="E41" i="11"/>
  <c r="F41" i="11"/>
  <c r="G41" i="11"/>
  <c r="E42" i="11"/>
  <c r="F42" i="11"/>
  <c r="G42" i="11"/>
  <c r="E43" i="11"/>
  <c r="F43" i="11"/>
  <c r="G43" i="11"/>
  <c r="E44" i="11"/>
  <c r="F44" i="11"/>
  <c r="G44" i="11"/>
  <c r="E45" i="11"/>
  <c r="F45" i="11"/>
  <c r="G45" i="11"/>
  <c r="E46" i="11"/>
  <c r="F46" i="11"/>
  <c r="G46" i="11"/>
  <c r="E47" i="11"/>
  <c r="F47" i="11"/>
  <c r="E48" i="11"/>
  <c r="F48" i="11"/>
  <c r="G48" i="11"/>
  <c r="E49" i="11"/>
  <c r="F49" i="11"/>
  <c r="G49" i="11"/>
  <c r="E50" i="11"/>
  <c r="F50" i="11"/>
  <c r="G50" i="11"/>
  <c r="E51" i="11"/>
  <c r="F51" i="11"/>
  <c r="G51" i="11"/>
  <c r="E52" i="11"/>
  <c r="F52" i="11"/>
  <c r="G52" i="11"/>
  <c r="I52" i="11"/>
  <c r="E53" i="11"/>
  <c r="F53" i="11"/>
  <c r="E54" i="11"/>
  <c r="F54" i="11"/>
  <c r="E55" i="11"/>
  <c r="F55" i="11"/>
  <c r="E56" i="11"/>
  <c r="F56" i="11"/>
  <c r="G56" i="11"/>
  <c r="E57" i="11"/>
  <c r="F57" i="11"/>
  <c r="E58" i="11"/>
  <c r="F58" i="11"/>
  <c r="G58" i="11"/>
  <c r="E59" i="11"/>
  <c r="F59" i="11"/>
  <c r="E60" i="11"/>
  <c r="F60" i="11"/>
  <c r="G60" i="11"/>
  <c r="I60" i="11"/>
  <c r="E61" i="11"/>
  <c r="F61" i="11"/>
  <c r="E62" i="11"/>
  <c r="F62" i="11"/>
  <c r="E63" i="11"/>
  <c r="F63" i="11"/>
  <c r="G63" i="11"/>
  <c r="E64" i="11"/>
  <c r="F64" i="11"/>
  <c r="G64" i="11"/>
  <c r="E65" i="11"/>
  <c r="F65" i="11"/>
  <c r="G65" i="11"/>
  <c r="E66" i="11"/>
  <c r="F66" i="11"/>
  <c r="E67" i="11"/>
  <c r="F67" i="11"/>
  <c r="G67" i="11"/>
  <c r="E68" i="11"/>
  <c r="F68" i="11"/>
  <c r="G68" i="11"/>
  <c r="E69" i="11"/>
  <c r="F69" i="11"/>
  <c r="E70" i="11"/>
  <c r="F70" i="11"/>
  <c r="G70" i="11"/>
  <c r="E71" i="11"/>
  <c r="F71" i="11"/>
  <c r="G71" i="11"/>
  <c r="E72" i="11"/>
  <c r="F72" i="11"/>
  <c r="G72" i="11"/>
  <c r="E73" i="11"/>
  <c r="F73" i="11"/>
  <c r="E74" i="11"/>
  <c r="F74" i="11"/>
  <c r="G74" i="11"/>
  <c r="E75" i="11"/>
  <c r="F75" i="11"/>
  <c r="E76" i="11"/>
  <c r="F76" i="11"/>
  <c r="G76" i="11"/>
  <c r="E77" i="11"/>
  <c r="F77" i="11"/>
  <c r="E78" i="11"/>
  <c r="F78" i="11"/>
  <c r="E79" i="11"/>
  <c r="F79" i="11"/>
  <c r="G79" i="11"/>
  <c r="Q90" i="11"/>
  <c r="F16" i="11"/>
  <c r="F17" i="11" s="1"/>
  <c r="C17" i="11"/>
  <c r="J21" i="11"/>
  <c r="J22" i="11"/>
  <c r="P22" i="11"/>
  <c r="P23" i="11"/>
  <c r="P24" i="11"/>
  <c r="J25" i="11"/>
  <c r="P25" i="11"/>
  <c r="P26" i="11"/>
  <c r="J27" i="11"/>
  <c r="P27" i="11"/>
  <c r="J28" i="11"/>
  <c r="P28" i="11"/>
  <c r="P29" i="11"/>
  <c r="P30" i="11"/>
  <c r="P31" i="11"/>
  <c r="P32" i="11"/>
  <c r="I33" i="11"/>
  <c r="P33" i="11"/>
  <c r="P34" i="11"/>
  <c r="I35" i="11"/>
  <c r="P35" i="11"/>
  <c r="J36" i="11"/>
  <c r="P36" i="11"/>
  <c r="P37" i="11"/>
  <c r="P38" i="11"/>
  <c r="I39" i="11"/>
  <c r="P39" i="11"/>
  <c r="I40" i="11"/>
  <c r="P40" i="11"/>
  <c r="P41" i="11"/>
  <c r="P42" i="11"/>
  <c r="P43" i="11"/>
  <c r="I44" i="11"/>
  <c r="P44" i="11"/>
  <c r="P45" i="11"/>
  <c r="P46" i="11"/>
  <c r="P47" i="11"/>
  <c r="I48" i="11"/>
  <c r="P48" i="11"/>
  <c r="P49" i="11"/>
  <c r="P50" i="11"/>
  <c r="P51" i="11"/>
  <c r="P52" i="11"/>
  <c r="P53" i="11"/>
  <c r="P54" i="11"/>
  <c r="P55" i="11"/>
  <c r="I56" i="11"/>
  <c r="P56" i="11"/>
  <c r="P57" i="11"/>
  <c r="P58" i="11"/>
  <c r="P59" i="11"/>
  <c r="P60" i="11"/>
  <c r="P61" i="11"/>
  <c r="P62" i="11"/>
  <c r="I63" i="11"/>
  <c r="P63" i="11"/>
  <c r="I64" i="11"/>
  <c r="P64" i="11"/>
  <c r="I65" i="11"/>
  <c r="P65" i="11"/>
  <c r="P66" i="11"/>
  <c r="P67" i="11"/>
  <c r="I68" i="11"/>
  <c r="P68" i="11"/>
  <c r="P69" i="11"/>
  <c r="P70" i="11"/>
  <c r="I71" i="11"/>
  <c r="P71" i="11"/>
  <c r="J72" i="11"/>
  <c r="P72" i="11"/>
  <c r="P73" i="11"/>
  <c r="P74" i="11"/>
  <c r="P75" i="11"/>
  <c r="K76" i="11"/>
  <c r="P76" i="11"/>
  <c r="P77" i="11"/>
  <c r="P78" i="11"/>
  <c r="J79" i="11"/>
  <c r="P79" i="11"/>
  <c r="K80" i="11"/>
  <c r="P80" i="11"/>
  <c r="J81" i="11"/>
  <c r="P81" i="11"/>
  <c r="K82" i="11"/>
  <c r="P82" i="11"/>
  <c r="K83" i="11"/>
  <c r="P83" i="11"/>
  <c r="K84" i="11"/>
  <c r="P84" i="11"/>
  <c r="K85" i="11"/>
  <c r="P85" i="11"/>
  <c r="K86" i="11"/>
  <c r="P86" i="11"/>
  <c r="K87" i="11"/>
  <c r="P87" i="11"/>
  <c r="K88" i="11"/>
  <c r="P88" i="11"/>
  <c r="K89" i="11"/>
  <c r="P89" i="11"/>
  <c r="P90" i="11"/>
  <c r="J91" i="11"/>
  <c r="P91" i="11"/>
  <c r="K92" i="11"/>
  <c r="P92" i="11"/>
  <c r="K93" i="11"/>
  <c r="P93" i="11"/>
  <c r="K94" i="11"/>
  <c r="P94" i="11"/>
  <c r="K95" i="11"/>
  <c r="P95" i="11"/>
  <c r="P96" i="11"/>
  <c r="J97" i="11"/>
  <c r="P97" i="11"/>
  <c r="K98" i="11"/>
  <c r="P98" i="11"/>
  <c r="J99" i="11"/>
  <c r="P99" i="11"/>
  <c r="J100" i="11"/>
  <c r="P100" i="11"/>
  <c r="J101" i="11"/>
  <c r="P101" i="11"/>
  <c r="J102" i="11"/>
  <c r="P102" i="11"/>
  <c r="K103" i="11"/>
  <c r="P103" i="11"/>
  <c r="K104" i="11"/>
  <c r="P104" i="11"/>
  <c r="K105" i="11"/>
  <c r="P105" i="11"/>
  <c r="K106" i="11"/>
  <c r="P106" i="11"/>
  <c r="K107" i="11"/>
  <c r="P107" i="11"/>
  <c r="K108" i="11"/>
  <c r="P108" i="11"/>
  <c r="K109" i="11"/>
  <c r="P109" i="11"/>
  <c r="P110" i="11"/>
  <c r="K111" i="11"/>
  <c r="P111" i="11"/>
  <c r="P112" i="11"/>
  <c r="K113" i="11"/>
  <c r="P113" i="11"/>
  <c r="K114" i="11"/>
  <c r="P114" i="11"/>
  <c r="K115" i="11"/>
  <c r="P115" i="11"/>
  <c r="K116" i="11"/>
  <c r="P116" i="11"/>
  <c r="K117" i="11"/>
  <c r="P117" i="11"/>
  <c r="J118" i="11"/>
  <c r="P118" i="11"/>
  <c r="P119" i="11"/>
  <c r="K120" i="11"/>
  <c r="P120" i="11"/>
  <c r="K121" i="11"/>
  <c r="P121" i="11"/>
  <c r="K122" i="11"/>
  <c r="P122" i="11"/>
  <c r="K123" i="11"/>
  <c r="P123" i="11"/>
  <c r="K124" i="11"/>
  <c r="P124" i="11"/>
  <c r="P125" i="11"/>
  <c r="K126" i="11"/>
  <c r="P126" i="11"/>
  <c r="K127" i="11"/>
  <c r="P127" i="11"/>
  <c r="K128" i="11"/>
  <c r="P128" i="11"/>
  <c r="P129" i="11"/>
  <c r="K130" i="11"/>
  <c r="P130" i="11"/>
  <c r="J131" i="11"/>
  <c r="P131" i="11"/>
  <c r="J132" i="11"/>
  <c r="P132" i="11"/>
  <c r="J133" i="11"/>
  <c r="P133" i="11"/>
  <c r="J134" i="11"/>
  <c r="P134" i="11"/>
  <c r="J135" i="11"/>
  <c r="P135" i="11"/>
  <c r="J136" i="11"/>
  <c r="P136" i="11"/>
  <c r="K137" i="11"/>
  <c r="P137" i="11"/>
  <c r="J138" i="11"/>
  <c r="P138" i="11"/>
  <c r="P139" i="11"/>
  <c r="K140" i="11"/>
  <c r="P140" i="11"/>
  <c r="P141" i="11"/>
  <c r="J142" i="11"/>
  <c r="P142" i="11"/>
  <c r="J143" i="11"/>
  <c r="P143" i="11"/>
  <c r="P144" i="11"/>
  <c r="P145" i="11"/>
  <c r="J146" i="11"/>
  <c r="P146" i="11"/>
  <c r="K147" i="11"/>
  <c r="P147" i="11"/>
  <c r="K148" i="11"/>
  <c r="P148" i="11"/>
  <c r="J149" i="11"/>
  <c r="P149" i="11"/>
  <c r="J150" i="11"/>
  <c r="P150" i="11"/>
  <c r="K151" i="11"/>
  <c r="P151" i="11"/>
  <c r="K152" i="11"/>
  <c r="P152" i="11"/>
  <c r="K153" i="11"/>
  <c r="P153" i="11"/>
  <c r="K154" i="11"/>
  <c r="P154" i="11"/>
  <c r="K155" i="11"/>
  <c r="P155" i="11"/>
  <c r="K156" i="11"/>
  <c r="P156" i="11"/>
  <c r="P157" i="11"/>
  <c r="K158" i="11"/>
  <c r="P158" i="11"/>
  <c r="K159" i="11"/>
  <c r="P159" i="11"/>
  <c r="P160" i="11"/>
  <c r="P161" i="11"/>
  <c r="J162" i="11"/>
  <c r="P162" i="11"/>
  <c r="J163" i="11"/>
  <c r="P163" i="11"/>
  <c r="J164" i="11"/>
  <c r="P164" i="11"/>
  <c r="P165" i="11"/>
  <c r="P166" i="11"/>
  <c r="P167" i="11"/>
  <c r="P168" i="11"/>
  <c r="K169" i="11"/>
  <c r="P169" i="11"/>
  <c r="P170" i="11"/>
  <c r="P171" i="11"/>
  <c r="P172" i="11"/>
  <c r="P173" i="11"/>
  <c r="J174" i="11"/>
  <c r="P174" i="11"/>
  <c r="J175" i="11"/>
  <c r="P175" i="11"/>
  <c r="J176" i="11"/>
  <c r="P176" i="11"/>
  <c r="P177" i="11"/>
  <c r="J178" i="11"/>
  <c r="P178" i="11"/>
  <c r="J179" i="11"/>
  <c r="P179" i="11"/>
  <c r="K180" i="11"/>
  <c r="P180" i="11"/>
  <c r="P181" i="11"/>
  <c r="J182" i="11"/>
  <c r="P182" i="11"/>
  <c r="P183" i="11"/>
  <c r="P184" i="11"/>
  <c r="P185" i="11"/>
  <c r="P186" i="11"/>
  <c r="P187" i="11"/>
  <c r="J188" i="11"/>
  <c r="P188" i="11"/>
  <c r="J189" i="11"/>
  <c r="P189" i="11"/>
  <c r="J190" i="11"/>
  <c r="P190" i="11"/>
  <c r="J191" i="11"/>
  <c r="P191" i="11"/>
  <c r="J192" i="11"/>
  <c r="P192" i="11"/>
  <c r="J193" i="11"/>
  <c r="P193" i="11"/>
  <c r="J194" i="11"/>
  <c r="P194" i="11"/>
  <c r="J195" i="11"/>
  <c r="P195" i="11"/>
  <c r="J196" i="11"/>
  <c r="P196" i="11"/>
  <c r="P197" i="11"/>
  <c r="J198" i="11"/>
  <c r="P198" i="11"/>
  <c r="J199" i="11"/>
  <c r="P199" i="11"/>
  <c r="J200" i="11"/>
  <c r="P200" i="11"/>
  <c r="J201" i="11"/>
  <c r="P201" i="11"/>
  <c r="J202" i="4"/>
  <c r="O202" i="4"/>
  <c r="R202" i="4" s="1"/>
  <c r="T202" i="4" s="1"/>
  <c r="P202" i="4"/>
  <c r="J200" i="4"/>
  <c r="P200" i="4"/>
  <c r="J199" i="4"/>
  <c r="P199" i="4"/>
  <c r="J193" i="4"/>
  <c r="P193" i="4"/>
  <c r="J194" i="4"/>
  <c r="P194" i="4"/>
  <c r="J195" i="4"/>
  <c r="P195" i="4"/>
  <c r="J196" i="4"/>
  <c r="P196" i="4"/>
  <c r="J197" i="4"/>
  <c r="P197" i="4"/>
  <c r="J198" i="4"/>
  <c r="P198" i="4"/>
  <c r="P191" i="4"/>
  <c r="J191" i="4"/>
  <c r="P189" i="4"/>
  <c r="J189" i="4"/>
  <c r="P190" i="4"/>
  <c r="J190" i="4"/>
  <c r="P188" i="4"/>
  <c r="J188" i="4"/>
  <c r="O192" i="4"/>
  <c r="R192" i="4" s="1"/>
  <c r="T192" i="4" s="1"/>
  <c r="P192" i="4"/>
  <c r="J192" i="4"/>
  <c r="G23" i="4"/>
  <c r="J23" i="4"/>
  <c r="G25" i="4"/>
  <c r="G31" i="4"/>
  <c r="G22" i="4"/>
  <c r="J22" i="4"/>
  <c r="G24" i="4"/>
  <c r="J24" i="4"/>
  <c r="G26" i="4"/>
  <c r="J26" i="4"/>
  <c r="G27" i="4"/>
  <c r="J27" i="4"/>
  <c r="G28" i="4"/>
  <c r="J28" i="4"/>
  <c r="G29" i="4"/>
  <c r="J29" i="4"/>
  <c r="G30" i="4"/>
  <c r="J30" i="4"/>
  <c r="G34" i="4"/>
  <c r="J34" i="4"/>
  <c r="G36" i="4"/>
  <c r="J36" i="4"/>
  <c r="J81" i="4"/>
  <c r="J31" i="4"/>
  <c r="G21" i="4"/>
  <c r="J21" i="4"/>
  <c r="K88" i="4"/>
  <c r="E76" i="4"/>
  <c r="F76" i="4"/>
  <c r="G76" i="4"/>
  <c r="K76" i="4"/>
  <c r="E77" i="4"/>
  <c r="F77" i="4"/>
  <c r="G77" i="4"/>
  <c r="K77" i="4"/>
  <c r="K83" i="4"/>
  <c r="G33" i="4"/>
  <c r="O33" i="4"/>
  <c r="R33" i="4" s="1"/>
  <c r="T33" i="4" s="1"/>
  <c r="G35" i="4"/>
  <c r="K84" i="4"/>
  <c r="K85" i="4"/>
  <c r="K86" i="4"/>
  <c r="K87" i="4"/>
  <c r="K128" i="4"/>
  <c r="K137" i="4"/>
  <c r="K147" i="4"/>
  <c r="K151" i="4"/>
  <c r="K152" i="4"/>
  <c r="K153" i="4"/>
  <c r="K154" i="4"/>
  <c r="K155" i="4"/>
  <c r="K156" i="4"/>
  <c r="K157" i="4"/>
  <c r="K158" i="4"/>
  <c r="K80" i="4"/>
  <c r="I33" i="4"/>
  <c r="E37" i="4"/>
  <c r="F37" i="4"/>
  <c r="G37" i="4"/>
  <c r="I37" i="4"/>
  <c r="E39" i="4"/>
  <c r="F39" i="4"/>
  <c r="G39" i="4"/>
  <c r="I39" i="4"/>
  <c r="E44" i="4"/>
  <c r="F44" i="4"/>
  <c r="G44" i="4"/>
  <c r="I44" i="4"/>
  <c r="E45" i="4"/>
  <c r="F45" i="4"/>
  <c r="G45" i="4"/>
  <c r="I45" i="4"/>
  <c r="E48" i="4"/>
  <c r="F48" i="4"/>
  <c r="G48" i="4"/>
  <c r="I48" i="4"/>
  <c r="E51" i="4"/>
  <c r="F51" i="4"/>
  <c r="G51" i="4"/>
  <c r="I51" i="4"/>
  <c r="E52" i="4"/>
  <c r="F52" i="4"/>
  <c r="G52" i="4"/>
  <c r="I52" i="4"/>
  <c r="E53" i="4"/>
  <c r="F53" i="4"/>
  <c r="G53" i="4"/>
  <c r="I53" i="4"/>
  <c r="E54" i="4"/>
  <c r="F54" i="4"/>
  <c r="G54" i="4"/>
  <c r="I54" i="4"/>
  <c r="E55" i="4"/>
  <c r="F55" i="4"/>
  <c r="G55" i="4"/>
  <c r="I55" i="4"/>
  <c r="E57" i="4"/>
  <c r="F57" i="4"/>
  <c r="G57" i="4"/>
  <c r="I57" i="4"/>
  <c r="E58" i="4"/>
  <c r="F58" i="4"/>
  <c r="G58" i="4"/>
  <c r="I58" i="4"/>
  <c r="E61" i="4"/>
  <c r="F61" i="4"/>
  <c r="G61" i="4"/>
  <c r="I61" i="4"/>
  <c r="E65" i="4"/>
  <c r="F65" i="4"/>
  <c r="G65" i="4"/>
  <c r="I65" i="4"/>
  <c r="E66" i="4"/>
  <c r="F66" i="4"/>
  <c r="G66" i="4"/>
  <c r="I66" i="4"/>
  <c r="E67" i="4"/>
  <c r="F67" i="4"/>
  <c r="G67" i="4"/>
  <c r="I67" i="4"/>
  <c r="E40" i="4"/>
  <c r="F40" i="4"/>
  <c r="G40" i="4"/>
  <c r="I40" i="4"/>
  <c r="E41" i="4"/>
  <c r="F41" i="4"/>
  <c r="G41" i="4"/>
  <c r="I41" i="4"/>
  <c r="E43" i="4"/>
  <c r="F43" i="4"/>
  <c r="G43" i="4"/>
  <c r="I43" i="4"/>
  <c r="E47" i="4"/>
  <c r="F47" i="4"/>
  <c r="G47" i="4"/>
  <c r="I47" i="4"/>
  <c r="E50" i="4"/>
  <c r="F50" i="4"/>
  <c r="G50" i="4"/>
  <c r="I50" i="4"/>
  <c r="E78" i="4"/>
  <c r="F78" i="4"/>
  <c r="G78" i="4"/>
  <c r="J78" i="4"/>
  <c r="E79" i="4"/>
  <c r="F79" i="4"/>
  <c r="G79" i="4"/>
  <c r="J79" i="4"/>
  <c r="Q90" i="4"/>
  <c r="I35" i="4"/>
  <c r="E70" i="4"/>
  <c r="F70" i="4"/>
  <c r="G70" i="4"/>
  <c r="J70" i="4"/>
  <c r="E72" i="4"/>
  <c r="F72" i="4"/>
  <c r="G72" i="4"/>
  <c r="J72" i="4"/>
  <c r="E73" i="4"/>
  <c r="F73" i="4"/>
  <c r="G73" i="4"/>
  <c r="J73" i="4"/>
  <c r="E74" i="4"/>
  <c r="F74" i="4"/>
  <c r="G74" i="4"/>
  <c r="J74" i="4"/>
  <c r="J91" i="4"/>
  <c r="J99" i="4"/>
  <c r="J97" i="4"/>
  <c r="J100" i="4"/>
  <c r="J101" i="4"/>
  <c r="J102" i="4"/>
  <c r="J118" i="4"/>
  <c r="J110" i="4"/>
  <c r="J112" i="4"/>
  <c r="J131" i="4"/>
  <c r="J132" i="4"/>
  <c r="J133" i="4"/>
  <c r="J134" i="4"/>
  <c r="J135" i="4"/>
  <c r="J136" i="4"/>
  <c r="J138" i="4"/>
  <c r="J141" i="4"/>
  <c r="J142" i="4"/>
  <c r="J143" i="4"/>
  <c r="J144" i="4"/>
  <c r="J145" i="4"/>
  <c r="J146" i="4"/>
  <c r="J149" i="4"/>
  <c r="J150" i="4"/>
  <c r="J162" i="4"/>
  <c r="J163" i="4"/>
  <c r="J164" i="4"/>
  <c r="J165" i="4"/>
  <c r="J173" i="4"/>
  <c r="J174" i="4"/>
  <c r="J175" i="4"/>
  <c r="J176" i="4"/>
  <c r="J177" i="4"/>
  <c r="J178" i="4"/>
  <c r="J181" i="4"/>
  <c r="J182" i="4"/>
  <c r="J179" i="4"/>
  <c r="K92" i="4"/>
  <c r="K93" i="4"/>
  <c r="K94" i="4"/>
  <c r="K96" i="4"/>
  <c r="K98" i="4"/>
  <c r="K95" i="4"/>
  <c r="K111" i="4"/>
  <c r="K113" i="4"/>
  <c r="K103" i="4"/>
  <c r="K109" i="4"/>
  <c r="K107" i="4"/>
  <c r="K108" i="4"/>
  <c r="K114" i="4"/>
  <c r="K115" i="4"/>
  <c r="K116" i="4"/>
  <c r="K117" i="4"/>
  <c r="K119" i="4"/>
  <c r="K130" i="4"/>
  <c r="K89" i="4"/>
  <c r="K104" i="4"/>
  <c r="K105" i="4"/>
  <c r="K106" i="4"/>
  <c r="K120" i="4"/>
  <c r="K121" i="4"/>
  <c r="K122" i="4"/>
  <c r="K123" i="4"/>
  <c r="K124" i="4"/>
  <c r="K125" i="4"/>
  <c r="K126" i="4"/>
  <c r="K127" i="4"/>
  <c r="K129" i="4"/>
  <c r="K139" i="4"/>
  <c r="K140" i="4"/>
  <c r="K148" i="4"/>
  <c r="K159" i="4"/>
  <c r="K169" i="4"/>
  <c r="K180" i="4"/>
  <c r="E69" i="4"/>
  <c r="F69" i="4"/>
  <c r="G69" i="4"/>
  <c r="J69" i="4"/>
  <c r="K82" i="4"/>
  <c r="E75" i="4"/>
  <c r="F75" i="4"/>
  <c r="G75" i="4"/>
  <c r="I75" i="4"/>
  <c r="E42" i="4"/>
  <c r="F42" i="4"/>
  <c r="G42" i="4"/>
  <c r="I42" i="4"/>
  <c r="E46" i="4"/>
  <c r="F46" i="4"/>
  <c r="G46" i="4"/>
  <c r="I46" i="4"/>
  <c r="E49" i="4"/>
  <c r="F49" i="4"/>
  <c r="G49" i="4"/>
  <c r="I49" i="4"/>
  <c r="E56" i="4"/>
  <c r="F56" i="4"/>
  <c r="G56" i="4"/>
  <c r="I56" i="4"/>
  <c r="E59" i="4"/>
  <c r="F59" i="4"/>
  <c r="G59" i="4"/>
  <c r="I59" i="4"/>
  <c r="E60" i="4"/>
  <c r="F60" i="4"/>
  <c r="G60" i="4"/>
  <c r="I60" i="4"/>
  <c r="E62" i="4"/>
  <c r="F62" i="4"/>
  <c r="G62" i="4"/>
  <c r="I62" i="4"/>
  <c r="E63" i="4"/>
  <c r="F63" i="4"/>
  <c r="G63" i="4"/>
  <c r="I63" i="4"/>
  <c r="E64" i="4"/>
  <c r="F64" i="4"/>
  <c r="G64" i="4"/>
  <c r="I64" i="4"/>
  <c r="E68" i="4"/>
  <c r="F68" i="4"/>
  <c r="G68" i="4"/>
  <c r="I68" i="4"/>
  <c r="E71" i="4"/>
  <c r="F71" i="4"/>
  <c r="G71" i="4"/>
  <c r="I71" i="4"/>
  <c r="G32" i="4"/>
  <c r="I32" i="4"/>
  <c r="E38" i="4"/>
  <c r="F38" i="4"/>
  <c r="G38" i="4"/>
  <c r="I38" i="4"/>
  <c r="P119" i="4"/>
  <c r="G149" i="10"/>
  <c r="C149" i="10"/>
  <c r="E149" i="10"/>
  <c r="G148" i="10"/>
  <c r="C148" i="10"/>
  <c r="E148" i="10"/>
  <c r="G147" i="10"/>
  <c r="C147" i="10"/>
  <c r="E147" i="10"/>
  <c r="G146" i="10"/>
  <c r="C146" i="10"/>
  <c r="E146" i="10"/>
  <c r="G145" i="10"/>
  <c r="C145" i="10"/>
  <c r="E145" i="10"/>
  <c r="G144" i="10"/>
  <c r="C144" i="10"/>
  <c r="E144" i="10"/>
  <c r="G143" i="10"/>
  <c r="C143" i="10"/>
  <c r="E143" i="10"/>
  <c r="G142" i="10"/>
  <c r="C142" i="10"/>
  <c r="E142" i="10"/>
  <c r="G141" i="10"/>
  <c r="C141" i="10"/>
  <c r="E141" i="10"/>
  <c r="G140" i="10"/>
  <c r="C140" i="10"/>
  <c r="E140" i="10"/>
  <c r="G139" i="10"/>
  <c r="C139" i="10"/>
  <c r="E139" i="10"/>
  <c r="G138" i="10"/>
  <c r="C138" i="10"/>
  <c r="E138" i="10"/>
  <c r="G137" i="10"/>
  <c r="C137" i="10"/>
  <c r="E137" i="10"/>
  <c r="G136" i="10"/>
  <c r="C136" i="10"/>
  <c r="E136" i="10"/>
  <c r="G135" i="10"/>
  <c r="C135" i="10"/>
  <c r="E135" i="10"/>
  <c r="G134" i="10"/>
  <c r="C134" i="10"/>
  <c r="E134" i="10"/>
  <c r="G133" i="10"/>
  <c r="C133" i="10"/>
  <c r="E133" i="10"/>
  <c r="G132" i="10"/>
  <c r="C132" i="10"/>
  <c r="E132" i="10"/>
  <c r="G131" i="10"/>
  <c r="C131" i="10"/>
  <c r="E131" i="10"/>
  <c r="G130" i="10"/>
  <c r="C130" i="10"/>
  <c r="E130" i="10"/>
  <c r="G129" i="10"/>
  <c r="C129" i="10"/>
  <c r="E129" i="10"/>
  <c r="G128" i="10"/>
  <c r="C128" i="10"/>
  <c r="E128" i="10"/>
  <c r="G127" i="10"/>
  <c r="C127" i="10"/>
  <c r="E127" i="10"/>
  <c r="G126" i="10"/>
  <c r="C126" i="10"/>
  <c r="E126" i="10"/>
  <c r="G125" i="10"/>
  <c r="C125" i="10"/>
  <c r="E125" i="10"/>
  <c r="G124" i="10"/>
  <c r="C124" i="10"/>
  <c r="E124" i="10"/>
  <c r="G123" i="10"/>
  <c r="C123" i="10"/>
  <c r="E123" i="10"/>
  <c r="G122" i="10"/>
  <c r="C122" i="10"/>
  <c r="E122" i="10"/>
  <c r="G121" i="10"/>
  <c r="C121" i="10"/>
  <c r="E121" i="10"/>
  <c r="G159" i="10"/>
  <c r="C159" i="10"/>
  <c r="E159" i="10"/>
  <c r="G158" i="10"/>
  <c r="C158" i="10"/>
  <c r="E158" i="10"/>
  <c r="G157" i="10"/>
  <c r="C157" i="10"/>
  <c r="E157" i="10"/>
  <c r="G156" i="10"/>
  <c r="C156" i="10"/>
  <c r="E156" i="10"/>
  <c r="G120" i="10"/>
  <c r="C120" i="10"/>
  <c r="E120" i="10"/>
  <c r="G119" i="10"/>
  <c r="C119" i="10"/>
  <c r="E119" i="10"/>
  <c r="G155" i="10"/>
  <c r="C155" i="10"/>
  <c r="E155" i="10"/>
  <c r="G154" i="10"/>
  <c r="C154" i="10"/>
  <c r="E154" i="10"/>
  <c r="G118" i="10"/>
  <c r="C118" i="10"/>
  <c r="E118" i="10"/>
  <c r="G117" i="10"/>
  <c r="C117" i="10"/>
  <c r="E117" i="10"/>
  <c r="G116" i="10"/>
  <c r="C116" i="10"/>
  <c r="E116" i="10"/>
  <c r="G153" i="10"/>
  <c r="C153" i="10"/>
  <c r="E153" i="10"/>
  <c r="G115" i="10"/>
  <c r="C115" i="10"/>
  <c r="E115" i="10"/>
  <c r="G114" i="10"/>
  <c r="C114" i="10"/>
  <c r="E114" i="10"/>
  <c r="G113" i="10"/>
  <c r="C113" i="10"/>
  <c r="E113" i="10"/>
  <c r="G112" i="10"/>
  <c r="C112" i="10"/>
  <c r="E112" i="10"/>
  <c r="G111" i="10"/>
  <c r="C111" i="10"/>
  <c r="E111" i="10"/>
  <c r="G110" i="10"/>
  <c r="C110" i="10"/>
  <c r="E110" i="10"/>
  <c r="G109" i="10"/>
  <c r="C109" i="10"/>
  <c r="E109" i="10"/>
  <c r="G108" i="10"/>
  <c r="C108" i="10"/>
  <c r="E108" i="10"/>
  <c r="G107" i="10"/>
  <c r="C107" i="10"/>
  <c r="E107" i="10"/>
  <c r="G106" i="10"/>
  <c r="C106" i="10"/>
  <c r="E106" i="10"/>
  <c r="G105" i="10"/>
  <c r="C105" i="10"/>
  <c r="E105" i="10"/>
  <c r="G104" i="10"/>
  <c r="C104" i="10"/>
  <c r="E104" i="10"/>
  <c r="G103" i="10"/>
  <c r="C103" i="10"/>
  <c r="E103" i="10"/>
  <c r="G102" i="10"/>
  <c r="C102" i="10"/>
  <c r="E102" i="10"/>
  <c r="G101" i="10"/>
  <c r="C101" i="10"/>
  <c r="E101" i="10"/>
  <c r="G100" i="10"/>
  <c r="C100" i="10"/>
  <c r="E100" i="10"/>
  <c r="G152" i="10"/>
  <c r="C152" i="10"/>
  <c r="E152" i="10"/>
  <c r="G99" i="10"/>
  <c r="C99" i="10"/>
  <c r="E99" i="10"/>
  <c r="G98" i="10"/>
  <c r="C98" i="10"/>
  <c r="E98" i="10"/>
  <c r="G97" i="10"/>
  <c r="C97" i="10"/>
  <c r="E97" i="10"/>
  <c r="G96" i="10"/>
  <c r="C96" i="10"/>
  <c r="E96" i="10"/>
  <c r="G95" i="10"/>
  <c r="C95" i="10"/>
  <c r="E95" i="10"/>
  <c r="G94" i="10"/>
  <c r="C94" i="10"/>
  <c r="E94" i="10"/>
  <c r="G93" i="10"/>
  <c r="C93" i="10"/>
  <c r="E93" i="10"/>
  <c r="G92" i="10"/>
  <c r="C92" i="10"/>
  <c r="E92" i="10"/>
  <c r="G91" i="10"/>
  <c r="C91" i="10"/>
  <c r="E91" i="10"/>
  <c r="G90" i="10"/>
  <c r="C90" i="10"/>
  <c r="E90" i="10"/>
  <c r="G151" i="10"/>
  <c r="C151" i="10"/>
  <c r="E151" i="10"/>
  <c r="G89" i="10"/>
  <c r="C89" i="10"/>
  <c r="E89" i="10"/>
  <c r="G88" i="10"/>
  <c r="C88" i="10"/>
  <c r="E88" i="10"/>
  <c r="G87" i="10"/>
  <c r="C87" i="10"/>
  <c r="E87" i="10"/>
  <c r="G86" i="10"/>
  <c r="C86" i="10"/>
  <c r="E86" i="10"/>
  <c r="G85" i="10"/>
  <c r="C85" i="10"/>
  <c r="E85" i="10"/>
  <c r="G84" i="10"/>
  <c r="C84" i="10"/>
  <c r="E84" i="10"/>
  <c r="G83" i="10"/>
  <c r="C83" i="10"/>
  <c r="E83" i="10"/>
  <c r="G82" i="10"/>
  <c r="C82" i="10"/>
  <c r="E82" i="10"/>
  <c r="G81" i="10"/>
  <c r="C81" i="10"/>
  <c r="E81" i="10"/>
  <c r="G80" i="10"/>
  <c r="C80" i="10"/>
  <c r="E80" i="10"/>
  <c r="G79" i="10"/>
  <c r="C79" i="10"/>
  <c r="E79" i="10"/>
  <c r="G78" i="10"/>
  <c r="C78" i="10"/>
  <c r="E78" i="10"/>
  <c r="G77" i="10"/>
  <c r="C77" i="10"/>
  <c r="E77" i="10"/>
  <c r="G76" i="10"/>
  <c r="C76" i="10"/>
  <c r="E76" i="10"/>
  <c r="G75" i="10"/>
  <c r="C75" i="10"/>
  <c r="E75" i="10"/>
  <c r="G74" i="10"/>
  <c r="C74" i="10"/>
  <c r="E74" i="10"/>
  <c r="G73" i="10"/>
  <c r="C73" i="10"/>
  <c r="E73" i="10"/>
  <c r="G150" i="10"/>
  <c r="C150" i="10"/>
  <c r="E150" i="10"/>
  <c r="G72" i="10"/>
  <c r="C72" i="10"/>
  <c r="E72" i="10"/>
  <c r="G71" i="10"/>
  <c r="C71" i="10"/>
  <c r="E71" i="10"/>
  <c r="G70" i="10"/>
  <c r="C70" i="10"/>
  <c r="E70" i="10"/>
  <c r="G69" i="10"/>
  <c r="C69" i="10"/>
  <c r="E69" i="10"/>
  <c r="G68" i="10"/>
  <c r="C68" i="10"/>
  <c r="E68" i="10"/>
  <c r="G67" i="10"/>
  <c r="C67" i="10"/>
  <c r="E67" i="10"/>
  <c r="G66" i="10"/>
  <c r="C66" i="10"/>
  <c r="E66" i="10"/>
  <c r="G65" i="10"/>
  <c r="C65" i="10"/>
  <c r="E65" i="10"/>
  <c r="G64" i="10"/>
  <c r="C64" i="10"/>
  <c r="E64" i="10"/>
  <c r="G63" i="10"/>
  <c r="C63" i="10"/>
  <c r="E63" i="10"/>
  <c r="G62" i="10"/>
  <c r="C62" i="10"/>
  <c r="E62" i="10"/>
  <c r="G61" i="10"/>
  <c r="C61" i="10"/>
  <c r="E61" i="10"/>
  <c r="G60" i="10"/>
  <c r="C60" i="10"/>
  <c r="E60" i="10"/>
  <c r="G59" i="10"/>
  <c r="C59" i="10"/>
  <c r="E59" i="10"/>
  <c r="G58" i="10"/>
  <c r="C58" i="10"/>
  <c r="E58" i="10"/>
  <c r="G57" i="10"/>
  <c r="C57" i="10"/>
  <c r="E57" i="10"/>
  <c r="G56" i="10"/>
  <c r="C56" i="10"/>
  <c r="E56" i="10"/>
  <c r="G55" i="10"/>
  <c r="C55" i="10"/>
  <c r="E55" i="10"/>
  <c r="G54" i="10"/>
  <c r="C54" i="10"/>
  <c r="E54" i="10"/>
  <c r="G53" i="10"/>
  <c r="C53" i="10"/>
  <c r="E53" i="10"/>
  <c r="G52" i="10"/>
  <c r="C52" i="10"/>
  <c r="E52" i="10"/>
  <c r="G51" i="10"/>
  <c r="C51" i="10"/>
  <c r="E51" i="10"/>
  <c r="G50" i="10"/>
  <c r="C50" i="10"/>
  <c r="E50" i="10"/>
  <c r="G49" i="10"/>
  <c r="C49" i="10"/>
  <c r="E49" i="10"/>
  <c r="G48" i="10"/>
  <c r="C48" i="10"/>
  <c r="E48" i="10"/>
  <c r="G47" i="10"/>
  <c r="C47" i="10"/>
  <c r="E47" i="10"/>
  <c r="G46" i="10"/>
  <c r="C46" i="10"/>
  <c r="E46" i="10"/>
  <c r="G45" i="10"/>
  <c r="C45" i="10"/>
  <c r="E45" i="10"/>
  <c r="G44" i="10"/>
  <c r="C44" i="10"/>
  <c r="E44" i="10"/>
  <c r="G43" i="10"/>
  <c r="C43" i="10"/>
  <c r="E43" i="10"/>
  <c r="G42" i="10"/>
  <c r="C42" i="10"/>
  <c r="E42" i="10"/>
  <c r="G41" i="10"/>
  <c r="C41" i="10"/>
  <c r="E41" i="10"/>
  <c r="G40" i="10"/>
  <c r="C40" i="10"/>
  <c r="E40" i="10"/>
  <c r="G39" i="10"/>
  <c r="C39" i="10"/>
  <c r="E39" i="10"/>
  <c r="G38" i="10"/>
  <c r="C38" i="10"/>
  <c r="E38" i="10"/>
  <c r="G37" i="10"/>
  <c r="C37" i="10"/>
  <c r="E37" i="10"/>
  <c r="G36" i="10"/>
  <c r="C36" i="10"/>
  <c r="E36" i="10"/>
  <c r="G35" i="10"/>
  <c r="C35" i="10"/>
  <c r="E35" i="10"/>
  <c r="G34" i="10"/>
  <c r="C34" i="10"/>
  <c r="E34" i="10"/>
  <c r="G33" i="10"/>
  <c r="C33" i="10"/>
  <c r="E33" i="10"/>
  <c r="G32" i="10"/>
  <c r="C32" i="10"/>
  <c r="E32" i="10"/>
  <c r="G31" i="10"/>
  <c r="C31" i="10"/>
  <c r="E31" i="10"/>
  <c r="G30" i="10"/>
  <c r="C30" i="10"/>
  <c r="E30" i="10"/>
  <c r="G29" i="10"/>
  <c r="C29" i="10"/>
  <c r="E29" i="10"/>
  <c r="G28" i="10"/>
  <c r="C28" i="10"/>
  <c r="E28" i="10"/>
  <c r="G27" i="10"/>
  <c r="C27" i="10"/>
  <c r="E27" i="10"/>
  <c r="G26" i="10"/>
  <c r="C26" i="10"/>
  <c r="E26" i="10"/>
  <c r="G25" i="10"/>
  <c r="C25" i="10"/>
  <c r="E25" i="10"/>
  <c r="G24" i="10"/>
  <c r="C24" i="10"/>
  <c r="E24" i="10"/>
  <c r="G23" i="10"/>
  <c r="C23" i="10"/>
  <c r="E23" i="10"/>
  <c r="G22" i="10"/>
  <c r="C22" i="10"/>
  <c r="E22" i="10"/>
  <c r="G21" i="10"/>
  <c r="C21" i="10"/>
  <c r="E21" i="10"/>
  <c r="G20" i="10"/>
  <c r="C20" i="10"/>
  <c r="E20" i="10"/>
  <c r="G19" i="10"/>
  <c r="C19" i="10"/>
  <c r="E19" i="10"/>
  <c r="G18" i="10"/>
  <c r="C18" i="10"/>
  <c r="E18" i="10"/>
  <c r="G17" i="10"/>
  <c r="C17" i="10"/>
  <c r="E17" i="10"/>
  <c r="G16" i="10"/>
  <c r="C16" i="10"/>
  <c r="E16" i="10"/>
  <c r="G15" i="10"/>
  <c r="C15" i="10"/>
  <c r="E15" i="10"/>
  <c r="G14" i="10"/>
  <c r="C14" i="10"/>
  <c r="E14" i="10"/>
  <c r="G13" i="10"/>
  <c r="C13" i="10"/>
  <c r="E13" i="10"/>
  <c r="G12" i="10"/>
  <c r="C12" i="10"/>
  <c r="E12" i="10"/>
  <c r="G11" i="10"/>
  <c r="C11" i="10"/>
  <c r="E11" i="10"/>
  <c r="H149" i="10"/>
  <c r="D149" i="10"/>
  <c r="B149" i="10"/>
  <c r="A149" i="10"/>
  <c r="H148" i="10"/>
  <c r="B148" i="10"/>
  <c r="D148" i="10"/>
  <c r="A148" i="10"/>
  <c r="H147" i="10"/>
  <c r="D147" i="10"/>
  <c r="B147" i="10"/>
  <c r="A147" i="10"/>
  <c r="H146" i="10"/>
  <c r="B146" i="10"/>
  <c r="D146" i="10"/>
  <c r="A146" i="10"/>
  <c r="H145" i="10"/>
  <c r="D145" i="10"/>
  <c r="B145" i="10"/>
  <c r="A145" i="10"/>
  <c r="H144" i="10"/>
  <c r="B144" i="10"/>
  <c r="D144" i="10"/>
  <c r="A144" i="10"/>
  <c r="H143" i="10"/>
  <c r="D143" i="10"/>
  <c r="B143" i="10"/>
  <c r="A143" i="10"/>
  <c r="H142" i="10"/>
  <c r="B142" i="10"/>
  <c r="D142" i="10"/>
  <c r="A142" i="10"/>
  <c r="H141" i="10"/>
  <c r="D141" i="10"/>
  <c r="B141" i="10"/>
  <c r="A141" i="10"/>
  <c r="H140" i="10"/>
  <c r="B140" i="10"/>
  <c r="D140" i="10"/>
  <c r="A140" i="10"/>
  <c r="H139" i="10"/>
  <c r="D139" i="10"/>
  <c r="B139" i="10"/>
  <c r="A139" i="10"/>
  <c r="H138" i="10"/>
  <c r="B138" i="10"/>
  <c r="D138" i="10"/>
  <c r="A138" i="10"/>
  <c r="H137" i="10"/>
  <c r="D137" i="10"/>
  <c r="B137" i="10"/>
  <c r="A137" i="10"/>
  <c r="H136" i="10"/>
  <c r="B136" i="10"/>
  <c r="D136" i="10"/>
  <c r="A136" i="10"/>
  <c r="H135" i="10"/>
  <c r="D135" i="10"/>
  <c r="B135" i="10"/>
  <c r="A135" i="10"/>
  <c r="H134" i="10"/>
  <c r="B134" i="10"/>
  <c r="D134" i="10"/>
  <c r="A134" i="10"/>
  <c r="H133" i="10"/>
  <c r="D133" i="10"/>
  <c r="B133" i="10"/>
  <c r="A133" i="10"/>
  <c r="H132" i="10"/>
  <c r="B132" i="10"/>
  <c r="D132" i="10"/>
  <c r="A132" i="10"/>
  <c r="H131" i="10"/>
  <c r="D131" i="10"/>
  <c r="B131" i="10"/>
  <c r="A131" i="10"/>
  <c r="H130" i="10"/>
  <c r="B130" i="10"/>
  <c r="D130" i="10"/>
  <c r="A130" i="10"/>
  <c r="H129" i="10"/>
  <c r="D129" i="10"/>
  <c r="B129" i="10"/>
  <c r="A129" i="10"/>
  <c r="H128" i="10"/>
  <c r="B128" i="10"/>
  <c r="D128" i="10"/>
  <c r="A128" i="10"/>
  <c r="H127" i="10"/>
  <c r="D127" i="10"/>
  <c r="B127" i="10"/>
  <c r="A127" i="10"/>
  <c r="H126" i="10"/>
  <c r="B126" i="10"/>
  <c r="D126" i="10"/>
  <c r="A126" i="10"/>
  <c r="H125" i="10"/>
  <c r="D125" i="10"/>
  <c r="B125" i="10"/>
  <c r="A125" i="10"/>
  <c r="H124" i="10"/>
  <c r="B124" i="10"/>
  <c r="D124" i="10"/>
  <c r="A124" i="10"/>
  <c r="H123" i="10"/>
  <c r="D123" i="10"/>
  <c r="B123" i="10"/>
  <c r="A123" i="10"/>
  <c r="H122" i="10"/>
  <c r="B122" i="10"/>
  <c r="D122" i="10"/>
  <c r="A122" i="10"/>
  <c r="H121" i="10"/>
  <c r="D121" i="10"/>
  <c r="B121" i="10"/>
  <c r="A121" i="10"/>
  <c r="H159" i="10"/>
  <c r="B159" i="10"/>
  <c r="D159" i="10"/>
  <c r="A159" i="10"/>
  <c r="H158" i="10"/>
  <c r="D158" i="10"/>
  <c r="B158" i="10"/>
  <c r="A158" i="10"/>
  <c r="H157" i="10"/>
  <c r="B157" i="10"/>
  <c r="D157" i="10"/>
  <c r="A157" i="10"/>
  <c r="H156" i="10"/>
  <c r="D156" i="10"/>
  <c r="B156" i="10"/>
  <c r="A156" i="10"/>
  <c r="H120" i="10"/>
  <c r="B120" i="10"/>
  <c r="D120" i="10"/>
  <c r="A120" i="10"/>
  <c r="H119" i="10"/>
  <c r="D119" i="10"/>
  <c r="B119" i="10"/>
  <c r="A119" i="10"/>
  <c r="H155" i="10"/>
  <c r="B155" i="10"/>
  <c r="D155" i="10"/>
  <c r="A155" i="10"/>
  <c r="H154" i="10"/>
  <c r="D154" i="10"/>
  <c r="B154" i="10"/>
  <c r="A154" i="10"/>
  <c r="H118" i="10"/>
  <c r="B118" i="10"/>
  <c r="D118" i="10"/>
  <c r="A118" i="10"/>
  <c r="H117" i="10"/>
  <c r="D117" i="10"/>
  <c r="B117" i="10"/>
  <c r="A117" i="10"/>
  <c r="H116" i="10"/>
  <c r="B116" i="10"/>
  <c r="D116" i="10"/>
  <c r="A116" i="10"/>
  <c r="H153" i="10"/>
  <c r="D153" i="10"/>
  <c r="B153" i="10"/>
  <c r="A153" i="10"/>
  <c r="H115" i="10"/>
  <c r="B115" i="10"/>
  <c r="D115" i="10"/>
  <c r="A115" i="10"/>
  <c r="H114" i="10"/>
  <c r="D114" i="10"/>
  <c r="B114" i="10"/>
  <c r="A114" i="10"/>
  <c r="H113" i="10"/>
  <c r="B113" i="10"/>
  <c r="D113" i="10"/>
  <c r="A113" i="10"/>
  <c r="H112" i="10"/>
  <c r="D112" i="10"/>
  <c r="B112" i="10"/>
  <c r="A112" i="10"/>
  <c r="H111" i="10"/>
  <c r="B111" i="10"/>
  <c r="D111" i="10"/>
  <c r="A111" i="10"/>
  <c r="H110" i="10"/>
  <c r="D110" i="10"/>
  <c r="B110" i="10"/>
  <c r="A110" i="10"/>
  <c r="H109" i="10"/>
  <c r="B109" i="10"/>
  <c r="D109" i="10"/>
  <c r="A109" i="10"/>
  <c r="H108" i="10"/>
  <c r="D108" i="10"/>
  <c r="B108" i="10"/>
  <c r="A108" i="10"/>
  <c r="H107" i="10"/>
  <c r="B107" i="10"/>
  <c r="D107" i="10"/>
  <c r="A107" i="10"/>
  <c r="H106" i="10"/>
  <c r="D106" i="10"/>
  <c r="B106" i="10"/>
  <c r="A106" i="10"/>
  <c r="H105" i="10"/>
  <c r="B105" i="10"/>
  <c r="D105" i="10"/>
  <c r="A105" i="10"/>
  <c r="H104" i="10"/>
  <c r="D104" i="10"/>
  <c r="B104" i="10"/>
  <c r="A104" i="10"/>
  <c r="H103" i="10"/>
  <c r="B103" i="10"/>
  <c r="D103" i="10"/>
  <c r="A103" i="10"/>
  <c r="H102" i="10"/>
  <c r="D102" i="10"/>
  <c r="B102" i="10"/>
  <c r="A102" i="10"/>
  <c r="H101" i="10"/>
  <c r="B101" i="10"/>
  <c r="D101" i="10"/>
  <c r="A101" i="10"/>
  <c r="H100" i="10"/>
  <c r="D100" i="10"/>
  <c r="B100" i="10"/>
  <c r="A100" i="10"/>
  <c r="H152" i="10"/>
  <c r="B152" i="10"/>
  <c r="D152" i="10"/>
  <c r="A152" i="10"/>
  <c r="H99" i="10"/>
  <c r="D99" i="10"/>
  <c r="B99" i="10"/>
  <c r="A99" i="10"/>
  <c r="H98" i="10"/>
  <c r="B98" i="10"/>
  <c r="D98" i="10"/>
  <c r="A98" i="10"/>
  <c r="H97" i="10"/>
  <c r="D97" i="10"/>
  <c r="B97" i="10"/>
  <c r="A97" i="10"/>
  <c r="H96" i="10"/>
  <c r="B96" i="10"/>
  <c r="D96" i="10"/>
  <c r="A96" i="10"/>
  <c r="H95" i="10"/>
  <c r="D95" i="10"/>
  <c r="B95" i="10"/>
  <c r="A95" i="10"/>
  <c r="H94" i="10"/>
  <c r="B94" i="10"/>
  <c r="D94" i="10"/>
  <c r="A94" i="10"/>
  <c r="H93" i="10"/>
  <c r="D93" i="10"/>
  <c r="B93" i="10"/>
  <c r="A93" i="10"/>
  <c r="H92" i="10"/>
  <c r="B92" i="10"/>
  <c r="D92" i="10"/>
  <c r="A92" i="10"/>
  <c r="H91" i="10"/>
  <c r="D91" i="10"/>
  <c r="B91" i="10"/>
  <c r="A91" i="10"/>
  <c r="H90" i="10"/>
  <c r="B90" i="10"/>
  <c r="D90" i="10"/>
  <c r="A90" i="10"/>
  <c r="H151" i="10"/>
  <c r="D151" i="10"/>
  <c r="B151" i="10"/>
  <c r="A151" i="10"/>
  <c r="H89" i="10"/>
  <c r="B89" i="10"/>
  <c r="D89" i="10"/>
  <c r="A89" i="10"/>
  <c r="H88" i="10"/>
  <c r="D88" i="10"/>
  <c r="B88" i="10"/>
  <c r="A88" i="10"/>
  <c r="H87" i="10"/>
  <c r="B87" i="10"/>
  <c r="D87" i="10"/>
  <c r="A87" i="10"/>
  <c r="H86" i="10"/>
  <c r="D86" i="10"/>
  <c r="B86" i="10"/>
  <c r="A86" i="10"/>
  <c r="H85" i="10"/>
  <c r="B85" i="10"/>
  <c r="D85" i="10"/>
  <c r="A85" i="10"/>
  <c r="H84" i="10"/>
  <c r="D84" i="10"/>
  <c r="B84" i="10"/>
  <c r="A84" i="10"/>
  <c r="H83" i="10"/>
  <c r="B83" i="10"/>
  <c r="D83" i="10"/>
  <c r="A83" i="10"/>
  <c r="H82" i="10"/>
  <c r="D82" i="10"/>
  <c r="B82" i="10"/>
  <c r="A82" i="10"/>
  <c r="H81" i="10"/>
  <c r="B81" i="10"/>
  <c r="F81" i="10"/>
  <c r="D81" i="10"/>
  <c r="A81" i="10"/>
  <c r="H80" i="10"/>
  <c r="F80" i="10"/>
  <c r="D80" i="10"/>
  <c r="B80" i="10"/>
  <c r="A80" i="10"/>
  <c r="H79" i="10"/>
  <c r="F79" i="10"/>
  <c r="D79" i="10"/>
  <c r="B79" i="10"/>
  <c r="A79" i="10"/>
  <c r="H78" i="10"/>
  <c r="B78" i="10"/>
  <c r="F78" i="10"/>
  <c r="D78" i="10"/>
  <c r="A78" i="10"/>
  <c r="H77" i="10"/>
  <c r="F77" i="10"/>
  <c r="D77" i="10"/>
  <c r="B77" i="10"/>
  <c r="A77" i="10"/>
  <c r="H76" i="10"/>
  <c r="D76" i="10"/>
  <c r="B76" i="10"/>
  <c r="A76" i="10"/>
  <c r="H75" i="10"/>
  <c r="D75" i="10"/>
  <c r="B75" i="10"/>
  <c r="A75" i="10"/>
  <c r="H74" i="10"/>
  <c r="D74" i="10"/>
  <c r="B74" i="10"/>
  <c r="A74" i="10"/>
  <c r="H73" i="10"/>
  <c r="D73" i="10"/>
  <c r="B73" i="10"/>
  <c r="A73" i="10"/>
  <c r="H150" i="10"/>
  <c r="D150" i="10"/>
  <c r="B150" i="10"/>
  <c r="A150" i="10"/>
  <c r="H72" i="10"/>
  <c r="D72" i="10"/>
  <c r="B72" i="10"/>
  <c r="A72" i="10"/>
  <c r="H71" i="10"/>
  <c r="D71" i="10"/>
  <c r="B71" i="10"/>
  <c r="A71" i="10"/>
  <c r="H70" i="10"/>
  <c r="D70" i="10"/>
  <c r="B70" i="10"/>
  <c r="A70" i="10"/>
  <c r="H69" i="10"/>
  <c r="D69" i="10"/>
  <c r="B69" i="10"/>
  <c r="A69" i="10"/>
  <c r="H68" i="10"/>
  <c r="D68" i="10"/>
  <c r="B68" i="10"/>
  <c r="A68" i="10"/>
  <c r="H67" i="10"/>
  <c r="D67" i="10"/>
  <c r="B67" i="10"/>
  <c r="A67" i="10"/>
  <c r="H66" i="10"/>
  <c r="D66" i="10"/>
  <c r="B66" i="10"/>
  <c r="A66" i="10"/>
  <c r="H65" i="10"/>
  <c r="D65" i="10"/>
  <c r="B65" i="10"/>
  <c r="A65" i="10"/>
  <c r="H64" i="10"/>
  <c r="D64" i="10"/>
  <c r="B64" i="10"/>
  <c r="A64" i="10"/>
  <c r="H63" i="10"/>
  <c r="D63" i="10"/>
  <c r="B63" i="10"/>
  <c r="A63" i="10"/>
  <c r="H62" i="10"/>
  <c r="D62" i="10"/>
  <c r="B62" i="10"/>
  <c r="A62" i="10"/>
  <c r="H61" i="10"/>
  <c r="D61" i="10"/>
  <c r="B61" i="10"/>
  <c r="A61" i="10"/>
  <c r="H60" i="10"/>
  <c r="D60" i="10"/>
  <c r="B60" i="10"/>
  <c r="A60" i="10"/>
  <c r="H59" i="10"/>
  <c r="D59" i="10"/>
  <c r="B59" i="10"/>
  <c r="A59" i="10"/>
  <c r="H58" i="10"/>
  <c r="D58" i="10"/>
  <c r="B58" i="10"/>
  <c r="A58" i="10"/>
  <c r="H57" i="10"/>
  <c r="D57" i="10"/>
  <c r="B57" i="10"/>
  <c r="A57" i="10"/>
  <c r="H56" i="10"/>
  <c r="D56" i="10"/>
  <c r="B56" i="10"/>
  <c r="A56" i="10"/>
  <c r="H55" i="10"/>
  <c r="D55" i="10"/>
  <c r="B55" i="10"/>
  <c r="A55" i="10"/>
  <c r="H54" i="10"/>
  <c r="D54" i="10"/>
  <c r="B54" i="10"/>
  <c r="A54" i="10"/>
  <c r="H53" i="10"/>
  <c r="D53" i="10"/>
  <c r="B53" i="10"/>
  <c r="A53" i="10"/>
  <c r="H52" i="10"/>
  <c r="D52" i="10"/>
  <c r="B52" i="10"/>
  <c r="A52" i="10"/>
  <c r="H51" i="10"/>
  <c r="D51" i="10"/>
  <c r="B51" i="10"/>
  <c r="A51" i="10"/>
  <c r="H50" i="10"/>
  <c r="D50" i="10"/>
  <c r="B50" i="10"/>
  <c r="A50" i="10"/>
  <c r="H49" i="10"/>
  <c r="D49" i="10"/>
  <c r="B49" i="10"/>
  <c r="A49" i="10"/>
  <c r="H48" i="10"/>
  <c r="D48" i="10"/>
  <c r="B48" i="10"/>
  <c r="A48" i="10"/>
  <c r="H47" i="10"/>
  <c r="D47" i="10"/>
  <c r="B47" i="10"/>
  <c r="A47" i="10"/>
  <c r="H46" i="10"/>
  <c r="D46" i="10"/>
  <c r="B46" i="10"/>
  <c r="A46" i="10"/>
  <c r="H45" i="10"/>
  <c r="D45" i="10"/>
  <c r="B45" i="10"/>
  <c r="A45" i="10"/>
  <c r="H44" i="10"/>
  <c r="D44" i="10"/>
  <c r="B44" i="10"/>
  <c r="A44" i="10"/>
  <c r="H43" i="10"/>
  <c r="D43" i="10"/>
  <c r="B43" i="10"/>
  <c r="A43" i="10"/>
  <c r="H42" i="10"/>
  <c r="D42" i="10"/>
  <c r="B42" i="10"/>
  <c r="A42" i="10"/>
  <c r="H41" i="10"/>
  <c r="D41" i="10"/>
  <c r="B41" i="10"/>
  <c r="A41" i="10"/>
  <c r="H40" i="10"/>
  <c r="D40" i="10"/>
  <c r="B40" i="10"/>
  <c r="A40" i="10"/>
  <c r="H39" i="10"/>
  <c r="D39" i="10"/>
  <c r="B39" i="10"/>
  <c r="A39" i="10"/>
  <c r="H38" i="10"/>
  <c r="D38" i="10"/>
  <c r="B38" i="10"/>
  <c r="A38" i="10"/>
  <c r="H37" i="10"/>
  <c r="D37" i="10"/>
  <c r="B37" i="10"/>
  <c r="A37" i="10"/>
  <c r="H36" i="10"/>
  <c r="D36" i="10"/>
  <c r="B36" i="10"/>
  <c r="A36" i="10"/>
  <c r="H35" i="10"/>
  <c r="D35" i="10"/>
  <c r="B35" i="10"/>
  <c r="A35" i="10"/>
  <c r="H34" i="10"/>
  <c r="D34" i="10"/>
  <c r="B34" i="10"/>
  <c r="A34" i="10"/>
  <c r="H33" i="10"/>
  <c r="D33" i="10"/>
  <c r="B33" i="10"/>
  <c r="A33" i="10"/>
  <c r="H32" i="10"/>
  <c r="D32" i="10"/>
  <c r="B32" i="10"/>
  <c r="A32" i="10"/>
  <c r="H31" i="10"/>
  <c r="D31" i="10"/>
  <c r="B31" i="10"/>
  <c r="A31" i="10"/>
  <c r="H30" i="10"/>
  <c r="D30" i="10"/>
  <c r="B30" i="10"/>
  <c r="A30" i="10"/>
  <c r="H29" i="10"/>
  <c r="D29" i="10"/>
  <c r="B29" i="10"/>
  <c r="A29" i="10"/>
  <c r="H28" i="10"/>
  <c r="D28" i="10"/>
  <c r="B28" i="10"/>
  <c r="A28" i="10"/>
  <c r="H27" i="10"/>
  <c r="D27" i="10"/>
  <c r="B27" i="10"/>
  <c r="A27" i="10"/>
  <c r="H26" i="10"/>
  <c r="D26" i="10"/>
  <c r="B26" i="10"/>
  <c r="A26" i="10"/>
  <c r="H25" i="10"/>
  <c r="D25" i="10"/>
  <c r="B25" i="10"/>
  <c r="A25" i="10"/>
  <c r="H24" i="10"/>
  <c r="D24" i="10"/>
  <c r="B24" i="10"/>
  <c r="A24" i="10"/>
  <c r="H23" i="10"/>
  <c r="D23" i="10"/>
  <c r="B23" i="10"/>
  <c r="A23" i="10"/>
  <c r="H22" i="10"/>
  <c r="D22" i="10"/>
  <c r="B22" i="10"/>
  <c r="A22" i="10"/>
  <c r="H21" i="10"/>
  <c r="D21" i="10"/>
  <c r="B21" i="10"/>
  <c r="A21" i="10"/>
  <c r="H20" i="10"/>
  <c r="D20" i="10"/>
  <c r="B20" i="10"/>
  <c r="A20" i="10"/>
  <c r="H19" i="10"/>
  <c r="D19" i="10"/>
  <c r="B19" i="10"/>
  <c r="A19" i="10"/>
  <c r="H18" i="10"/>
  <c r="D18" i="10"/>
  <c r="B18" i="10"/>
  <c r="A18" i="10"/>
  <c r="H17" i="10"/>
  <c r="D17" i="10"/>
  <c r="B17" i="10"/>
  <c r="A17" i="10"/>
  <c r="H16" i="10"/>
  <c r="D16" i="10"/>
  <c r="B16" i="10"/>
  <c r="A16" i="10"/>
  <c r="H15" i="10"/>
  <c r="D15" i="10"/>
  <c r="B15" i="10"/>
  <c r="A15" i="10"/>
  <c r="H14" i="10"/>
  <c r="D14" i="10"/>
  <c r="B14" i="10"/>
  <c r="A14" i="10"/>
  <c r="H13" i="10"/>
  <c r="D13" i="10"/>
  <c r="B13" i="10"/>
  <c r="A13" i="10"/>
  <c r="H12" i="10"/>
  <c r="D12" i="10"/>
  <c r="B12" i="10"/>
  <c r="A12" i="10"/>
  <c r="H11" i="10"/>
  <c r="D11" i="10"/>
  <c r="B11" i="10"/>
  <c r="A11" i="10"/>
  <c r="P173" i="4"/>
  <c r="P174" i="4"/>
  <c r="P175" i="4"/>
  <c r="P176" i="4"/>
  <c r="P177" i="4"/>
  <c r="P178" i="4"/>
  <c r="P181" i="4"/>
  <c r="P182" i="4"/>
  <c r="P179" i="4"/>
  <c r="P160" i="4"/>
  <c r="P161" i="4"/>
  <c r="P166" i="4"/>
  <c r="P167" i="4"/>
  <c r="P168" i="4"/>
  <c r="P170" i="4"/>
  <c r="P171" i="4"/>
  <c r="P172" i="4"/>
  <c r="P183" i="4"/>
  <c r="P184" i="4"/>
  <c r="P185" i="4"/>
  <c r="P186" i="4"/>
  <c r="P187" i="4"/>
  <c r="P169" i="4"/>
  <c r="P180" i="4"/>
  <c r="F31" i="9"/>
  <c r="E38" i="9"/>
  <c r="F38" i="9"/>
  <c r="G38" i="9"/>
  <c r="E39" i="9"/>
  <c r="F39" i="9"/>
  <c r="G39" i="9"/>
  <c r="E40" i="9"/>
  <c r="F40" i="9"/>
  <c r="G40" i="9"/>
  <c r="M40" i="9"/>
  <c r="E41" i="9"/>
  <c r="F41" i="9"/>
  <c r="G41" i="9"/>
  <c r="M41" i="9"/>
  <c r="E42" i="9"/>
  <c r="F42" i="9"/>
  <c r="G42" i="9"/>
  <c r="M42" i="9"/>
  <c r="E43" i="9"/>
  <c r="F43" i="9"/>
  <c r="G43" i="9"/>
  <c r="E44" i="9"/>
  <c r="F44" i="9"/>
  <c r="G44" i="9"/>
  <c r="E45" i="9"/>
  <c r="F45" i="9"/>
  <c r="G45" i="9"/>
  <c r="E46" i="9"/>
  <c r="F46" i="9"/>
  <c r="G46" i="9"/>
  <c r="M46" i="9"/>
  <c r="E47" i="9"/>
  <c r="F47" i="9"/>
  <c r="G47" i="9"/>
  <c r="M47" i="9"/>
  <c r="E48" i="9"/>
  <c r="F48" i="9"/>
  <c r="G48" i="9"/>
  <c r="E49" i="9"/>
  <c r="F49" i="9"/>
  <c r="G49" i="9"/>
  <c r="M49" i="9"/>
  <c r="E50" i="9"/>
  <c r="F50" i="9"/>
  <c r="G50" i="9"/>
  <c r="E51" i="9"/>
  <c r="F51" i="9"/>
  <c r="G51" i="9"/>
  <c r="E52" i="9"/>
  <c r="F52" i="9"/>
  <c r="G52" i="9"/>
  <c r="E53" i="9"/>
  <c r="F53" i="9"/>
  <c r="G53" i="9"/>
  <c r="E54" i="9"/>
  <c r="F54" i="9"/>
  <c r="G54" i="9"/>
  <c r="E55" i="9"/>
  <c r="F55" i="9"/>
  <c r="G55" i="9"/>
  <c r="E56" i="9"/>
  <c r="F56" i="9"/>
  <c r="G56" i="9"/>
  <c r="M56" i="9"/>
  <c r="E57" i="9"/>
  <c r="F57" i="9"/>
  <c r="G57" i="9"/>
  <c r="M57" i="9"/>
  <c r="E58" i="9"/>
  <c r="F58" i="9"/>
  <c r="G58" i="9"/>
  <c r="E59" i="9"/>
  <c r="F59" i="9"/>
  <c r="G59" i="9"/>
  <c r="E60" i="9"/>
  <c r="F60" i="9"/>
  <c r="G60" i="9"/>
  <c r="E61" i="9"/>
  <c r="F61" i="9"/>
  <c r="G61" i="9"/>
  <c r="E62" i="9"/>
  <c r="F62" i="9"/>
  <c r="G62" i="9"/>
  <c r="E63" i="9"/>
  <c r="F63" i="9"/>
  <c r="G63" i="9"/>
  <c r="E64" i="9"/>
  <c r="F64" i="9"/>
  <c r="G64" i="9"/>
  <c r="E65" i="9"/>
  <c r="F65" i="9"/>
  <c r="G65" i="9"/>
  <c r="M65" i="9"/>
  <c r="E66" i="9"/>
  <c r="F66" i="9"/>
  <c r="G66" i="9"/>
  <c r="E67" i="9"/>
  <c r="F67" i="9"/>
  <c r="G67" i="9"/>
  <c r="E68" i="9"/>
  <c r="F68" i="9"/>
  <c r="G68" i="9"/>
  <c r="M68" i="9"/>
  <c r="E69" i="9"/>
  <c r="F69" i="9"/>
  <c r="G69" i="9"/>
  <c r="M69" i="9"/>
  <c r="E70" i="9"/>
  <c r="F70" i="9"/>
  <c r="G70" i="9"/>
  <c r="E71" i="9"/>
  <c r="F71" i="9"/>
  <c r="G71" i="9"/>
  <c r="E72" i="9"/>
  <c r="F72" i="9"/>
  <c r="G72" i="9"/>
  <c r="M72" i="9"/>
  <c r="E73" i="9"/>
  <c r="F73" i="9"/>
  <c r="G73" i="9"/>
  <c r="Q73" i="9"/>
  <c r="S73" i="9"/>
  <c r="E74" i="9"/>
  <c r="F74" i="9"/>
  <c r="G74" i="9"/>
  <c r="E75" i="9"/>
  <c r="F75" i="9"/>
  <c r="E76" i="9"/>
  <c r="F76" i="9"/>
  <c r="G76" i="9"/>
  <c r="H76" i="9"/>
  <c r="E77" i="9"/>
  <c r="F77" i="9"/>
  <c r="G77" i="9"/>
  <c r="E78" i="9"/>
  <c r="F78" i="9"/>
  <c r="G78" i="9"/>
  <c r="E79" i="9"/>
  <c r="F79" i="9"/>
  <c r="G79" i="9"/>
  <c r="M79" i="9"/>
  <c r="E80" i="9"/>
  <c r="F80" i="9"/>
  <c r="G80" i="9"/>
  <c r="M80" i="9"/>
  <c r="E81" i="9"/>
  <c r="F81" i="9"/>
  <c r="G81" i="9"/>
  <c r="E82" i="9"/>
  <c r="F82" i="9"/>
  <c r="G82" i="9"/>
  <c r="E83" i="9"/>
  <c r="F83" i="9"/>
  <c r="G83" i="9"/>
  <c r="E84" i="9"/>
  <c r="F84" i="9"/>
  <c r="G84" i="9"/>
  <c r="M84" i="9"/>
  <c r="E85" i="9"/>
  <c r="F85" i="9"/>
  <c r="G85" i="9"/>
  <c r="E87" i="9"/>
  <c r="F87" i="9"/>
  <c r="G87" i="9"/>
  <c r="E88" i="9"/>
  <c r="F88" i="9"/>
  <c r="G88" i="9"/>
  <c r="J88" i="9"/>
  <c r="E89" i="9"/>
  <c r="F89" i="9"/>
  <c r="G89" i="9"/>
  <c r="J89" i="9"/>
  <c r="E90" i="9"/>
  <c r="F90" i="9"/>
  <c r="G90" i="9"/>
  <c r="J90" i="9"/>
  <c r="E91" i="9"/>
  <c r="F91" i="9"/>
  <c r="G91" i="9"/>
  <c r="J91" i="9"/>
  <c r="E92" i="9"/>
  <c r="F92" i="9"/>
  <c r="G92" i="9"/>
  <c r="E93" i="9"/>
  <c r="F93" i="9"/>
  <c r="G93" i="9"/>
  <c r="E94" i="9"/>
  <c r="F94" i="9"/>
  <c r="G94" i="9"/>
  <c r="K94" i="9"/>
  <c r="E95" i="9"/>
  <c r="F95" i="9"/>
  <c r="G95" i="9"/>
  <c r="J95" i="9"/>
  <c r="E96" i="9"/>
  <c r="F96" i="9"/>
  <c r="G96" i="9"/>
  <c r="E97" i="9"/>
  <c r="F97" i="9"/>
  <c r="G97" i="9"/>
  <c r="J97" i="9"/>
  <c r="E98" i="9"/>
  <c r="F98" i="9"/>
  <c r="G98" i="9"/>
  <c r="J98" i="9"/>
  <c r="E99" i="9"/>
  <c r="F99" i="9"/>
  <c r="G99" i="9"/>
  <c r="E100" i="9"/>
  <c r="F100" i="9"/>
  <c r="G100" i="9"/>
  <c r="J100" i="9"/>
  <c r="E101" i="9"/>
  <c r="F101" i="9"/>
  <c r="G101" i="9"/>
  <c r="E102" i="9"/>
  <c r="F102" i="9"/>
  <c r="G102" i="9"/>
  <c r="J102" i="9"/>
  <c r="E103" i="9"/>
  <c r="F103" i="9"/>
  <c r="G103" i="9"/>
  <c r="J103" i="9"/>
  <c r="E104" i="9"/>
  <c r="F104" i="9"/>
  <c r="G104" i="9"/>
  <c r="E105" i="9"/>
  <c r="F105" i="9"/>
  <c r="G105" i="9"/>
  <c r="J105" i="9"/>
  <c r="E106" i="9"/>
  <c r="F106" i="9"/>
  <c r="G106" i="9"/>
  <c r="E107" i="9"/>
  <c r="F107" i="9"/>
  <c r="G107" i="9"/>
  <c r="J107" i="9"/>
  <c r="E108" i="9"/>
  <c r="F108" i="9"/>
  <c r="G108" i="9"/>
  <c r="E109" i="9"/>
  <c r="F109" i="9"/>
  <c r="G109" i="9"/>
  <c r="J109" i="9"/>
  <c r="E110" i="9"/>
  <c r="F110" i="9"/>
  <c r="G110" i="9"/>
  <c r="J110" i="9"/>
  <c r="E111" i="9"/>
  <c r="F111" i="9"/>
  <c r="G111" i="9"/>
  <c r="J111" i="9"/>
  <c r="E112" i="9"/>
  <c r="F112" i="9"/>
  <c r="G112" i="9"/>
  <c r="E113" i="9"/>
  <c r="F113" i="9"/>
  <c r="G113" i="9"/>
  <c r="J113" i="9"/>
  <c r="E114" i="9"/>
  <c r="F114" i="9"/>
  <c r="G114" i="9"/>
  <c r="J114" i="9"/>
  <c r="E115" i="9"/>
  <c r="F115" i="9"/>
  <c r="G115" i="9"/>
  <c r="J115" i="9"/>
  <c r="E116" i="9"/>
  <c r="F116" i="9"/>
  <c r="G116" i="9"/>
  <c r="E117" i="9"/>
  <c r="F117" i="9"/>
  <c r="G117" i="9"/>
  <c r="J117" i="9"/>
  <c r="E118" i="9"/>
  <c r="F118" i="9"/>
  <c r="G118" i="9"/>
  <c r="E119" i="9"/>
  <c r="F119" i="9"/>
  <c r="G119" i="9"/>
  <c r="E120" i="9"/>
  <c r="F120" i="9"/>
  <c r="G120" i="9"/>
  <c r="E121" i="9"/>
  <c r="F121" i="9"/>
  <c r="G121" i="9"/>
  <c r="J121" i="9"/>
  <c r="E122" i="9"/>
  <c r="F122" i="9"/>
  <c r="G122" i="9"/>
  <c r="J122" i="9"/>
  <c r="E123" i="9"/>
  <c r="F123" i="9"/>
  <c r="G123" i="9"/>
  <c r="E124" i="9"/>
  <c r="F124" i="9"/>
  <c r="G124" i="9"/>
  <c r="J124" i="9"/>
  <c r="E125" i="9"/>
  <c r="F125" i="9"/>
  <c r="G125" i="9"/>
  <c r="E126" i="9"/>
  <c r="F126" i="9"/>
  <c r="G126" i="9"/>
  <c r="J126" i="9"/>
  <c r="E127" i="9"/>
  <c r="F127" i="9"/>
  <c r="G127" i="9"/>
  <c r="J127" i="9"/>
  <c r="E128" i="9"/>
  <c r="F128" i="9"/>
  <c r="G128" i="9"/>
  <c r="J128" i="9"/>
  <c r="E129" i="9"/>
  <c r="F129" i="9"/>
  <c r="G129" i="9"/>
  <c r="J129" i="9"/>
  <c r="E130" i="9"/>
  <c r="F130" i="9"/>
  <c r="G130" i="9"/>
  <c r="J130" i="9"/>
  <c r="E131" i="9"/>
  <c r="F131" i="9"/>
  <c r="G131" i="9"/>
  <c r="J131" i="9"/>
  <c r="E132" i="9"/>
  <c r="F132" i="9"/>
  <c r="G132" i="9"/>
  <c r="J132" i="9"/>
  <c r="E86" i="9"/>
  <c r="F86" i="9"/>
  <c r="D11" i="9"/>
  <c r="O32" i="9"/>
  <c r="D12" i="9"/>
  <c r="D13" i="9"/>
  <c r="E21" i="9"/>
  <c r="F21" i="9"/>
  <c r="E22" i="9"/>
  <c r="F22" i="9"/>
  <c r="G22" i="9"/>
  <c r="E24" i="9"/>
  <c r="F24" i="9"/>
  <c r="G24" i="9"/>
  <c r="O24" i="9"/>
  <c r="E26" i="9"/>
  <c r="F26" i="9"/>
  <c r="G26" i="9"/>
  <c r="E27" i="9"/>
  <c r="F27" i="9"/>
  <c r="G27" i="9"/>
  <c r="I27" i="9"/>
  <c r="E28" i="9"/>
  <c r="F28" i="9"/>
  <c r="G28" i="9"/>
  <c r="E29" i="9"/>
  <c r="F29" i="9"/>
  <c r="G29" i="9"/>
  <c r="E30" i="9"/>
  <c r="F30" i="9"/>
  <c r="G30" i="9"/>
  <c r="E32" i="9"/>
  <c r="F32" i="9"/>
  <c r="G32" i="9"/>
  <c r="E33" i="9"/>
  <c r="F33" i="9"/>
  <c r="G33" i="9"/>
  <c r="E34" i="9"/>
  <c r="F34" i="9"/>
  <c r="G34" i="9"/>
  <c r="M34" i="9"/>
  <c r="E37" i="9"/>
  <c r="F37" i="9"/>
  <c r="G37" i="9"/>
  <c r="O73" i="9"/>
  <c r="O95" i="9"/>
  <c r="E23" i="9"/>
  <c r="F23" i="9"/>
  <c r="G23" i="9"/>
  <c r="M23" i="9"/>
  <c r="E25" i="9"/>
  <c r="F25" i="9"/>
  <c r="G25" i="9"/>
  <c r="M25" i="9"/>
  <c r="E31" i="9"/>
  <c r="E35" i="9"/>
  <c r="F35" i="9"/>
  <c r="E36" i="9"/>
  <c r="F36" i="9"/>
  <c r="D16" i="9"/>
  <c r="D19" i="9"/>
  <c r="C17" i="9"/>
  <c r="P21" i="9"/>
  <c r="P22" i="9"/>
  <c r="P23" i="9"/>
  <c r="I24" i="9"/>
  <c r="P24" i="9"/>
  <c r="P25" i="9"/>
  <c r="I26" i="9"/>
  <c r="P26" i="9"/>
  <c r="V26" i="9"/>
  <c r="P27" i="9"/>
  <c r="I28" i="9"/>
  <c r="P28" i="9"/>
  <c r="P29" i="9"/>
  <c r="V29" i="9"/>
  <c r="I30" i="9"/>
  <c r="P30" i="9"/>
  <c r="V30" i="9"/>
  <c r="G31" i="9"/>
  <c r="M31" i="9"/>
  <c r="P31" i="9"/>
  <c r="V31" i="9"/>
  <c r="P32" i="9"/>
  <c r="I33" i="9"/>
  <c r="P33" i="9"/>
  <c r="P34" i="9"/>
  <c r="G35" i="9"/>
  <c r="M35" i="9"/>
  <c r="P35" i="9"/>
  <c r="V35" i="9"/>
  <c r="G36" i="9"/>
  <c r="M36" i="9"/>
  <c r="P36" i="9"/>
  <c r="V36" i="9"/>
  <c r="P37" i="9"/>
  <c r="M38" i="9"/>
  <c r="O38" i="9"/>
  <c r="P38" i="9"/>
  <c r="M39" i="9"/>
  <c r="P39" i="9"/>
  <c r="O40" i="9"/>
  <c r="P40" i="9"/>
  <c r="V40" i="9"/>
  <c r="P41" i="9"/>
  <c r="O42" i="9"/>
  <c r="P42" i="9"/>
  <c r="V42" i="9"/>
  <c r="M43" i="9"/>
  <c r="P43" i="9"/>
  <c r="M44" i="9"/>
  <c r="O44" i="9"/>
  <c r="P44" i="9"/>
  <c r="V44" i="9"/>
  <c r="M45" i="9"/>
  <c r="P45" i="9"/>
  <c r="O46" i="9"/>
  <c r="P46" i="9"/>
  <c r="V46" i="9"/>
  <c r="P47" i="9"/>
  <c r="M48" i="9"/>
  <c r="O48" i="9"/>
  <c r="P48" i="9"/>
  <c r="O49" i="9"/>
  <c r="P49" i="9"/>
  <c r="M50" i="9"/>
  <c r="O50" i="9"/>
  <c r="P50" i="9"/>
  <c r="V50" i="9"/>
  <c r="M51" i="9"/>
  <c r="P51" i="9"/>
  <c r="V51" i="9"/>
  <c r="M52" i="9"/>
  <c r="P52" i="9"/>
  <c r="V52" i="9"/>
  <c r="M53" i="9"/>
  <c r="P53" i="9"/>
  <c r="M54" i="9"/>
  <c r="O54" i="9"/>
  <c r="P54" i="9"/>
  <c r="V54" i="9"/>
  <c r="M55" i="9"/>
  <c r="P55" i="9"/>
  <c r="O56" i="9"/>
  <c r="P56" i="9"/>
  <c r="V56" i="9"/>
  <c r="P57" i="9"/>
  <c r="M58" i="9"/>
  <c r="O58" i="9"/>
  <c r="P58" i="9"/>
  <c r="V58" i="9"/>
  <c r="M59" i="9"/>
  <c r="P59" i="9"/>
  <c r="M60" i="9"/>
  <c r="O60" i="9"/>
  <c r="P60" i="9"/>
  <c r="V60" i="9"/>
  <c r="M61" i="9"/>
  <c r="P61" i="9"/>
  <c r="M62" i="9"/>
  <c r="O62" i="9"/>
  <c r="P62" i="9"/>
  <c r="V62" i="9"/>
  <c r="M63" i="9"/>
  <c r="P63" i="9"/>
  <c r="M64" i="9"/>
  <c r="P64" i="9"/>
  <c r="P65" i="9"/>
  <c r="M66" i="9"/>
  <c r="P66" i="9"/>
  <c r="V66" i="9"/>
  <c r="M67" i="9"/>
  <c r="P67" i="9"/>
  <c r="V67" i="9"/>
  <c r="P68" i="9"/>
  <c r="V68" i="9"/>
  <c r="P69" i="9"/>
  <c r="J70" i="9"/>
  <c r="P70" i="9"/>
  <c r="V70" i="9"/>
  <c r="J71" i="9"/>
  <c r="P71" i="9"/>
  <c r="P72" i="9"/>
  <c r="J73" i="9"/>
  <c r="P73" i="9"/>
  <c r="J74" i="9"/>
  <c r="P74" i="9"/>
  <c r="V74" i="9"/>
  <c r="P75" i="9"/>
  <c r="P76" i="9"/>
  <c r="V76" i="9"/>
  <c r="M77" i="9"/>
  <c r="P77" i="9"/>
  <c r="V77" i="9"/>
  <c r="M78" i="9"/>
  <c r="P78" i="9"/>
  <c r="V78" i="9"/>
  <c r="P79" i="9"/>
  <c r="V79" i="9"/>
  <c r="P80" i="9"/>
  <c r="V80" i="9"/>
  <c r="L81" i="9"/>
  <c r="P81" i="9"/>
  <c r="K82" i="9"/>
  <c r="P82" i="9"/>
  <c r="M83" i="9"/>
  <c r="P83" i="9"/>
  <c r="V83" i="9"/>
  <c r="P84" i="9"/>
  <c r="V84" i="9"/>
  <c r="J85" i="9"/>
  <c r="P85" i="9"/>
  <c r="O86" i="9"/>
  <c r="P86" i="9"/>
  <c r="P87" i="9"/>
  <c r="O88" i="9"/>
  <c r="P88" i="9"/>
  <c r="V88" i="9"/>
  <c r="O89" i="9"/>
  <c r="P89" i="9"/>
  <c r="O90" i="9"/>
  <c r="P90" i="9"/>
  <c r="P91" i="9"/>
  <c r="P92" i="9"/>
  <c r="J93" i="9"/>
  <c r="P93" i="9"/>
  <c r="P94" i="9"/>
  <c r="V94" i="9"/>
  <c r="P95" i="9"/>
  <c r="J96" i="9"/>
  <c r="P96" i="9"/>
  <c r="O97" i="9"/>
  <c r="P97" i="9"/>
  <c r="V97" i="9"/>
  <c r="O98" i="9"/>
  <c r="P98" i="9"/>
  <c r="P99" i="9"/>
  <c r="O100" i="9"/>
  <c r="P100" i="9"/>
  <c r="J101" i="9"/>
  <c r="O101" i="9"/>
  <c r="P101" i="9"/>
  <c r="O102" i="9"/>
  <c r="P102" i="9"/>
  <c r="P103" i="9"/>
  <c r="V103" i="9"/>
  <c r="J104" i="9"/>
  <c r="O104" i="9"/>
  <c r="P104" i="9"/>
  <c r="O105" i="9"/>
  <c r="P105" i="9"/>
  <c r="J106" i="9"/>
  <c r="P106" i="9"/>
  <c r="O107" i="9"/>
  <c r="P107" i="9"/>
  <c r="J108" i="9"/>
  <c r="P108" i="9"/>
  <c r="V108" i="9"/>
  <c r="O109" i="9"/>
  <c r="P109" i="9"/>
  <c r="O110" i="9"/>
  <c r="P110" i="9"/>
  <c r="V110" i="9"/>
  <c r="O111" i="9"/>
  <c r="P111" i="9"/>
  <c r="J112" i="9"/>
  <c r="O112" i="9"/>
  <c r="P112" i="9"/>
  <c r="O113" i="9"/>
  <c r="P113" i="9"/>
  <c r="O114" i="9"/>
  <c r="P114" i="9"/>
  <c r="P115" i="9"/>
  <c r="J116" i="9"/>
  <c r="O116" i="9"/>
  <c r="P116" i="9"/>
  <c r="P117" i="9"/>
  <c r="J118" i="9"/>
  <c r="O118" i="9"/>
  <c r="P118" i="9"/>
  <c r="J119" i="9"/>
  <c r="P119" i="9"/>
  <c r="J120" i="9"/>
  <c r="P120" i="9"/>
  <c r="P121" i="9"/>
  <c r="O122" i="9"/>
  <c r="P122" i="9"/>
  <c r="J123" i="9"/>
  <c r="P123" i="9"/>
  <c r="O124" i="9"/>
  <c r="P124" i="9"/>
  <c r="J125" i="9"/>
  <c r="O125" i="9"/>
  <c r="P125" i="9"/>
  <c r="O126" i="9"/>
  <c r="P126" i="9"/>
  <c r="O127" i="9"/>
  <c r="P127" i="9"/>
  <c r="O128" i="9"/>
  <c r="P128" i="9"/>
  <c r="P129" i="9"/>
  <c r="V129" i="9"/>
  <c r="O130" i="9"/>
  <c r="P130" i="9"/>
  <c r="O131" i="9"/>
  <c r="P131" i="9"/>
  <c r="O132" i="9"/>
  <c r="P132" i="9"/>
  <c r="E40" i="1"/>
  <c r="F40" i="1"/>
  <c r="T40" i="1"/>
  <c r="D11" i="1"/>
  <c r="W3" i="1"/>
  <c r="D12" i="1"/>
  <c r="D13" i="1"/>
  <c r="W8" i="1"/>
  <c r="W15" i="1"/>
  <c r="W16" i="1"/>
  <c r="O163" i="4"/>
  <c r="R163" i="4" s="1"/>
  <c r="T163" i="4" s="1"/>
  <c r="P138" i="4"/>
  <c r="P141" i="4"/>
  <c r="P142" i="4"/>
  <c r="P143" i="4"/>
  <c r="P144" i="4"/>
  <c r="P145" i="4"/>
  <c r="P146" i="4"/>
  <c r="P149" i="4"/>
  <c r="P150" i="4"/>
  <c r="P159" i="4"/>
  <c r="P162" i="4"/>
  <c r="P163" i="4"/>
  <c r="P164" i="4"/>
  <c r="P165" i="4"/>
  <c r="P80" i="4"/>
  <c r="P84" i="4"/>
  <c r="P85" i="4"/>
  <c r="P86" i="4"/>
  <c r="P87" i="4"/>
  <c r="P128" i="4"/>
  <c r="P137" i="4"/>
  <c r="P158" i="4"/>
  <c r="E336" i="8"/>
  <c r="G16" i="8"/>
  <c r="G15" i="8"/>
  <c r="G12" i="8"/>
  <c r="A9" i="8"/>
  <c r="C9" i="8" s="1"/>
  <c r="E21" i="8"/>
  <c r="G21" i="8"/>
  <c r="E22" i="8"/>
  <c r="G22" i="8"/>
  <c r="E23" i="8"/>
  <c r="E24" i="8"/>
  <c r="G24" i="8"/>
  <c r="E25" i="8"/>
  <c r="G25" i="8"/>
  <c r="E26" i="8"/>
  <c r="G26" i="8"/>
  <c r="E27" i="8"/>
  <c r="K27" i="8"/>
  <c r="E28" i="8"/>
  <c r="G28" i="8"/>
  <c r="E29" i="8"/>
  <c r="G29" i="8"/>
  <c r="E30" i="8"/>
  <c r="E31" i="8"/>
  <c r="G31" i="8"/>
  <c r="E32" i="8"/>
  <c r="G32" i="8"/>
  <c r="E33" i="8"/>
  <c r="G33" i="8"/>
  <c r="E34" i="8"/>
  <c r="K34" i="8"/>
  <c r="G34" i="8"/>
  <c r="E35" i="8"/>
  <c r="G35" i="8"/>
  <c r="E36" i="8"/>
  <c r="G36" i="8"/>
  <c r="E37" i="8"/>
  <c r="G37" i="8"/>
  <c r="E38" i="8"/>
  <c r="G38" i="8"/>
  <c r="E39" i="8"/>
  <c r="E40" i="8"/>
  <c r="G40" i="8"/>
  <c r="E41" i="8"/>
  <c r="G41" i="8"/>
  <c r="E42" i="8"/>
  <c r="G42" i="8"/>
  <c r="E43" i="8"/>
  <c r="K43" i="8"/>
  <c r="E44" i="8"/>
  <c r="G44" i="8"/>
  <c r="E45" i="8"/>
  <c r="G45" i="8"/>
  <c r="E46" i="8"/>
  <c r="E47" i="8"/>
  <c r="E48" i="8"/>
  <c r="G48" i="8"/>
  <c r="E49" i="8"/>
  <c r="G49" i="8"/>
  <c r="E50" i="8"/>
  <c r="K50" i="8"/>
  <c r="G50" i="8"/>
  <c r="E51" i="8"/>
  <c r="G51" i="8"/>
  <c r="E52" i="8"/>
  <c r="G52" i="8"/>
  <c r="E53" i="8"/>
  <c r="G53" i="8"/>
  <c r="E54" i="8"/>
  <c r="K54" i="8"/>
  <c r="G54" i="8"/>
  <c r="E55" i="8"/>
  <c r="E56" i="8"/>
  <c r="G56" i="8"/>
  <c r="E57" i="8"/>
  <c r="G57" i="8"/>
  <c r="E58" i="8"/>
  <c r="G58" i="8"/>
  <c r="E59" i="8"/>
  <c r="K59" i="8"/>
  <c r="E60" i="8"/>
  <c r="G60" i="8"/>
  <c r="E61" i="8"/>
  <c r="G61" i="8"/>
  <c r="E62" i="8"/>
  <c r="E63" i="8"/>
  <c r="G63" i="8"/>
  <c r="E64" i="8"/>
  <c r="G64" i="8"/>
  <c r="E65" i="8"/>
  <c r="L65" i="8"/>
  <c r="G65" i="8"/>
  <c r="E66" i="8"/>
  <c r="E67" i="8"/>
  <c r="G67" i="8"/>
  <c r="E68" i="8"/>
  <c r="G68" i="8"/>
  <c r="E69" i="8"/>
  <c r="G69" i="8"/>
  <c r="E70" i="8"/>
  <c r="E71" i="8"/>
  <c r="L71" i="8"/>
  <c r="G71" i="8"/>
  <c r="E72" i="8"/>
  <c r="G72" i="8"/>
  <c r="E73" i="8"/>
  <c r="G73" i="8"/>
  <c r="E74" i="8"/>
  <c r="E75" i="8"/>
  <c r="G75" i="8"/>
  <c r="E76" i="8"/>
  <c r="G76" i="8"/>
  <c r="E77" i="8"/>
  <c r="G77" i="8"/>
  <c r="E78" i="8"/>
  <c r="E79" i="8"/>
  <c r="G79" i="8"/>
  <c r="E80" i="8"/>
  <c r="G80" i="8"/>
  <c r="E81" i="8"/>
  <c r="G81" i="8"/>
  <c r="E82" i="8"/>
  <c r="E83" i="8"/>
  <c r="G83" i="8"/>
  <c r="E84" i="8"/>
  <c r="G84" i="8"/>
  <c r="E85" i="8"/>
  <c r="G85" i="8"/>
  <c r="E86" i="8"/>
  <c r="E87" i="8"/>
  <c r="L87" i="8"/>
  <c r="G87" i="8"/>
  <c r="E88" i="8"/>
  <c r="G88" i="8"/>
  <c r="E89" i="8"/>
  <c r="G89" i="8"/>
  <c r="E90" i="8"/>
  <c r="L90" i="8"/>
  <c r="E91" i="8"/>
  <c r="G91" i="8"/>
  <c r="E92" i="8"/>
  <c r="G92" i="8"/>
  <c r="E93" i="8"/>
  <c r="G93" i="8"/>
  <c r="E94" i="8"/>
  <c r="E95" i="8"/>
  <c r="L95" i="8"/>
  <c r="G95" i="8"/>
  <c r="E96" i="8"/>
  <c r="G96" i="8"/>
  <c r="E97" i="8"/>
  <c r="G97" i="8"/>
  <c r="E98" i="8"/>
  <c r="E99" i="8"/>
  <c r="G99" i="8"/>
  <c r="E100" i="8"/>
  <c r="G100" i="8"/>
  <c r="E101" i="8"/>
  <c r="G101" i="8"/>
  <c r="E102" i="8"/>
  <c r="E103" i="8"/>
  <c r="L103" i="8"/>
  <c r="G103" i="8"/>
  <c r="E104" i="8"/>
  <c r="G104" i="8"/>
  <c r="E105" i="8"/>
  <c r="G105" i="8"/>
  <c r="E106" i="8"/>
  <c r="E107" i="8"/>
  <c r="G107" i="8"/>
  <c r="E108" i="8"/>
  <c r="G108" i="8"/>
  <c r="E109" i="8"/>
  <c r="L109" i="8"/>
  <c r="G109" i="8"/>
  <c r="E110" i="8"/>
  <c r="E111" i="8"/>
  <c r="G111" i="8"/>
  <c r="E112" i="8"/>
  <c r="G112" i="8"/>
  <c r="E113" i="8"/>
  <c r="G113" i="8"/>
  <c r="E114" i="8"/>
  <c r="L114" i="8"/>
  <c r="E115" i="8"/>
  <c r="G115" i="8"/>
  <c r="E116" i="8"/>
  <c r="G116" i="8"/>
  <c r="E117" i="8"/>
  <c r="G117" i="8"/>
  <c r="E118" i="8"/>
  <c r="E119" i="8"/>
  <c r="L119" i="8"/>
  <c r="G119" i="8"/>
  <c r="E120" i="8"/>
  <c r="G120" i="8"/>
  <c r="E121" i="8"/>
  <c r="G121" i="8"/>
  <c r="E122" i="8"/>
  <c r="E123" i="8"/>
  <c r="G123" i="8"/>
  <c r="E124" i="8"/>
  <c r="G124" i="8"/>
  <c r="H16" i="8"/>
  <c r="H15" i="8"/>
  <c r="D21" i="8"/>
  <c r="I21" i="8" s="1"/>
  <c r="D22" i="8"/>
  <c r="L22" i="8"/>
  <c r="D23" i="8"/>
  <c r="H23" i="8"/>
  <c r="D24" i="8"/>
  <c r="J24" i="8"/>
  <c r="D25" i="8"/>
  <c r="H25" i="8"/>
  <c r="D26" i="8"/>
  <c r="K26" i="8"/>
  <c r="D27" i="8"/>
  <c r="H27" i="8"/>
  <c r="D28" i="8"/>
  <c r="I28" i="8"/>
  <c r="D29" i="8"/>
  <c r="H29" i="8"/>
  <c r="D30" i="8"/>
  <c r="H30" i="8"/>
  <c r="D31" i="8"/>
  <c r="D32" i="8"/>
  <c r="I32" i="8"/>
  <c r="H32" i="8"/>
  <c r="D33" i="8"/>
  <c r="I33" i="8"/>
  <c r="D34" i="8"/>
  <c r="H34" i="8"/>
  <c r="D35" i="8"/>
  <c r="L35" i="8"/>
  <c r="H35" i="8"/>
  <c r="D36" i="8"/>
  <c r="H36" i="8"/>
  <c r="D37" i="8"/>
  <c r="D38" i="8"/>
  <c r="F38" i="8"/>
  <c r="D39" i="8"/>
  <c r="H39" i="8"/>
  <c r="D40" i="8"/>
  <c r="D41" i="8"/>
  <c r="D42" i="8"/>
  <c r="K42" i="8"/>
  <c r="H42" i="8"/>
  <c r="D43" i="8"/>
  <c r="H43" i="8"/>
  <c r="D44" i="8"/>
  <c r="I44" i="8"/>
  <c r="H44" i="8"/>
  <c r="D45" i="8"/>
  <c r="H45" i="8"/>
  <c r="D46" i="8"/>
  <c r="J46" i="8"/>
  <c r="D47" i="8"/>
  <c r="H47" i="8"/>
  <c r="D48" i="8"/>
  <c r="I48" i="8"/>
  <c r="H48" i="8"/>
  <c r="D49" i="8"/>
  <c r="D50" i="8"/>
  <c r="H50" i="8"/>
  <c r="D51" i="8"/>
  <c r="L51" i="8"/>
  <c r="D52" i="8"/>
  <c r="H52" i="8"/>
  <c r="D53" i="8"/>
  <c r="I53" i="8"/>
  <c r="D54" i="8"/>
  <c r="D55" i="8"/>
  <c r="I55" i="8"/>
  <c r="H55" i="8"/>
  <c r="D56" i="8"/>
  <c r="D57" i="8"/>
  <c r="H57" i="8"/>
  <c r="D58" i="8"/>
  <c r="K58" i="8"/>
  <c r="H58" i="8"/>
  <c r="D59" i="8"/>
  <c r="H59" i="8"/>
  <c r="D60" i="8"/>
  <c r="I60" i="8"/>
  <c r="H60" i="8"/>
  <c r="D61" i="8"/>
  <c r="H61" i="8"/>
  <c r="D62" i="8"/>
  <c r="H62" i="8"/>
  <c r="D63" i="8"/>
  <c r="H63" i="8"/>
  <c r="D64" i="8"/>
  <c r="I64" i="8"/>
  <c r="D65" i="8"/>
  <c r="D66" i="8"/>
  <c r="H66" i="8"/>
  <c r="D67" i="8"/>
  <c r="L67" i="8"/>
  <c r="H67" i="8"/>
  <c r="D68" i="8"/>
  <c r="H68" i="8"/>
  <c r="D69" i="8"/>
  <c r="D70" i="8"/>
  <c r="D71" i="8"/>
  <c r="H71" i="8"/>
  <c r="D72" i="8"/>
  <c r="D73" i="8"/>
  <c r="D74" i="8"/>
  <c r="H74" i="8"/>
  <c r="D75" i="8"/>
  <c r="H75" i="8"/>
  <c r="D76" i="8"/>
  <c r="I76" i="8"/>
  <c r="H76" i="8"/>
  <c r="D77" i="8"/>
  <c r="H77" i="8"/>
  <c r="D78" i="8"/>
  <c r="J78" i="8"/>
  <c r="H78" i="8"/>
  <c r="D79" i="8"/>
  <c r="H79" i="8"/>
  <c r="D80" i="8"/>
  <c r="I80" i="8"/>
  <c r="H80" i="8"/>
  <c r="D81" i="8"/>
  <c r="D82" i="8"/>
  <c r="H82" i="8"/>
  <c r="D83" i="8"/>
  <c r="L83" i="8"/>
  <c r="H83" i="8"/>
  <c r="D84" i="8"/>
  <c r="H84" i="8"/>
  <c r="D85" i="8"/>
  <c r="I85" i="8"/>
  <c r="D86" i="8"/>
  <c r="D87" i="8"/>
  <c r="I87" i="8"/>
  <c r="D88" i="8"/>
  <c r="J88" i="8"/>
  <c r="D89" i="8"/>
  <c r="H89" i="8"/>
  <c r="D90" i="8"/>
  <c r="H90" i="8"/>
  <c r="D91" i="8"/>
  <c r="H91" i="8"/>
  <c r="D92" i="8"/>
  <c r="I92" i="8"/>
  <c r="D93" i="8"/>
  <c r="H93" i="8"/>
  <c r="D94" i="8"/>
  <c r="H94" i="8"/>
  <c r="D95" i="8"/>
  <c r="H95" i="8"/>
  <c r="D96" i="8"/>
  <c r="I96" i="8"/>
  <c r="H96" i="8"/>
  <c r="D97" i="8"/>
  <c r="D98" i="8"/>
  <c r="H98" i="8"/>
  <c r="D99" i="8"/>
  <c r="L99" i="8"/>
  <c r="H99" i="8"/>
  <c r="D100" i="8"/>
  <c r="H100" i="8"/>
  <c r="D101" i="8"/>
  <c r="K101" i="8"/>
  <c r="D102" i="8"/>
  <c r="H102" i="8"/>
  <c r="D103" i="8"/>
  <c r="H103" i="8"/>
  <c r="D104" i="8"/>
  <c r="D105" i="8"/>
  <c r="I105" i="8"/>
  <c r="D106" i="8"/>
  <c r="H106" i="8"/>
  <c r="D107" i="8"/>
  <c r="H107" i="8"/>
  <c r="D108" i="8"/>
  <c r="I108" i="8"/>
  <c r="H108" i="8"/>
  <c r="D109" i="8"/>
  <c r="H109" i="8"/>
  <c r="D110" i="8"/>
  <c r="H110" i="8"/>
  <c r="D111" i="8"/>
  <c r="H111" i="8"/>
  <c r="D112" i="8"/>
  <c r="I112" i="8"/>
  <c r="H112" i="8"/>
  <c r="D113" i="8"/>
  <c r="D114" i="8"/>
  <c r="J114" i="8"/>
  <c r="H114" i="8"/>
  <c r="D115" i="8"/>
  <c r="I115" i="8"/>
  <c r="D116" i="8"/>
  <c r="I116" i="8"/>
  <c r="H116" i="8"/>
  <c r="D117" i="8"/>
  <c r="D118" i="8"/>
  <c r="I118" i="8"/>
  <c r="D119" i="8"/>
  <c r="H119" i="8"/>
  <c r="D120" i="8"/>
  <c r="I120" i="8"/>
  <c r="H120" i="8"/>
  <c r="D121" i="8"/>
  <c r="D122" i="8"/>
  <c r="F122" i="8"/>
  <c r="H122" i="8"/>
  <c r="D123" i="8"/>
  <c r="K123" i="8"/>
  <c r="D124" i="8"/>
  <c r="I124" i="8"/>
  <c r="H124" i="8"/>
  <c r="J16" i="8"/>
  <c r="J15" i="8"/>
  <c r="J12" i="8"/>
  <c r="J27" i="8"/>
  <c r="J28" i="8"/>
  <c r="J29" i="8"/>
  <c r="J30" i="8"/>
  <c r="J31" i="8"/>
  <c r="J32" i="8"/>
  <c r="J34" i="8"/>
  <c r="J35" i="8"/>
  <c r="J36" i="8"/>
  <c r="J39" i="8"/>
  <c r="J42" i="8"/>
  <c r="J43" i="8"/>
  <c r="J44" i="8"/>
  <c r="J48" i="8"/>
  <c r="J50" i="8"/>
  <c r="J51" i="8"/>
  <c r="J52" i="8"/>
  <c r="J55" i="8"/>
  <c r="J58" i="8"/>
  <c r="J59" i="8"/>
  <c r="J60" i="8"/>
  <c r="J61" i="8"/>
  <c r="J62" i="8"/>
  <c r="J66" i="8"/>
  <c r="J67" i="8"/>
  <c r="J68" i="8"/>
  <c r="J71" i="8"/>
  <c r="J72" i="8"/>
  <c r="J74" i="8"/>
  <c r="J75" i="8"/>
  <c r="J76" i="8"/>
  <c r="J80" i="8"/>
  <c r="J82" i="8"/>
  <c r="J83" i="8"/>
  <c r="J84" i="8"/>
  <c r="J87" i="8"/>
  <c r="J91" i="8"/>
  <c r="J92" i="8"/>
  <c r="J93" i="8"/>
  <c r="J94" i="8"/>
  <c r="J95" i="8"/>
  <c r="J96" i="8"/>
  <c r="J98" i="8"/>
  <c r="J100" i="8"/>
  <c r="J102" i="8"/>
  <c r="J103" i="8"/>
  <c r="J106" i="8"/>
  <c r="J107" i="8"/>
  <c r="J108" i="8"/>
  <c r="J111" i="8"/>
  <c r="J112" i="8"/>
  <c r="J116" i="8"/>
  <c r="J118" i="8"/>
  <c r="J120" i="8"/>
  <c r="J122" i="8"/>
  <c r="J123" i="8"/>
  <c r="J124" i="8"/>
  <c r="I16" i="8"/>
  <c r="I15" i="8"/>
  <c r="I12" i="8"/>
  <c r="I22" i="8"/>
  <c r="I25" i="8"/>
  <c r="I27" i="8"/>
  <c r="I29" i="8"/>
  <c r="I30" i="8"/>
  <c r="I31" i="8"/>
  <c r="I34" i="8"/>
  <c r="I35" i="8"/>
  <c r="I36" i="8"/>
  <c r="I37" i="8"/>
  <c r="I39" i="8"/>
  <c r="I42" i="8"/>
  <c r="I43" i="8"/>
  <c r="I45" i="8"/>
  <c r="I47" i="8"/>
  <c r="I49" i="8"/>
  <c r="I50" i="8"/>
  <c r="I52" i="8"/>
  <c r="I54" i="8"/>
  <c r="I57" i="8"/>
  <c r="I58" i="8"/>
  <c r="I59" i="8"/>
  <c r="I61" i="8"/>
  <c r="I62" i="8"/>
  <c r="I63" i="8"/>
  <c r="I65" i="8"/>
  <c r="I66" i="8"/>
  <c r="I67" i="8"/>
  <c r="I68" i="8"/>
  <c r="I69" i="8"/>
  <c r="I71" i="8"/>
  <c r="I73" i="8"/>
  <c r="I74" i="8"/>
  <c r="I75" i="8"/>
  <c r="I77" i="8"/>
  <c r="I78" i="8"/>
  <c r="I79" i="8"/>
  <c r="I82" i="8"/>
  <c r="I83" i="8"/>
  <c r="I84" i="8"/>
  <c r="I86" i="8"/>
  <c r="I89" i="8"/>
  <c r="I91" i="8"/>
  <c r="I93" i="8"/>
  <c r="I94" i="8"/>
  <c r="I95" i="8"/>
  <c r="I98" i="8"/>
  <c r="I99" i="8"/>
  <c r="I100" i="8"/>
  <c r="I101" i="8"/>
  <c r="I103" i="8"/>
  <c r="I106" i="8"/>
  <c r="I107" i="8"/>
  <c r="I109" i="8"/>
  <c r="I111" i="8"/>
  <c r="I113" i="8"/>
  <c r="I114" i="8"/>
  <c r="I117" i="8"/>
  <c r="I119" i="8"/>
  <c r="I121" i="8"/>
  <c r="I122" i="8"/>
  <c r="K16" i="8"/>
  <c r="K15" i="8"/>
  <c r="K12" i="8"/>
  <c r="K24" i="8"/>
  <c r="K25" i="8"/>
  <c r="K29" i="8"/>
  <c r="K31" i="8"/>
  <c r="K35" i="8"/>
  <c r="K36" i="8"/>
  <c r="K39" i="8"/>
  <c r="K40" i="8"/>
  <c r="K41" i="8"/>
  <c r="K44" i="8"/>
  <c r="K45" i="8"/>
  <c r="K47" i="8"/>
  <c r="K48" i="8"/>
  <c r="K49" i="8"/>
  <c r="K51" i="8"/>
  <c r="K52" i="8"/>
  <c r="K55" i="8"/>
  <c r="K57" i="8"/>
  <c r="K60" i="8"/>
  <c r="K61" i="8"/>
  <c r="K63" i="8"/>
  <c r="K65" i="8"/>
  <c r="K67" i="8"/>
  <c r="K68" i="8"/>
  <c r="K69" i="8"/>
  <c r="K71" i="8"/>
  <c r="K72" i="8"/>
  <c r="K73" i="8"/>
  <c r="K75" i="8"/>
  <c r="K76" i="8"/>
  <c r="K77" i="8"/>
  <c r="K79" i="8"/>
  <c r="K80" i="8"/>
  <c r="K81" i="8"/>
  <c r="K83" i="8"/>
  <c r="K84" i="8"/>
  <c r="K88" i="8"/>
  <c r="K89" i="8"/>
  <c r="K91" i="8"/>
  <c r="K93" i="8"/>
  <c r="K95" i="8"/>
  <c r="K99" i="8"/>
  <c r="K100" i="8"/>
  <c r="K103" i="8"/>
  <c r="K104" i="8"/>
  <c r="K105" i="8"/>
  <c r="K107" i="8"/>
  <c r="K108" i="8"/>
  <c r="K109" i="8"/>
  <c r="K111" i="8"/>
  <c r="K112" i="8"/>
  <c r="K113" i="8"/>
  <c r="K116" i="8"/>
  <c r="K119" i="8"/>
  <c r="K120" i="8"/>
  <c r="K121" i="8"/>
  <c r="K124" i="8"/>
  <c r="F16" i="8"/>
  <c r="F15" i="8"/>
  <c r="F12" i="8"/>
  <c r="F22" i="8"/>
  <c r="F24" i="8"/>
  <c r="F26" i="8"/>
  <c r="F27" i="8"/>
  <c r="F29" i="8"/>
  <c r="F30" i="8"/>
  <c r="F31" i="8"/>
  <c r="F34" i="8"/>
  <c r="F35" i="8"/>
  <c r="F36" i="8"/>
  <c r="F39" i="8"/>
  <c r="F40" i="8"/>
  <c r="F42" i="8"/>
  <c r="F43" i="8"/>
  <c r="F44" i="8"/>
  <c r="F45" i="8"/>
  <c r="F46" i="8"/>
  <c r="F48" i="8"/>
  <c r="F50" i="8"/>
  <c r="F51" i="8"/>
  <c r="F52" i="8"/>
  <c r="F54" i="8"/>
  <c r="F55" i="8"/>
  <c r="F56" i="8"/>
  <c r="F59" i="8"/>
  <c r="F60" i="8"/>
  <c r="F61" i="8"/>
  <c r="F62" i="8"/>
  <c r="F63" i="8"/>
  <c r="F66" i="8"/>
  <c r="F67" i="8"/>
  <c r="F68" i="8"/>
  <c r="F70" i="8"/>
  <c r="F71" i="8"/>
  <c r="F72" i="8"/>
  <c r="F74" i="8"/>
  <c r="F75" i="8"/>
  <c r="F76" i="8"/>
  <c r="F77" i="8"/>
  <c r="F78" i="8"/>
  <c r="F80" i="8"/>
  <c r="F82" i="8"/>
  <c r="F83" i="8"/>
  <c r="F84" i="8"/>
  <c r="F86" i="8"/>
  <c r="F88" i="8"/>
  <c r="F91" i="8"/>
  <c r="F93" i="8"/>
  <c r="F94" i="8"/>
  <c r="F95" i="8"/>
  <c r="F98" i="8"/>
  <c r="F99" i="8"/>
  <c r="F100" i="8"/>
  <c r="F103" i="8"/>
  <c r="F104" i="8"/>
  <c r="F106" i="8"/>
  <c r="F107" i="8"/>
  <c r="F108" i="8"/>
  <c r="F109" i="8"/>
  <c r="F110" i="8"/>
  <c r="F112" i="8"/>
  <c r="F114" i="8"/>
  <c r="F115" i="8"/>
  <c r="F116" i="8"/>
  <c r="F119" i="8"/>
  <c r="F120" i="8"/>
  <c r="F123" i="8"/>
  <c r="F124" i="8"/>
  <c r="L16" i="8"/>
  <c r="L15" i="8"/>
  <c r="L12" i="8"/>
  <c r="L24" i="8"/>
  <c r="L25" i="8"/>
  <c r="L26" i="8"/>
  <c r="L29" i="8"/>
  <c r="L30" i="8"/>
  <c r="L32" i="8"/>
  <c r="L34" i="8"/>
  <c r="L36" i="8"/>
  <c r="L37" i="8"/>
  <c r="L40" i="8"/>
  <c r="L41" i="8"/>
  <c r="L42" i="8"/>
  <c r="L44" i="8"/>
  <c r="L45" i="8"/>
  <c r="L46" i="8"/>
  <c r="L48" i="8"/>
  <c r="L49" i="8"/>
  <c r="L50" i="8"/>
  <c r="L52" i="8"/>
  <c r="L53" i="8"/>
  <c r="L54" i="8"/>
  <c r="L56" i="8"/>
  <c r="L57" i="8"/>
  <c r="L58" i="8"/>
  <c r="L61" i="8"/>
  <c r="L62" i="8"/>
  <c r="L64" i="8"/>
  <c r="L66" i="8"/>
  <c r="L68" i="8"/>
  <c r="L69" i="8"/>
  <c r="L72" i="8"/>
  <c r="L73" i="8"/>
  <c r="L74" i="8"/>
  <c r="L75" i="8"/>
  <c r="L76" i="8"/>
  <c r="L77" i="8"/>
  <c r="L78" i="8"/>
  <c r="L80" i="8"/>
  <c r="L81" i="8"/>
  <c r="L82" i="8"/>
  <c r="L84" i="8"/>
  <c r="L86" i="8"/>
  <c r="L88" i="8"/>
  <c r="L89" i="8"/>
  <c r="L91" i="8"/>
  <c r="L92" i="8"/>
  <c r="L93" i="8"/>
  <c r="L94" i="8"/>
  <c r="L96" i="8"/>
  <c r="L97" i="8"/>
  <c r="L98" i="8"/>
  <c r="L100" i="8"/>
  <c r="L101" i="8"/>
  <c r="L102" i="8"/>
  <c r="L104" i="8"/>
  <c r="L106" i="8"/>
  <c r="L107" i="8"/>
  <c r="L108" i="8"/>
  <c r="L112" i="8"/>
  <c r="L113" i="8"/>
  <c r="L116" i="8"/>
  <c r="L117" i="8"/>
  <c r="L118" i="8"/>
  <c r="L120" i="8"/>
  <c r="L121" i="8"/>
  <c r="L122" i="8"/>
  <c r="L124" i="8"/>
  <c r="C16" i="8"/>
  <c r="C15" i="8"/>
  <c r="C12" i="8"/>
  <c r="D336" i="8"/>
  <c r="J336" i="8"/>
  <c r="L336" i="8"/>
  <c r="K336" i="8"/>
  <c r="G336" i="8"/>
  <c r="E335" i="8"/>
  <c r="D335" i="8"/>
  <c r="F335" i="8"/>
  <c r="J335" i="8"/>
  <c r="E334" i="8"/>
  <c r="G334" i="8"/>
  <c r="D334" i="8"/>
  <c r="L334" i="8"/>
  <c r="J334" i="8"/>
  <c r="I334" i="8"/>
  <c r="E333" i="8"/>
  <c r="D333" i="8"/>
  <c r="K333" i="8"/>
  <c r="I333" i="8"/>
  <c r="G333" i="8"/>
  <c r="E332" i="8"/>
  <c r="D332" i="8"/>
  <c r="F332" i="8"/>
  <c r="H332" i="8"/>
  <c r="L332" i="8"/>
  <c r="K332" i="8"/>
  <c r="J332" i="8"/>
  <c r="I332" i="8"/>
  <c r="G332" i="8"/>
  <c r="E331" i="8"/>
  <c r="D331" i="8"/>
  <c r="F331" i="8"/>
  <c r="H331" i="8"/>
  <c r="K331" i="8"/>
  <c r="J331" i="8"/>
  <c r="I331" i="8"/>
  <c r="E330" i="8"/>
  <c r="G330" i="8"/>
  <c r="D330" i="8"/>
  <c r="L330" i="8"/>
  <c r="J330" i="8"/>
  <c r="E329" i="8"/>
  <c r="D329" i="8"/>
  <c r="I329" i="8"/>
  <c r="K329" i="8"/>
  <c r="G329" i="8"/>
  <c r="E328" i="8"/>
  <c r="D328" i="8"/>
  <c r="H328" i="8"/>
  <c r="F328" i="8"/>
  <c r="L328" i="8"/>
  <c r="K328" i="8"/>
  <c r="J328" i="8"/>
  <c r="E327" i="8"/>
  <c r="D327" i="8"/>
  <c r="F327" i="8"/>
  <c r="J327" i="8"/>
  <c r="E326" i="8"/>
  <c r="G326" i="8"/>
  <c r="D326" i="8"/>
  <c r="L326" i="8"/>
  <c r="J326" i="8"/>
  <c r="I326" i="8"/>
  <c r="E325" i="8"/>
  <c r="D325" i="8"/>
  <c r="K325" i="8"/>
  <c r="I325" i="8"/>
  <c r="G325" i="8"/>
  <c r="E324" i="8"/>
  <c r="D324" i="8"/>
  <c r="F324" i="8"/>
  <c r="H324" i="8"/>
  <c r="L324" i="8"/>
  <c r="K324" i="8"/>
  <c r="J324" i="8"/>
  <c r="I324" i="8"/>
  <c r="G324" i="8"/>
  <c r="E323" i="8"/>
  <c r="D323" i="8"/>
  <c r="F323" i="8"/>
  <c r="H323" i="8"/>
  <c r="K323" i="8"/>
  <c r="J323" i="8"/>
  <c r="I323" i="8"/>
  <c r="E322" i="8"/>
  <c r="G322" i="8"/>
  <c r="D322" i="8"/>
  <c r="J322" i="8"/>
  <c r="E321" i="8"/>
  <c r="D321" i="8"/>
  <c r="I321" i="8"/>
  <c r="K321" i="8"/>
  <c r="G321" i="8"/>
  <c r="E320" i="8"/>
  <c r="D320" i="8"/>
  <c r="H320" i="8"/>
  <c r="F320" i="8"/>
  <c r="L320" i="8"/>
  <c r="K320" i="8"/>
  <c r="J320" i="8"/>
  <c r="E319" i="8"/>
  <c r="D319" i="8"/>
  <c r="F319" i="8"/>
  <c r="J319" i="8"/>
  <c r="E318" i="8"/>
  <c r="G318" i="8"/>
  <c r="D318" i="8"/>
  <c r="L318" i="8"/>
  <c r="J318" i="8"/>
  <c r="I318" i="8"/>
  <c r="E317" i="8"/>
  <c r="D317" i="8"/>
  <c r="K317" i="8"/>
  <c r="I317" i="8"/>
  <c r="G317" i="8"/>
  <c r="E316" i="8"/>
  <c r="D316" i="8"/>
  <c r="F316" i="8"/>
  <c r="H316" i="8"/>
  <c r="L316" i="8"/>
  <c r="K316" i="8"/>
  <c r="J316" i="8"/>
  <c r="I316" i="8"/>
  <c r="G316" i="8"/>
  <c r="E315" i="8"/>
  <c r="D315" i="8"/>
  <c r="F315" i="8"/>
  <c r="H315" i="8"/>
  <c r="K315" i="8"/>
  <c r="J315" i="8"/>
  <c r="I315" i="8"/>
  <c r="E314" i="8"/>
  <c r="G314" i="8"/>
  <c r="D314" i="8"/>
  <c r="J314" i="8"/>
  <c r="E313" i="8"/>
  <c r="D313" i="8"/>
  <c r="I313" i="8"/>
  <c r="K313" i="8"/>
  <c r="G313" i="8"/>
  <c r="E312" i="8"/>
  <c r="D312" i="8"/>
  <c r="H312" i="8"/>
  <c r="F312" i="8"/>
  <c r="L312" i="8"/>
  <c r="K312" i="8"/>
  <c r="J312" i="8"/>
  <c r="E311" i="8"/>
  <c r="G311" i="8"/>
  <c r="D311" i="8"/>
  <c r="F311" i="8"/>
  <c r="K311" i="8"/>
  <c r="E310" i="8"/>
  <c r="K310" i="8"/>
  <c r="D310" i="8"/>
  <c r="L310" i="8"/>
  <c r="G310" i="8"/>
  <c r="E309" i="8"/>
  <c r="D309" i="8"/>
  <c r="F309" i="8"/>
  <c r="L309" i="8"/>
  <c r="K309" i="8"/>
  <c r="G309" i="8"/>
  <c r="E308" i="8"/>
  <c r="L308" i="8"/>
  <c r="D308" i="8"/>
  <c r="F308" i="8"/>
  <c r="H308" i="8"/>
  <c r="J308" i="8"/>
  <c r="I308" i="8"/>
  <c r="E307" i="8"/>
  <c r="D307" i="8"/>
  <c r="I307" i="8"/>
  <c r="H307" i="8"/>
  <c r="E306" i="8"/>
  <c r="D306" i="8"/>
  <c r="F306" i="8"/>
  <c r="H306" i="8"/>
  <c r="L306" i="8"/>
  <c r="I306" i="8"/>
  <c r="G306" i="8"/>
  <c r="E305" i="8"/>
  <c r="D305" i="8"/>
  <c r="F305" i="8"/>
  <c r="H305" i="8"/>
  <c r="L305" i="8"/>
  <c r="K305" i="8"/>
  <c r="I305" i="8"/>
  <c r="G305" i="8"/>
  <c r="E304" i="8"/>
  <c r="D304" i="8"/>
  <c r="H304" i="8"/>
  <c r="F304" i="8"/>
  <c r="J304" i="8"/>
  <c r="E303" i="8"/>
  <c r="L303" i="8"/>
  <c r="D303" i="8"/>
  <c r="H303" i="8"/>
  <c r="I303" i="8"/>
  <c r="E302" i="8"/>
  <c r="D302" i="8"/>
  <c r="F302" i="8"/>
  <c r="L302" i="8"/>
  <c r="G302" i="8"/>
  <c r="E301" i="8"/>
  <c r="D301" i="8"/>
  <c r="F301" i="8"/>
  <c r="L301" i="8"/>
  <c r="K301" i="8"/>
  <c r="G301" i="8"/>
  <c r="E300" i="8"/>
  <c r="D300" i="8"/>
  <c r="F300" i="8"/>
  <c r="H300" i="8"/>
  <c r="J300" i="8"/>
  <c r="I300" i="8"/>
  <c r="E299" i="8"/>
  <c r="D299" i="8"/>
  <c r="I299" i="8"/>
  <c r="H299" i="8"/>
  <c r="E298" i="8"/>
  <c r="D298" i="8"/>
  <c r="F298" i="8"/>
  <c r="H298" i="8"/>
  <c r="L298" i="8"/>
  <c r="I298" i="8"/>
  <c r="G298" i="8"/>
  <c r="E297" i="8"/>
  <c r="D297" i="8"/>
  <c r="F297" i="8"/>
  <c r="H297" i="8"/>
  <c r="L297" i="8"/>
  <c r="K297" i="8"/>
  <c r="I297" i="8"/>
  <c r="G297" i="8"/>
  <c r="E296" i="8"/>
  <c r="D296" i="8"/>
  <c r="H296" i="8"/>
  <c r="F296" i="8"/>
  <c r="J296" i="8"/>
  <c r="E295" i="8"/>
  <c r="L295" i="8"/>
  <c r="D295" i="8"/>
  <c r="H295" i="8"/>
  <c r="I295" i="8"/>
  <c r="E294" i="8"/>
  <c r="D294" i="8"/>
  <c r="F294" i="8"/>
  <c r="L294" i="8"/>
  <c r="G294" i="8"/>
  <c r="E293" i="8"/>
  <c r="D293" i="8"/>
  <c r="F293" i="8"/>
  <c r="L293" i="8"/>
  <c r="K293" i="8"/>
  <c r="G293" i="8"/>
  <c r="E292" i="8"/>
  <c r="D292" i="8"/>
  <c r="F292" i="8"/>
  <c r="H292" i="8"/>
  <c r="J292" i="8"/>
  <c r="I292" i="8"/>
  <c r="E291" i="8"/>
  <c r="D291" i="8"/>
  <c r="I291" i="8"/>
  <c r="H291" i="8"/>
  <c r="E290" i="8"/>
  <c r="D290" i="8"/>
  <c r="F290" i="8"/>
  <c r="H290" i="8"/>
  <c r="L290" i="8"/>
  <c r="I290" i="8"/>
  <c r="G290" i="8"/>
  <c r="E289" i="8"/>
  <c r="D289" i="8"/>
  <c r="F289" i="8"/>
  <c r="H289" i="8"/>
  <c r="L289" i="8"/>
  <c r="K289" i="8"/>
  <c r="I289" i="8"/>
  <c r="G289" i="8"/>
  <c r="E288" i="8"/>
  <c r="D288" i="8"/>
  <c r="H288" i="8"/>
  <c r="F288" i="8"/>
  <c r="J288" i="8"/>
  <c r="E287" i="8"/>
  <c r="L287" i="8"/>
  <c r="D287" i="8"/>
  <c r="H287" i="8"/>
  <c r="I287" i="8"/>
  <c r="E286" i="8"/>
  <c r="D286" i="8"/>
  <c r="F286" i="8"/>
  <c r="L286" i="8"/>
  <c r="G286" i="8"/>
  <c r="E285" i="8"/>
  <c r="D285" i="8"/>
  <c r="F285" i="8"/>
  <c r="L285" i="8"/>
  <c r="K285" i="8"/>
  <c r="G285" i="8"/>
  <c r="E284" i="8"/>
  <c r="D284" i="8"/>
  <c r="F284" i="8"/>
  <c r="H284" i="8"/>
  <c r="J284" i="8"/>
  <c r="I284" i="8"/>
  <c r="E283" i="8"/>
  <c r="D283" i="8"/>
  <c r="I283" i="8"/>
  <c r="H283" i="8"/>
  <c r="E282" i="8"/>
  <c r="D282" i="8"/>
  <c r="F282" i="8"/>
  <c r="H282" i="8"/>
  <c r="L282" i="8"/>
  <c r="I282" i="8"/>
  <c r="G282" i="8"/>
  <c r="E281" i="8"/>
  <c r="D281" i="8"/>
  <c r="F281" i="8"/>
  <c r="H281" i="8"/>
  <c r="L281" i="8"/>
  <c r="K281" i="8"/>
  <c r="I281" i="8"/>
  <c r="G281" i="8"/>
  <c r="E280" i="8"/>
  <c r="D280" i="8"/>
  <c r="H280" i="8"/>
  <c r="F280" i="8"/>
  <c r="J280" i="8"/>
  <c r="E279" i="8"/>
  <c r="L279" i="8"/>
  <c r="D279" i="8"/>
  <c r="H279" i="8"/>
  <c r="I279" i="8"/>
  <c r="E278" i="8"/>
  <c r="D278" i="8"/>
  <c r="F278" i="8"/>
  <c r="L278" i="8"/>
  <c r="G278" i="8"/>
  <c r="E277" i="8"/>
  <c r="D277" i="8"/>
  <c r="F277" i="8"/>
  <c r="L277" i="8"/>
  <c r="K277" i="8"/>
  <c r="G277" i="8"/>
  <c r="E276" i="8"/>
  <c r="D276" i="8"/>
  <c r="F276" i="8"/>
  <c r="H276" i="8"/>
  <c r="J276" i="8"/>
  <c r="I276" i="8"/>
  <c r="E275" i="8"/>
  <c r="D275" i="8"/>
  <c r="I275" i="8"/>
  <c r="H275" i="8"/>
  <c r="E274" i="8"/>
  <c r="D274" i="8"/>
  <c r="F274" i="8"/>
  <c r="H274" i="8"/>
  <c r="L274" i="8"/>
  <c r="I274" i="8"/>
  <c r="G274" i="8"/>
  <c r="E273" i="8"/>
  <c r="D273" i="8"/>
  <c r="F273" i="8"/>
  <c r="H273" i="8"/>
  <c r="L273" i="8"/>
  <c r="K273" i="8"/>
  <c r="I273" i="8"/>
  <c r="G273" i="8"/>
  <c r="E272" i="8"/>
  <c r="D272" i="8"/>
  <c r="H272" i="8"/>
  <c r="F272" i="8"/>
  <c r="J272" i="8"/>
  <c r="E271" i="8"/>
  <c r="L271" i="8"/>
  <c r="D271" i="8"/>
  <c r="H271" i="8"/>
  <c r="I271" i="8"/>
  <c r="E270" i="8"/>
  <c r="D270" i="8"/>
  <c r="F270" i="8"/>
  <c r="L270" i="8"/>
  <c r="G270" i="8"/>
  <c r="E269" i="8"/>
  <c r="D269" i="8"/>
  <c r="F269" i="8"/>
  <c r="L269" i="8"/>
  <c r="K269" i="8"/>
  <c r="G269" i="8"/>
  <c r="E268" i="8"/>
  <c r="D268" i="8"/>
  <c r="F268" i="8"/>
  <c r="H268" i="8"/>
  <c r="J268" i="8"/>
  <c r="I268" i="8"/>
  <c r="E267" i="8"/>
  <c r="D267" i="8"/>
  <c r="I267" i="8"/>
  <c r="H267" i="8"/>
  <c r="E266" i="8"/>
  <c r="D266" i="8"/>
  <c r="F266" i="8"/>
  <c r="H266" i="8"/>
  <c r="L266" i="8"/>
  <c r="I266" i="8"/>
  <c r="G266" i="8"/>
  <c r="E265" i="8"/>
  <c r="D265" i="8"/>
  <c r="F265" i="8"/>
  <c r="H265" i="8"/>
  <c r="L265" i="8"/>
  <c r="K265" i="8"/>
  <c r="I265" i="8"/>
  <c r="G265" i="8"/>
  <c r="E264" i="8"/>
  <c r="D264" i="8"/>
  <c r="H264" i="8"/>
  <c r="F264" i="8"/>
  <c r="K264" i="8"/>
  <c r="J264" i="8"/>
  <c r="E263" i="8"/>
  <c r="D263" i="8"/>
  <c r="H263" i="8"/>
  <c r="F263" i="8"/>
  <c r="J263" i="8"/>
  <c r="E262" i="8"/>
  <c r="L262" i="8"/>
  <c r="D262" i="8"/>
  <c r="H262" i="8"/>
  <c r="G262" i="8"/>
  <c r="E261" i="8"/>
  <c r="D261" i="8"/>
  <c r="L261" i="8"/>
  <c r="K261" i="8"/>
  <c r="G261" i="8"/>
  <c r="E260" i="8"/>
  <c r="G260" i="8"/>
  <c r="D260" i="8"/>
  <c r="F260" i="8"/>
  <c r="H260" i="8"/>
  <c r="L260" i="8"/>
  <c r="K260" i="8"/>
  <c r="J260" i="8"/>
  <c r="I260" i="8"/>
  <c r="E259" i="8"/>
  <c r="K259" i="8"/>
  <c r="D259" i="8"/>
  <c r="J259" i="8"/>
  <c r="I259" i="8"/>
  <c r="E258" i="8"/>
  <c r="D258" i="8"/>
  <c r="F258" i="8"/>
  <c r="H258" i="8"/>
  <c r="L258" i="8"/>
  <c r="J258" i="8"/>
  <c r="I258" i="8"/>
  <c r="G258" i="8"/>
  <c r="E257" i="8"/>
  <c r="D257" i="8"/>
  <c r="F257" i="8"/>
  <c r="H257" i="8"/>
  <c r="L257" i="8"/>
  <c r="K257" i="8"/>
  <c r="I257" i="8"/>
  <c r="G257" i="8"/>
  <c r="E256" i="8"/>
  <c r="L256" i="8"/>
  <c r="D256" i="8"/>
  <c r="H256" i="8"/>
  <c r="F256" i="8"/>
  <c r="J256" i="8"/>
  <c r="G256" i="8"/>
  <c r="E255" i="8"/>
  <c r="D255" i="8"/>
  <c r="F255" i="8"/>
  <c r="H255" i="8"/>
  <c r="J255" i="8"/>
  <c r="I255" i="8"/>
  <c r="E254" i="8"/>
  <c r="D254" i="8"/>
  <c r="H254" i="8"/>
  <c r="L254" i="8"/>
  <c r="G254" i="8"/>
  <c r="E253" i="8"/>
  <c r="D253" i="8"/>
  <c r="G253" i="8"/>
  <c r="E252" i="8"/>
  <c r="G252" i="8"/>
  <c r="D252" i="8"/>
  <c r="F252" i="8"/>
  <c r="H252" i="8"/>
  <c r="L252" i="8"/>
  <c r="K252" i="8"/>
  <c r="J252" i="8"/>
  <c r="I252" i="8"/>
  <c r="E251" i="8"/>
  <c r="D251" i="8"/>
  <c r="J251" i="8"/>
  <c r="F251" i="8"/>
  <c r="K251" i="8"/>
  <c r="I251" i="8"/>
  <c r="E250" i="8"/>
  <c r="D250" i="8"/>
  <c r="F250" i="8"/>
  <c r="J250" i="8"/>
  <c r="G250" i="8"/>
  <c r="E249" i="8"/>
  <c r="D249" i="8"/>
  <c r="I249" i="8"/>
  <c r="K249" i="8"/>
  <c r="G249" i="8"/>
  <c r="E248" i="8"/>
  <c r="D248" i="8"/>
  <c r="H248" i="8"/>
  <c r="F248" i="8"/>
  <c r="L248" i="8"/>
  <c r="K248" i="8"/>
  <c r="J248" i="8"/>
  <c r="E247" i="8"/>
  <c r="D247" i="8"/>
  <c r="K247" i="8"/>
  <c r="J247" i="8"/>
  <c r="E246" i="8"/>
  <c r="G246" i="8"/>
  <c r="D246" i="8"/>
  <c r="H246" i="8"/>
  <c r="J246" i="8"/>
  <c r="I246" i="8"/>
  <c r="E245" i="8"/>
  <c r="D245" i="8"/>
  <c r="H245" i="8"/>
  <c r="K245" i="8"/>
  <c r="I245" i="8"/>
  <c r="G245" i="8"/>
  <c r="E244" i="8"/>
  <c r="D244" i="8"/>
  <c r="F244" i="8"/>
  <c r="H244" i="8"/>
  <c r="L244" i="8"/>
  <c r="K244" i="8"/>
  <c r="J244" i="8"/>
  <c r="I244" i="8"/>
  <c r="G244" i="8"/>
  <c r="E243" i="8"/>
  <c r="D243" i="8"/>
  <c r="F243" i="8"/>
  <c r="H243" i="8"/>
  <c r="K243" i="8"/>
  <c r="J243" i="8"/>
  <c r="I243" i="8"/>
  <c r="E242" i="8"/>
  <c r="D242" i="8"/>
  <c r="F242" i="8"/>
  <c r="J242" i="8"/>
  <c r="E241" i="8"/>
  <c r="D241" i="8"/>
  <c r="I241" i="8"/>
  <c r="K241" i="8"/>
  <c r="G241" i="8"/>
  <c r="E240" i="8"/>
  <c r="D240" i="8"/>
  <c r="H240" i="8"/>
  <c r="F240" i="8"/>
  <c r="L240" i="8"/>
  <c r="K240" i="8"/>
  <c r="J240" i="8"/>
  <c r="E239" i="8"/>
  <c r="D239" i="8"/>
  <c r="K239" i="8"/>
  <c r="J239" i="8"/>
  <c r="E238" i="8"/>
  <c r="G238" i="8"/>
  <c r="D238" i="8"/>
  <c r="H238" i="8"/>
  <c r="J238" i="8"/>
  <c r="I238" i="8"/>
  <c r="E237" i="8"/>
  <c r="D237" i="8"/>
  <c r="H237" i="8"/>
  <c r="K237" i="8"/>
  <c r="I237" i="8"/>
  <c r="G237" i="8"/>
  <c r="E236" i="8"/>
  <c r="D236" i="8"/>
  <c r="F236" i="8"/>
  <c r="H236" i="8"/>
  <c r="L236" i="8"/>
  <c r="K236" i="8"/>
  <c r="J236" i="8"/>
  <c r="I236" i="8"/>
  <c r="G236" i="8"/>
  <c r="E235" i="8"/>
  <c r="D235" i="8"/>
  <c r="F235" i="8"/>
  <c r="H235" i="8"/>
  <c r="K235" i="8"/>
  <c r="J235" i="8"/>
  <c r="I235" i="8"/>
  <c r="E234" i="8"/>
  <c r="D234" i="8"/>
  <c r="F234" i="8"/>
  <c r="J234" i="8"/>
  <c r="E233" i="8"/>
  <c r="D233" i="8"/>
  <c r="I233" i="8"/>
  <c r="K233" i="8"/>
  <c r="G233" i="8"/>
  <c r="E232" i="8"/>
  <c r="D232" i="8"/>
  <c r="H232" i="8"/>
  <c r="F232" i="8"/>
  <c r="L232" i="8"/>
  <c r="K232" i="8"/>
  <c r="J232" i="8"/>
  <c r="E231" i="8"/>
  <c r="D231" i="8"/>
  <c r="K231" i="8"/>
  <c r="J231" i="8"/>
  <c r="E230" i="8"/>
  <c r="G230" i="8"/>
  <c r="D230" i="8"/>
  <c r="H230" i="8"/>
  <c r="J230" i="8"/>
  <c r="I230" i="8"/>
  <c r="E229" i="8"/>
  <c r="D229" i="8"/>
  <c r="H229" i="8"/>
  <c r="K229" i="8"/>
  <c r="I229" i="8"/>
  <c r="G229" i="8"/>
  <c r="E228" i="8"/>
  <c r="D228" i="8"/>
  <c r="F228" i="8"/>
  <c r="H228" i="8"/>
  <c r="L228" i="8"/>
  <c r="K228" i="8"/>
  <c r="J228" i="8"/>
  <c r="I228" i="8"/>
  <c r="G228" i="8"/>
  <c r="E227" i="8"/>
  <c r="D227" i="8"/>
  <c r="F227" i="8"/>
  <c r="H227" i="8"/>
  <c r="K227" i="8"/>
  <c r="J227" i="8"/>
  <c r="I227" i="8"/>
  <c r="E226" i="8"/>
  <c r="D226" i="8"/>
  <c r="F226" i="8"/>
  <c r="J226" i="8"/>
  <c r="E225" i="8"/>
  <c r="D225" i="8"/>
  <c r="I225" i="8"/>
  <c r="K225" i="8"/>
  <c r="G225" i="8"/>
  <c r="E224" i="8"/>
  <c r="D224" i="8"/>
  <c r="H224" i="8"/>
  <c r="F224" i="8"/>
  <c r="L224" i="8"/>
  <c r="K224" i="8"/>
  <c r="J224" i="8"/>
  <c r="E223" i="8"/>
  <c r="D223" i="8"/>
  <c r="K223" i="8"/>
  <c r="J223" i="8"/>
  <c r="E222" i="8"/>
  <c r="G222" i="8"/>
  <c r="D222" i="8"/>
  <c r="H222" i="8"/>
  <c r="J222" i="8"/>
  <c r="I222" i="8"/>
  <c r="E221" i="8"/>
  <c r="D221" i="8"/>
  <c r="H221" i="8"/>
  <c r="K221" i="8"/>
  <c r="I221" i="8"/>
  <c r="G221" i="8"/>
  <c r="E220" i="8"/>
  <c r="D220" i="8"/>
  <c r="F220" i="8"/>
  <c r="H220" i="8"/>
  <c r="L220" i="8"/>
  <c r="K220" i="8"/>
  <c r="J220" i="8"/>
  <c r="I220" i="8"/>
  <c r="G220" i="8"/>
  <c r="E219" i="8"/>
  <c r="D219" i="8"/>
  <c r="F219" i="8"/>
  <c r="H219" i="8"/>
  <c r="K219" i="8"/>
  <c r="J219" i="8"/>
  <c r="I219" i="8"/>
  <c r="E218" i="8"/>
  <c r="D218" i="8"/>
  <c r="F218" i="8"/>
  <c r="J218" i="8"/>
  <c r="E217" i="8"/>
  <c r="D217" i="8"/>
  <c r="I217" i="8"/>
  <c r="K217" i="8"/>
  <c r="G217" i="8"/>
  <c r="E216" i="8"/>
  <c r="D216" i="8"/>
  <c r="H216" i="8"/>
  <c r="F216" i="8"/>
  <c r="L216" i="8"/>
  <c r="K216" i="8"/>
  <c r="J216" i="8"/>
  <c r="E215" i="8"/>
  <c r="D215" i="8"/>
  <c r="K215" i="8"/>
  <c r="J215" i="8"/>
  <c r="E214" i="8"/>
  <c r="G214" i="8"/>
  <c r="D214" i="8"/>
  <c r="H214" i="8"/>
  <c r="J214" i="8"/>
  <c r="I214" i="8"/>
  <c r="E213" i="8"/>
  <c r="D213" i="8"/>
  <c r="H213" i="8"/>
  <c r="K213" i="8"/>
  <c r="I213" i="8"/>
  <c r="G213" i="8"/>
  <c r="E212" i="8"/>
  <c r="D212" i="8"/>
  <c r="F212" i="8"/>
  <c r="H212" i="8"/>
  <c r="L212" i="8"/>
  <c r="K212" i="8"/>
  <c r="J212" i="8"/>
  <c r="I212" i="8"/>
  <c r="G212" i="8"/>
  <c r="E211" i="8"/>
  <c r="D211" i="8"/>
  <c r="F211" i="8"/>
  <c r="H211" i="8"/>
  <c r="K211" i="8"/>
  <c r="J211" i="8"/>
  <c r="I211" i="8"/>
  <c r="E210" i="8"/>
  <c r="D210" i="8"/>
  <c r="F210" i="8"/>
  <c r="J210" i="8"/>
  <c r="E209" i="8"/>
  <c r="D209" i="8"/>
  <c r="I209" i="8"/>
  <c r="K209" i="8"/>
  <c r="G209" i="8"/>
  <c r="E208" i="8"/>
  <c r="D208" i="8"/>
  <c r="H208" i="8"/>
  <c r="F208" i="8"/>
  <c r="L208" i="8"/>
  <c r="K208" i="8"/>
  <c r="J208" i="8"/>
  <c r="E207" i="8"/>
  <c r="D207" i="8"/>
  <c r="K207" i="8"/>
  <c r="J207" i="8"/>
  <c r="E206" i="8"/>
  <c r="G206" i="8"/>
  <c r="D206" i="8"/>
  <c r="H206" i="8"/>
  <c r="J206" i="8"/>
  <c r="I206" i="8"/>
  <c r="E205" i="8"/>
  <c r="D205" i="8"/>
  <c r="H205" i="8"/>
  <c r="K205" i="8"/>
  <c r="I205" i="8"/>
  <c r="G205" i="8"/>
  <c r="E204" i="8"/>
  <c r="D204" i="8"/>
  <c r="F204" i="8"/>
  <c r="H204" i="8"/>
  <c r="L204" i="8"/>
  <c r="K204" i="8"/>
  <c r="J204" i="8"/>
  <c r="I204" i="8"/>
  <c r="G204" i="8"/>
  <c r="E203" i="8"/>
  <c r="D203" i="8"/>
  <c r="F203" i="8"/>
  <c r="H203" i="8"/>
  <c r="K203" i="8"/>
  <c r="J203" i="8"/>
  <c r="I203" i="8"/>
  <c r="E202" i="8"/>
  <c r="D202" i="8"/>
  <c r="F202" i="8"/>
  <c r="J202" i="8"/>
  <c r="E201" i="8"/>
  <c r="D201" i="8"/>
  <c r="I201" i="8"/>
  <c r="K201" i="8"/>
  <c r="G201" i="8"/>
  <c r="E200" i="8"/>
  <c r="D200" i="8"/>
  <c r="H200" i="8"/>
  <c r="F200" i="8"/>
  <c r="L200" i="8"/>
  <c r="K200" i="8"/>
  <c r="J200" i="8"/>
  <c r="E199" i="8"/>
  <c r="D199" i="8"/>
  <c r="K199" i="8"/>
  <c r="J199" i="8"/>
  <c r="E198" i="8"/>
  <c r="G198" i="8"/>
  <c r="D198" i="8"/>
  <c r="H198" i="8"/>
  <c r="J198" i="8"/>
  <c r="I198" i="8"/>
  <c r="E197" i="8"/>
  <c r="D197" i="8"/>
  <c r="H197" i="8"/>
  <c r="K197" i="8"/>
  <c r="I197" i="8"/>
  <c r="G197" i="8"/>
  <c r="E196" i="8"/>
  <c r="D196" i="8"/>
  <c r="F196" i="8"/>
  <c r="H196" i="8"/>
  <c r="L196" i="8"/>
  <c r="K196" i="8"/>
  <c r="J196" i="8"/>
  <c r="I196" i="8"/>
  <c r="G196" i="8"/>
  <c r="E195" i="8"/>
  <c r="D195" i="8"/>
  <c r="F195" i="8"/>
  <c r="H195" i="8"/>
  <c r="K195" i="8"/>
  <c r="J195" i="8"/>
  <c r="I195" i="8"/>
  <c r="E194" i="8"/>
  <c r="D194" i="8"/>
  <c r="F194" i="8"/>
  <c r="J194" i="8"/>
  <c r="E193" i="8"/>
  <c r="D193" i="8"/>
  <c r="I193" i="8"/>
  <c r="K193" i="8"/>
  <c r="G193" i="8"/>
  <c r="E192" i="8"/>
  <c r="D192" i="8"/>
  <c r="H192" i="8"/>
  <c r="F192" i="8"/>
  <c r="L192" i="8"/>
  <c r="K192" i="8"/>
  <c r="J192" i="8"/>
  <c r="E191" i="8"/>
  <c r="D191" i="8"/>
  <c r="K191" i="8"/>
  <c r="J191" i="8"/>
  <c r="E190" i="8"/>
  <c r="G190" i="8"/>
  <c r="D190" i="8"/>
  <c r="H190" i="8"/>
  <c r="J190" i="8"/>
  <c r="I190" i="8"/>
  <c r="E189" i="8"/>
  <c r="D189" i="8"/>
  <c r="H189" i="8"/>
  <c r="K189" i="8"/>
  <c r="I189" i="8"/>
  <c r="G189" i="8"/>
  <c r="E188" i="8"/>
  <c r="D188" i="8"/>
  <c r="F188" i="8"/>
  <c r="H188" i="8"/>
  <c r="L188" i="8"/>
  <c r="K188" i="8"/>
  <c r="J188" i="8"/>
  <c r="I188" i="8"/>
  <c r="G188" i="8"/>
  <c r="E187" i="8"/>
  <c r="D187" i="8"/>
  <c r="F187" i="8"/>
  <c r="H187" i="8"/>
  <c r="K187" i="8"/>
  <c r="J187" i="8"/>
  <c r="I187" i="8"/>
  <c r="E186" i="8"/>
  <c r="D186" i="8"/>
  <c r="F186" i="8"/>
  <c r="J186" i="8"/>
  <c r="E185" i="8"/>
  <c r="D185" i="8"/>
  <c r="I185" i="8"/>
  <c r="K185" i="8"/>
  <c r="G185" i="8"/>
  <c r="E184" i="8"/>
  <c r="D184" i="8"/>
  <c r="H184" i="8"/>
  <c r="F184" i="8"/>
  <c r="L184" i="8"/>
  <c r="K184" i="8"/>
  <c r="J184" i="8"/>
  <c r="E183" i="8"/>
  <c r="D183" i="8"/>
  <c r="K183" i="8"/>
  <c r="J183" i="8"/>
  <c r="E182" i="8"/>
  <c r="G182" i="8"/>
  <c r="D182" i="8"/>
  <c r="H182" i="8"/>
  <c r="J182" i="8"/>
  <c r="I182" i="8"/>
  <c r="E181" i="8"/>
  <c r="D181" i="8"/>
  <c r="H181" i="8"/>
  <c r="K181" i="8"/>
  <c r="I181" i="8"/>
  <c r="G181" i="8"/>
  <c r="E180" i="8"/>
  <c r="D180" i="8"/>
  <c r="F180" i="8"/>
  <c r="H180" i="8"/>
  <c r="L180" i="8"/>
  <c r="K180" i="8"/>
  <c r="J180" i="8"/>
  <c r="I180" i="8"/>
  <c r="G180" i="8"/>
  <c r="E179" i="8"/>
  <c r="D179" i="8"/>
  <c r="F179" i="8"/>
  <c r="H179" i="8"/>
  <c r="K179" i="8"/>
  <c r="J179" i="8"/>
  <c r="I179" i="8"/>
  <c r="E178" i="8"/>
  <c r="D178" i="8"/>
  <c r="J178" i="8"/>
  <c r="E177" i="8"/>
  <c r="D177" i="8"/>
  <c r="I177" i="8"/>
  <c r="K177" i="8"/>
  <c r="G177" i="8"/>
  <c r="E176" i="8"/>
  <c r="D176" i="8"/>
  <c r="H176" i="8"/>
  <c r="F176" i="8"/>
  <c r="L176" i="8"/>
  <c r="K176" i="8"/>
  <c r="J176" i="8"/>
  <c r="E175" i="8"/>
  <c r="D175" i="8"/>
  <c r="K175" i="8"/>
  <c r="J175" i="8"/>
  <c r="E174" i="8"/>
  <c r="G174" i="8"/>
  <c r="D174" i="8"/>
  <c r="H174" i="8"/>
  <c r="J174" i="8"/>
  <c r="I174" i="8"/>
  <c r="E173" i="8"/>
  <c r="D173" i="8"/>
  <c r="H173" i="8"/>
  <c r="K173" i="8"/>
  <c r="I173" i="8"/>
  <c r="G173" i="8"/>
  <c r="E172" i="8"/>
  <c r="D172" i="8"/>
  <c r="F172" i="8"/>
  <c r="H172" i="8"/>
  <c r="L172" i="8"/>
  <c r="K172" i="8"/>
  <c r="J172" i="8"/>
  <c r="I172" i="8"/>
  <c r="G172" i="8"/>
  <c r="E171" i="8"/>
  <c r="K171" i="8"/>
  <c r="D171" i="8"/>
  <c r="F171" i="8"/>
  <c r="H171" i="8"/>
  <c r="J171" i="8"/>
  <c r="I171" i="8"/>
  <c r="E170" i="8"/>
  <c r="D170" i="8"/>
  <c r="J170" i="8"/>
  <c r="E169" i="8"/>
  <c r="D169" i="8"/>
  <c r="G169" i="8"/>
  <c r="E168" i="8"/>
  <c r="D168" i="8"/>
  <c r="F168" i="8"/>
  <c r="J168" i="8"/>
  <c r="G168" i="8"/>
  <c r="E167" i="8"/>
  <c r="G167" i="8"/>
  <c r="D167" i="8"/>
  <c r="H167" i="8"/>
  <c r="L167" i="8"/>
  <c r="K167" i="8"/>
  <c r="J167" i="8"/>
  <c r="E166" i="8"/>
  <c r="D166" i="8"/>
  <c r="J166" i="8"/>
  <c r="H166" i="8"/>
  <c r="L166" i="8"/>
  <c r="K166" i="8"/>
  <c r="G166" i="8"/>
  <c r="E165" i="8"/>
  <c r="D165" i="8"/>
  <c r="F165" i="8"/>
  <c r="H165" i="8"/>
  <c r="L165" i="8"/>
  <c r="K165" i="8"/>
  <c r="J165" i="8"/>
  <c r="I165" i="8"/>
  <c r="G165" i="8"/>
  <c r="E164" i="8"/>
  <c r="D164" i="8"/>
  <c r="F164" i="8"/>
  <c r="H164" i="8"/>
  <c r="L164" i="8"/>
  <c r="K164" i="8"/>
  <c r="J164" i="8"/>
  <c r="I164" i="8"/>
  <c r="G164" i="8"/>
  <c r="E163" i="8"/>
  <c r="D163" i="8"/>
  <c r="F163" i="8"/>
  <c r="H163" i="8"/>
  <c r="J163" i="8"/>
  <c r="I163" i="8"/>
  <c r="G163" i="8"/>
  <c r="E162" i="8"/>
  <c r="D162" i="8"/>
  <c r="H162" i="8"/>
  <c r="F162" i="8"/>
  <c r="L162" i="8"/>
  <c r="J162" i="8"/>
  <c r="I162" i="8"/>
  <c r="G162" i="8"/>
  <c r="E161" i="8"/>
  <c r="D161" i="8"/>
  <c r="I161" i="8"/>
  <c r="L161" i="8"/>
  <c r="K161" i="8"/>
  <c r="G161" i="8"/>
  <c r="E160" i="8"/>
  <c r="K160" i="8"/>
  <c r="D160" i="8"/>
  <c r="L160" i="8"/>
  <c r="G160" i="8"/>
  <c r="E159" i="8"/>
  <c r="D159" i="8"/>
  <c r="F159" i="8"/>
  <c r="H159" i="8"/>
  <c r="J159" i="8"/>
  <c r="I159" i="8"/>
  <c r="E158" i="8"/>
  <c r="D158" i="8"/>
  <c r="F158" i="8"/>
  <c r="H158" i="8"/>
  <c r="L158" i="8"/>
  <c r="K158" i="8"/>
  <c r="J158" i="8"/>
  <c r="G158" i="8"/>
  <c r="E157" i="8"/>
  <c r="D157" i="8"/>
  <c r="H157" i="8"/>
  <c r="E156" i="8"/>
  <c r="D156" i="8"/>
  <c r="F156" i="8"/>
  <c r="H156" i="8"/>
  <c r="L156" i="8"/>
  <c r="I156" i="8"/>
  <c r="G156" i="8"/>
  <c r="E155" i="8"/>
  <c r="D155" i="8"/>
  <c r="F155" i="8"/>
  <c r="L155" i="8"/>
  <c r="K155" i="8"/>
  <c r="G155" i="8"/>
  <c r="E154" i="8"/>
  <c r="D154" i="8"/>
  <c r="F154" i="8"/>
  <c r="H154" i="8"/>
  <c r="J154" i="8"/>
  <c r="I154" i="8"/>
  <c r="E153" i="8"/>
  <c r="D153" i="8"/>
  <c r="H153" i="8"/>
  <c r="I153" i="8"/>
  <c r="E152" i="8"/>
  <c r="D152" i="8"/>
  <c r="F152" i="8"/>
  <c r="L152" i="8"/>
  <c r="G152" i="8"/>
  <c r="E151" i="8"/>
  <c r="D151" i="8"/>
  <c r="F151" i="8"/>
  <c r="H151" i="8"/>
  <c r="L151" i="8"/>
  <c r="K151" i="8"/>
  <c r="I151" i="8"/>
  <c r="G151" i="8"/>
  <c r="E150" i="8"/>
  <c r="D150" i="8"/>
  <c r="H150" i="8"/>
  <c r="F150" i="8"/>
  <c r="J150" i="8"/>
  <c r="E149" i="8"/>
  <c r="D149" i="8"/>
  <c r="H149" i="8"/>
  <c r="E148" i="8"/>
  <c r="D148" i="8"/>
  <c r="F148" i="8"/>
  <c r="H148" i="8"/>
  <c r="L148" i="8"/>
  <c r="I148" i="8"/>
  <c r="G148" i="8"/>
  <c r="E147" i="8"/>
  <c r="D147" i="8"/>
  <c r="F147" i="8"/>
  <c r="L147" i="8"/>
  <c r="K147" i="8"/>
  <c r="G147" i="8"/>
  <c r="E146" i="8"/>
  <c r="D146" i="8"/>
  <c r="F146" i="8"/>
  <c r="H146" i="8"/>
  <c r="J146" i="8"/>
  <c r="I146" i="8"/>
  <c r="E145" i="8"/>
  <c r="D145" i="8"/>
  <c r="J145" i="8"/>
  <c r="H145" i="8"/>
  <c r="I145" i="8"/>
  <c r="E144" i="8"/>
  <c r="D144" i="8"/>
  <c r="H144" i="8"/>
  <c r="I144" i="8"/>
  <c r="G144" i="8"/>
  <c r="E143" i="8"/>
  <c r="D143" i="8"/>
  <c r="F143" i="8"/>
  <c r="H143" i="8"/>
  <c r="L143" i="8"/>
  <c r="K143" i="8"/>
  <c r="I143" i="8"/>
  <c r="G143" i="8"/>
  <c r="E142" i="8"/>
  <c r="D142" i="8"/>
  <c r="H142" i="8"/>
  <c r="F142" i="8"/>
  <c r="J142" i="8"/>
  <c r="E141" i="8"/>
  <c r="D141" i="8"/>
  <c r="F141" i="8"/>
  <c r="H141" i="8"/>
  <c r="I141" i="8"/>
  <c r="E140" i="8"/>
  <c r="D140" i="8"/>
  <c r="L140" i="8"/>
  <c r="H140" i="8"/>
  <c r="I140" i="8"/>
  <c r="G140" i="8"/>
  <c r="E139" i="8"/>
  <c r="D139" i="8"/>
  <c r="F139" i="8"/>
  <c r="L139" i="8"/>
  <c r="K139" i="8"/>
  <c r="G139" i="8"/>
  <c r="E138" i="8"/>
  <c r="D138" i="8"/>
  <c r="F138" i="8"/>
  <c r="H138" i="8"/>
  <c r="K138" i="8"/>
  <c r="J138" i="8"/>
  <c r="I138" i="8"/>
  <c r="E137" i="8"/>
  <c r="D137" i="8"/>
  <c r="J137" i="8"/>
  <c r="H137" i="8"/>
  <c r="I137" i="8"/>
  <c r="E136" i="8"/>
  <c r="D136" i="8"/>
  <c r="H136" i="8"/>
  <c r="I136" i="8"/>
  <c r="G136" i="8"/>
  <c r="E135" i="8"/>
  <c r="D135" i="8"/>
  <c r="F135" i="8"/>
  <c r="H135" i="8"/>
  <c r="L135" i="8"/>
  <c r="K135" i="8"/>
  <c r="I135" i="8"/>
  <c r="G135" i="8"/>
  <c r="E134" i="8"/>
  <c r="L134" i="8"/>
  <c r="D134" i="8"/>
  <c r="H134" i="8"/>
  <c r="F134" i="8"/>
  <c r="K134" i="8"/>
  <c r="J134" i="8"/>
  <c r="G134" i="8"/>
  <c r="E133" i="8"/>
  <c r="D133" i="8"/>
  <c r="J133" i="8"/>
  <c r="E132" i="8"/>
  <c r="G132" i="8"/>
  <c r="D132" i="8"/>
  <c r="H132" i="8"/>
  <c r="I132" i="8"/>
  <c r="E131" i="8"/>
  <c r="D131" i="8"/>
  <c r="L131" i="8"/>
  <c r="K131" i="8"/>
  <c r="G131" i="8"/>
  <c r="E130" i="8"/>
  <c r="K130" i="8"/>
  <c r="D130" i="8"/>
  <c r="F130" i="8"/>
  <c r="H130" i="8"/>
  <c r="J130" i="8"/>
  <c r="I130" i="8"/>
  <c r="E129" i="8"/>
  <c r="D129" i="8"/>
  <c r="F129" i="8"/>
  <c r="H129" i="8"/>
  <c r="K129" i="8"/>
  <c r="J129" i="8"/>
  <c r="I129" i="8"/>
  <c r="E128" i="8"/>
  <c r="D128" i="8"/>
  <c r="I128" i="8"/>
  <c r="F128" i="8"/>
  <c r="J128" i="8"/>
  <c r="G128" i="8"/>
  <c r="E127" i="8"/>
  <c r="D127" i="8"/>
  <c r="I127" i="8"/>
  <c r="K127" i="8"/>
  <c r="G127" i="8"/>
  <c r="E126" i="8"/>
  <c r="D126" i="8"/>
  <c r="H126" i="8"/>
  <c r="F126" i="8"/>
  <c r="L126" i="8"/>
  <c r="K126" i="8"/>
  <c r="J126" i="8"/>
  <c r="G126" i="8"/>
  <c r="E125" i="8"/>
  <c r="D125" i="8"/>
  <c r="K125" i="8"/>
  <c r="F125" i="8"/>
  <c r="J125" i="8"/>
  <c r="Q16" i="8"/>
  <c r="Q15" i="8"/>
  <c r="Q12" i="8"/>
  <c r="P16" i="8"/>
  <c r="P15" i="8"/>
  <c r="P12" i="8"/>
  <c r="O16" i="8"/>
  <c r="O15" i="8"/>
  <c r="N16" i="8"/>
  <c r="N15" i="8"/>
  <c r="E16" i="8"/>
  <c r="E15" i="8"/>
  <c r="D16" i="8"/>
  <c r="D15" i="8"/>
  <c r="D12" i="8"/>
  <c r="M16" i="8"/>
  <c r="M15" i="8"/>
  <c r="M12" i="8"/>
  <c r="G6" i="8"/>
  <c r="G7" i="8"/>
  <c r="G5" i="8"/>
  <c r="G4" i="8"/>
  <c r="O39" i="4"/>
  <c r="R39" i="4" s="1"/>
  <c r="T39" i="4" s="1"/>
  <c r="O42" i="4"/>
  <c r="R42" i="4" s="1"/>
  <c r="T42" i="4" s="1"/>
  <c r="O46" i="4"/>
  <c r="R46" i="4" s="1"/>
  <c r="T46" i="4" s="1"/>
  <c r="O50" i="4"/>
  <c r="R50" i="4" s="1"/>
  <c r="T50" i="4" s="1"/>
  <c r="O55" i="4"/>
  <c r="R55" i="4" s="1"/>
  <c r="T55" i="4" s="1"/>
  <c r="O58" i="4"/>
  <c r="R58" i="4" s="1"/>
  <c r="T58" i="4" s="1"/>
  <c r="O63" i="4"/>
  <c r="R63" i="4" s="1"/>
  <c r="T63" i="4" s="1"/>
  <c r="O66" i="4"/>
  <c r="R66" i="4" s="1"/>
  <c r="T66" i="4" s="1"/>
  <c r="O71" i="4"/>
  <c r="R71" i="4" s="1"/>
  <c r="T71" i="4" s="1"/>
  <c r="O74" i="4"/>
  <c r="R74" i="4" s="1"/>
  <c r="T74" i="4" s="1"/>
  <c r="O79" i="4"/>
  <c r="R79" i="4" s="1"/>
  <c r="T79" i="4" s="1"/>
  <c r="O83" i="4"/>
  <c r="R83" i="4" s="1"/>
  <c r="T83" i="4" s="1"/>
  <c r="O92" i="4"/>
  <c r="R92" i="4" s="1"/>
  <c r="T92" i="4" s="1"/>
  <c r="O95" i="4"/>
  <c r="R95" i="4" s="1"/>
  <c r="T95" i="4" s="1"/>
  <c r="O97" i="4"/>
  <c r="R97" i="4"/>
  <c r="T97" i="4" s="1"/>
  <c r="O100" i="4"/>
  <c r="R100" i="4" s="1"/>
  <c r="T100" i="4" s="1"/>
  <c r="O103" i="4"/>
  <c r="R103" i="4" s="1"/>
  <c r="T103" i="4" s="1"/>
  <c r="O104" i="4"/>
  <c r="R104" i="4" s="1"/>
  <c r="T104" i="4" s="1"/>
  <c r="O105" i="4"/>
  <c r="R105" i="4" s="1"/>
  <c r="T105" i="4" s="1"/>
  <c r="O106" i="4"/>
  <c r="R106" i="4" s="1"/>
  <c r="T106" i="4" s="1"/>
  <c r="O108" i="4"/>
  <c r="R108" i="4" s="1"/>
  <c r="T108" i="4" s="1"/>
  <c r="O109" i="4"/>
  <c r="R109" i="4" s="1"/>
  <c r="T109" i="4" s="1"/>
  <c r="O111" i="4"/>
  <c r="R111" i="4" s="1"/>
  <c r="T111" i="4" s="1"/>
  <c r="O112" i="4"/>
  <c r="R112" i="4"/>
  <c r="T112" i="4" s="1"/>
  <c r="O113" i="4"/>
  <c r="R113" i="4"/>
  <c r="T113" i="4" s="1"/>
  <c r="O114" i="4"/>
  <c r="R114" i="4" s="1"/>
  <c r="T114" i="4" s="1"/>
  <c r="O115" i="4"/>
  <c r="R115" i="4" s="1"/>
  <c r="T115" i="4" s="1"/>
  <c r="O116" i="4"/>
  <c r="R116" i="4" s="1"/>
  <c r="T116" i="4" s="1"/>
  <c r="O117" i="4"/>
  <c r="R117" i="4" s="1"/>
  <c r="T117" i="4" s="1"/>
  <c r="O118" i="4"/>
  <c r="R118" i="4" s="1"/>
  <c r="T118" i="4" s="1"/>
  <c r="O120" i="4"/>
  <c r="R120" i="4" s="1"/>
  <c r="T120" i="4" s="1"/>
  <c r="O121" i="4"/>
  <c r="R121" i="4" s="1"/>
  <c r="T121" i="4" s="1"/>
  <c r="O122" i="4"/>
  <c r="R122" i="4"/>
  <c r="T122" i="4" s="1"/>
  <c r="O123" i="4"/>
  <c r="R123" i="4" s="1"/>
  <c r="T123" i="4" s="1"/>
  <c r="O124" i="4"/>
  <c r="R124" i="4" s="1"/>
  <c r="T124" i="4" s="1"/>
  <c r="O125" i="4"/>
  <c r="R125" i="4" s="1"/>
  <c r="T125" i="4" s="1"/>
  <c r="O126" i="4"/>
  <c r="R126" i="4" s="1"/>
  <c r="T126" i="4" s="1"/>
  <c r="O127" i="4"/>
  <c r="R127" i="4" s="1"/>
  <c r="T127" i="4" s="1"/>
  <c r="O129" i="4"/>
  <c r="R129" i="4" s="1"/>
  <c r="T129" i="4" s="1"/>
  <c r="O130" i="4"/>
  <c r="R130" i="4" s="1"/>
  <c r="T130" i="4" s="1"/>
  <c r="O131" i="4"/>
  <c r="R131" i="4" s="1"/>
  <c r="T131" i="4" s="1"/>
  <c r="O132" i="4"/>
  <c r="R132" i="4" s="1"/>
  <c r="T132" i="4" s="1"/>
  <c r="O133" i="4"/>
  <c r="R133" i="4" s="1"/>
  <c r="T133" i="4" s="1"/>
  <c r="O134" i="4"/>
  <c r="R134" i="4" s="1"/>
  <c r="T134" i="4" s="1"/>
  <c r="O135" i="4"/>
  <c r="R135" i="4" s="1"/>
  <c r="T135" i="4" s="1"/>
  <c r="O136" i="4"/>
  <c r="R136" i="4" s="1"/>
  <c r="T136" i="4" s="1"/>
  <c r="O139" i="4"/>
  <c r="R139" i="4" s="1"/>
  <c r="T139" i="4" s="1"/>
  <c r="O140" i="4"/>
  <c r="R140" i="4" s="1"/>
  <c r="T140" i="4" s="1"/>
  <c r="O148" i="4"/>
  <c r="R148" i="4" s="1"/>
  <c r="T148" i="4" s="1"/>
  <c r="O147" i="4"/>
  <c r="R147" i="4" s="1"/>
  <c r="T147" i="4" s="1"/>
  <c r="O151" i="4"/>
  <c r="R151" i="4" s="1"/>
  <c r="T151" i="4" s="1"/>
  <c r="O152" i="4"/>
  <c r="R152" i="4" s="1"/>
  <c r="T152" i="4" s="1"/>
  <c r="O153" i="4"/>
  <c r="R153" i="4" s="1"/>
  <c r="T153" i="4" s="1"/>
  <c r="O154" i="4"/>
  <c r="R154" i="4" s="1"/>
  <c r="T154" i="4" s="1"/>
  <c r="O155" i="4"/>
  <c r="R155" i="4" s="1"/>
  <c r="T155" i="4" s="1"/>
  <c r="O156" i="4"/>
  <c r="R156" i="4" s="1"/>
  <c r="T156" i="4" s="1"/>
  <c r="O157" i="4"/>
  <c r="R157" i="4" s="1"/>
  <c r="T157" i="4" s="1"/>
  <c r="P147" i="4"/>
  <c r="P151" i="4"/>
  <c r="P152" i="4"/>
  <c r="P153" i="4"/>
  <c r="P154" i="4"/>
  <c r="P155" i="4"/>
  <c r="P156" i="4"/>
  <c r="P157" i="4"/>
  <c r="F16" i="4"/>
  <c r="F17" i="4" s="1"/>
  <c r="P148" i="4"/>
  <c r="D21" i="7"/>
  <c r="D22" i="7"/>
  <c r="F22" i="7" s="1"/>
  <c r="D23" i="7"/>
  <c r="D24" i="7"/>
  <c r="D25" i="7"/>
  <c r="D26" i="7"/>
  <c r="F26" i="7" s="1"/>
  <c r="D27" i="7"/>
  <c r="D28" i="7"/>
  <c r="F28" i="7" s="1"/>
  <c r="D29" i="7"/>
  <c r="D30" i="7"/>
  <c r="F30" i="7" s="1"/>
  <c r="D31" i="7"/>
  <c r="D32" i="7"/>
  <c r="D33" i="7"/>
  <c r="D34" i="7"/>
  <c r="F34" i="7" s="1"/>
  <c r="D35" i="7"/>
  <c r="D36" i="7"/>
  <c r="F36" i="7" s="1"/>
  <c r="H36" i="7" s="1"/>
  <c r="D37" i="7"/>
  <c r="F37" i="7" s="1"/>
  <c r="H37" i="7" s="1"/>
  <c r="D38" i="7"/>
  <c r="F38" i="7" s="1"/>
  <c r="H38" i="7" s="1"/>
  <c r="D39" i="7"/>
  <c r="D40" i="7"/>
  <c r="D41" i="7"/>
  <c r="D42" i="7"/>
  <c r="F42" i="7" s="1"/>
  <c r="D43" i="7"/>
  <c r="I43" i="7" s="1"/>
  <c r="J43" i="7" s="1"/>
  <c r="D44" i="7"/>
  <c r="F44" i="7" s="1"/>
  <c r="H44" i="7" s="1"/>
  <c r="D45" i="7"/>
  <c r="D46" i="7"/>
  <c r="F46" i="7" s="1"/>
  <c r="D47" i="7"/>
  <c r="D48" i="7"/>
  <c r="D49" i="7"/>
  <c r="D50" i="7"/>
  <c r="F50" i="7" s="1"/>
  <c r="D51" i="7"/>
  <c r="D52" i="7"/>
  <c r="F52" i="7" s="1"/>
  <c r="G52" i="7" s="1"/>
  <c r="D53" i="7"/>
  <c r="D54" i="7"/>
  <c r="F54" i="7" s="1"/>
  <c r="H54" i="7" s="1"/>
  <c r="D55" i="7"/>
  <c r="F55" i="7" s="1"/>
  <c r="D56" i="7"/>
  <c r="F56" i="7" s="1"/>
  <c r="D57" i="7"/>
  <c r="F57" i="7" s="1"/>
  <c r="D58" i="7"/>
  <c r="F58" i="7"/>
  <c r="D59" i="7"/>
  <c r="F59" i="7" s="1"/>
  <c r="D60" i="7"/>
  <c r="F60" i="7" s="1"/>
  <c r="D61" i="7"/>
  <c r="I61" i="7" s="1"/>
  <c r="J61" i="7" s="1"/>
  <c r="D62" i="7"/>
  <c r="F62" i="7" s="1"/>
  <c r="D63" i="7"/>
  <c r="D64" i="7"/>
  <c r="F64" i="7" s="1"/>
  <c r="H64" i="7" s="1"/>
  <c r="D65" i="7"/>
  <c r="F65" i="7" s="1"/>
  <c r="D66" i="7"/>
  <c r="D67" i="7"/>
  <c r="F67" i="7" s="1"/>
  <c r="G67" i="7" s="1"/>
  <c r="D68" i="7"/>
  <c r="F68" i="7" s="1"/>
  <c r="H68" i="7" s="1"/>
  <c r="D69" i="7"/>
  <c r="D70" i="7"/>
  <c r="F70" i="7" s="1"/>
  <c r="D71" i="7"/>
  <c r="F71" i="7" s="1"/>
  <c r="D72" i="7"/>
  <c r="I72" i="7" s="1"/>
  <c r="J72" i="7" s="1"/>
  <c r="D73" i="7"/>
  <c r="F73" i="7" s="1"/>
  <c r="D74" i="7"/>
  <c r="F74" i="7" s="1"/>
  <c r="D75" i="7"/>
  <c r="F75" i="7" s="1"/>
  <c r="D76" i="7"/>
  <c r="F76" i="7" s="1"/>
  <c r="H76" i="7" s="1"/>
  <c r="D77" i="7"/>
  <c r="I77" i="7" s="1"/>
  <c r="J77" i="7" s="1"/>
  <c r="D78" i="7"/>
  <c r="F78" i="7" s="1"/>
  <c r="H78" i="7" s="1"/>
  <c r="D79" i="7"/>
  <c r="F79" i="7" s="1"/>
  <c r="H79" i="7" s="1"/>
  <c r="D80" i="7"/>
  <c r="F80" i="7" s="1"/>
  <c r="G80" i="7" s="1"/>
  <c r="D81" i="7"/>
  <c r="F81" i="7" s="1"/>
  <c r="D82" i="7"/>
  <c r="D83" i="7"/>
  <c r="F83" i="7" s="1"/>
  <c r="G83" i="7" s="1"/>
  <c r="D84" i="7"/>
  <c r="F84" i="7" s="1"/>
  <c r="G84" i="7" s="1"/>
  <c r="A13" i="7"/>
  <c r="C13" i="7"/>
  <c r="F16" i="7"/>
  <c r="F15" i="7"/>
  <c r="F12" i="7"/>
  <c r="D85" i="7"/>
  <c r="F85" i="7"/>
  <c r="D86" i="7"/>
  <c r="F86" i="7"/>
  <c r="D87" i="7"/>
  <c r="F87" i="7"/>
  <c r="D88" i="7"/>
  <c r="F88" i="7"/>
  <c r="H88" i="7"/>
  <c r="D89" i="7"/>
  <c r="F89" i="7"/>
  <c r="D90" i="7"/>
  <c r="F90" i="7"/>
  <c r="D91" i="7"/>
  <c r="F91" i="7"/>
  <c r="D92" i="7"/>
  <c r="F92" i="7"/>
  <c r="H92" i="7"/>
  <c r="D93" i="7"/>
  <c r="F93" i="7"/>
  <c r="D94" i="7"/>
  <c r="F94" i="7"/>
  <c r="D95" i="7"/>
  <c r="F95" i="7"/>
  <c r="D96" i="7"/>
  <c r="F96" i="7"/>
  <c r="H96" i="7"/>
  <c r="D97" i="7"/>
  <c r="F97" i="7"/>
  <c r="D98" i="7"/>
  <c r="F98" i="7"/>
  <c r="D99" i="7"/>
  <c r="F99" i="7"/>
  <c r="D100" i="7"/>
  <c r="F100" i="7"/>
  <c r="H100" i="7"/>
  <c r="D101" i="7"/>
  <c r="F101" i="7"/>
  <c r="D102" i="7"/>
  <c r="F102" i="7"/>
  <c r="D103" i="7"/>
  <c r="F103" i="7"/>
  <c r="D104" i="7"/>
  <c r="F104" i="7"/>
  <c r="H104" i="7"/>
  <c r="D105" i="7"/>
  <c r="F105" i="7"/>
  <c r="D106" i="7"/>
  <c r="F106" i="7"/>
  <c r="D107" i="7"/>
  <c r="F107" i="7"/>
  <c r="D108" i="7"/>
  <c r="F108" i="7"/>
  <c r="H108" i="7"/>
  <c r="D109" i="7"/>
  <c r="F109" i="7"/>
  <c r="D110" i="7"/>
  <c r="F110" i="7"/>
  <c r="D111" i="7"/>
  <c r="F111" i="7"/>
  <c r="D112" i="7"/>
  <c r="F112" i="7"/>
  <c r="H112" i="7"/>
  <c r="D113" i="7"/>
  <c r="F113" i="7"/>
  <c r="D114" i="7"/>
  <c r="F114" i="7"/>
  <c r="D115" i="7"/>
  <c r="F115" i="7"/>
  <c r="D116" i="7"/>
  <c r="F116" i="7"/>
  <c r="H116" i="7"/>
  <c r="D117" i="7"/>
  <c r="F117" i="7"/>
  <c r="D118" i="7"/>
  <c r="F118" i="7"/>
  <c r="D119" i="7"/>
  <c r="D120" i="7"/>
  <c r="F120" i="7"/>
  <c r="H120" i="7"/>
  <c r="D121" i="7"/>
  <c r="F121" i="7"/>
  <c r="H121" i="7"/>
  <c r="D122" i="7"/>
  <c r="F122" i="7"/>
  <c r="D123" i="7"/>
  <c r="F123" i="7"/>
  <c r="H123" i="7"/>
  <c r="D124" i="7"/>
  <c r="F124" i="7"/>
  <c r="H124" i="7"/>
  <c r="D125" i="7"/>
  <c r="F125" i="7"/>
  <c r="H125" i="7"/>
  <c r="D126" i="7"/>
  <c r="F126" i="7"/>
  <c r="D127" i="7"/>
  <c r="D128" i="7"/>
  <c r="F128" i="7"/>
  <c r="H128" i="7"/>
  <c r="D129" i="7"/>
  <c r="F129" i="7"/>
  <c r="H129" i="7"/>
  <c r="D130" i="7"/>
  <c r="F130" i="7"/>
  <c r="D131" i="7"/>
  <c r="F131" i="7"/>
  <c r="H131" i="7"/>
  <c r="H16" i="7"/>
  <c r="H15" i="7"/>
  <c r="H85" i="7"/>
  <c r="H86" i="7"/>
  <c r="H87" i="7"/>
  <c r="H89" i="7"/>
  <c r="H90" i="7"/>
  <c r="H91" i="7"/>
  <c r="H93" i="7"/>
  <c r="H94" i="7"/>
  <c r="H95" i="7"/>
  <c r="H97" i="7"/>
  <c r="H98" i="7"/>
  <c r="H99" i="7"/>
  <c r="H101" i="7"/>
  <c r="H102" i="7"/>
  <c r="H103" i="7"/>
  <c r="H105" i="7"/>
  <c r="H106" i="7"/>
  <c r="H107" i="7"/>
  <c r="H109" i="7"/>
  <c r="H110" i="7"/>
  <c r="H111" i="7"/>
  <c r="H113" i="7"/>
  <c r="H114" i="7"/>
  <c r="H115" i="7"/>
  <c r="H117" i="7"/>
  <c r="H118" i="7"/>
  <c r="H122" i="7"/>
  <c r="H126" i="7"/>
  <c r="H130" i="7"/>
  <c r="G37" i="7"/>
  <c r="G16" i="7"/>
  <c r="G15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20" i="7"/>
  <c r="G122" i="7"/>
  <c r="G124" i="7"/>
  <c r="G126" i="7"/>
  <c r="G128" i="7"/>
  <c r="G130" i="7"/>
  <c r="D16" i="7"/>
  <c r="D15" i="7"/>
  <c r="D12" i="7"/>
  <c r="D13" i="7"/>
  <c r="E16" i="7"/>
  <c r="E15" i="7"/>
  <c r="E21" i="7"/>
  <c r="E22" i="7"/>
  <c r="I22" i="7"/>
  <c r="J22" i="7" s="1"/>
  <c r="E23" i="7"/>
  <c r="E24" i="7"/>
  <c r="E25" i="7"/>
  <c r="E26" i="7"/>
  <c r="I26" i="7"/>
  <c r="J26" i="7" s="1"/>
  <c r="E27" i="7"/>
  <c r="E28" i="7"/>
  <c r="I28" i="7"/>
  <c r="J28" i="7" s="1"/>
  <c r="E29" i="7"/>
  <c r="E30" i="7"/>
  <c r="I30" i="7"/>
  <c r="J30" i="7" s="1"/>
  <c r="E31" i="7"/>
  <c r="E32" i="7"/>
  <c r="E33" i="7"/>
  <c r="E34" i="7"/>
  <c r="I34" i="7"/>
  <c r="J34" i="7" s="1"/>
  <c r="E35" i="7"/>
  <c r="E36" i="7"/>
  <c r="E37" i="7"/>
  <c r="E38" i="7"/>
  <c r="I38" i="7"/>
  <c r="J38" i="7" s="1"/>
  <c r="E39" i="7"/>
  <c r="E40" i="7"/>
  <c r="E41" i="7"/>
  <c r="E42" i="7"/>
  <c r="I42" i="7"/>
  <c r="J42" i="7" s="1"/>
  <c r="E43" i="7"/>
  <c r="E44" i="7"/>
  <c r="E45" i="7"/>
  <c r="E46" i="7"/>
  <c r="I46" i="7"/>
  <c r="J46" i="7" s="1"/>
  <c r="E47" i="7"/>
  <c r="E48" i="7"/>
  <c r="E49" i="7"/>
  <c r="E50" i="7"/>
  <c r="I50" i="7"/>
  <c r="J50" i="7" s="1"/>
  <c r="E51" i="7"/>
  <c r="E52" i="7"/>
  <c r="E53" i="7"/>
  <c r="E54" i="7"/>
  <c r="I54" i="7"/>
  <c r="J54" i="7" s="1"/>
  <c r="E55" i="7"/>
  <c r="E56" i="7"/>
  <c r="I56" i="7"/>
  <c r="J56" i="7" s="1"/>
  <c r="E57" i="7"/>
  <c r="E58" i="7"/>
  <c r="I58" i="7"/>
  <c r="J58" i="7" s="1"/>
  <c r="E59" i="7"/>
  <c r="E60" i="7"/>
  <c r="E61" i="7"/>
  <c r="E62" i="7"/>
  <c r="I62" i="7"/>
  <c r="J62" i="7" s="1"/>
  <c r="E63" i="7"/>
  <c r="E64" i="7"/>
  <c r="I64" i="7"/>
  <c r="J64" i="7" s="1"/>
  <c r="E65" i="7"/>
  <c r="E66" i="7"/>
  <c r="E67" i="7"/>
  <c r="E68" i="7"/>
  <c r="I68" i="7"/>
  <c r="J68" i="7" s="1"/>
  <c r="E69" i="7"/>
  <c r="E70" i="7"/>
  <c r="I70" i="7"/>
  <c r="J70" i="7" s="1"/>
  <c r="E71" i="7"/>
  <c r="E72" i="7"/>
  <c r="E73" i="7"/>
  <c r="E74" i="7"/>
  <c r="E75" i="7"/>
  <c r="E76" i="7"/>
  <c r="I76" i="7"/>
  <c r="J76" i="7" s="1"/>
  <c r="E77" i="7"/>
  <c r="E78" i="7"/>
  <c r="I78" i="7"/>
  <c r="J78" i="7" s="1"/>
  <c r="E79" i="7"/>
  <c r="E80" i="7"/>
  <c r="I80" i="7"/>
  <c r="J80" i="7" s="1"/>
  <c r="E81" i="7"/>
  <c r="E82" i="7"/>
  <c r="E83" i="7"/>
  <c r="E84" i="7"/>
  <c r="I84" i="7"/>
  <c r="J84" i="7" s="1"/>
  <c r="E85" i="7"/>
  <c r="E86" i="7"/>
  <c r="I86" i="7"/>
  <c r="J86" i="7"/>
  <c r="E87" i="7"/>
  <c r="E88" i="7"/>
  <c r="E89" i="7"/>
  <c r="E90" i="7"/>
  <c r="E91" i="7"/>
  <c r="E92" i="7"/>
  <c r="E93" i="7"/>
  <c r="E94" i="7"/>
  <c r="I94" i="7"/>
  <c r="J94" i="7"/>
  <c r="E95" i="7"/>
  <c r="E96" i="7"/>
  <c r="E97" i="7"/>
  <c r="E98" i="7"/>
  <c r="E99" i="7"/>
  <c r="E100" i="7"/>
  <c r="E101" i="7"/>
  <c r="E102" i="7"/>
  <c r="I102" i="7"/>
  <c r="J102" i="7"/>
  <c r="E103" i="7"/>
  <c r="E104" i="7"/>
  <c r="E105" i="7"/>
  <c r="E106" i="7"/>
  <c r="E107" i="7"/>
  <c r="E108" i="7"/>
  <c r="E109" i="7"/>
  <c r="E110" i="7"/>
  <c r="I110" i="7"/>
  <c r="J110" i="7"/>
  <c r="E111" i="7"/>
  <c r="E112" i="7"/>
  <c r="E113" i="7"/>
  <c r="E114" i="7"/>
  <c r="E115" i="7"/>
  <c r="E116" i="7"/>
  <c r="E117" i="7"/>
  <c r="E118" i="7"/>
  <c r="I118" i="7"/>
  <c r="J118" i="7"/>
  <c r="E119" i="7"/>
  <c r="E120" i="7"/>
  <c r="E121" i="7"/>
  <c r="E122" i="7"/>
  <c r="E123" i="7"/>
  <c r="E124" i="7"/>
  <c r="E125" i="7"/>
  <c r="E126" i="7"/>
  <c r="I126" i="7"/>
  <c r="J126" i="7"/>
  <c r="E127" i="7"/>
  <c r="E128" i="7"/>
  <c r="E129" i="7"/>
  <c r="E130" i="7"/>
  <c r="E131" i="7"/>
  <c r="I23" i="7"/>
  <c r="J23" i="7" s="1"/>
  <c r="I29" i="7"/>
  <c r="J29" i="7" s="1"/>
  <c r="I31" i="7"/>
  <c r="J31" i="7" s="1"/>
  <c r="I37" i="7"/>
  <c r="J37" i="7" s="1"/>
  <c r="I39" i="7"/>
  <c r="J39" i="7" s="1"/>
  <c r="I41" i="7"/>
  <c r="J41" i="7" s="1"/>
  <c r="I47" i="7"/>
  <c r="I49" i="7"/>
  <c r="J49" i="7" s="1"/>
  <c r="I55" i="7"/>
  <c r="I57" i="7"/>
  <c r="J57" i="7" s="1"/>
  <c r="I59" i="7"/>
  <c r="J59" i="7" s="1"/>
  <c r="I65" i="7"/>
  <c r="J65" i="7" s="1"/>
  <c r="I71" i="7"/>
  <c r="J71" i="7" s="1"/>
  <c r="I73" i="7"/>
  <c r="J73" i="7" s="1"/>
  <c r="I75" i="7"/>
  <c r="J75" i="7" s="1"/>
  <c r="I81" i="7"/>
  <c r="J81" i="7" s="1"/>
  <c r="I83" i="7"/>
  <c r="J83" i="7" s="1"/>
  <c r="I16" i="7"/>
  <c r="I15" i="7"/>
  <c r="I85" i="7"/>
  <c r="I87" i="7"/>
  <c r="I88" i="7"/>
  <c r="I89" i="7"/>
  <c r="I90" i="7"/>
  <c r="J90" i="7"/>
  <c r="I91" i="7"/>
  <c r="I92" i="7"/>
  <c r="I93" i="7"/>
  <c r="I95" i="7"/>
  <c r="I96" i="7"/>
  <c r="I97" i="7"/>
  <c r="I98" i="7"/>
  <c r="J98" i="7"/>
  <c r="I99" i="7"/>
  <c r="I100" i="7"/>
  <c r="I101" i="7"/>
  <c r="I103" i="7"/>
  <c r="I104" i="7"/>
  <c r="I105" i="7"/>
  <c r="I106" i="7"/>
  <c r="J106" i="7"/>
  <c r="I107" i="7"/>
  <c r="I108" i="7"/>
  <c r="I109" i="7"/>
  <c r="I111" i="7"/>
  <c r="I112" i="7"/>
  <c r="I113" i="7"/>
  <c r="I114" i="7"/>
  <c r="J114" i="7"/>
  <c r="I115" i="7"/>
  <c r="I116" i="7"/>
  <c r="I117" i="7"/>
  <c r="I119" i="7"/>
  <c r="I120" i="7"/>
  <c r="I121" i="7"/>
  <c r="I122" i="7"/>
  <c r="J122" i="7"/>
  <c r="I123" i="7"/>
  <c r="I124" i="7"/>
  <c r="I125" i="7"/>
  <c r="I127" i="7"/>
  <c r="I128" i="7"/>
  <c r="I129" i="7"/>
  <c r="I130" i="7"/>
  <c r="J130" i="7"/>
  <c r="I131" i="7"/>
  <c r="J47" i="7"/>
  <c r="J55" i="7"/>
  <c r="J16" i="7"/>
  <c r="J15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D17" i="7"/>
  <c r="L16" i="7"/>
  <c r="L15" i="7"/>
  <c r="L12" i="7"/>
  <c r="L13" i="7"/>
  <c r="M16" i="7"/>
  <c r="M15" i="7"/>
  <c r="M13" i="7"/>
  <c r="G4" i="7"/>
  <c r="N16" i="7"/>
  <c r="N15" i="7"/>
  <c r="N12" i="7"/>
  <c r="G5" i="7"/>
  <c r="O16" i="7"/>
  <c r="O15" i="7"/>
  <c r="O13" i="7"/>
  <c r="O12" i="7"/>
  <c r="G6" i="7"/>
  <c r="G7" i="7"/>
  <c r="K16" i="7"/>
  <c r="K15" i="7"/>
  <c r="K12" i="7"/>
  <c r="K13" i="7"/>
  <c r="D132" i="7"/>
  <c r="F132" i="7"/>
  <c r="H132" i="7"/>
  <c r="E132" i="7"/>
  <c r="I132" i="7"/>
  <c r="J132" i="7"/>
  <c r="G132" i="7"/>
  <c r="D133" i="7"/>
  <c r="E133" i="7"/>
  <c r="F133" i="7"/>
  <c r="H133" i="7"/>
  <c r="D134" i="7"/>
  <c r="E134" i="7"/>
  <c r="F134" i="7"/>
  <c r="H134" i="7"/>
  <c r="G134" i="7"/>
  <c r="I134" i="7"/>
  <c r="J134" i="7"/>
  <c r="D135" i="7"/>
  <c r="E135" i="7"/>
  <c r="F135" i="7"/>
  <c r="H135" i="7"/>
  <c r="D136" i="7"/>
  <c r="F136" i="7"/>
  <c r="H136" i="7"/>
  <c r="E136" i="7"/>
  <c r="G136" i="7"/>
  <c r="I136" i="7"/>
  <c r="J136" i="7"/>
  <c r="D137" i="7"/>
  <c r="F137" i="7"/>
  <c r="H137" i="7"/>
  <c r="E137" i="7"/>
  <c r="D138" i="7"/>
  <c r="E138" i="7"/>
  <c r="I138" i="7"/>
  <c r="J138" i="7"/>
  <c r="F138" i="7"/>
  <c r="H138" i="7"/>
  <c r="G138" i="7"/>
  <c r="D139" i="7"/>
  <c r="I139" i="7"/>
  <c r="J139" i="7"/>
  <c r="E139" i="7"/>
  <c r="F139" i="7"/>
  <c r="H139" i="7"/>
  <c r="D140" i="7"/>
  <c r="F140" i="7"/>
  <c r="H140" i="7"/>
  <c r="E140" i="7"/>
  <c r="I140" i="7"/>
  <c r="J140" i="7"/>
  <c r="D141" i="7"/>
  <c r="G141" i="7"/>
  <c r="E141" i="7"/>
  <c r="F141" i="7"/>
  <c r="H141" i="7"/>
  <c r="D142" i="7"/>
  <c r="E142" i="7"/>
  <c r="I142" i="7"/>
  <c r="J142" i="7"/>
  <c r="F142" i="7"/>
  <c r="H142" i="7"/>
  <c r="G142" i="7"/>
  <c r="D143" i="7"/>
  <c r="F143" i="7"/>
  <c r="H143" i="7"/>
  <c r="E143" i="7"/>
  <c r="I143" i="7"/>
  <c r="J143" i="7"/>
  <c r="D144" i="7"/>
  <c r="F144" i="7"/>
  <c r="E144" i="7"/>
  <c r="I144" i="7"/>
  <c r="J144" i="7"/>
  <c r="G144" i="7"/>
  <c r="H144" i="7"/>
  <c r="D145" i="7"/>
  <c r="I145" i="7"/>
  <c r="E145" i="7"/>
  <c r="J145" i="7"/>
  <c r="D146" i="7"/>
  <c r="E146" i="7"/>
  <c r="F146" i="7"/>
  <c r="H146" i="7"/>
  <c r="I146" i="7"/>
  <c r="J146" i="7"/>
  <c r="D147" i="7"/>
  <c r="F147" i="7"/>
  <c r="H147" i="7"/>
  <c r="E147" i="7"/>
  <c r="I147" i="7"/>
  <c r="J147" i="7"/>
  <c r="D148" i="7"/>
  <c r="F148" i="7"/>
  <c r="H148" i="7"/>
  <c r="E148" i="7"/>
  <c r="G148" i="7"/>
  <c r="I148" i="7"/>
  <c r="J148" i="7"/>
  <c r="D149" i="7"/>
  <c r="F149" i="7"/>
  <c r="H149" i="7"/>
  <c r="E149" i="7"/>
  <c r="D150" i="7"/>
  <c r="E150" i="7"/>
  <c r="I150" i="7"/>
  <c r="J150" i="7"/>
  <c r="F150" i="7"/>
  <c r="H150" i="7"/>
  <c r="G150" i="7"/>
  <c r="D151" i="7"/>
  <c r="E151" i="7"/>
  <c r="I151" i="7"/>
  <c r="J151" i="7"/>
  <c r="F151" i="7"/>
  <c r="H151" i="7"/>
  <c r="D152" i="7"/>
  <c r="F152" i="7"/>
  <c r="E152" i="7"/>
  <c r="I152" i="7"/>
  <c r="J152" i="7"/>
  <c r="H152" i="7"/>
  <c r="D153" i="7"/>
  <c r="I153" i="7"/>
  <c r="E153" i="7"/>
  <c r="J153" i="7"/>
  <c r="D154" i="7"/>
  <c r="E154" i="7"/>
  <c r="F154" i="7"/>
  <c r="H154" i="7"/>
  <c r="I154" i="7"/>
  <c r="J154" i="7"/>
  <c r="D155" i="7"/>
  <c r="G155" i="7"/>
  <c r="E155" i="7"/>
  <c r="F155" i="7"/>
  <c r="H155" i="7"/>
  <c r="D156" i="7"/>
  <c r="F156" i="7"/>
  <c r="H156" i="7"/>
  <c r="E156" i="7"/>
  <c r="G156" i="7"/>
  <c r="I156" i="7"/>
  <c r="J156" i="7"/>
  <c r="D157" i="7"/>
  <c r="E157" i="7"/>
  <c r="I157" i="7"/>
  <c r="J157" i="7"/>
  <c r="F157" i="7"/>
  <c r="H157" i="7"/>
  <c r="G157" i="7"/>
  <c r="D158" i="7"/>
  <c r="E158" i="7"/>
  <c r="F158" i="7"/>
  <c r="G158" i="7"/>
  <c r="H158" i="7"/>
  <c r="I158" i="7"/>
  <c r="J158" i="7"/>
  <c r="D159" i="7"/>
  <c r="E159" i="7"/>
  <c r="I159" i="7"/>
  <c r="J159" i="7"/>
  <c r="F159" i="7"/>
  <c r="H159" i="7"/>
  <c r="D160" i="7"/>
  <c r="F160" i="7"/>
  <c r="E160" i="7"/>
  <c r="I160" i="7"/>
  <c r="J160" i="7"/>
  <c r="D161" i="7"/>
  <c r="G161" i="7"/>
  <c r="E161" i="7"/>
  <c r="I161" i="7"/>
  <c r="J161" i="7"/>
  <c r="F161" i="7"/>
  <c r="H161" i="7"/>
  <c r="D162" i="7"/>
  <c r="E162" i="7"/>
  <c r="F162" i="7"/>
  <c r="G162" i="7"/>
  <c r="H162" i="7"/>
  <c r="I162" i="7"/>
  <c r="J162" i="7"/>
  <c r="D163" i="7"/>
  <c r="F163" i="7"/>
  <c r="H163" i="7"/>
  <c r="E163" i="7"/>
  <c r="I163" i="7"/>
  <c r="J163" i="7"/>
  <c r="D164" i="7"/>
  <c r="E164" i="7"/>
  <c r="F164" i="7"/>
  <c r="H164" i="7"/>
  <c r="G164" i="7"/>
  <c r="D165" i="7"/>
  <c r="G165" i="7"/>
  <c r="E165" i="7"/>
  <c r="F165" i="7"/>
  <c r="H165" i="7"/>
  <c r="D166" i="7"/>
  <c r="F166" i="7"/>
  <c r="E166" i="7"/>
  <c r="D167" i="7"/>
  <c r="G167" i="7"/>
  <c r="E167" i="7"/>
  <c r="I167" i="7"/>
  <c r="J167" i="7"/>
  <c r="F167" i="7"/>
  <c r="H167" i="7"/>
  <c r="D168" i="7"/>
  <c r="F168" i="7"/>
  <c r="E168" i="7"/>
  <c r="I168" i="7"/>
  <c r="J168" i="7"/>
  <c r="D169" i="7"/>
  <c r="G169" i="7"/>
  <c r="E169" i="7"/>
  <c r="I169" i="7"/>
  <c r="J169" i="7"/>
  <c r="F169" i="7"/>
  <c r="H169" i="7"/>
  <c r="D170" i="7"/>
  <c r="E170" i="7"/>
  <c r="F170" i="7"/>
  <c r="G170" i="7"/>
  <c r="H170" i="7"/>
  <c r="I170" i="7"/>
  <c r="J170" i="7"/>
  <c r="D171" i="7"/>
  <c r="F171" i="7"/>
  <c r="H171" i="7"/>
  <c r="E171" i="7"/>
  <c r="D172" i="7"/>
  <c r="E172" i="7"/>
  <c r="F172" i="7"/>
  <c r="H172" i="7"/>
  <c r="G172" i="7"/>
  <c r="D173" i="7"/>
  <c r="G173" i="7"/>
  <c r="E173" i="7"/>
  <c r="F173" i="7"/>
  <c r="H173" i="7"/>
  <c r="D174" i="7"/>
  <c r="F174" i="7"/>
  <c r="E174" i="7"/>
  <c r="D175" i="7"/>
  <c r="G175" i="7"/>
  <c r="E175" i="7"/>
  <c r="I175" i="7"/>
  <c r="J175" i="7"/>
  <c r="F175" i="7"/>
  <c r="H175" i="7"/>
  <c r="D176" i="7"/>
  <c r="E176" i="7"/>
  <c r="F176" i="7"/>
  <c r="G176" i="7"/>
  <c r="H176" i="7"/>
  <c r="I176" i="7"/>
  <c r="J176" i="7"/>
  <c r="D177" i="7"/>
  <c r="F177" i="7"/>
  <c r="H177" i="7"/>
  <c r="E177" i="7"/>
  <c r="I177" i="7"/>
  <c r="J177" i="7"/>
  <c r="D178" i="7"/>
  <c r="E178" i="7"/>
  <c r="I178" i="7"/>
  <c r="J178" i="7"/>
  <c r="F178" i="7"/>
  <c r="G178" i="7"/>
  <c r="H178" i="7"/>
  <c r="D179" i="7"/>
  <c r="E179" i="7"/>
  <c r="D180" i="7"/>
  <c r="E180" i="7"/>
  <c r="F180" i="7"/>
  <c r="H180" i="7"/>
  <c r="G180" i="7"/>
  <c r="D181" i="7"/>
  <c r="G181" i="7"/>
  <c r="E181" i="7"/>
  <c r="F181" i="7"/>
  <c r="H181" i="7"/>
  <c r="D182" i="7"/>
  <c r="F182" i="7"/>
  <c r="E182" i="7"/>
  <c r="I182" i="7"/>
  <c r="J182" i="7"/>
  <c r="D183" i="7"/>
  <c r="F183" i="7"/>
  <c r="H183" i="7"/>
  <c r="E183" i="7"/>
  <c r="D184" i="7"/>
  <c r="E184" i="7"/>
  <c r="I184" i="7"/>
  <c r="J184" i="7"/>
  <c r="F184" i="7"/>
  <c r="G184" i="7"/>
  <c r="H184" i="7"/>
  <c r="D185" i="7"/>
  <c r="F185" i="7"/>
  <c r="H185" i="7"/>
  <c r="E185" i="7"/>
  <c r="I185" i="7"/>
  <c r="J185" i="7"/>
  <c r="D186" i="7"/>
  <c r="E186" i="7"/>
  <c r="F186" i="7"/>
  <c r="G186" i="7"/>
  <c r="H186" i="7"/>
  <c r="D187" i="7"/>
  <c r="E187" i="7"/>
  <c r="F187" i="7"/>
  <c r="H187" i="7"/>
  <c r="D188" i="7"/>
  <c r="E188" i="7"/>
  <c r="F188" i="7"/>
  <c r="H188" i="7"/>
  <c r="G188" i="7"/>
  <c r="I188" i="7"/>
  <c r="J188" i="7"/>
  <c r="D189" i="7"/>
  <c r="E189" i="7"/>
  <c r="F189" i="7"/>
  <c r="H189" i="7"/>
  <c r="D190" i="7"/>
  <c r="F190" i="7"/>
  <c r="H190" i="7"/>
  <c r="E190" i="7"/>
  <c r="G190" i="7"/>
  <c r="I190" i="7"/>
  <c r="J190" i="7"/>
  <c r="D191" i="7"/>
  <c r="F191" i="7"/>
  <c r="H191" i="7"/>
  <c r="E191" i="7"/>
  <c r="I191" i="7"/>
  <c r="J191" i="7"/>
  <c r="D192" i="7"/>
  <c r="E192" i="7"/>
  <c r="F192" i="7"/>
  <c r="G192" i="7"/>
  <c r="H192" i="7"/>
  <c r="D193" i="7"/>
  <c r="E193" i="7"/>
  <c r="F193" i="7"/>
  <c r="H193" i="7"/>
  <c r="D194" i="7"/>
  <c r="E194" i="7"/>
  <c r="F194" i="7"/>
  <c r="G194" i="7"/>
  <c r="H194" i="7"/>
  <c r="I194" i="7"/>
  <c r="J194" i="7"/>
  <c r="D195" i="7"/>
  <c r="E195" i="7"/>
  <c r="F195" i="7"/>
  <c r="H195" i="7"/>
  <c r="D196" i="7"/>
  <c r="E196" i="7"/>
  <c r="F196" i="7"/>
  <c r="H196" i="7"/>
  <c r="G196" i="7"/>
  <c r="D197" i="7"/>
  <c r="E197" i="7"/>
  <c r="F197" i="7"/>
  <c r="H197" i="7"/>
  <c r="D198" i="7"/>
  <c r="F198" i="7"/>
  <c r="H198" i="7"/>
  <c r="E198" i="7"/>
  <c r="G198" i="7"/>
  <c r="D199" i="7"/>
  <c r="E199" i="7"/>
  <c r="F199" i="7"/>
  <c r="H199" i="7"/>
  <c r="D200" i="7"/>
  <c r="E200" i="7"/>
  <c r="F200" i="7"/>
  <c r="G200" i="7"/>
  <c r="H200" i="7"/>
  <c r="I200" i="7"/>
  <c r="J200" i="7"/>
  <c r="D201" i="7"/>
  <c r="E201" i="7"/>
  <c r="I201" i="7"/>
  <c r="J201" i="7"/>
  <c r="F201" i="7"/>
  <c r="H201" i="7"/>
  <c r="D202" i="7"/>
  <c r="E202" i="7"/>
  <c r="F202" i="7"/>
  <c r="G202" i="7"/>
  <c r="H202" i="7"/>
  <c r="D203" i="7"/>
  <c r="E203" i="7"/>
  <c r="D204" i="7"/>
  <c r="E204" i="7"/>
  <c r="F204" i="7"/>
  <c r="H204" i="7"/>
  <c r="G204" i="7"/>
  <c r="I204" i="7"/>
  <c r="J204" i="7"/>
  <c r="D205" i="7"/>
  <c r="E205" i="7"/>
  <c r="D206" i="7"/>
  <c r="F206" i="7"/>
  <c r="H206" i="7"/>
  <c r="E206" i="7"/>
  <c r="D207" i="7"/>
  <c r="E207" i="7"/>
  <c r="I207" i="7"/>
  <c r="J207" i="7"/>
  <c r="F207" i="7"/>
  <c r="H207" i="7"/>
  <c r="D208" i="7"/>
  <c r="E208" i="7"/>
  <c r="F208" i="7"/>
  <c r="G208" i="7"/>
  <c r="H208" i="7"/>
  <c r="D209" i="7"/>
  <c r="E209" i="7"/>
  <c r="D210" i="7"/>
  <c r="E210" i="7"/>
  <c r="F210" i="7"/>
  <c r="G210" i="7"/>
  <c r="H210" i="7"/>
  <c r="D211" i="7"/>
  <c r="E211" i="7"/>
  <c r="D212" i="7"/>
  <c r="E212" i="7"/>
  <c r="I212" i="7"/>
  <c r="J212" i="7"/>
  <c r="F212" i="7"/>
  <c r="H212" i="7"/>
  <c r="G212" i="7"/>
  <c r="D213" i="7"/>
  <c r="E213" i="7"/>
  <c r="D214" i="7"/>
  <c r="F214" i="7"/>
  <c r="H214" i="7"/>
  <c r="E214" i="7"/>
  <c r="I214" i="7"/>
  <c r="J214" i="7"/>
  <c r="D215" i="7"/>
  <c r="F215" i="7"/>
  <c r="E215" i="7"/>
  <c r="I215" i="7"/>
  <c r="J215" i="7"/>
  <c r="D216" i="7"/>
  <c r="E216" i="7"/>
  <c r="F216" i="7"/>
  <c r="G216" i="7"/>
  <c r="H216" i="7"/>
  <c r="I216" i="7"/>
  <c r="J216" i="7"/>
  <c r="D217" i="7"/>
  <c r="E217" i="7"/>
  <c r="D218" i="7"/>
  <c r="E218" i="7"/>
  <c r="F218" i="7"/>
  <c r="H218" i="7"/>
  <c r="G218" i="7"/>
  <c r="I218" i="7"/>
  <c r="J218" i="7"/>
  <c r="D219" i="7"/>
  <c r="E219" i="7"/>
  <c r="F219" i="7"/>
  <c r="H219" i="7"/>
  <c r="G219" i="7"/>
  <c r="I219" i="7"/>
  <c r="J219" i="7"/>
  <c r="D220" i="7"/>
  <c r="E220" i="7"/>
  <c r="I220" i="7"/>
  <c r="J220" i="7"/>
  <c r="F220" i="7"/>
  <c r="H220" i="7"/>
  <c r="G220" i="7"/>
  <c r="D221" i="7"/>
  <c r="G221" i="7"/>
  <c r="E221" i="7"/>
  <c r="I221" i="7"/>
  <c r="J221" i="7"/>
  <c r="F221" i="7"/>
  <c r="H221" i="7"/>
  <c r="D222" i="7"/>
  <c r="F222" i="7"/>
  <c r="H222" i="7"/>
  <c r="E222" i="7"/>
  <c r="G222" i="7"/>
  <c r="D223" i="7"/>
  <c r="F223" i="7"/>
  <c r="E223" i="7"/>
  <c r="I223" i="7"/>
  <c r="J223" i="7"/>
  <c r="D224" i="7"/>
  <c r="E224" i="7"/>
  <c r="I224" i="7"/>
  <c r="J224" i="7"/>
  <c r="F224" i="7"/>
  <c r="G224" i="7"/>
  <c r="H224" i="7"/>
  <c r="D225" i="7"/>
  <c r="F225" i="7"/>
  <c r="H225" i="7"/>
  <c r="E225" i="7"/>
  <c r="D226" i="7"/>
  <c r="F226" i="7"/>
  <c r="H226" i="7"/>
  <c r="E226" i="7"/>
  <c r="D227" i="7"/>
  <c r="F227" i="7"/>
  <c r="H227" i="7"/>
  <c r="E227" i="7"/>
  <c r="D228" i="7"/>
  <c r="F228" i="7"/>
  <c r="H228" i="7"/>
  <c r="E228" i="7"/>
  <c r="D229" i="7"/>
  <c r="E229" i="7"/>
  <c r="F229" i="7"/>
  <c r="H229" i="7"/>
  <c r="G229" i="7"/>
  <c r="I229" i="7"/>
  <c r="J229" i="7"/>
  <c r="D230" i="7"/>
  <c r="F230" i="7"/>
  <c r="E230" i="7"/>
  <c r="I230" i="7"/>
  <c r="J230" i="7"/>
  <c r="G230" i="7"/>
  <c r="H230" i="7"/>
  <c r="D231" i="7"/>
  <c r="G231" i="7"/>
  <c r="E231" i="7"/>
  <c r="F231" i="7"/>
  <c r="H231" i="7"/>
  <c r="D232" i="7"/>
  <c r="E232" i="7"/>
  <c r="I232" i="7"/>
  <c r="J232" i="7"/>
  <c r="F232" i="7"/>
  <c r="D233" i="7"/>
  <c r="I233" i="7"/>
  <c r="J233" i="7"/>
  <c r="E233" i="7"/>
  <c r="F233" i="7"/>
  <c r="H233" i="7"/>
  <c r="D234" i="7"/>
  <c r="F234" i="7"/>
  <c r="H234" i="7"/>
  <c r="E234" i="7"/>
  <c r="I234" i="7"/>
  <c r="J234" i="7"/>
  <c r="D235" i="7"/>
  <c r="F235" i="7"/>
  <c r="E235" i="7"/>
  <c r="I235" i="7"/>
  <c r="J235" i="7"/>
  <c r="D236" i="7"/>
  <c r="E236" i="7"/>
  <c r="I236" i="7"/>
  <c r="J236" i="7"/>
  <c r="F236" i="7"/>
  <c r="H236" i="7"/>
  <c r="D237" i="7"/>
  <c r="E237" i="7"/>
  <c r="F237" i="7"/>
  <c r="H237" i="7"/>
  <c r="G237" i="7"/>
  <c r="I237" i="7"/>
  <c r="J237" i="7"/>
  <c r="D238" i="7"/>
  <c r="E238" i="7"/>
  <c r="I238" i="7"/>
  <c r="J238" i="7"/>
  <c r="D239" i="7"/>
  <c r="F239" i="7"/>
  <c r="H239" i="7"/>
  <c r="E239" i="7"/>
  <c r="G239" i="7"/>
  <c r="I239" i="7"/>
  <c r="J239" i="7"/>
  <c r="D240" i="7"/>
  <c r="G240" i="7"/>
  <c r="E240" i="7"/>
  <c r="I240" i="7"/>
  <c r="J240" i="7"/>
  <c r="F240" i="7"/>
  <c r="H240" i="7"/>
  <c r="D241" i="7"/>
  <c r="E241" i="7"/>
  <c r="I241" i="7"/>
  <c r="J241" i="7"/>
  <c r="F241" i="7"/>
  <c r="H241" i="7"/>
  <c r="G241" i="7"/>
  <c r="D242" i="7"/>
  <c r="E242" i="7"/>
  <c r="D243" i="7"/>
  <c r="F243" i="7"/>
  <c r="H243" i="7"/>
  <c r="E243" i="7"/>
  <c r="G243" i="7"/>
  <c r="D244" i="7"/>
  <c r="E244" i="7"/>
  <c r="I244" i="7"/>
  <c r="J244" i="7"/>
  <c r="F244" i="7"/>
  <c r="H244" i="7"/>
  <c r="D245" i="7"/>
  <c r="E245" i="7"/>
  <c r="F245" i="7"/>
  <c r="H245" i="7"/>
  <c r="G245" i="7"/>
  <c r="I245" i="7"/>
  <c r="J245" i="7"/>
  <c r="D246" i="7"/>
  <c r="E246" i="7"/>
  <c r="D247" i="7"/>
  <c r="F247" i="7"/>
  <c r="H247" i="7"/>
  <c r="E247" i="7"/>
  <c r="G247" i="7"/>
  <c r="I247" i="7"/>
  <c r="J247" i="7"/>
  <c r="D248" i="7"/>
  <c r="G248" i="7"/>
  <c r="E248" i="7"/>
  <c r="I248" i="7"/>
  <c r="F248" i="7"/>
  <c r="H248" i="7"/>
  <c r="J248" i="7"/>
  <c r="D249" i="7"/>
  <c r="E249" i="7"/>
  <c r="F249" i="7"/>
  <c r="H249" i="7"/>
  <c r="G249" i="7"/>
  <c r="I249" i="7"/>
  <c r="J249" i="7"/>
  <c r="D250" i="7"/>
  <c r="E250" i="7"/>
  <c r="D251" i="7"/>
  <c r="F251" i="7"/>
  <c r="H251" i="7"/>
  <c r="E251" i="7"/>
  <c r="D252" i="7"/>
  <c r="E252" i="7"/>
  <c r="I252" i="7"/>
  <c r="F252" i="7"/>
  <c r="H252" i="7"/>
  <c r="J252" i="7"/>
  <c r="D253" i="7"/>
  <c r="E253" i="7"/>
  <c r="I253" i="7"/>
  <c r="J253" i="7"/>
  <c r="F253" i="7"/>
  <c r="H253" i="7"/>
  <c r="G253" i="7"/>
  <c r="D254" i="7"/>
  <c r="E254" i="7"/>
  <c r="D255" i="7"/>
  <c r="F255" i="7"/>
  <c r="H255" i="7"/>
  <c r="E255" i="7"/>
  <c r="G255" i="7"/>
  <c r="I255" i="7"/>
  <c r="J255" i="7"/>
  <c r="D256" i="7"/>
  <c r="G256" i="7"/>
  <c r="E256" i="7"/>
  <c r="I256" i="7"/>
  <c r="J256" i="7"/>
  <c r="F256" i="7"/>
  <c r="H256" i="7"/>
  <c r="D257" i="7"/>
  <c r="E257" i="7"/>
  <c r="I257" i="7"/>
  <c r="J257" i="7"/>
  <c r="F257" i="7"/>
  <c r="H257" i="7"/>
  <c r="G257" i="7"/>
  <c r="D258" i="7"/>
  <c r="E258" i="7"/>
  <c r="I258" i="7"/>
  <c r="J258" i="7"/>
  <c r="D259" i="7"/>
  <c r="F259" i="7"/>
  <c r="H259" i="7"/>
  <c r="E259" i="7"/>
  <c r="D260" i="7"/>
  <c r="G260" i="7"/>
  <c r="E260" i="7"/>
  <c r="I260" i="7"/>
  <c r="J260" i="7"/>
  <c r="F260" i="7"/>
  <c r="H260" i="7"/>
  <c r="D261" i="7"/>
  <c r="E261" i="7"/>
  <c r="F261" i="7"/>
  <c r="H261" i="7"/>
  <c r="G261" i="7"/>
  <c r="I261" i="7"/>
  <c r="J261" i="7"/>
  <c r="D262" i="7"/>
  <c r="E262" i="7"/>
  <c r="F262" i="7"/>
  <c r="H262" i="7"/>
  <c r="D263" i="7"/>
  <c r="F263" i="7"/>
  <c r="H263" i="7"/>
  <c r="E263" i="7"/>
  <c r="G263" i="7"/>
  <c r="I263" i="7"/>
  <c r="J263" i="7"/>
  <c r="D264" i="7"/>
  <c r="F264" i="7"/>
  <c r="H264" i="7"/>
  <c r="E264" i="7"/>
  <c r="D265" i="7"/>
  <c r="E265" i="7"/>
  <c r="F265" i="7"/>
  <c r="H265" i="7"/>
  <c r="G265" i="7"/>
  <c r="I265" i="7"/>
  <c r="J265" i="7"/>
  <c r="D266" i="7"/>
  <c r="E266" i="7"/>
  <c r="I266" i="7"/>
  <c r="J266" i="7"/>
  <c r="D267" i="7"/>
  <c r="F267" i="7"/>
  <c r="H267" i="7"/>
  <c r="E267" i="7"/>
  <c r="G267" i="7"/>
  <c r="D268" i="7"/>
  <c r="G268" i="7"/>
  <c r="E268" i="7"/>
  <c r="I268" i="7"/>
  <c r="J268" i="7"/>
  <c r="F268" i="7"/>
  <c r="H268" i="7"/>
  <c r="D269" i="7"/>
  <c r="E269" i="7"/>
  <c r="F269" i="7"/>
  <c r="H269" i="7"/>
  <c r="G269" i="7"/>
  <c r="I269" i="7"/>
  <c r="J269" i="7"/>
  <c r="D270" i="7"/>
  <c r="E270" i="7"/>
  <c r="F270" i="7"/>
  <c r="H270" i="7"/>
  <c r="D271" i="7"/>
  <c r="F271" i="7"/>
  <c r="H271" i="7"/>
  <c r="E271" i="7"/>
  <c r="G271" i="7"/>
  <c r="I271" i="7"/>
  <c r="J271" i="7"/>
  <c r="D272" i="7"/>
  <c r="E272" i="7"/>
  <c r="D273" i="7"/>
  <c r="E273" i="7"/>
  <c r="I273" i="7"/>
  <c r="J273" i="7"/>
  <c r="F273" i="7"/>
  <c r="H273" i="7"/>
  <c r="G273" i="7"/>
  <c r="D274" i="7"/>
  <c r="E274" i="7"/>
  <c r="I274" i="7"/>
  <c r="J274" i="7"/>
  <c r="D275" i="7"/>
  <c r="F275" i="7"/>
  <c r="H275" i="7"/>
  <c r="E275" i="7"/>
  <c r="I275" i="7"/>
  <c r="J275" i="7"/>
  <c r="D276" i="7"/>
  <c r="E276" i="7"/>
  <c r="D277" i="7"/>
  <c r="E277" i="7"/>
  <c r="F277" i="7"/>
  <c r="H277" i="7"/>
  <c r="G277" i="7"/>
  <c r="I277" i="7"/>
  <c r="J277" i="7"/>
  <c r="D278" i="7"/>
  <c r="E278" i="7"/>
  <c r="D279" i="7"/>
  <c r="F279" i="7"/>
  <c r="H279" i="7"/>
  <c r="E279" i="7"/>
  <c r="D280" i="7"/>
  <c r="E280" i="7"/>
  <c r="F280" i="7"/>
  <c r="H280" i="7"/>
  <c r="D281" i="7"/>
  <c r="E281" i="7"/>
  <c r="F281" i="7"/>
  <c r="H281" i="7"/>
  <c r="G281" i="7"/>
  <c r="D282" i="7"/>
  <c r="E282" i="7"/>
  <c r="I282" i="7"/>
  <c r="J282" i="7"/>
  <c r="F282" i="7"/>
  <c r="H282" i="7"/>
  <c r="D283" i="7"/>
  <c r="F283" i="7"/>
  <c r="H283" i="7"/>
  <c r="E283" i="7"/>
  <c r="G283" i="7"/>
  <c r="D284" i="7"/>
  <c r="E284" i="7"/>
  <c r="F284" i="7"/>
  <c r="H284" i="7"/>
  <c r="D285" i="7"/>
  <c r="E285" i="7"/>
  <c r="F285" i="7"/>
  <c r="H285" i="7"/>
  <c r="G285" i="7"/>
  <c r="I285" i="7"/>
  <c r="J285" i="7"/>
  <c r="D286" i="7"/>
  <c r="E286" i="7"/>
  <c r="F286" i="7"/>
  <c r="H286" i="7"/>
  <c r="D287" i="7"/>
  <c r="F287" i="7"/>
  <c r="H287" i="7"/>
  <c r="E287" i="7"/>
  <c r="G287" i="7"/>
  <c r="I287" i="7"/>
  <c r="J287" i="7"/>
  <c r="D288" i="7"/>
  <c r="F288" i="7"/>
  <c r="H288" i="7"/>
  <c r="E288" i="7"/>
  <c r="D289" i="7"/>
  <c r="E289" i="7"/>
  <c r="I289" i="7"/>
  <c r="J289" i="7"/>
  <c r="F289" i="7"/>
  <c r="H289" i="7"/>
  <c r="G289" i="7"/>
  <c r="D290" i="7"/>
  <c r="F290" i="7"/>
  <c r="H290" i="7"/>
  <c r="E290" i="7"/>
  <c r="I290" i="7"/>
  <c r="J290" i="7"/>
  <c r="D291" i="7"/>
  <c r="F291" i="7"/>
  <c r="H291" i="7"/>
  <c r="E291" i="7"/>
  <c r="I291" i="7"/>
  <c r="J291" i="7"/>
  <c r="D292" i="7"/>
  <c r="F292" i="7"/>
  <c r="H292" i="7"/>
  <c r="E292" i="7"/>
  <c r="D293" i="7"/>
  <c r="E293" i="7"/>
  <c r="F293" i="7"/>
  <c r="H293" i="7"/>
  <c r="G293" i="7"/>
  <c r="I293" i="7"/>
  <c r="J293" i="7"/>
  <c r="D294" i="7"/>
  <c r="F294" i="7"/>
  <c r="H294" i="7"/>
  <c r="E294" i="7"/>
  <c r="D295" i="7"/>
  <c r="F295" i="7"/>
  <c r="H295" i="7"/>
  <c r="E295" i="7"/>
  <c r="I295" i="7"/>
  <c r="J295" i="7"/>
  <c r="D296" i="7"/>
  <c r="E296" i="7"/>
  <c r="F296" i="7"/>
  <c r="H296" i="7"/>
  <c r="D297" i="7"/>
  <c r="E297" i="7"/>
  <c r="I297" i="7"/>
  <c r="J297" i="7"/>
  <c r="F297" i="7"/>
  <c r="H297" i="7"/>
  <c r="G297" i="7"/>
  <c r="D298" i="7"/>
  <c r="F298" i="7"/>
  <c r="H298" i="7"/>
  <c r="E298" i="7"/>
  <c r="D299" i="7"/>
  <c r="F299" i="7"/>
  <c r="G299" i="7"/>
  <c r="E299" i="7"/>
  <c r="H299" i="7"/>
  <c r="D300" i="7"/>
  <c r="E300" i="7"/>
  <c r="F300" i="7"/>
  <c r="H300" i="7"/>
  <c r="D301" i="7"/>
  <c r="E301" i="7"/>
  <c r="F301" i="7"/>
  <c r="H301" i="7"/>
  <c r="G301" i="7"/>
  <c r="D302" i="7"/>
  <c r="E302" i="7"/>
  <c r="D303" i="7"/>
  <c r="F303" i="7"/>
  <c r="H303" i="7"/>
  <c r="E303" i="7"/>
  <c r="I303" i="7"/>
  <c r="J303" i="7"/>
  <c r="D304" i="7"/>
  <c r="I304" i="7"/>
  <c r="E304" i="7"/>
  <c r="J304" i="7"/>
  <c r="D305" i="7"/>
  <c r="E305" i="7"/>
  <c r="I305" i="7"/>
  <c r="J305" i="7"/>
  <c r="F305" i="7"/>
  <c r="H305" i="7"/>
  <c r="G305" i="7"/>
  <c r="D306" i="7"/>
  <c r="F306" i="7"/>
  <c r="H306" i="7"/>
  <c r="E306" i="7"/>
  <c r="D307" i="7"/>
  <c r="F307" i="7"/>
  <c r="G307" i="7"/>
  <c r="E307" i="7"/>
  <c r="I307" i="7"/>
  <c r="J307" i="7"/>
  <c r="H307" i="7"/>
  <c r="D308" i="7"/>
  <c r="E308" i="7"/>
  <c r="I308" i="7"/>
  <c r="J308" i="7"/>
  <c r="F308" i="7"/>
  <c r="H308" i="7"/>
  <c r="G308" i="7"/>
  <c r="D309" i="7"/>
  <c r="E309" i="7"/>
  <c r="F309" i="7"/>
  <c r="H309" i="7"/>
  <c r="I309" i="7"/>
  <c r="J309" i="7"/>
  <c r="D310" i="7"/>
  <c r="F310" i="7"/>
  <c r="H310" i="7"/>
  <c r="E310" i="7"/>
  <c r="I310" i="7"/>
  <c r="J310" i="7"/>
  <c r="D311" i="7"/>
  <c r="F311" i="7"/>
  <c r="H311" i="7"/>
  <c r="E311" i="7"/>
  <c r="G311" i="7"/>
  <c r="I311" i="7"/>
  <c r="J311" i="7"/>
  <c r="D312" i="7"/>
  <c r="I312" i="7"/>
  <c r="J312" i="7"/>
  <c r="E312" i="7"/>
  <c r="D313" i="7"/>
  <c r="E313" i="7"/>
  <c r="I313" i="7"/>
  <c r="J313" i="7"/>
  <c r="F313" i="7"/>
  <c r="H313" i="7"/>
  <c r="G313" i="7"/>
  <c r="D314" i="7"/>
  <c r="F314" i="7"/>
  <c r="H314" i="7"/>
  <c r="E314" i="7"/>
  <c r="I314" i="7"/>
  <c r="J314" i="7"/>
  <c r="D315" i="7"/>
  <c r="F315" i="7"/>
  <c r="E315" i="7"/>
  <c r="I315" i="7"/>
  <c r="J315" i="7"/>
  <c r="G315" i="7"/>
  <c r="H315" i="7"/>
  <c r="D316" i="7"/>
  <c r="F316" i="7"/>
  <c r="E316" i="7"/>
  <c r="I316" i="7"/>
  <c r="J316" i="7"/>
  <c r="D317" i="7"/>
  <c r="E317" i="7"/>
  <c r="F317" i="7"/>
  <c r="H317" i="7"/>
  <c r="I317" i="7"/>
  <c r="J317" i="7"/>
  <c r="D318" i="7"/>
  <c r="E318" i="7"/>
  <c r="F318" i="7"/>
  <c r="H318" i="7"/>
  <c r="I318" i="7"/>
  <c r="J318" i="7"/>
  <c r="D319" i="7"/>
  <c r="F319" i="7"/>
  <c r="H319" i="7"/>
  <c r="E319" i="7"/>
  <c r="D320" i="7"/>
  <c r="E320" i="7"/>
  <c r="F320" i="7"/>
  <c r="H320" i="7"/>
  <c r="G320" i="7"/>
  <c r="I320" i="7"/>
  <c r="J320" i="7"/>
  <c r="D321" i="7"/>
  <c r="E321" i="7"/>
  <c r="F321" i="7"/>
  <c r="H321" i="7"/>
  <c r="G321" i="7"/>
  <c r="D322" i="7"/>
  <c r="G322" i="7"/>
  <c r="E322" i="7"/>
  <c r="F322" i="7"/>
  <c r="H322" i="7"/>
  <c r="D323" i="7"/>
  <c r="F323" i="7"/>
  <c r="H323" i="7"/>
  <c r="E323" i="7"/>
  <c r="G323" i="7"/>
  <c r="I323" i="7"/>
  <c r="J323" i="7"/>
  <c r="D324" i="7"/>
  <c r="F324" i="7"/>
  <c r="E324" i="7"/>
  <c r="I324" i="7"/>
  <c r="J324" i="7"/>
  <c r="D325" i="7"/>
  <c r="E325" i="7"/>
  <c r="F325" i="7"/>
  <c r="G325" i="7"/>
  <c r="H325" i="7"/>
  <c r="I325" i="7"/>
  <c r="J325" i="7"/>
  <c r="D326" i="7"/>
  <c r="E326" i="7"/>
  <c r="D327" i="7"/>
  <c r="F327" i="7"/>
  <c r="H327" i="7"/>
  <c r="E327" i="7"/>
  <c r="D328" i="7"/>
  <c r="F328" i="7"/>
  <c r="H328" i="7"/>
  <c r="E328" i="7"/>
  <c r="D329" i="7"/>
  <c r="F329" i="7"/>
  <c r="E329" i="7"/>
  <c r="I329" i="7"/>
  <c r="J329" i="7"/>
  <c r="D330" i="7"/>
  <c r="G330" i="7"/>
  <c r="E330" i="7"/>
  <c r="F330" i="7"/>
  <c r="H330" i="7"/>
  <c r="D331" i="7"/>
  <c r="E331" i="7"/>
  <c r="F331" i="7"/>
  <c r="H331" i="7"/>
  <c r="G331" i="7"/>
  <c r="D332" i="7"/>
  <c r="F332" i="7"/>
  <c r="H332" i="7"/>
  <c r="E332" i="7"/>
  <c r="I332" i="7"/>
  <c r="J332" i="7"/>
  <c r="D333" i="7"/>
  <c r="F333" i="7"/>
  <c r="E333" i="7"/>
  <c r="D334" i="7"/>
  <c r="G334" i="7"/>
  <c r="E334" i="7"/>
  <c r="I334" i="7"/>
  <c r="J334" i="7"/>
  <c r="F334" i="7"/>
  <c r="H334" i="7"/>
  <c r="D335" i="7"/>
  <c r="E335" i="7"/>
  <c r="F335" i="7"/>
  <c r="H335" i="7"/>
  <c r="G335" i="7"/>
  <c r="I335" i="7"/>
  <c r="J335" i="7"/>
  <c r="D336" i="7"/>
  <c r="F336" i="7"/>
  <c r="H336" i="7"/>
  <c r="E336" i="7"/>
  <c r="D337" i="7"/>
  <c r="F337" i="7"/>
  <c r="E337" i="7"/>
  <c r="I337" i="7"/>
  <c r="J337" i="7"/>
  <c r="D338" i="7"/>
  <c r="G338" i="7"/>
  <c r="E338" i="7"/>
  <c r="F338" i="7"/>
  <c r="H338" i="7"/>
  <c r="D339" i="7"/>
  <c r="E339" i="7"/>
  <c r="F339" i="7"/>
  <c r="H339" i="7"/>
  <c r="G339" i="7"/>
  <c r="D340" i="7"/>
  <c r="F340" i="7"/>
  <c r="H340" i="7"/>
  <c r="E340" i="7"/>
  <c r="I340" i="7"/>
  <c r="J340" i="7"/>
  <c r="F22" i="6"/>
  <c r="G22" i="6"/>
  <c r="F26" i="6"/>
  <c r="G26" i="6"/>
  <c r="F28" i="6"/>
  <c r="G28" i="6"/>
  <c r="F30" i="6"/>
  <c r="G30" i="6"/>
  <c r="D11" i="6"/>
  <c r="O73" i="6"/>
  <c r="D12" i="6"/>
  <c r="D13" i="6"/>
  <c r="V21" i="6"/>
  <c r="O22" i="6"/>
  <c r="O26" i="6"/>
  <c r="O28" i="6"/>
  <c r="O30" i="6"/>
  <c r="O94" i="6"/>
  <c r="C17" i="6"/>
  <c r="E21" i="6"/>
  <c r="F21" i="6"/>
  <c r="G21" i="6"/>
  <c r="P21" i="6"/>
  <c r="E22" i="6"/>
  <c r="P22" i="6"/>
  <c r="V22" i="6"/>
  <c r="E23" i="6"/>
  <c r="F23" i="6"/>
  <c r="P23" i="6"/>
  <c r="E24" i="6"/>
  <c r="F24" i="6"/>
  <c r="P24" i="6"/>
  <c r="E25" i="6"/>
  <c r="F25" i="6"/>
  <c r="P25" i="6"/>
  <c r="E26" i="6"/>
  <c r="P26" i="6"/>
  <c r="V26" i="6"/>
  <c r="E27" i="6"/>
  <c r="F27" i="6"/>
  <c r="P27" i="6"/>
  <c r="E28" i="6"/>
  <c r="P28" i="6"/>
  <c r="V28" i="6"/>
  <c r="E29" i="6"/>
  <c r="F29" i="6"/>
  <c r="P29" i="6"/>
  <c r="E30" i="6"/>
  <c r="P30" i="6"/>
  <c r="E31" i="6"/>
  <c r="F31" i="6"/>
  <c r="P31" i="6"/>
  <c r="V31" i="6"/>
  <c r="E32" i="6"/>
  <c r="F32" i="6"/>
  <c r="O32" i="6"/>
  <c r="P32" i="6"/>
  <c r="E33" i="6"/>
  <c r="F33" i="6"/>
  <c r="P33" i="6"/>
  <c r="V33" i="6"/>
  <c r="E34" i="6"/>
  <c r="F34" i="6"/>
  <c r="G34" i="6"/>
  <c r="P34" i="6"/>
  <c r="E35" i="6"/>
  <c r="F35" i="6"/>
  <c r="P35" i="6"/>
  <c r="E36" i="6"/>
  <c r="F36" i="6"/>
  <c r="P36" i="6"/>
  <c r="E37" i="6"/>
  <c r="F37" i="6"/>
  <c r="P37" i="6"/>
  <c r="E38" i="6"/>
  <c r="F38" i="6"/>
  <c r="G38" i="6"/>
  <c r="P38" i="6"/>
  <c r="E39" i="6"/>
  <c r="F39" i="6"/>
  <c r="G39" i="6"/>
  <c r="M39" i="6"/>
  <c r="P39" i="6"/>
  <c r="E40" i="6"/>
  <c r="F40" i="6"/>
  <c r="G40" i="6"/>
  <c r="M40" i="6"/>
  <c r="P40" i="6"/>
  <c r="E41" i="6"/>
  <c r="F41" i="6"/>
  <c r="G41" i="6"/>
  <c r="M41" i="6"/>
  <c r="P41" i="6"/>
  <c r="E42" i="6"/>
  <c r="F42" i="6"/>
  <c r="G42" i="6"/>
  <c r="M42" i="6"/>
  <c r="P42" i="6"/>
  <c r="E43" i="6"/>
  <c r="F43" i="6"/>
  <c r="G43" i="6"/>
  <c r="M43" i="6"/>
  <c r="P43" i="6"/>
  <c r="E44" i="6"/>
  <c r="F44" i="6"/>
  <c r="G44" i="6"/>
  <c r="M44" i="6"/>
  <c r="P44" i="6"/>
  <c r="E45" i="6"/>
  <c r="F45" i="6"/>
  <c r="G45" i="6"/>
  <c r="M45" i="6"/>
  <c r="P45" i="6"/>
  <c r="E46" i="6"/>
  <c r="F46" i="6"/>
  <c r="G46" i="6"/>
  <c r="M46" i="6"/>
  <c r="P46" i="6"/>
  <c r="E47" i="6"/>
  <c r="F47" i="6"/>
  <c r="G47" i="6"/>
  <c r="M47" i="6"/>
  <c r="P47" i="6"/>
  <c r="E48" i="6"/>
  <c r="F48" i="6"/>
  <c r="G48" i="6"/>
  <c r="M48" i="6"/>
  <c r="P48" i="6"/>
  <c r="E49" i="6"/>
  <c r="F49" i="6"/>
  <c r="G49" i="6"/>
  <c r="M49" i="6"/>
  <c r="P49" i="6"/>
  <c r="E50" i="6"/>
  <c r="F50" i="6"/>
  <c r="G50" i="6"/>
  <c r="M50" i="6"/>
  <c r="P50" i="6"/>
  <c r="E51" i="6"/>
  <c r="F51" i="6"/>
  <c r="G51" i="6"/>
  <c r="M51" i="6"/>
  <c r="P51" i="6"/>
  <c r="E52" i="6"/>
  <c r="F52" i="6"/>
  <c r="G52" i="6"/>
  <c r="M52" i="6"/>
  <c r="P52" i="6"/>
  <c r="E53" i="6"/>
  <c r="F53" i="6"/>
  <c r="G53" i="6"/>
  <c r="M53" i="6"/>
  <c r="P53" i="6"/>
  <c r="E54" i="6"/>
  <c r="F54" i="6"/>
  <c r="G54" i="6"/>
  <c r="M54" i="6"/>
  <c r="P54" i="6"/>
  <c r="E55" i="6"/>
  <c r="F55" i="6"/>
  <c r="G55" i="6"/>
  <c r="M55" i="6"/>
  <c r="P55" i="6"/>
  <c r="E56" i="6"/>
  <c r="F56" i="6"/>
  <c r="G56" i="6"/>
  <c r="M56" i="6"/>
  <c r="P56" i="6"/>
  <c r="E57" i="6"/>
  <c r="F57" i="6"/>
  <c r="G57" i="6"/>
  <c r="M57" i="6"/>
  <c r="P57" i="6"/>
  <c r="E58" i="6"/>
  <c r="F58" i="6"/>
  <c r="G58" i="6"/>
  <c r="M58" i="6"/>
  <c r="P58" i="6"/>
  <c r="E59" i="6"/>
  <c r="F59" i="6"/>
  <c r="G59" i="6"/>
  <c r="M59" i="6"/>
  <c r="P59" i="6"/>
  <c r="E60" i="6"/>
  <c r="F60" i="6"/>
  <c r="G60" i="6"/>
  <c r="M60" i="6"/>
  <c r="P60" i="6"/>
  <c r="E61" i="6"/>
  <c r="F61" i="6"/>
  <c r="G61" i="6"/>
  <c r="M61" i="6"/>
  <c r="P61" i="6"/>
  <c r="E62" i="6"/>
  <c r="F62" i="6"/>
  <c r="G62" i="6"/>
  <c r="M62" i="6"/>
  <c r="P62" i="6"/>
  <c r="E63" i="6"/>
  <c r="F63" i="6"/>
  <c r="G63" i="6"/>
  <c r="M63" i="6"/>
  <c r="P63" i="6"/>
  <c r="V63" i="6"/>
  <c r="E64" i="6"/>
  <c r="F64" i="6"/>
  <c r="G64" i="6"/>
  <c r="M64" i="6"/>
  <c r="P64" i="6"/>
  <c r="V64" i="6"/>
  <c r="E65" i="6"/>
  <c r="F65" i="6"/>
  <c r="G65" i="6"/>
  <c r="M65" i="6"/>
  <c r="P65" i="6"/>
  <c r="V65" i="6"/>
  <c r="E66" i="6"/>
  <c r="F66" i="6"/>
  <c r="G66" i="6"/>
  <c r="M66" i="6"/>
  <c r="P66" i="6"/>
  <c r="V66" i="6"/>
  <c r="E67" i="6"/>
  <c r="F67" i="6"/>
  <c r="G67" i="6"/>
  <c r="M67" i="6"/>
  <c r="P67" i="6"/>
  <c r="V67" i="6"/>
  <c r="E68" i="6"/>
  <c r="F68" i="6"/>
  <c r="G68" i="6"/>
  <c r="M68" i="6"/>
  <c r="P68" i="6"/>
  <c r="V68" i="6"/>
  <c r="E69" i="6"/>
  <c r="F69" i="6"/>
  <c r="G69" i="6"/>
  <c r="M69" i="6"/>
  <c r="P69" i="6"/>
  <c r="V69" i="6"/>
  <c r="E70" i="6"/>
  <c r="F70" i="6"/>
  <c r="O70" i="6"/>
  <c r="P70" i="6"/>
  <c r="E71" i="6"/>
  <c r="F71" i="6"/>
  <c r="P71" i="6"/>
  <c r="V71" i="6"/>
  <c r="E72" i="6"/>
  <c r="F72" i="6"/>
  <c r="G72" i="6"/>
  <c r="M72" i="6"/>
  <c r="O72" i="6"/>
  <c r="P72" i="6"/>
  <c r="V72" i="6"/>
  <c r="E73" i="6"/>
  <c r="F73" i="6"/>
  <c r="G73" i="6"/>
  <c r="P73" i="6"/>
  <c r="E74" i="6"/>
  <c r="F74" i="6"/>
  <c r="P74" i="6"/>
  <c r="V74" i="6"/>
  <c r="E75" i="6"/>
  <c r="F75" i="6"/>
  <c r="O75" i="6"/>
  <c r="P75" i="6"/>
  <c r="E76" i="6"/>
  <c r="F76" i="6"/>
  <c r="P76" i="6"/>
  <c r="V76" i="6"/>
  <c r="E77" i="6"/>
  <c r="F77" i="6"/>
  <c r="O77" i="6"/>
  <c r="P77" i="6"/>
  <c r="V77" i="6"/>
  <c r="E78" i="6"/>
  <c r="F78" i="6"/>
  <c r="O78" i="6"/>
  <c r="P78" i="6"/>
  <c r="V78" i="6"/>
  <c r="E79" i="6"/>
  <c r="F79" i="6"/>
  <c r="O79" i="6"/>
  <c r="P79" i="6"/>
  <c r="V79" i="6"/>
  <c r="E80" i="6"/>
  <c r="F80" i="6"/>
  <c r="O80" i="6"/>
  <c r="P80" i="6"/>
  <c r="V80" i="6"/>
  <c r="E81" i="6"/>
  <c r="F81" i="6"/>
  <c r="G81" i="6"/>
  <c r="P81" i="6"/>
  <c r="E82" i="6"/>
  <c r="F82" i="6"/>
  <c r="P82" i="6"/>
  <c r="V82" i="6"/>
  <c r="E83" i="6"/>
  <c r="F83" i="6"/>
  <c r="G83" i="6"/>
  <c r="M83" i="6"/>
  <c r="P83" i="6"/>
  <c r="V83" i="6"/>
  <c r="E84" i="6"/>
  <c r="F84" i="6"/>
  <c r="G84" i="6"/>
  <c r="M84" i="6"/>
  <c r="P84" i="6"/>
  <c r="V84" i="6"/>
  <c r="E85" i="6"/>
  <c r="F85" i="6"/>
  <c r="G85" i="6"/>
  <c r="J85" i="6"/>
  <c r="P85" i="6"/>
  <c r="E86" i="6"/>
  <c r="F86" i="6"/>
  <c r="O86" i="6"/>
  <c r="P86" i="6"/>
  <c r="E87" i="6"/>
  <c r="F87" i="6"/>
  <c r="P87" i="6"/>
  <c r="V87" i="6"/>
  <c r="E88" i="6"/>
  <c r="F88" i="6"/>
  <c r="G88" i="6"/>
  <c r="J88" i="6"/>
  <c r="O88" i="6"/>
  <c r="P88" i="6"/>
  <c r="V88" i="6"/>
  <c r="E89" i="6"/>
  <c r="F89" i="6"/>
  <c r="G89" i="6"/>
  <c r="J89" i="6"/>
  <c r="O89" i="6"/>
  <c r="P89" i="6"/>
  <c r="E90" i="6"/>
  <c r="F90" i="6"/>
  <c r="P90" i="6"/>
  <c r="E91" i="6"/>
  <c r="F91" i="6"/>
  <c r="G91" i="6"/>
  <c r="P91" i="6"/>
  <c r="E92" i="6"/>
  <c r="F92" i="6"/>
  <c r="G92" i="6"/>
  <c r="P92" i="6"/>
  <c r="E93" i="6"/>
  <c r="F93" i="6"/>
  <c r="P93" i="6"/>
  <c r="E94" i="6"/>
  <c r="F94" i="6"/>
  <c r="G94" i="6"/>
  <c r="P94" i="6"/>
  <c r="E95" i="6"/>
  <c r="F95" i="6"/>
  <c r="P95" i="6"/>
  <c r="E96" i="6"/>
  <c r="F96" i="6"/>
  <c r="P96" i="6"/>
  <c r="E97" i="6"/>
  <c r="F97" i="6"/>
  <c r="O97" i="6"/>
  <c r="P97" i="6"/>
  <c r="V97" i="6"/>
  <c r="E98" i="6"/>
  <c r="F98" i="6"/>
  <c r="O98" i="6"/>
  <c r="P98" i="6"/>
  <c r="V98" i="6"/>
  <c r="E99" i="6"/>
  <c r="F99" i="6"/>
  <c r="O99" i="6"/>
  <c r="P99" i="6"/>
  <c r="E100" i="6"/>
  <c r="F100" i="6"/>
  <c r="P100" i="6"/>
  <c r="E101" i="6"/>
  <c r="F101" i="6"/>
  <c r="G101" i="6"/>
  <c r="J101" i="6"/>
  <c r="P101" i="6"/>
  <c r="E102" i="6"/>
  <c r="F102" i="6"/>
  <c r="P102" i="6"/>
  <c r="E103" i="6"/>
  <c r="F103" i="6"/>
  <c r="G103" i="6"/>
  <c r="J103" i="6"/>
  <c r="O103" i="6"/>
  <c r="P103" i="6"/>
  <c r="V103" i="6"/>
  <c r="E104" i="6"/>
  <c r="F104" i="6"/>
  <c r="G104" i="6"/>
  <c r="J104" i="6"/>
  <c r="O104" i="6"/>
  <c r="P104" i="6"/>
  <c r="V104" i="6"/>
  <c r="E105" i="6"/>
  <c r="F105" i="6"/>
  <c r="G105" i="6"/>
  <c r="J105" i="6"/>
  <c r="O105" i="6"/>
  <c r="P105" i="6"/>
  <c r="V105" i="6"/>
  <c r="E106" i="6"/>
  <c r="F106" i="6"/>
  <c r="G106" i="6"/>
  <c r="J106" i="6"/>
  <c r="O106" i="6"/>
  <c r="P106" i="6"/>
  <c r="V106" i="6"/>
  <c r="E107" i="6"/>
  <c r="F107" i="6"/>
  <c r="G107" i="6"/>
  <c r="J107" i="6"/>
  <c r="O107" i="6"/>
  <c r="P107" i="6"/>
  <c r="V107" i="6"/>
  <c r="E108" i="6"/>
  <c r="F108" i="6"/>
  <c r="G108" i="6"/>
  <c r="J108" i="6"/>
  <c r="O108" i="6"/>
  <c r="P108" i="6"/>
  <c r="V108" i="6"/>
  <c r="E109" i="6"/>
  <c r="F109" i="6"/>
  <c r="G109" i="6"/>
  <c r="J109" i="6"/>
  <c r="O109" i="6"/>
  <c r="P109" i="6"/>
  <c r="V109" i="6"/>
  <c r="E110" i="6"/>
  <c r="F110" i="6"/>
  <c r="G110" i="6"/>
  <c r="J110" i="6"/>
  <c r="O110" i="6"/>
  <c r="P110" i="6"/>
  <c r="V110" i="6"/>
  <c r="E111" i="6"/>
  <c r="F111" i="6"/>
  <c r="G111" i="6"/>
  <c r="J111" i="6"/>
  <c r="O111" i="6"/>
  <c r="P111" i="6"/>
  <c r="V111" i="6"/>
  <c r="E112" i="6"/>
  <c r="F112" i="6"/>
  <c r="G112" i="6"/>
  <c r="J112" i="6"/>
  <c r="O112" i="6"/>
  <c r="P112" i="6"/>
  <c r="V112" i="6"/>
  <c r="E113" i="6"/>
  <c r="F113" i="6"/>
  <c r="G113" i="6"/>
  <c r="J113" i="6"/>
  <c r="O113" i="6"/>
  <c r="P113" i="6"/>
  <c r="V113" i="6"/>
  <c r="E114" i="6"/>
  <c r="F114" i="6"/>
  <c r="G114" i="6"/>
  <c r="J114" i="6"/>
  <c r="O114" i="6"/>
  <c r="P114" i="6"/>
  <c r="V114" i="6"/>
  <c r="E115" i="6"/>
  <c r="F115" i="6"/>
  <c r="G115" i="6"/>
  <c r="J115" i="6"/>
  <c r="O115" i="6"/>
  <c r="P115" i="6"/>
  <c r="E116" i="6"/>
  <c r="F116" i="6"/>
  <c r="P116" i="6"/>
  <c r="E117" i="6"/>
  <c r="F117" i="6"/>
  <c r="G117" i="6"/>
  <c r="J117" i="6"/>
  <c r="O117" i="6"/>
  <c r="P117" i="6"/>
  <c r="E118" i="6"/>
  <c r="F118" i="6"/>
  <c r="P118" i="6"/>
  <c r="E119" i="6"/>
  <c r="F119" i="6"/>
  <c r="O119" i="6"/>
  <c r="P119" i="6"/>
  <c r="E120" i="6"/>
  <c r="F120" i="6"/>
  <c r="P120" i="6"/>
  <c r="E121" i="6"/>
  <c r="F121" i="6"/>
  <c r="G121" i="6"/>
  <c r="J121" i="6"/>
  <c r="P121" i="6"/>
  <c r="E122" i="6"/>
  <c r="F122" i="6"/>
  <c r="P122" i="6"/>
  <c r="E123" i="6"/>
  <c r="F123" i="6"/>
  <c r="G123" i="6"/>
  <c r="J123" i="6"/>
  <c r="O123" i="6"/>
  <c r="P123" i="6"/>
  <c r="E124" i="6"/>
  <c r="F124" i="6"/>
  <c r="P124" i="6"/>
  <c r="E125" i="6"/>
  <c r="F125" i="6"/>
  <c r="P125" i="6"/>
  <c r="E126" i="6"/>
  <c r="F126" i="6"/>
  <c r="P126" i="6"/>
  <c r="E127" i="6"/>
  <c r="F127" i="6"/>
  <c r="P127" i="6"/>
  <c r="E128" i="6"/>
  <c r="F128" i="6"/>
  <c r="P128" i="6"/>
  <c r="E129" i="6"/>
  <c r="F129" i="6"/>
  <c r="P129" i="6"/>
  <c r="E130" i="6"/>
  <c r="F130" i="6"/>
  <c r="P130" i="6"/>
  <c r="E131" i="6"/>
  <c r="F131" i="6"/>
  <c r="P131" i="6"/>
  <c r="E132" i="6"/>
  <c r="F132" i="6"/>
  <c r="G132" i="6"/>
  <c r="J132" i="6"/>
  <c r="O132" i="6"/>
  <c r="P132" i="6"/>
  <c r="P139" i="4"/>
  <c r="P140" i="4"/>
  <c r="P131" i="4"/>
  <c r="P132" i="4"/>
  <c r="P133" i="4"/>
  <c r="P134" i="4"/>
  <c r="P135" i="4"/>
  <c r="P136" i="4"/>
  <c r="P130" i="4"/>
  <c r="P89" i="4"/>
  <c r="P104" i="4"/>
  <c r="P105" i="4"/>
  <c r="P106" i="4"/>
  <c r="P120" i="4"/>
  <c r="P121" i="4"/>
  <c r="P122" i="4"/>
  <c r="P123" i="4"/>
  <c r="P124" i="4"/>
  <c r="P125" i="4"/>
  <c r="P126" i="4"/>
  <c r="P127" i="4"/>
  <c r="P129" i="4"/>
  <c r="W2" i="4"/>
  <c r="R21" i="4" s="1"/>
  <c r="T21" i="4" s="1"/>
  <c r="P110" i="4"/>
  <c r="P112" i="4"/>
  <c r="C17" i="4"/>
  <c r="D16" i="4"/>
  <c r="D19" i="4" s="1"/>
  <c r="P100" i="4"/>
  <c r="P101" i="4"/>
  <c r="P102" i="4"/>
  <c r="P118" i="4"/>
  <c r="P97" i="4"/>
  <c r="P111" i="4"/>
  <c r="P113" i="4"/>
  <c r="P109" i="4"/>
  <c r="P107" i="4"/>
  <c r="P114" i="4"/>
  <c r="P116" i="4"/>
  <c r="P108" i="4"/>
  <c r="P115" i="4"/>
  <c r="P117" i="4"/>
  <c r="P23" i="4"/>
  <c r="P25" i="4"/>
  <c r="P31" i="4"/>
  <c r="P33" i="4"/>
  <c r="P35" i="4"/>
  <c r="P37" i="4"/>
  <c r="P38" i="4"/>
  <c r="P39" i="4"/>
  <c r="P40" i="4"/>
  <c r="P41" i="4"/>
  <c r="P42" i="4"/>
  <c r="P43" i="4"/>
  <c r="P44" i="4"/>
  <c r="P45" i="4"/>
  <c r="P47" i="4"/>
  <c r="P46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71" i="4"/>
  <c r="P76" i="4"/>
  <c r="P77" i="4"/>
  <c r="P78" i="4"/>
  <c r="P79" i="4"/>
  <c r="P83" i="4"/>
  <c r="P88" i="4"/>
  <c r="O26" i="4"/>
  <c r="R26" i="4" s="1"/>
  <c r="T26" i="4" s="1"/>
  <c r="O27" i="4"/>
  <c r="R27" i="4"/>
  <c r="T27" i="4" s="1"/>
  <c r="O28" i="4"/>
  <c r="R28" i="4" s="1"/>
  <c r="T28" i="4" s="1"/>
  <c r="O29" i="4"/>
  <c r="R29" i="4" s="1"/>
  <c r="T29" i="4" s="1"/>
  <c r="O30" i="4"/>
  <c r="R30" i="4" s="1"/>
  <c r="T30" i="4" s="1"/>
  <c r="O34" i="4"/>
  <c r="R34" i="4" s="1"/>
  <c r="T34" i="4" s="1"/>
  <c r="O32" i="4"/>
  <c r="R32" i="4" s="1"/>
  <c r="T32" i="4" s="1"/>
  <c r="O36" i="4"/>
  <c r="R36" i="4" s="1"/>
  <c r="T36" i="4" s="1"/>
  <c r="P21" i="4"/>
  <c r="P22" i="4"/>
  <c r="P24" i="4"/>
  <c r="P26" i="4"/>
  <c r="P27" i="4"/>
  <c r="P28" i="4"/>
  <c r="P29" i="4"/>
  <c r="P30" i="4"/>
  <c r="P34" i="4"/>
  <c r="P32" i="4"/>
  <c r="P36" i="4"/>
  <c r="P69" i="4"/>
  <c r="P70" i="4"/>
  <c r="P72" i="4"/>
  <c r="P73" i="4"/>
  <c r="P74" i="4"/>
  <c r="P75" i="4"/>
  <c r="P81" i="4"/>
  <c r="P82" i="4"/>
  <c r="P90" i="4"/>
  <c r="P91" i="4"/>
  <c r="P92" i="4"/>
  <c r="P93" i="4"/>
  <c r="P94" i="4"/>
  <c r="P95" i="4"/>
  <c r="P96" i="4"/>
  <c r="P98" i="4"/>
  <c r="P99" i="4"/>
  <c r="P103" i="4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O40" i="1"/>
  <c r="Q40" i="1"/>
  <c r="S40" i="1"/>
  <c r="P45" i="1"/>
  <c r="P41" i="1"/>
  <c r="P48" i="1"/>
  <c r="P49" i="1"/>
  <c r="C19" i="1"/>
  <c r="P42" i="1"/>
  <c r="P43" i="1"/>
  <c r="P44" i="1"/>
  <c r="P47" i="1"/>
  <c r="P46" i="1"/>
  <c r="P40" i="1"/>
  <c r="P30" i="1"/>
  <c r="P31" i="1"/>
  <c r="P28" i="1"/>
  <c r="P27" i="1"/>
  <c r="P26" i="1"/>
  <c r="P25" i="1"/>
  <c r="P24" i="1"/>
  <c r="P23" i="1"/>
  <c r="P22" i="1"/>
  <c r="P21" i="1"/>
  <c r="P39" i="1"/>
  <c r="P38" i="1"/>
  <c r="P37" i="1"/>
  <c r="P36" i="1"/>
  <c r="P35" i="1"/>
  <c r="P34" i="1"/>
  <c r="P33" i="1"/>
  <c r="P32" i="1"/>
  <c r="C18" i="1"/>
  <c r="P29" i="1"/>
  <c r="G44" i="1"/>
  <c r="J44" i="1"/>
  <c r="O44" i="1"/>
  <c r="G126" i="6"/>
  <c r="J126" i="6"/>
  <c r="O126" i="6"/>
  <c r="O33" i="1"/>
  <c r="G33" i="1"/>
  <c r="O25" i="1"/>
  <c r="G25" i="1"/>
  <c r="O125" i="6"/>
  <c r="G125" i="6"/>
  <c r="J125" i="6"/>
  <c r="G116" i="6"/>
  <c r="J116" i="6"/>
  <c r="O116" i="6"/>
  <c r="Q94" i="6"/>
  <c r="S94" i="6"/>
  <c r="K94" i="6"/>
  <c r="L81" i="6"/>
  <c r="O49" i="1"/>
  <c r="G49" i="1"/>
  <c r="O41" i="1"/>
  <c r="G41" i="1"/>
  <c r="G32" i="1"/>
  <c r="O32" i="1"/>
  <c r="O24" i="1"/>
  <c r="G24" i="1"/>
  <c r="O37" i="6"/>
  <c r="G37" i="6"/>
  <c r="O31" i="6"/>
  <c r="G31" i="6"/>
  <c r="M31" i="6"/>
  <c r="O24" i="6"/>
  <c r="G24" i="6"/>
  <c r="G337" i="7"/>
  <c r="H337" i="7"/>
  <c r="G329" i="7"/>
  <c r="H329" i="7"/>
  <c r="O39" i="1"/>
  <c r="G39" i="1"/>
  <c r="G124" i="6"/>
  <c r="J124" i="6"/>
  <c r="O124" i="6"/>
  <c r="O90" i="6"/>
  <c r="G90" i="6"/>
  <c r="J90" i="6"/>
  <c r="O27" i="6"/>
  <c r="G27" i="6"/>
  <c r="I30" i="6"/>
  <c r="Q30" i="6"/>
  <c r="S30" i="6"/>
  <c r="O31" i="1"/>
  <c r="G31" i="1"/>
  <c r="G74" i="6"/>
  <c r="O74" i="6"/>
  <c r="O47" i="1"/>
  <c r="G47" i="1"/>
  <c r="O38" i="1"/>
  <c r="G38" i="1"/>
  <c r="T30" i="1"/>
  <c r="Q30" i="1"/>
  <c r="S30" i="1"/>
  <c r="O30" i="1"/>
  <c r="G22" i="1"/>
  <c r="O22" i="1"/>
  <c r="G93" i="6"/>
  <c r="J93" i="6"/>
  <c r="O93" i="6"/>
  <c r="G36" i="6"/>
  <c r="M36" i="6"/>
  <c r="O36" i="6"/>
  <c r="O33" i="6"/>
  <c r="G33" i="6"/>
  <c r="G23" i="6"/>
  <c r="M23" i="6"/>
  <c r="O23" i="6"/>
  <c r="I28" i="6"/>
  <c r="Q28" i="6"/>
  <c r="S28" i="6"/>
  <c r="G316" i="7"/>
  <c r="H316" i="7"/>
  <c r="O118" i="6"/>
  <c r="G118" i="6"/>
  <c r="J118" i="6"/>
  <c r="G102" i="6"/>
  <c r="J102" i="6"/>
  <c r="O102" i="6"/>
  <c r="O46" i="1"/>
  <c r="G46" i="1"/>
  <c r="O21" i="1"/>
  <c r="G21" i="1"/>
  <c r="D16" i="1"/>
  <c r="D18" i="1"/>
  <c r="G127" i="6"/>
  <c r="J127" i="6"/>
  <c r="O127" i="6"/>
  <c r="O96" i="6"/>
  <c r="G96" i="6"/>
  <c r="J96" i="6"/>
  <c r="O76" i="6"/>
  <c r="G76" i="6"/>
  <c r="Q73" i="6"/>
  <c r="S73" i="6"/>
  <c r="J73" i="6"/>
  <c r="I26" i="6"/>
  <c r="Q26" i="6"/>
  <c r="S26" i="6"/>
  <c r="O48" i="1"/>
  <c r="G48" i="1"/>
  <c r="O23" i="1"/>
  <c r="G23" i="1"/>
  <c r="G128" i="6"/>
  <c r="J128" i="6"/>
  <c r="O128" i="6"/>
  <c r="O37" i="1"/>
  <c r="G37" i="1"/>
  <c r="O29" i="1"/>
  <c r="G29" i="1"/>
  <c r="G131" i="6"/>
  <c r="J131" i="6"/>
  <c r="O131" i="6"/>
  <c r="O45" i="1"/>
  <c r="G45" i="1"/>
  <c r="G36" i="1"/>
  <c r="O36" i="1"/>
  <c r="O28" i="1"/>
  <c r="G28" i="1"/>
  <c r="G120" i="6"/>
  <c r="J120" i="6"/>
  <c r="O120" i="6"/>
  <c r="M92" i="6"/>
  <c r="G71" i="6"/>
  <c r="O71" i="6"/>
  <c r="G35" i="6"/>
  <c r="M35" i="6"/>
  <c r="O35" i="6"/>
  <c r="O29" i="6"/>
  <c r="G29" i="6"/>
  <c r="I22" i="6"/>
  <c r="Q22" i="6"/>
  <c r="S22" i="6"/>
  <c r="G333" i="7"/>
  <c r="H333" i="7"/>
  <c r="O130" i="6"/>
  <c r="G130" i="6"/>
  <c r="J130" i="6"/>
  <c r="G87" i="6"/>
  <c r="O87" i="6"/>
  <c r="O35" i="1"/>
  <c r="G35" i="1"/>
  <c r="G95" i="6"/>
  <c r="O95" i="6"/>
  <c r="O82" i="6"/>
  <c r="G82" i="6"/>
  <c r="M38" i="6"/>
  <c r="O43" i="1"/>
  <c r="G43" i="1"/>
  <c r="J43" i="1"/>
  <c r="O34" i="1"/>
  <c r="G34" i="1"/>
  <c r="G26" i="1"/>
  <c r="O26" i="1"/>
  <c r="G100" i="6"/>
  <c r="J100" i="6"/>
  <c r="O100" i="6"/>
  <c r="J91" i="6"/>
  <c r="M34" i="6"/>
  <c r="G25" i="6"/>
  <c r="M25" i="6"/>
  <c r="O25" i="6"/>
  <c r="G324" i="7"/>
  <c r="H324" i="7"/>
  <c r="O27" i="1"/>
  <c r="G27" i="1"/>
  <c r="O42" i="1"/>
  <c r="G42" i="1"/>
  <c r="J42" i="1"/>
  <c r="G129" i="6"/>
  <c r="J129" i="6"/>
  <c r="O129" i="6"/>
  <c r="O122" i="6"/>
  <c r="G122" i="6"/>
  <c r="J122" i="6"/>
  <c r="I21" i="6"/>
  <c r="Q21" i="6"/>
  <c r="S21" i="6"/>
  <c r="G75" i="6"/>
  <c r="V70" i="6"/>
  <c r="G32" i="6"/>
  <c r="D15" i="6"/>
  <c r="C19" i="6"/>
  <c r="I327" i="7"/>
  <c r="J327" i="7"/>
  <c r="I299" i="7"/>
  <c r="J299" i="7"/>
  <c r="I276" i="7"/>
  <c r="J276" i="7"/>
  <c r="I272" i="7"/>
  <c r="J272" i="7"/>
  <c r="F266" i="7"/>
  <c r="H266" i="7"/>
  <c r="G266" i="7"/>
  <c r="F254" i="7"/>
  <c r="H254" i="7"/>
  <c r="I254" i="7"/>
  <c r="J254" i="7"/>
  <c r="F242" i="7"/>
  <c r="H242" i="7"/>
  <c r="I242" i="7"/>
  <c r="J242" i="7"/>
  <c r="O101" i="6"/>
  <c r="O85" i="6"/>
  <c r="O83" i="6"/>
  <c r="O69" i="6"/>
  <c r="O68" i="6"/>
  <c r="O67" i="6"/>
  <c r="O66" i="6"/>
  <c r="O65" i="6"/>
  <c r="O64" i="6"/>
  <c r="O63" i="6"/>
  <c r="O62" i="6"/>
  <c r="O61" i="6"/>
  <c r="O60" i="6"/>
  <c r="O59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91" i="6"/>
  <c r="Q91" i="6"/>
  <c r="S91" i="6"/>
  <c r="I278" i="7"/>
  <c r="J278" i="7"/>
  <c r="G276" i="7"/>
  <c r="I267" i="7"/>
  <c r="J267" i="7"/>
  <c r="G223" i="7"/>
  <c r="H223" i="7"/>
  <c r="O121" i="6"/>
  <c r="O84" i="6"/>
  <c r="O58" i="6"/>
  <c r="V130" i="6"/>
  <c r="V129" i="6"/>
  <c r="V128" i="6"/>
  <c r="V127" i="6"/>
  <c r="V126" i="6"/>
  <c r="V125" i="6"/>
  <c r="V124" i="6"/>
  <c r="G119" i="6"/>
  <c r="J119" i="6"/>
  <c r="G99" i="6"/>
  <c r="G98" i="6"/>
  <c r="J98" i="6"/>
  <c r="G97" i="6"/>
  <c r="J97" i="6"/>
  <c r="V94" i="6"/>
  <c r="V86" i="6"/>
  <c r="G80" i="6"/>
  <c r="M80" i="6"/>
  <c r="G79" i="6"/>
  <c r="M79" i="6"/>
  <c r="G78" i="6"/>
  <c r="M78" i="6"/>
  <c r="G77" i="6"/>
  <c r="M77" i="6"/>
  <c r="V73" i="6"/>
  <c r="V30" i="6"/>
  <c r="V23" i="6"/>
  <c r="O81" i="6"/>
  <c r="Q81" i="6"/>
  <c r="S81" i="6"/>
  <c r="O34" i="6"/>
  <c r="Q34" i="6"/>
  <c r="S34" i="6"/>
  <c r="G340" i="7"/>
  <c r="I338" i="7"/>
  <c r="J338" i="7"/>
  <c r="G332" i="7"/>
  <c r="I330" i="7"/>
  <c r="J330" i="7"/>
  <c r="G327" i="7"/>
  <c r="I322" i="7"/>
  <c r="J322" i="7"/>
  <c r="G317" i="7"/>
  <c r="I300" i="7"/>
  <c r="J300" i="7"/>
  <c r="G291" i="7"/>
  <c r="I284" i="7"/>
  <c r="J284" i="7"/>
  <c r="G282" i="7"/>
  <c r="G280" i="7"/>
  <c r="I280" i="7"/>
  <c r="J280" i="7"/>
  <c r="G262" i="7"/>
  <c r="I262" i="7"/>
  <c r="J262" i="7"/>
  <c r="F258" i="7"/>
  <c r="H258" i="7"/>
  <c r="G258" i="7"/>
  <c r="I246" i="7"/>
  <c r="J246" i="7"/>
  <c r="F238" i="7"/>
  <c r="H238" i="7"/>
  <c r="G234" i="7"/>
  <c r="H232" i="7"/>
  <c r="G232" i="7"/>
  <c r="I333" i="7"/>
  <c r="J333" i="7"/>
  <c r="G318" i="7"/>
  <c r="G300" i="7"/>
  <c r="G295" i="7"/>
  <c r="G286" i="7"/>
  <c r="I286" i="7"/>
  <c r="J286" i="7"/>
  <c r="G284" i="7"/>
  <c r="G259" i="7"/>
  <c r="G252" i="7"/>
  <c r="F246" i="7"/>
  <c r="H246" i="7"/>
  <c r="G236" i="7"/>
  <c r="V75" i="6"/>
  <c r="G70" i="6"/>
  <c r="V32" i="6"/>
  <c r="I336" i="7"/>
  <c r="J336" i="7"/>
  <c r="I328" i="7"/>
  <c r="J328" i="7"/>
  <c r="I326" i="7"/>
  <c r="J326" i="7"/>
  <c r="G314" i="7"/>
  <c r="G309" i="7"/>
  <c r="I306" i="7"/>
  <c r="J306" i="7"/>
  <c r="I298" i="7"/>
  <c r="J298" i="7"/>
  <c r="I292" i="7"/>
  <c r="J292" i="7"/>
  <c r="G290" i="7"/>
  <c r="G288" i="7"/>
  <c r="I288" i="7"/>
  <c r="J288" i="7"/>
  <c r="I250" i="7"/>
  <c r="J250" i="7"/>
  <c r="I339" i="7"/>
  <c r="J339" i="7"/>
  <c r="I331" i="7"/>
  <c r="J331" i="7"/>
  <c r="I319" i="7"/>
  <c r="J319" i="7"/>
  <c r="G310" i="7"/>
  <c r="G306" i="7"/>
  <c r="I302" i="7"/>
  <c r="J302" i="7"/>
  <c r="G298" i="7"/>
  <c r="G294" i="7"/>
  <c r="I294" i="7"/>
  <c r="J294" i="7"/>
  <c r="G292" i="7"/>
  <c r="G264" i="7"/>
  <c r="I264" i="7"/>
  <c r="J264" i="7"/>
  <c r="F250" i="7"/>
  <c r="H250" i="7"/>
  <c r="G250" i="7"/>
  <c r="V99" i="6"/>
  <c r="V91" i="6"/>
  <c r="V81" i="6"/>
  <c r="V36" i="6"/>
  <c r="V35" i="6"/>
  <c r="V34" i="6"/>
  <c r="V24" i="6"/>
  <c r="O21" i="6"/>
  <c r="D16" i="6"/>
  <c r="D19" i="6"/>
  <c r="O92" i="6"/>
  <c r="Q92" i="6"/>
  <c r="S92" i="6"/>
  <c r="G336" i="7"/>
  <c r="G328" i="7"/>
  <c r="F326" i="7"/>
  <c r="H326" i="7"/>
  <c r="I321" i="7"/>
  <c r="J321" i="7"/>
  <c r="G312" i="7"/>
  <c r="F304" i="7"/>
  <c r="G303" i="7"/>
  <c r="I301" i="7"/>
  <c r="J301" i="7"/>
  <c r="G296" i="7"/>
  <c r="I296" i="7"/>
  <c r="J296" i="7"/>
  <c r="I281" i="7"/>
  <c r="J281" i="7"/>
  <c r="I279" i="7"/>
  <c r="J279" i="7"/>
  <c r="G275" i="7"/>
  <c r="F274" i="7"/>
  <c r="H274" i="7"/>
  <c r="F272" i="7"/>
  <c r="H272" i="7"/>
  <c r="G270" i="7"/>
  <c r="I270" i="7"/>
  <c r="J270" i="7"/>
  <c r="G251" i="7"/>
  <c r="G244" i="7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29" i="6"/>
  <c r="V27" i="6"/>
  <c r="V25" i="6"/>
  <c r="G319" i="7"/>
  <c r="F312" i="7"/>
  <c r="H312" i="7"/>
  <c r="F302" i="7"/>
  <c r="H302" i="7"/>
  <c r="I283" i="7"/>
  <c r="J283" i="7"/>
  <c r="G279" i="7"/>
  <c r="F278" i="7"/>
  <c r="H278" i="7"/>
  <c r="F276" i="7"/>
  <c r="H276" i="7"/>
  <c r="G235" i="7"/>
  <c r="H235" i="7"/>
  <c r="G215" i="7"/>
  <c r="H215" i="7"/>
  <c r="I227" i="7"/>
  <c r="J227" i="7"/>
  <c r="I225" i="7"/>
  <c r="J225" i="7"/>
  <c r="I213" i="7"/>
  <c r="J213" i="7"/>
  <c r="G211" i="7"/>
  <c r="I211" i="7"/>
  <c r="J211" i="7"/>
  <c r="I209" i="7"/>
  <c r="J209" i="7"/>
  <c r="G209" i="7"/>
  <c r="I205" i="7"/>
  <c r="J205" i="7"/>
  <c r="I203" i="7"/>
  <c r="J203" i="7"/>
  <c r="G227" i="7"/>
  <c r="G207" i="7"/>
  <c r="G201" i="7"/>
  <c r="I199" i="7"/>
  <c r="J199" i="7"/>
  <c r="G197" i="7"/>
  <c r="I197" i="7"/>
  <c r="J197" i="7"/>
  <c r="G195" i="7"/>
  <c r="I195" i="7"/>
  <c r="J195" i="7"/>
  <c r="I193" i="7"/>
  <c r="J193" i="7"/>
  <c r="G182" i="7"/>
  <c r="H182" i="7"/>
  <c r="I259" i="7"/>
  <c r="J259" i="7"/>
  <c r="I251" i="7"/>
  <c r="J251" i="7"/>
  <c r="I243" i="7"/>
  <c r="J243" i="7"/>
  <c r="I222" i="7"/>
  <c r="J222" i="7"/>
  <c r="G199" i="7"/>
  <c r="G193" i="7"/>
  <c r="G189" i="7"/>
  <c r="I189" i="7"/>
  <c r="J189" i="7"/>
  <c r="G187" i="7"/>
  <c r="I187" i="7"/>
  <c r="J187" i="7"/>
  <c r="G160" i="7"/>
  <c r="H160" i="7"/>
  <c r="I226" i="7"/>
  <c r="J226" i="7"/>
  <c r="G225" i="7"/>
  <c r="I210" i="7"/>
  <c r="J210" i="7"/>
  <c r="G191" i="7"/>
  <c r="G185" i="7"/>
  <c r="I183" i="7"/>
  <c r="J183" i="7"/>
  <c r="G177" i="7"/>
  <c r="I174" i="7"/>
  <c r="J174" i="7"/>
  <c r="I228" i="7"/>
  <c r="J228" i="7"/>
  <c r="I217" i="7"/>
  <c r="J217" i="7"/>
  <c r="I208" i="7"/>
  <c r="J208" i="7"/>
  <c r="I202" i="7"/>
  <c r="J202" i="7"/>
  <c r="G183" i="7"/>
  <c r="G174" i="7"/>
  <c r="H174" i="7"/>
  <c r="G166" i="7"/>
  <c r="H166" i="7"/>
  <c r="I231" i="7"/>
  <c r="J231" i="7"/>
  <c r="G228" i="7"/>
  <c r="G226" i="7"/>
  <c r="G214" i="7"/>
  <c r="F213" i="7"/>
  <c r="H213" i="7"/>
  <c r="F211" i="7"/>
  <c r="H211" i="7"/>
  <c r="I206" i="7"/>
  <c r="J206" i="7"/>
  <c r="I196" i="7"/>
  <c r="J196" i="7"/>
  <c r="F179" i="7"/>
  <c r="H179" i="7"/>
  <c r="G179" i="7"/>
  <c r="I179" i="7"/>
  <c r="J179" i="7"/>
  <c r="G233" i="7"/>
  <c r="F217" i="7"/>
  <c r="H217" i="7"/>
  <c r="F209" i="7"/>
  <c r="H209" i="7"/>
  <c r="G206" i="7"/>
  <c r="F205" i="7"/>
  <c r="H205" i="7"/>
  <c r="F203" i="7"/>
  <c r="H203" i="7"/>
  <c r="I198" i="7"/>
  <c r="J198" i="7"/>
  <c r="I192" i="7"/>
  <c r="J192" i="7"/>
  <c r="I186" i="7"/>
  <c r="J186" i="7"/>
  <c r="I180" i="7"/>
  <c r="J180" i="7"/>
  <c r="G168" i="7"/>
  <c r="H168" i="7"/>
  <c r="I181" i="7"/>
  <c r="J181" i="7"/>
  <c r="I173" i="7"/>
  <c r="J173" i="7"/>
  <c r="I165" i="7"/>
  <c r="J165" i="7"/>
  <c r="G154" i="7"/>
  <c r="I141" i="7"/>
  <c r="J141" i="7"/>
  <c r="J13" i="7"/>
  <c r="J12" i="7"/>
  <c r="G140" i="7"/>
  <c r="I171" i="7"/>
  <c r="J171" i="7"/>
  <c r="G159" i="7"/>
  <c r="G151" i="7"/>
  <c r="G146" i="7"/>
  <c r="N13" i="7"/>
  <c r="I13" i="7"/>
  <c r="I12" i="7"/>
  <c r="E13" i="7"/>
  <c r="E12" i="7"/>
  <c r="I166" i="7"/>
  <c r="J166" i="7"/>
  <c r="G147" i="7"/>
  <c r="G171" i="7"/>
  <c r="G163" i="7"/>
  <c r="I155" i="7"/>
  <c r="J155" i="7"/>
  <c r="F153" i="7"/>
  <c r="G149" i="7"/>
  <c r="G143" i="7"/>
  <c r="I133" i="7"/>
  <c r="J133" i="7"/>
  <c r="I172" i="7"/>
  <c r="J172" i="7"/>
  <c r="I164" i="7"/>
  <c r="J164" i="7"/>
  <c r="G139" i="7"/>
  <c r="G135" i="7"/>
  <c r="I135" i="7"/>
  <c r="J135" i="7"/>
  <c r="G133" i="7"/>
  <c r="G152" i="7"/>
  <c r="I149" i="7"/>
  <c r="J149" i="7"/>
  <c r="F145" i="7"/>
  <c r="G137" i="7"/>
  <c r="I137" i="7"/>
  <c r="J137" i="7"/>
  <c r="M12" i="7"/>
  <c r="G13" i="7"/>
  <c r="G12" i="7"/>
  <c r="G131" i="7"/>
  <c r="G123" i="7"/>
  <c r="G78" i="7"/>
  <c r="G54" i="7"/>
  <c r="F13" i="7"/>
  <c r="F47" i="7"/>
  <c r="F39" i="7"/>
  <c r="H39" i="7" s="1"/>
  <c r="F31" i="7"/>
  <c r="H31" i="7" s="1"/>
  <c r="F23" i="7"/>
  <c r="H23" i="7" s="1"/>
  <c r="G129" i="7"/>
  <c r="G121" i="7"/>
  <c r="G68" i="7"/>
  <c r="F127" i="7"/>
  <c r="H127" i="7"/>
  <c r="F119" i="7"/>
  <c r="H119" i="7"/>
  <c r="G38" i="7"/>
  <c r="F43" i="7"/>
  <c r="H43" i="7" s="1"/>
  <c r="E12" i="8"/>
  <c r="E13" i="8"/>
  <c r="G125" i="7"/>
  <c r="G64" i="7"/>
  <c r="N12" i="8"/>
  <c r="H13" i="7"/>
  <c r="H12" i="7"/>
  <c r="O12" i="8"/>
  <c r="H125" i="8"/>
  <c r="H127" i="8"/>
  <c r="L128" i="8"/>
  <c r="K128" i="8"/>
  <c r="L130" i="8"/>
  <c r="L141" i="8"/>
  <c r="K141" i="8"/>
  <c r="G141" i="8"/>
  <c r="G142" i="8"/>
  <c r="L142" i="8"/>
  <c r="F169" i="8"/>
  <c r="J169" i="8"/>
  <c r="K169" i="8"/>
  <c r="I169" i="8"/>
  <c r="H169" i="8"/>
  <c r="F149" i="8"/>
  <c r="J149" i="8"/>
  <c r="I125" i="8"/>
  <c r="F131" i="8"/>
  <c r="J131" i="8"/>
  <c r="H131" i="8"/>
  <c r="I131" i="8"/>
  <c r="F137" i="8"/>
  <c r="J141" i="8"/>
  <c r="K142" i="8"/>
  <c r="F145" i="8"/>
  <c r="L149" i="8"/>
  <c r="F153" i="8"/>
  <c r="J153" i="8"/>
  <c r="L154" i="8"/>
  <c r="K154" i="8"/>
  <c r="G154" i="8"/>
  <c r="I157" i="8"/>
  <c r="H160" i="8"/>
  <c r="I160" i="8"/>
  <c r="J160" i="8"/>
  <c r="F160" i="8"/>
  <c r="L163" i="8"/>
  <c r="K163" i="8"/>
  <c r="F127" i="8"/>
  <c r="J127" i="8"/>
  <c r="G129" i="8"/>
  <c r="L129" i="8"/>
  <c r="H133" i="8"/>
  <c r="F136" i="8"/>
  <c r="J136" i="8"/>
  <c r="F144" i="8"/>
  <c r="J144" i="8"/>
  <c r="L125" i="8"/>
  <c r="G125" i="8"/>
  <c r="L127" i="8"/>
  <c r="H128" i="8"/>
  <c r="G130" i="8"/>
  <c r="F132" i="8"/>
  <c r="J132" i="8"/>
  <c r="F133" i="8"/>
  <c r="K137" i="8"/>
  <c r="G137" i="8"/>
  <c r="L137" i="8"/>
  <c r="K145" i="8"/>
  <c r="G145" i="8"/>
  <c r="L145" i="8"/>
  <c r="K168" i="8"/>
  <c r="L168" i="8"/>
  <c r="F170" i="8"/>
  <c r="H170" i="8"/>
  <c r="L170" i="8"/>
  <c r="I170" i="8"/>
  <c r="G171" i="8"/>
  <c r="L171" i="8"/>
  <c r="K132" i="8"/>
  <c r="L146" i="8"/>
  <c r="G146" i="8"/>
  <c r="F157" i="8"/>
  <c r="J157" i="8"/>
  <c r="F178" i="8"/>
  <c r="H178" i="8"/>
  <c r="L178" i="8"/>
  <c r="I178" i="8"/>
  <c r="L132" i="8"/>
  <c r="I133" i="8"/>
  <c r="L133" i="8"/>
  <c r="K133" i="8"/>
  <c r="G133" i="8"/>
  <c r="L136" i="8"/>
  <c r="L138" i="8"/>
  <c r="G138" i="8"/>
  <c r="L144" i="8"/>
  <c r="I149" i="8"/>
  <c r="L157" i="8"/>
  <c r="G159" i="8"/>
  <c r="K159" i="8"/>
  <c r="L159" i="8"/>
  <c r="L169" i="8"/>
  <c r="F140" i="8"/>
  <c r="J140" i="8"/>
  <c r="K146" i="8"/>
  <c r="G150" i="8"/>
  <c r="L150" i="8"/>
  <c r="K150" i="8"/>
  <c r="I126" i="8"/>
  <c r="I134" i="8"/>
  <c r="J135" i="8"/>
  <c r="K136" i="8"/>
  <c r="I142" i="8"/>
  <c r="J143" i="8"/>
  <c r="K144" i="8"/>
  <c r="G149" i="8"/>
  <c r="I150" i="8"/>
  <c r="J151" i="8"/>
  <c r="K152" i="8"/>
  <c r="L153" i="8"/>
  <c r="G157" i="8"/>
  <c r="I158" i="8"/>
  <c r="K162" i="8"/>
  <c r="I167" i="8"/>
  <c r="F167" i="8"/>
  <c r="H168" i="8"/>
  <c r="I168" i="8"/>
  <c r="F174" i="8"/>
  <c r="F182" i="8"/>
  <c r="I186" i="8"/>
  <c r="F190" i="8"/>
  <c r="I194" i="8"/>
  <c r="F198" i="8"/>
  <c r="I202" i="8"/>
  <c r="F206" i="8"/>
  <c r="I210" i="8"/>
  <c r="F214" i="8"/>
  <c r="I218" i="8"/>
  <c r="F222" i="8"/>
  <c r="I226" i="8"/>
  <c r="F230" i="8"/>
  <c r="I234" i="8"/>
  <c r="F238" i="8"/>
  <c r="I242" i="8"/>
  <c r="F246" i="8"/>
  <c r="I250" i="8"/>
  <c r="H251" i="8"/>
  <c r="K256" i="8"/>
  <c r="I263" i="8"/>
  <c r="F271" i="8"/>
  <c r="J271" i="8"/>
  <c r="F287" i="8"/>
  <c r="J287" i="8"/>
  <c r="F303" i="8"/>
  <c r="J303" i="8"/>
  <c r="F253" i="8"/>
  <c r="J253" i="8"/>
  <c r="H253" i="8"/>
  <c r="I253" i="8"/>
  <c r="H12" i="8"/>
  <c r="H13" i="8"/>
  <c r="F161" i="8"/>
  <c r="J161" i="8"/>
  <c r="K170" i="8"/>
  <c r="H175" i="8"/>
  <c r="H177" i="8"/>
  <c r="K178" i="8"/>
  <c r="H183" i="8"/>
  <c r="H185" i="8"/>
  <c r="L186" i="8"/>
  <c r="K186" i="8"/>
  <c r="H191" i="8"/>
  <c r="H193" i="8"/>
  <c r="L194" i="8"/>
  <c r="K194" i="8"/>
  <c r="H199" i="8"/>
  <c r="H201" i="8"/>
  <c r="L202" i="8"/>
  <c r="K202" i="8"/>
  <c r="H207" i="8"/>
  <c r="H209" i="8"/>
  <c r="L210" i="8"/>
  <c r="K210" i="8"/>
  <c r="H215" i="8"/>
  <c r="H217" i="8"/>
  <c r="L218" i="8"/>
  <c r="K218" i="8"/>
  <c r="H223" i="8"/>
  <c r="H225" i="8"/>
  <c r="L226" i="8"/>
  <c r="K226" i="8"/>
  <c r="H231" i="8"/>
  <c r="H233" i="8"/>
  <c r="L234" i="8"/>
  <c r="K234" i="8"/>
  <c r="H239" i="8"/>
  <c r="H241" i="8"/>
  <c r="L242" i="8"/>
  <c r="K242" i="8"/>
  <c r="H247" i="8"/>
  <c r="H249" i="8"/>
  <c r="L250" i="8"/>
  <c r="K253" i="8"/>
  <c r="G280" i="8"/>
  <c r="L280" i="8"/>
  <c r="K280" i="8"/>
  <c r="G296" i="8"/>
  <c r="L296" i="8"/>
  <c r="K296" i="8"/>
  <c r="I139" i="8"/>
  <c r="H139" i="8"/>
  <c r="I147" i="8"/>
  <c r="H147" i="8"/>
  <c r="J148" i="8"/>
  <c r="K149" i="8"/>
  <c r="I155" i="8"/>
  <c r="H155" i="8"/>
  <c r="J156" i="8"/>
  <c r="K157" i="8"/>
  <c r="I166" i="8"/>
  <c r="F166" i="8"/>
  <c r="L174" i="8"/>
  <c r="K174" i="8"/>
  <c r="F175" i="8"/>
  <c r="L182" i="8"/>
  <c r="K182" i="8"/>
  <c r="F183" i="8"/>
  <c r="L190" i="8"/>
  <c r="K190" i="8"/>
  <c r="F191" i="8"/>
  <c r="L198" i="8"/>
  <c r="K198" i="8"/>
  <c r="F199" i="8"/>
  <c r="L206" i="8"/>
  <c r="K206" i="8"/>
  <c r="F207" i="8"/>
  <c r="L214" i="8"/>
  <c r="K214" i="8"/>
  <c r="F215" i="8"/>
  <c r="L222" i="8"/>
  <c r="K222" i="8"/>
  <c r="F223" i="8"/>
  <c r="L230" i="8"/>
  <c r="K230" i="8"/>
  <c r="F231" i="8"/>
  <c r="L238" i="8"/>
  <c r="K238" i="8"/>
  <c r="F239" i="8"/>
  <c r="L246" i="8"/>
  <c r="K246" i="8"/>
  <c r="F247" i="8"/>
  <c r="L253" i="8"/>
  <c r="F254" i="8"/>
  <c r="J254" i="8"/>
  <c r="H259" i="8"/>
  <c r="F275" i="8"/>
  <c r="J275" i="8"/>
  <c r="L276" i="8"/>
  <c r="K276" i="8"/>
  <c r="G276" i="8"/>
  <c r="F291" i="8"/>
  <c r="J291" i="8"/>
  <c r="L292" i="8"/>
  <c r="K292" i="8"/>
  <c r="G292" i="8"/>
  <c r="F307" i="8"/>
  <c r="J307" i="8"/>
  <c r="J139" i="8"/>
  <c r="K140" i="8"/>
  <c r="J147" i="8"/>
  <c r="K148" i="8"/>
  <c r="G153" i="8"/>
  <c r="J155" i="8"/>
  <c r="K156" i="8"/>
  <c r="I175" i="8"/>
  <c r="I183" i="8"/>
  <c r="I191" i="8"/>
  <c r="I199" i="8"/>
  <c r="I207" i="8"/>
  <c r="I215" i="8"/>
  <c r="I223" i="8"/>
  <c r="I231" i="8"/>
  <c r="I239" i="8"/>
  <c r="I247" i="8"/>
  <c r="G251" i="8"/>
  <c r="L251" i="8"/>
  <c r="I254" i="8"/>
  <c r="K254" i="8"/>
  <c r="F259" i="8"/>
  <c r="F261" i="8"/>
  <c r="J261" i="8"/>
  <c r="H261" i="8"/>
  <c r="I261" i="8"/>
  <c r="F279" i="8"/>
  <c r="J279" i="8"/>
  <c r="F295" i="8"/>
  <c r="J295" i="8"/>
  <c r="J310" i="8"/>
  <c r="F310" i="8"/>
  <c r="I310" i="8"/>
  <c r="H310" i="8"/>
  <c r="L322" i="8"/>
  <c r="I322" i="8"/>
  <c r="F322" i="8"/>
  <c r="H322" i="8"/>
  <c r="F177" i="8"/>
  <c r="J177" i="8"/>
  <c r="G179" i="8"/>
  <c r="L179" i="8"/>
  <c r="F185" i="8"/>
  <c r="J185" i="8"/>
  <c r="G187" i="8"/>
  <c r="L187" i="8"/>
  <c r="F193" i="8"/>
  <c r="J193" i="8"/>
  <c r="G195" i="8"/>
  <c r="L195" i="8"/>
  <c r="F201" i="8"/>
  <c r="J201" i="8"/>
  <c r="G203" i="8"/>
  <c r="L203" i="8"/>
  <c r="F209" i="8"/>
  <c r="J209" i="8"/>
  <c r="G211" i="8"/>
  <c r="L211" i="8"/>
  <c r="F217" i="8"/>
  <c r="J217" i="8"/>
  <c r="G219" i="8"/>
  <c r="L219" i="8"/>
  <c r="F225" i="8"/>
  <c r="J225" i="8"/>
  <c r="G227" i="8"/>
  <c r="L227" i="8"/>
  <c r="F233" i="8"/>
  <c r="J233" i="8"/>
  <c r="G235" i="8"/>
  <c r="L235" i="8"/>
  <c r="F241" i="8"/>
  <c r="J241" i="8"/>
  <c r="G243" i="8"/>
  <c r="L243" i="8"/>
  <c r="F249" i="8"/>
  <c r="J249" i="8"/>
  <c r="L255" i="8"/>
  <c r="K255" i="8"/>
  <c r="G255" i="8"/>
  <c r="I152" i="8"/>
  <c r="H152" i="8"/>
  <c r="F173" i="8"/>
  <c r="J173" i="8"/>
  <c r="L175" i="8"/>
  <c r="G175" i="8"/>
  <c r="L177" i="8"/>
  <c r="F181" i="8"/>
  <c r="J181" i="8"/>
  <c r="L183" i="8"/>
  <c r="G183" i="8"/>
  <c r="L185" i="8"/>
  <c r="H186" i="8"/>
  <c r="F189" i="8"/>
  <c r="J189" i="8"/>
  <c r="L191" i="8"/>
  <c r="G191" i="8"/>
  <c r="L193" i="8"/>
  <c r="H194" i="8"/>
  <c r="F197" i="8"/>
  <c r="J197" i="8"/>
  <c r="L199" i="8"/>
  <c r="G199" i="8"/>
  <c r="L201" i="8"/>
  <c r="H202" i="8"/>
  <c r="F205" i="8"/>
  <c r="J205" i="8"/>
  <c r="L207" i="8"/>
  <c r="G207" i="8"/>
  <c r="L209" i="8"/>
  <c r="H210" i="8"/>
  <c r="F213" i="8"/>
  <c r="J213" i="8"/>
  <c r="L215" i="8"/>
  <c r="G215" i="8"/>
  <c r="L217" i="8"/>
  <c r="H218" i="8"/>
  <c r="F221" i="8"/>
  <c r="J221" i="8"/>
  <c r="L223" i="8"/>
  <c r="G223" i="8"/>
  <c r="L225" i="8"/>
  <c r="H226" i="8"/>
  <c r="F229" i="8"/>
  <c r="J229" i="8"/>
  <c r="L231" i="8"/>
  <c r="G231" i="8"/>
  <c r="L233" i="8"/>
  <c r="H234" i="8"/>
  <c r="F237" i="8"/>
  <c r="J237" i="8"/>
  <c r="L239" i="8"/>
  <c r="G239" i="8"/>
  <c r="L241" i="8"/>
  <c r="H242" i="8"/>
  <c r="F245" i="8"/>
  <c r="J245" i="8"/>
  <c r="L247" i="8"/>
  <c r="G247" i="8"/>
  <c r="L249" i="8"/>
  <c r="H250" i="8"/>
  <c r="F262" i="8"/>
  <c r="J262" i="8"/>
  <c r="G272" i="8"/>
  <c r="L272" i="8"/>
  <c r="K272" i="8"/>
  <c r="G288" i="8"/>
  <c r="L288" i="8"/>
  <c r="K288" i="8"/>
  <c r="G304" i="8"/>
  <c r="L304" i="8"/>
  <c r="K304" i="8"/>
  <c r="L314" i="8"/>
  <c r="I314" i="8"/>
  <c r="F314" i="8"/>
  <c r="H314" i="8"/>
  <c r="J152" i="8"/>
  <c r="K153" i="8"/>
  <c r="H161" i="8"/>
  <c r="G170" i="8"/>
  <c r="L173" i="8"/>
  <c r="G176" i="8"/>
  <c r="G178" i="8"/>
  <c r="L181" i="8"/>
  <c r="G184" i="8"/>
  <c r="G186" i="8"/>
  <c r="L189" i="8"/>
  <c r="G192" i="8"/>
  <c r="G194" i="8"/>
  <c r="L197" i="8"/>
  <c r="G200" i="8"/>
  <c r="G202" i="8"/>
  <c r="L205" i="8"/>
  <c r="G208" i="8"/>
  <c r="G210" i="8"/>
  <c r="L213" i="8"/>
  <c r="G216" i="8"/>
  <c r="G218" i="8"/>
  <c r="L221" i="8"/>
  <c r="G224" i="8"/>
  <c r="G226" i="8"/>
  <c r="L229" i="8"/>
  <c r="G232" i="8"/>
  <c r="G234" i="8"/>
  <c r="L237" i="8"/>
  <c r="G240" i="8"/>
  <c r="G242" i="8"/>
  <c r="L245" i="8"/>
  <c r="G248" i="8"/>
  <c r="G259" i="8"/>
  <c r="L259" i="8"/>
  <c r="I262" i="8"/>
  <c r="K262" i="8"/>
  <c r="L263" i="8"/>
  <c r="K263" i="8"/>
  <c r="G263" i="8"/>
  <c r="G264" i="8"/>
  <c r="L264" i="8"/>
  <c r="F267" i="8"/>
  <c r="J267" i="8"/>
  <c r="L268" i="8"/>
  <c r="K268" i="8"/>
  <c r="G268" i="8"/>
  <c r="F283" i="8"/>
  <c r="J283" i="8"/>
  <c r="L284" i="8"/>
  <c r="K284" i="8"/>
  <c r="G284" i="8"/>
  <c r="F299" i="8"/>
  <c r="J299" i="8"/>
  <c r="L300" i="8"/>
  <c r="K300" i="8"/>
  <c r="G300" i="8"/>
  <c r="I176" i="8"/>
  <c r="I184" i="8"/>
  <c r="I192" i="8"/>
  <c r="I200" i="8"/>
  <c r="I208" i="8"/>
  <c r="I216" i="8"/>
  <c r="I224" i="8"/>
  <c r="I232" i="8"/>
  <c r="I240" i="8"/>
  <c r="I248" i="8"/>
  <c r="K250" i="8"/>
  <c r="I256" i="8"/>
  <c r="J257" i="8"/>
  <c r="K258" i="8"/>
  <c r="I264" i="8"/>
  <c r="J265" i="8"/>
  <c r="K266" i="8"/>
  <c r="L267" i="8"/>
  <c r="G271" i="8"/>
  <c r="I272" i="8"/>
  <c r="J273" i="8"/>
  <c r="K274" i="8"/>
  <c r="L275" i="8"/>
  <c r="G279" i="8"/>
  <c r="I280" i="8"/>
  <c r="J281" i="8"/>
  <c r="K282" i="8"/>
  <c r="L283" i="8"/>
  <c r="G287" i="8"/>
  <c r="I288" i="8"/>
  <c r="J289" i="8"/>
  <c r="K290" i="8"/>
  <c r="L291" i="8"/>
  <c r="G295" i="8"/>
  <c r="I296" i="8"/>
  <c r="J297" i="8"/>
  <c r="K298" i="8"/>
  <c r="L299" i="8"/>
  <c r="G303" i="8"/>
  <c r="I304" i="8"/>
  <c r="J305" i="8"/>
  <c r="K306" i="8"/>
  <c r="L307" i="8"/>
  <c r="J311" i="8"/>
  <c r="I319" i="8"/>
  <c r="I327" i="8"/>
  <c r="I335" i="8"/>
  <c r="L105" i="8"/>
  <c r="L85" i="8"/>
  <c r="L33" i="8"/>
  <c r="F111" i="8"/>
  <c r="F102" i="8"/>
  <c r="F92" i="8"/>
  <c r="F32" i="8"/>
  <c r="F23" i="8"/>
  <c r="K37" i="8"/>
  <c r="I46" i="8"/>
  <c r="I26" i="8"/>
  <c r="J47" i="8"/>
  <c r="H118" i="8"/>
  <c r="H113" i="8"/>
  <c r="J113" i="8"/>
  <c r="F113" i="8"/>
  <c r="H92" i="8"/>
  <c r="H87" i="8"/>
  <c r="I72" i="8"/>
  <c r="H72" i="8"/>
  <c r="H51" i="8"/>
  <c r="H46" i="8"/>
  <c r="L31" i="8"/>
  <c r="H31" i="8"/>
  <c r="H26" i="8"/>
  <c r="G94" i="8"/>
  <c r="K94" i="8"/>
  <c r="G62" i="8"/>
  <c r="K62" i="8"/>
  <c r="K38" i="8"/>
  <c r="G23" i="8"/>
  <c r="L23" i="8"/>
  <c r="W9" i="1"/>
  <c r="O92" i="9"/>
  <c r="G21" i="9"/>
  <c r="O21" i="9"/>
  <c r="F313" i="8"/>
  <c r="J313" i="8"/>
  <c r="L315" i="8"/>
  <c r="G315" i="8"/>
  <c r="F321" i="8"/>
  <c r="J321" i="8"/>
  <c r="L323" i="8"/>
  <c r="G323" i="8"/>
  <c r="F329" i="8"/>
  <c r="J329" i="8"/>
  <c r="L331" i="8"/>
  <c r="G331" i="8"/>
  <c r="J23" i="8"/>
  <c r="H123" i="8"/>
  <c r="L123" i="8"/>
  <c r="H97" i="8"/>
  <c r="J97" i="8"/>
  <c r="F97" i="8"/>
  <c r="H56" i="8"/>
  <c r="I56" i="8"/>
  <c r="H41" i="8"/>
  <c r="J41" i="8"/>
  <c r="F41" i="8"/>
  <c r="G98" i="8"/>
  <c r="K98" i="8"/>
  <c r="G66" i="8"/>
  <c r="K66" i="8"/>
  <c r="G47" i="8"/>
  <c r="L47" i="8"/>
  <c r="G27" i="8"/>
  <c r="L27" i="8"/>
  <c r="I270" i="8"/>
  <c r="H270" i="8"/>
  <c r="I278" i="8"/>
  <c r="H278" i="8"/>
  <c r="I286" i="8"/>
  <c r="H286" i="8"/>
  <c r="I294" i="8"/>
  <c r="H294" i="8"/>
  <c r="I302" i="8"/>
  <c r="H302" i="8"/>
  <c r="L311" i="8"/>
  <c r="L313" i="8"/>
  <c r="F317" i="8"/>
  <c r="J317" i="8"/>
  <c r="K319" i="8"/>
  <c r="G319" i="8"/>
  <c r="L319" i="8"/>
  <c r="L321" i="8"/>
  <c r="F325" i="8"/>
  <c r="J325" i="8"/>
  <c r="K327" i="8"/>
  <c r="G327" i="8"/>
  <c r="L327" i="8"/>
  <c r="L329" i="8"/>
  <c r="H330" i="8"/>
  <c r="F333" i="8"/>
  <c r="J333" i="8"/>
  <c r="K335" i="8"/>
  <c r="G335" i="8"/>
  <c r="L335" i="8"/>
  <c r="F336" i="8"/>
  <c r="F90" i="8"/>
  <c r="F79" i="8"/>
  <c r="K56" i="8"/>
  <c r="I123" i="8"/>
  <c r="I102" i="8"/>
  <c r="I23" i="8"/>
  <c r="J79" i="8"/>
  <c r="J56" i="8"/>
  <c r="J117" i="8"/>
  <c r="F117" i="8"/>
  <c r="H117" i="8"/>
  <c r="H101" i="8"/>
  <c r="J101" i="8"/>
  <c r="F101" i="8"/>
  <c r="J86" i="8"/>
  <c r="H86" i="8"/>
  <c r="H81" i="8"/>
  <c r="J81" i="8"/>
  <c r="F81" i="8"/>
  <c r="I40" i="8"/>
  <c r="H40" i="8"/>
  <c r="G102" i="8"/>
  <c r="K102" i="8"/>
  <c r="G70" i="8"/>
  <c r="K70" i="8"/>
  <c r="G46" i="8"/>
  <c r="K46" i="8"/>
  <c r="W6" i="1"/>
  <c r="I269" i="8"/>
  <c r="H269" i="8"/>
  <c r="J270" i="8"/>
  <c r="K271" i="8"/>
  <c r="I277" i="8"/>
  <c r="H277" i="8"/>
  <c r="J278" i="8"/>
  <c r="K279" i="8"/>
  <c r="I285" i="8"/>
  <c r="H285" i="8"/>
  <c r="J286" i="8"/>
  <c r="K287" i="8"/>
  <c r="I293" i="8"/>
  <c r="H293" i="8"/>
  <c r="J294" i="8"/>
  <c r="K295" i="8"/>
  <c r="I301" i="8"/>
  <c r="H301" i="8"/>
  <c r="J302" i="8"/>
  <c r="K303" i="8"/>
  <c r="G308" i="8"/>
  <c r="I309" i="8"/>
  <c r="H309" i="8"/>
  <c r="G312" i="8"/>
  <c r="L317" i="8"/>
  <c r="H318" i="8"/>
  <c r="G320" i="8"/>
  <c r="L325" i="8"/>
  <c r="H326" i="8"/>
  <c r="G328" i="8"/>
  <c r="F330" i="8"/>
  <c r="L333" i="8"/>
  <c r="H334" i="8"/>
  <c r="L110" i="8"/>
  <c r="F118" i="8"/>
  <c r="K97" i="8"/>
  <c r="K87" i="8"/>
  <c r="K33" i="8"/>
  <c r="K23" i="8"/>
  <c r="J110" i="8"/>
  <c r="J99" i="8"/>
  <c r="J90" i="8"/>
  <c r="J64" i="8"/>
  <c r="H85" i="8"/>
  <c r="J85" i="8"/>
  <c r="F85" i="8"/>
  <c r="H70" i="8"/>
  <c r="J70" i="8"/>
  <c r="H65" i="8"/>
  <c r="J65" i="8"/>
  <c r="F65" i="8"/>
  <c r="H24" i="8"/>
  <c r="I24" i="8"/>
  <c r="L111" i="8"/>
  <c r="G106" i="8"/>
  <c r="K106" i="8"/>
  <c r="L79" i="8"/>
  <c r="G74" i="8"/>
  <c r="K74" i="8"/>
  <c r="Q32" i="9"/>
  <c r="S32" i="9"/>
  <c r="H32" i="9"/>
  <c r="M92" i="9"/>
  <c r="Q92" i="9"/>
  <c r="S92" i="9"/>
  <c r="G267" i="8"/>
  <c r="J269" i="8"/>
  <c r="K270" i="8"/>
  <c r="G275" i="8"/>
  <c r="J277" i="8"/>
  <c r="K278" i="8"/>
  <c r="G283" i="8"/>
  <c r="J285" i="8"/>
  <c r="K286" i="8"/>
  <c r="G291" i="8"/>
  <c r="J293" i="8"/>
  <c r="K294" i="8"/>
  <c r="G299" i="8"/>
  <c r="J301" i="8"/>
  <c r="K302" i="8"/>
  <c r="G307" i="8"/>
  <c r="J309" i="8"/>
  <c r="F318" i="8"/>
  <c r="F326" i="8"/>
  <c r="I330" i="8"/>
  <c r="F334" i="8"/>
  <c r="L70" i="8"/>
  <c r="L60" i="8"/>
  <c r="L38" i="8"/>
  <c r="L28" i="8"/>
  <c r="F96" i="8"/>
  <c r="F87" i="8"/>
  <c r="F58" i="8"/>
  <c r="F47" i="8"/>
  <c r="F28" i="8"/>
  <c r="K117" i="8"/>
  <c r="K96" i="8"/>
  <c r="K85" i="8"/>
  <c r="K64" i="8"/>
  <c r="K53" i="8"/>
  <c r="K32" i="8"/>
  <c r="I110" i="8"/>
  <c r="I90" i="8"/>
  <c r="I81" i="8"/>
  <c r="I70" i="8"/>
  <c r="I51" i="8"/>
  <c r="I41" i="8"/>
  <c r="J119" i="8"/>
  <c r="J63" i="8"/>
  <c r="J40" i="8"/>
  <c r="H121" i="8"/>
  <c r="J121" i="8"/>
  <c r="F121" i="8"/>
  <c r="H69" i="8"/>
  <c r="J69" i="8"/>
  <c r="F69" i="8"/>
  <c r="H64" i="8"/>
  <c r="J54" i="8"/>
  <c r="H54" i="8"/>
  <c r="H49" i="8"/>
  <c r="J49" i="8"/>
  <c r="F49" i="8"/>
  <c r="H28" i="8"/>
  <c r="G110" i="8"/>
  <c r="K110" i="8"/>
  <c r="G78" i="8"/>
  <c r="K78" i="8"/>
  <c r="G55" i="8"/>
  <c r="L55" i="8"/>
  <c r="G30" i="8"/>
  <c r="K30" i="8"/>
  <c r="Q24" i="9"/>
  <c r="S24" i="9"/>
  <c r="H115" i="8"/>
  <c r="L115" i="8"/>
  <c r="H105" i="8"/>
  <c r="J105" i="8"/>
  <c r="F105" i="8"/>
  <c r="H53" i="8"/>
  <c r="J53" i="8"/>
  <c r="F53" i="8"/>
  <c r="H38" i="8"/>
  <c r="J38" i="8"/>
  <c r="H33" i="8"/>
  <c r="J33" i="8"/>
  <c r="F33" i="8"/>
  <c r="G114" i="8"/>
  <c r="K114" i="8"/>
  <c r="G82" i="8"/>
  <c r="K82" i="8"/>
  <c r="G59" i="8"/>
  <c r="L59" i="8"/>
  <c r="C12" i="9"/>
  <c r="C16" i="9"/>
  <c r="D18" i="9"/>
  <c r="K308" i="8"/>
  <c r="H311" i="8"/>
  <c r="H313" i="8"/>
  <c r="K314" i="8"/>
  <c r="H319" i="8"/>
  <c r="H321" i="8"/>
  <c r="K322" i="8"/>
  <c r="H327" i="8"/>
  <c r="H329" i="8"/>
  <c r="K330" i="8"/>
  <c r="H335" i="8"/>
  <c r="H336" i="8"/>
  <c r="I336" i="8"/>
  <c r="F64" i="8"/>
  <c r="K115" i="8"/>
  <c r="I38" i="8"/>
  <c r="I104" i="8"/>
  <c r="H104" i="8"/>
  <c r="H37" i="8"/>
  <c r="J37" i="8"/>
  <c r="F37" i="8"/>
  <c r="J22" i="8"/>
  <c r="H22" i="8"/>
  <c r="K22" i="8"/>
  <c r="G118" i="8"/>
  <c r="K118" i="8"/>
  <c r="G86" i="8"/>
  <c r="K86" i="8"/>
  <c r="G39" i="8"/>
  <c r="L39" i="8"/>
  <c r="W5" i="1"/>
  <c r="W13" i="1"/>
  <c r="W4" i="1"/>
  <c r="W14" i="1"/>
  <c r="W11" i="1"/>
  <c r="W12" i="1"/>
  <c r="W7" i="1"/>
  <c r="W2" i="1"/>
  <c r="I37" i="9"/>
  <c r="I29" i="9"/>
  <c r="Q22" i="9"/>
  <c r="S22" i="9"/>
  <c r="I22" i="9"/>
  <c r="G75" i="9"/>
  <c r="O75" i="9"/>
  <c r="J266" i="8"/>
  <c r="K267" i="8"/>
  <c r="J274" i="8"/>
  <c r="K275" i="8"/>
  <c r="J282" i="8"/>
  <c r="K283" i="8"/>
  <c r="J290" i="8"/>
  <c r="K291" i="8"/>
  <c r="J298" i="8"/>
  <c r="K299" i="8"/>
  <c r="J306" i="8"/>
  <c r="K307" i="8"/>
  <c r="I311" i="8"/>
  <c r="H317" i="8"/>
  <c r="K318" i="8"/>
  <c r="H325" i="8"/>
  <c r="K326" i="8"/>
  <c r="H333" i="8"/>
  <c r="K334" i="8"/>
  <c r="K92" i="8"/>
  <c r="K28" i="8"/>
  <c r="I97" i="8"/>
  <c r="J115" i="8"/>
  <c r="J104" i="8"/>
  <c r="J26" i="8"/>
  <c r="H88" i="8"/>
  <c r="I88" i="8"/>
  <c r="H73" i="8"/>
  <c r="J73" i="8"/>
  <c r="F73" i="8"/>
  <c r="G122" i="8"/>
  <c r="K122" i="8"/>
  <c r="G90" i="8"/>
  <c r="K90" i="8"/>
  <c r="L63" i="8"/>
  <c r="G43" i="8"/>
  <c r="L43" i="8"/>
  <c r="W10" i="1"/>
  <c r="F89" i="8"/>
  <c r="F57" i="8"/>
  <c r="F25" i="8"/>
  <c r="J89" i="8"/>
  <c r="J57" i="8"/>
  <c r="J25" i="8"/>
  <c r="V130" i="9"/>
  <c r="V126" i="9"/>
  <c r="V124" i="9"/>
  <c r="O120" i="9"/>
  <c r="V113" i="9"/>
  <c r="V109" i="9"/>
  <c r="V107" i="9"/>
  <c r="V105" i="9"/>
  <c r="O83" i="9"/>
  <c r="O79" i="9"/>
  <c r="V72" i="9"/>
  <c r="O66" i="9"/>
  <c r="O64" i="9"/>
  <c r="O36" i="9"/>
  <c r="D15" i="9"/>
  <c r="C19" i="9"/>
  <c r="O99" i="9"/>
  <c r="Q91" i="9"/>
  <c r="S91" i="9"/>
  <c r="O71" i="9"/>
  <c r="Q71" i="9"/>
  <c r="S71" i="9"/>
  <c r="Q99" i="9"/>
  <c r="S99" i="9"/>
  <c r="O29" i="9"/>
  <c r="Q29" i="9"/>
  <c r="S29" i="9"/>
  <c r="O70" i="9"/>
  <c r="O87" i="9"/>
  <c r="Q87" i="9"/>
  <c r="S87" i="9"/>
  <c r="V22" i="9"/>
  <c r="O26" i="9"/>
  <c r="Q26" i="9"/>
  <c r="S26" i="9"/>
  <c r="O33" i="9"/>
  <c r="Q33" i="9"/>
  <c r="S33" i="9"/>
  <c r="O74" i="9"/>
  <c r="Q74" i="9"/>
  <c r="S74" i="9"/>
  <c r="O94" i="9"/>
  <c r="V24" i="9"/>
  <c r="V32" i="9"/>
  <c r="V34" i="9"/>
  <c r="V37" i="9"/>
  <c r="O39" i="9"/>
  <c r="V45" i="9"/>
  <c r="O47" i="9"/>
  <c r="V53" i="9"/>
  <c r="O55" i="9"/>
  <c r="V61" i="9"/>
  <c r="O63" i="9"/>
  <c r="V69" i="9"/>
  <c r="V71" i="9"/>
  <c r="O77" i="9"/>
  <c r="V91" i="9"/>
  <c r="V99" i="9"/>
  <c r="V106" i="9"/>
  <c r="O108" i="9"/>
  <c r="V114" i="9"/>
  <c r="V127" i="9"/>
  <c r="O129" i="9"/>
  <c r="O22" i="9"/>
  <c r="O76" i="9"/>
  <c r="O91" i="9"/>
  <c r="O23" i="9"/>
  <c r="O25" i="9"/>
  <c r="V27" i="9"/>
  <c r="V41" i="9"/>
  <c r="O43" i="9"/>
  <c r="V48" i="9"/>
  <c r="O52" i="9"/>
  <c r="V57" i="9"/>
  <c r="O59" i="9"/>
  <c r="V64" i="9"/>
  <c r="O68" i="9"/>
  <c r="O72" i="9"/>
  <c r="V81" i="9"/>
  <c r="O85" i="9"/>
  <c r="V87" i="9"/>
  <c r="V98" i="9"/>
  <c r="O106" i="9"/>
  <c r="V111" i="9"/>
  <c r="O115" i="9"/>
  <c r="O117" i="9"/>
  <c r="O119" i="9"/>
  <c r="O121" i="9"/>
  <c r="O123" i="9"/>
  <c r="V128" i="9"/>
  <c r="Q95" i="9"/>
  <c r="S95" i="9"/>
  <c r="O103" i="9"/>
  <c r="K99" i="9"/>
  <c r="J87" i="9"/>
  <c r="V82" i="9"/>
  <c r="O69" i="9"/>
  <c r="O67" i="9"/>
  <c r="V65" i="9"/>
  <c r="V63" i="9"/>
  <c r="V59" i="9"/>
  <c r="V55" i="9"/>
  <c r="V43" i="9"/>
  <c r="V39" i="9"/>
  <c r="V33" i="9"/>
  <c r="O31" i="9"/>
  <c r="V23" i="9"/>
  <c r="O28" i="9"/>
  <c r="Q28" i="9"/>
  <c r="S28" i="9"/>
  <c r="I312" i="8"/>
  <c r="I320" i="8"/>
  <c r="I328" i="8"/>
  <c r="J109" i="8"/>
  <c r="J77" i="8"/>
  <c r="J45" i="8"/>
  <c r="V125" i="9"/>
  <c r="V112" i="9"/>
  <c r="V104" i="9"/>
  <c r="O96" i="9"/>
  <c r="V86" i="9"/>
  <c r="O84" i="9"/>
  <c r="O80" i="9"/>
  <c r="O78" i="9"/>
  <c r="V73" i="9"/>
  <c r="O53" i="9"/>
  <c r="O51" i="9"/>
  <c r="V49" i="9"/>
  <c r="V47" i="9"/>
  <c r="O35" i="9"/>
  <c r="V28" i="9"/>
  <c r="V25" i="9"/>
  <c r="Q94" i="9"/>
  <c r="S94" i="9"/>
  <c r="O82" i="9"/>
  <c r="Q82" i="9"/>
  <c r="S82" i="9"/>
  <c r="O37" i="9"/>
  <c r="Q37" i="9"/>
  <c r="S37" i="9"/>
  <c r="O30" i="9"/>
  <c r="Q30" i="9"/>
  <c r="S30" i="9"/>
  <c r="O93" i="9"/>
  <c r="V75" i="9"/>
  <c r="O65" i="9"/>
  <c r="O61" i="9"/>
  <c r="O57" i="9"/>
  <c r="O45" i="9"/>
  <c r="O41" i="9"/>
  <c r="V21" i="9"/>
  <c r="Q76" i="9"/>
  <c r="S76" i="9"/>
  <c r="V38" i="9"/>
  <c r="O81" i="9"/>
  <c r="Q81" i="9"/>
  <c r="S81" i="9"/>
  <c r="O34" i="9"/>
  <c r="Q34" i="9"/>
  <c r="S34" i="9"/>
  <c r="O27" i="9"/>
  <c r="Q27" i="9"/>
  <c r="S27" i="9"/>
  <c r="Q70" i="9"/>
  <c r="S70" i="9"/>
  <c r="C11" i="9"/>
  <c r="I67" i="11"/>
  <c r="J29" i="11"/>
  <c r="J25" i="4"/>
  <c r="G54" i="11"/>
  <c r="I51" i="11"/>
  <c r="I42" i="11"/>
  <c r="G69" i="11"/>
  <c r="G66" i="11"/>
  <c r="G53" i="11"/>
  <c r="I41" i="11"/>
  <c r="G75" i="11"/>
  <c r="G59" i="11"/>
  <c r="J181" i="11"/>
  <c r="G78" i="11"/>
  <c r="J74" i="11"/>
  <c r="G62" i="11"/>
  <c r="I58" i="11"/>
  <c r="I50" i="11"/>
  <c r="G47" i="11"/>
  <c r="G24" i="11"/>
  <c r="J70" i="11"/>
  <c r="I45" i="11"/>
  <c r="I49" i="11"/>
  <c r="I37" i="11"/>
  <c r="G55" i="11"/>
  <c r="I43" i="11"/>
  <c r="J144" i="11"/>
  <c r="G77" i="11"/>
  <c r="G73" i="11"/>
  <c r="G61" i="11"/>
  <c r="G57" i="11"/>
  <c r="I46" i="11"/>
  <c r="J26" i="11"/>
  <c r="I38" i="11"/>
  <c r="J34" i="11"/>
  <c r="G197" i="11"/>
  <c r="G165" i="11"/>
  <c r="G157" i="11"/>
  <c r="J110" i="11"/>
  <c r="K139" i="11"/>
  <c r="J30" i="11"/>
  <c r="G177" i="11"/>
  <c r="G173" i="11"/>
  <c r="G141" i="11"/>
  <c r="G112" i="11"/>
  <c r="J23" i="11"/>
  <c r="G145" i="11"/>
  <c r="J31" i="11"/>
  <c r="G32" i="11"/>
  <c r="G96" i="11"/>
  <c r="G125" i="11"/>
  <c r="G201" i="4"/>
  <c r="O201" i="4"/>
  <c r="R201" i="4" s="1"/>
  <c r="T201" i="4" s="1"/>
  <c r="W17" i="4"/>
  <c r="W9" i="4"/>
  <c r="W16" i="4"/>
  <c r="W8" i="4"/>
  <c r="W13" i="4"/>
  <c r="W5" i="4"/>
  <c r="W12" i="4"/>
  <c r="W19" i="4"/>
  <c r="W11" i="4"/>
  <c r="J112" i="11"/>
  <c r="J73" i="11"/>
  <c r="K96" i="11"/>
  <c r="J201" i="4"/>
  <c r="J145" i="11"/>
  <c r="I57" i="11"/>
  <c r="I62" i="11"/>
  <c r="J141" i="11"/>
  <c r="J24" i="11"/>
  <c r="I59" i="11"/>
  <c r="I66" i="11"/>
  <c r="G127" i="7"/>
  <c r="G153" i="7"/>
  <c r="H153" i="7"/>
  <c r="Q70" i="6"/>
  <c r="S70" i="6"/>
  <c r="J70" i="6"/>
  <c r="G302" i="7"/>
  <c r="G242" i="7"/>
  <c r="G326" i="7"/>
  <c r="Q34" i="1"/>
  <c r="S34" i="1"/>
  <c r="J34" i="1"/>
  <c r="Q28" i="1"/>
  <c r="S28" i="1"/>
  <c r="I28" i="1"/>
  <c r="Q29" i="1"/>
  <c r="S29" i="1"/>
  <c r="H29" i="1"/>
  <c r="J48" i="1"/>
  <c r="Q48" i="1"/>
  <c r="S48" i="1"/>
  <c r="Q76" i="6"/>
  <c r="S76" i="6"/>
  <c r="H76" i="6"/>
  <c r="Q38" i="1"/>
  <c r="S38" i="1"/>
  <c r="L38" i="1"/>
  <c r="Q24" i="6"/>
  <c r="S24" i="6"/>
  <c r="I24" i="6"/>
  <c r="J33" i="1"/>
  <c r="Q33" i="1"/>
  <c r="S33" i="1"/>
  <c r="I47" i="11"/>
  <c r="I27" i="1"/>
  <c r="Q27" i="1"/>
  <c r="S27" i="1"/>
  <c r="Q46" i="1"/>
  <c r="S46" i="1"/>
  <c r="M46" i="1"/>
  <c r="Q32" i="1"/>
  <c r="S32" i="1"/>
  <c r="J32" i="1"/>
  <c r="K125" i="11"/>
  <c r="J165" i="11"/>
  <c r="I61" i="11"/>
  <c r="I32" i="11"/>
  <c r="J173" i="11"/>
  <c r="I75" i="11"/>
  <c r="I54" i="11"/>
  <c r="J75" i="9"/>
  <c r="Q75" i="9"/>
  <c r="S75" i="9"/>
  <c r="G39" i="7"/>
  <c r="G217" i="7"/>
  <c r="Q99" i="6"/>
  <c r="S99" i="6"/>
  <c r="K99" i="6"/>
  <c r="G272" i="7"/>
  <c r="Q95" i="6"/>
  <c r="S95" i="6"/>
  <c r="J95" i="6"/>
  <c r="H37" i="1"/>
  <c r="Q37" i="1"/>
  <c r="S37" i="1"/>
  <c r="Q47" i="1"/>
  <c r="S47" i="1"/>
  <c r="K47" i="1"/>
  <c r="K39" i="1"/>
  <c r="Q39" i="1"/>
  <c r="S39" i="1"/>
  <c r="J41" i="1"/>
  <c r="Q41" i="1"/>
  <c r="S41" i="1"/>
  <c r="J177" i="11"/>
  <c r="J197" i="11"/>
  <c r="J69" i="11"/>
  <c r="Q21" i="9"/>
  <c r="S21" i="9"/>
  <c r="I21" i="9"/>
  <c r="G119" i="7"/>
  <c r="G213" i="7"/>
  <c r="G246" i="7"/>
  <c r="G238" i="7"/>
  <c r="G274" i="7"/>
  <c r="Q32" i="6"/>
  <c r="S32" i="6"/>
  <c r="H32" i="6"/>
  <c r="J35" i="1"/>
  <c r="Q35" i="1"/>
  <c r="S35" i="1"/>
  <c r="J71" i="6"/>
  <c r="Q71" i="6"/>
  <c r="S71" i="6"/>
  <c r="J36" i="1"/>
  <c r="Q36" i="1"/>
  <c r="S36" i="1"/>
  <c r="G278" i="7"/>
  <c r="G254" i="7"/>
  <c r="C12" i="6"/>
  <c r="C16" i="6"/>
  <c r="D18" i="6"/>
  <c r="Q45" i="1"/>
  <c r="S45" i="1"/>
  <c r="J45" i="1"/>
  <c r="Q27" i="6"/>
  <c r="S27" i="6"/>
  <c r="I27" i="6"/>
  <c r="Q37" i="6"/>
  <c r="S37" i="6"/>
  <c r="I37" i="6"/>
  <c r="Q49" i="1"/>
  <c r="S49" i="1"/>
  <c r="K49" i="1"/>
  <c r="N44" i="9"/>
  <c r="N52" i="9"/>
  <c r="N60" i="9"/>
  <c r="N68" i="9"/>
  <c r="N84" i="9"/>
  <c r="N86" i="9"/>
  <c r="N96" i="9"/>
  <c r="N105" i="9"/>
  <c r="N113" i="9"/>
  <c r="N126" i="9"/>
  <c r="N32" i="9"/>
  <c r="N36" i="9"/>
  <c r="N38" i="9"/>
  <c r="N45" i="9"/>
  <c r="N54" i="9"/>
  <c r="N61" i="9"/>
  <c r="N70" i="9"/>
  <c r="N74" i="9"/>
  <c r="N76" i="9"/>
  <c r="N78" i="9"/>
  <c r="N108" i="9"/>
  <c r="N110" i="9"/>
  <c r="N125" i="9"/>
  <c r="N49" i="9"/>
  <c r="N23" i="9"/>
  <c r="N33" i="9"/>
  <c r="N35" i="9"/>
  <c r="N39" i="9"/>
  <c r="N43" i="9"/>
  <c r="N51" i="9"/>
  <c r="N53" i="9"/>
  <c r="N55" i="9"/>
  <c r="N59" i="9"/>
  <c r="N63" i="9"/>
  <c r="N71" i="9"/>
  <c r="N80" i="9"/>
  <c r="N82" i="9"/>
  <c r="N31" i="9"/>
  <c r="N37" i="9"/>
  <c r="N67" i="9"/>
  <c r="N69" i="9"/>
  <c r="N103" i="9"/>
  <c r="N119" i="9"/>
  <c r="N89" i="9"/>
  <c r="N91" i="9"/>
  <c r="N94" i="9"/>
  <c r="N101" i="9"/>
  <c r="N107" i="9"/>
  <c r="N109" i="9"/>
  <c r="N111" i="9"/>
  <c r="N117" i="9"/>
  <c r="N124" i="9"/>
  <c r="N128" i="9"/>
  <c r="N130" i="9"/>
  <c r="N132" i="9"/>
  <c r="N30" i="9"/>
  <c r="N77" i="9"/>
  <c r="N81" i="9"/>
  <c r="N85" i="9"/>
  <c r="N88" i="9"/>
  <c r="N118" i="9"/>
  <c r="N25" i="9"/>
  <c r="N57" i="9"/>
  <c r="N62" i="9"/>
  <c r="N106" i="9"/>
  <c r="N115" i="9"/>
  <c r="N121" i="9"/>
  <c r="N42" i="9"/>
  <c r="N47" i="9"/>
  <c r="N65" i="9"/>
  <c r="N95" i="9"/>
  <c r="N98" i="9"/>
  <c r="N131" i="9"/>
  <c r="N50" i="9"/>
  <c r="N72" i="9"/>
  <c r="N75" i="9"/>
  <c r="N92" i="9"/>
  <c r="N104" i="9"/>
  <c r="N122" i="9"/>
  <c r="N40" i="9"/>
  <c r="N58" i="9"/>
  <c r="N116" i="9"/>
  <c r="N34" i="9"/>
  <c r="N48" i="9"/>
  <c r="N56" i="9"/>
  <c r="N66" i="9"/>
  <c r="N79" i="9"/>
  <c r="N99" i="9"/>
  <c r="N102" i="9"/>
  <c r="N129" i="9"/>
  <c r="N46" i="9"/>
  <c r="N73" i="9"/>
  <c r="N93" i="9"/>
  <c r="N97" i="9"/>
  <c r="N114" i="9"/>
  <c r="N120" i="9"/>
  <c r="N83" i="9"/>
  <c r="N90" i="9"/>
  <c r="N100" i="9"/>
  <c r="N123" i="9"/>
  <c r="C15" i="9"/>
  <c r="C18" i="9"/>
  <c r="N41" i="9"/>
  <c r="N64" i="9"/>
  <c r="N87" i="9"/>
  <c r="N112" i="9"/>
  <c r="N127" i="9"/>
  <c r="J78" i="11"/>
  <c r="G145" i="7"/>
  <c r="H145" i="7"/>
  <c r="G203" i="7"/>
  <c r="Q75" i="6"/>
  <c r="S75" i="6"/>
  <c r="J75" i="6"/>
  <c r="Q22" i="1"/>
  <c r="S22" i="1"/>
  <c r="I22" i="1"/>
  <c r="J74" i="6"/>
  <c r="Q74" i="6"/>
  <c r="S74" i="6"/>
  <c r="K157" i="11"/>
  <c r="K77" i="11"/>
  <c r="I55" i="11"/>
  <c r="I53" i="11"/>
  <c r="G23" i="7"/>
  <c r="C11" i="6"/>
  <c r="Q29" i="6"/>
  <c r="S29" i="6"/>
  <c r="E14" i="6"/>
  <c r="I29" i="6"/>
  <c r="I23" i="1"/>
  <c r="Q23" i="1"/>
  <c r="S23" i="1"/>
  <c r="Q33" i="6"/>
  <c r="S33" i="6"/>
  <c r="I33" i="6"/>
  <c r="C11" i="1"/>
  <c r="C12" i="1"/>
  <c r="C16" i="1"/>
  <c r="I31" i="1"/>
  <c r="Q31" i="1"/>
  <c r="S31" i="1"/>
  <c r="Q24" i="1"/>
  <c r="S24" i="1"/>
  <c r="I24" i="1"/>
  <c r="I25" i="1"/>
  <c r="Q25" i="1"/>
  <c r="S25" i="1"/>
  <c r="G205" i="7"/>
  <c r="G304" i="7"/>
  <c r="H304" i="7"/>
  <c r="Q26" i="1"/>
  <c r="S26" i="1"/>
  <c r="I26" i="1"/>
  <c r="Q82" i="6"/>
  <c r="S82" i="6"/>
  <c r="K82" i="6"/>
  <c r="J87" i="6"/>
  <c r="Q87" i="6"/>
  <c r="S87" i="6"/>
  <c r="I21" i="1"/>
  <c r="Q21" i="1"/>
  <c r="S21" i="1"/>
  <c r="E14" i="1"/>
  <c r="N45" i="1"/>
  <c r="N33" i="1"/>
  <c r="N42" i="1"/>
  <c r="N44" i="1"/>
  <c r="N38" i="1"/>
  <c r="N40" i="1"/>
  <c r="N32" i="1"/>
  <c r="N28" i="1"/>
  <c r="N29" i="1"/>
  <c r="N49" i="1"/>
  <c r="N43" i="1"/>
  <c r="N47" i="1"/>
  <c r="N34" i="1"/>
  <c r="N31" i="1"/>
  <c r="N30" i="1"/>
  <c r="N48" i="1"/>
  <c r="N39" i="1"/>
  <c r="N35" i="1"/>
  <c r="N41" i="1"/>
  <c r="N36" i="1"/>
  <c r="N46" i="1"/>
  <c r="N37" i="1"/>
  <c r="E14" i="9"/>
  <c r="N33" i="6"/>
  <c r="N76" i="6"/>
  <c r="N90" i="6"/>
  <c r="N96" i="6"/>
  <c r="N118" i="6"/>
  <c r="N31" i="6"/>
  <c r="N32" i="6"/>
  <c r="N75" i="6"/>
  <c r="N88" i="6"/>
  <c r="N89" i="6"/>
  <c r="N117" i="6"/>
  <c r="N132" i="6"/>
  <c r="N23" i="6"/>
  <c r="N74" i="6"/>
  <c r="N125" i="6"/>
  <c r="N128" i="6"/>
  <c r="N130" i="6"/>
  <c r="N122" i="6"/>
  <c r="N30" i="6"/>
  <c r="N72" i="6"/>
  <c r="N73" i="6"/>
  <c r="N94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23" i="6"/>
  <c r="N71" i="6"/>
  <c r="N25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83" i="6"/>
  <c r="N84" i="6"/>
  <c r="N85" i="6"/>
  <c r="N101" i="6"/>
  <c r="N121" i="6"/>
  <c r="N92" i="6"/>
  <c r="N100" i="6"/>
  <c r="N87" i="6"/>
  <c r="N126" i="6"/>
  <c r="N129" i="6"/>
  <c r="C15" i="6"/>
  <c r="C18" i="6"/>
  <c r="N35" i="6"/>
  <c r="N36" i="6"/>
  <c r="N37" i="6"/>
  <c r="N82" i="6"/>
  <c r="N120" i="6"/>
  <c r="N86" i="6"/>
  <c r="N116" i="6"/>
  <c r="N93" i="6"/>
  <c r="N34" i="6"/>
  <c r="N77" i="6"/>
  <c r="N78" i="6"/>
  <c r="N79" i="6"/>
  <c r="N80" i="6"/>
  <c r="N81" i="6"/>
  <c r="N91" i="6"/>
  <c r="N97" i="6"/>
  <c r="N98" i="6"/>
  <c r="N99" i="6"/>
  <c r="N119" i="6"/>
  <c r="N95" i="6"/>
  <c r="N124" i="6"/>
  <c r="N127" i="6"/>
  <c r="N131" i="6"/>
  <c r="N102" i="6"/>
  <c r="E18" i="8"/>
  <c r="D18" i="7"/>
  <c r="E18" i="7"/>
  <c r="I52" i="7" l="1"/>
  <c r="J52" i="7" s="1"/>
  <c r="O198" i="4"/>
  <c r="R198" i="4" s="1"/>
  <c r="T198" i="4" s="1"/>
  <c r="F21" i="8"/>
  <c r="I74" i="7"/>
  <c r="J74" i="7" s="1"/>
  <c r="W2" i="11"/>
  <c r="R21" i="11" s="1"/>
  <c r="T21" i="11" s="1"/>
  <c r="J21" i="8"/>
  <c r="I44" i="7"/>
  <c r="J44" i="7" s="1"/>
  <c r="G43" i="7"/>
  <c r="H21" i="8"/>
  <c r="G36" i="7"/>
  <c r="H52" i="7"/>
  <c r="L21" i="8"/>
  <c r="O128" i="4"/>
  <c r="R128" i="4" s="1"/>
  <c r="T128" i="4" s="1"/>
  <c r="K21" i="8"/>
  <c r="I36" i="7"/>
  <c r="J36" i="7" s="1"/>
  <c r="G44" i="7"/>
  <c r="O119" i="11"/>
  <c r="R119" i="11" s="1"/>
  <c r="T119" i="11" s="1"/>
  <c r="O40" i="11"/>
  <c r="R40" i="11" s="1"/>
  <c r="T40" i="11" s="1"/>
  <c r="O90" i="11"/>
  <c r="R90" i="11" s="1"/>
  <c r="T90" i="11" s="1"/>
  <c r="O34" i="11"/>
  <c r="R34" i="11" s="1"/>
  <c r="T34" i="11" s="1"/>
  <c r="O23" i="11"/>
  <c r="R23" i="11" s="1"/>
  <c r="T23" i="11" s="1"/>
  <c r="O163" i="11"/>
  <c r="R163" i="11" s="1"/>
  <c r="T163" i="11" s="1"/>
  <c r="O54" i="11"/>
  <c r="R54" i="11" s="1"/>
  <c r="T54" i="11" s="1"/>
  <c r="I67" i="7"/>
  <c r="J67" i="7" s="1"/>
  <c r="H67" i="7"/>
  <c r="F61" i="7"/>
  <c r="O201" i="11"/>
  <c r="R201" i="11" s="1"/>
  <c r="T201" i="11" s="1"/>
  <c r="O181" i="11"/>
  <c r="R181" i="11" s="1"/>
  <c r="T181" i="11" s="1"/>
  <c r="O174" i="11"/>
  <c r="R174" i="11" s="1"/>
  <c r="T174" i="11" s="1"/>
  <c r="O167" i="11"/>
  <c r="R167" i="11" s="1"/>
  <c r="T167" i="11" s="1"/>
  <c r="O158" i="11"/>
  <c r="R158" i="11" s="1"/>
  <c r="T158" i="11" s="1"/>
  <c r="O150" i="11"/>
  <c r="R150" i="11" s="1"/>
  <c r="T150" i="11" s="1"/>
  <c r="O143" i="11"/>
  <c r="R143" i="11" s="1"/>
  <c r="T143" i="11" s="1"/>
  <c r="O135" i="11"/>
  <c r="R135" i="11" s="1"/>
  <c r="T135" i="11" s="1"/>
  <c r="O128" i="11"/>
  <c r="R128" i="11" s="1"/>
  <c r="T128" i="11" s="1"/>
  <c r="O114" i="11"/>
  <c r="R114" i="11" s="1"/>
  <c r="T114" i="11" s="1"/>
  <c r="O106" i="11"/>
  <c r="R106" i="11" s="1"/>
  <c r="T106" i="11" s="1"/>
  <c r="O100" i="11"/>
  <c r="R100" i="11" s="1"/>
  <c r="T100" i="11" s="1"/>
  <c r="O92" i="11"/>
  <c r="R92" i="11" s="1"/>
  <c r="T92" i="11" s="1"/>
  <c r="O86" i="11"/>
  <c r="R86" i="11" s="1"/>
  <c r="T86" i="11" s="1"/>
  <c r="O81" i="11"/>
  <c r="R81" i="11" s="1"/>
  <c r="T81" i="11" s="1"/>
  <c r="O72" i="11"/>
  <c r="R72" i="11" s="1"/>
  <c r="T72" i="11" s="1"/>
  <c r="O62" i="11"/>
  <c r="R62" i="11" s="1"/>
  <c r="T62" i="11" s="1"/>
  <c r="O52" i="11"/>
  <c r="R52" i="11" s="1"/>
  <c r="T52" i="11" s="1"/>
  <c r="O35" i="11"/>
  <c r="R35" i="11" s="1"/>
  <c r="T35" i="11" s="1"/>
  <c r="O125" i="11"/>
  <c r="R125" i="11" s="1"/>
  <c r="T125" i="11" s="1"/>
  <c r="O41" i="11"/>
  <c r="R41" i="11" s="1"/>
  <c r="T41" i="11" s="1"/>
  <c r="O27" i="11"/>
  <c r="R27" i="11" s="1"/>
  <c r="T27" i="11" s="1"/>
  <c r="O129" i="11"/>
  <c r="R129" i="11" s="1"/>
  <c r="T129" i="11" s="1"/>
  <c r="O112" i="11"/>
  <c r="R112" i="11" s="1"/>
  <c r="T112" i="11" s="1"/>
  <c r="O67" i="11"/>
  <c r="R67" i="11" s="1"/>
  <c r="T67" i="11" s="1"/>
  <c r="F77" i="7"/>
  <c r="F72" i="7"/>
  <c r="O200" i="11"/>
  <c r="R200" i="11" s="1"/>
  <c r="T200" i="11" s="1"/>
  <c r="O192" i="11"/>
  <c r="R192" i="11" s="1"/>
  <c r="T192" i="11" s="1"/>
  <c r="O186" i="11"/>
  <c r="R186" i="11" s="1"/>
  <c r="T186" i="11" s="1"/>
  <c r="O180" i="11"/>
  <c r="R180" i="11" s="1"/>
  <c r="T180" i="11" s="1"/>
  <c r="O172" i="11"/>
  <c r="R172" i="11" s="1"/>
  <c r="T172" i="11" s="1"/>
  <c r="O166" i="11"/>
  <c r="R166" i="11" s="1"/>
  <c r="T166" i="11" s="1"/>
  <c r="O156" i="11"/>
  <c r="R156" i="11" s="1"/>
  <c r="T156" i="11" s="1"/>
  <c r="O142" i="11"/>
  <c r="R142" i="11" s="1"/>
  <c r="T142" i="11" s="1"/>
  <c r="O134" i="11"/>
  <c r="R134" i="11" s="1"/>
  <c r="T134" i="11" s="1"/>
  <c r="O120" i="11"/>
  <c r="R120" i="11" s="1"/>
  <c r="T120" i="11" s="1"/>
  <c r="O113" i="11"/>
  <c r="R113" i="11" s="1"/>
  <c r="T113" i="11" s="1"/>
  <c r="O105" i="11"/>
  <c r="R105" i="11" s="1"/>
  <c r="T105" i="11" s="1"/>
  <c r="O99" i="11"/>
  <c r="R99" i="11" s="1"/>
  <c r="T99" i="11" s="1"/>
  <c r="O80" i="11"/>
  <c r="R80" i="11" s="1"/>
  <c r="T80" i="11" s="1"/>
  <c r="O64" i="11"/>
  <c r="R64" i="11" s="1"/>
  <c r="T64" i="11" s="1"/>
  <c r="O43" i="11"/>
  <c r="R43" i="11" s="1"/>
  <c r="T43" i="11" s="1"/>
  <c r="O36" i="11"/>
  <c r="R36" i="11" s="1"/>
  <c r="T36" i="11" s="1"/>
  <c r="O149" i="11"/>
  <c r="R149" i="11" s="1"/>
  <c r="T149" i="11" s="1"/>
  <c r="O199" i="11"/>
  <c r="R199" i="11" s="1"/>
  <c r="T199" i="11" s="1"/>
  <c r="O155" i="11"/>
  <c r="R155" i="11" s="1"/>
  <c r="T155" i="11" s="1"/>
  <c r="O104" i="11"/>
  <c r="R104" i="11" s="1"/>
  <c r="T104" i="11" s="1"/>
  <c r="O42" i="11"/>
  <c r="R42" i="11" s="1"/>
  <c r="T42" i="11" s="1"/>
  <c r="O49" i="11"/>
  <c r="R49" i="11" s="1"/>
  <c r="T49" i="11" s="1"/>
  <c r="O96" i="11"/>
  <c r="R96" i="11" s="1"/>
  <c r="T96" i="11" s="1"/>
  <c r="O65" i="11"/>
  <c r="R65" i="11" s="1"/>
  <c r="T65" i="11" s="1"/>
  <c r="O198" i="11"/>
  <c r="R198" i="11" s="1"/>
  <c r="T198" i="11" s="1"/>
  <c r="O191" i="11"/>
  <c r="R191" i="11" s="1"/>
  <c r="T191" i="11" s="1"/>
  <c r="O184" i="11"/>
  <c r="R184" i="11" s="1"/>
  <c r="T184" i="11" s="1"/>
  <c r="O179" i="11"/>
  <c r="R179" i="11" s="1"/>
  <c r="T179" i="11" s="1"/>
  <c r="O170" i="11"/>
  <c r="R170" i="11" s="1"/>
  <c r="T170" i="11" s="1"/>
  <c r="O164" i="11"/>
  <c r="R164" i="11" s="1"/>
  <c r="T164" i="11" s="1"/>
  <c r="O154" i="11"/>
  <c r="R154" i="11" s="1"/>
  <c r="T154" i="11" s="1"/>
  <c r="O148" i="11"/>
  <c r="R148" i="11" s="1"/>
  <c r="T148" i="11" s="1"/>
  <c r="O140" i="11"/>
  <c r="R140" i="11" s="1"/>
  <c r="T140" i="11" s="1"/>
  <c r="O133" i="11"/>
  <c r="R133" i="11" s="1"/>
  <c r="T133" i="11" s="1"/>
  <c r="O126" i="11"/>
  <c r="R126" i="11" s="1"/>
  <c r="T126" i="11" s="1"/>
  <c r="O118" i="11"/>
  <c r="R118" i="11" s="1"/>
  <c r="T118" i="11" s="1"/>
  <c r="O110" i="11"/>
  <c r="R110" i="11" s="1"/>
  <c r="T110" i="11" s="1"/>
  <c r="O103" i="11"/>
  <c r="R103" i="11" s="1"/>
  <c r="T103" i="11" s="1"/>
  <c r="O97" i="11"/>
  <c r="R97" i="11" s="1"/>
  <c r="T97" i="11" s="1"/>
  <c r="O84" i="11"/>
  <c r="R84" i="11" s="1"/>
  <c r="T84" i="11" s="1"/>
  <c r="O76" i="11"/>
  <c r="R76" i="11" s="1"/>
  <c r="T76" i="11" s="1"/>
  <c r="O73" i="11"/>
  <c r="R73" i="11" s="1"/>
  <c r="T73" i="11" s="1"/>
  <c r="O21" i="11"/>
  <c r="O127" i="11"/>
  <c r="R127" i="11" s="1"/>
  <c r="T127" i="11" s="1"/>
  <c r="O111" i="11"/>
  <c r="R111" i="11" s="1"/>
  <c r="T111" i="11" s="1"/>
  <c r="O91" i="11"/>
  <c r="R91" i="11" s="1"/>
  <c r="T91" i="11" s="1"/>
  <c r="O85" i="11"/>
  <c r="R85" i="11" s="1"/>
  <c r="T85" i="11" s="1"/>
  <c r="O47" i="11"/>
  <c r="R47" i="11" s="1"/>
  <c r="T47" i="11" s="1"/>
  <c r="O185" i="11"/>
  <c r="R185" i="11" s="1"/>
  <c r="T185" i="11" s="1"/>
  <c r="O173" i="11"/>
  <c r="R173" i="11" s="1"/>
  <c r="T173" i="11" s="1"/>
  <c r="O46" i="11"/>
  <c r="R46" i="11" s="1"/>
  <c r="T46" i="11" s="1"/>
  <c r="O29" i="11"/>
  <c r="R29" i="11" s="1"/>
  <c r="T29" i="11" s="1"/>
  <c r="O145" i="11"/>
  <c r="R145" i="11" s="1"/>
  <c r="T145" i="11" s="1"/>
  <c r="O63" i="11"/>
  <c r="R63" i="11" s="1"/>
  <c r="T63" i="11" s="1"/>
  <c r="O157" i="11"/>
  <c r="R157" i="11" s="1"/>
  <c r="T157" i="11" s="1"/>
  <c r="O77" i="11"/>
  <c r="R77" i="11" s="1"/>
  <c r="T77" i="11" s="1"/>
  <c r="O59" i="11"/>
  <c r="R59" i="11" s="1"/>
  <c r="T59" i="11" s="1"/>
  <c r="O53" i="11"/>
  <c r="R53" i="11" s="1"/>
  <c r="T53" i="11" s="1"/>
  <c r="I60" i="7"/>
  <c r="J60" i="7" s="1"/>
  <c r="H84" i="7"/>
  <c r="O196" i="11"/>
  <c r="R196" i="11" s="1"/>
  <c r="T196" i="11" s="1"/>
  <c r="O190" i="11"/>
  <c r="R190" i="11" s="1"/>
  <c r="T190" i="11" s="1"/>
  <c r="O162" i="11"/>
  <c r="R162" i="11" s="1"/>
  <c r="T162" i="11" s="1"/>
  <c r="O139" i="11"/>
  <c r="R139" i="11" s="1"/>
  <c r="T139" i="11" s="1"/>
  <c r="O132" i="11"/>
  <c r="R132" i="11" s="1"/>
  <c r="T132" i="11" s="1"/>
  <c r="O117" i="11"/>
  <c r="R117" i="11" s="1"/>
  <c r="T117" i="11" s="1"/>
  <c r="O109" i="11"/>
  <c r="R109" i="11" s="1"/>
  <c r="T109" i="11" s="1"/>
  <c r="O56" i="11"/>
  <c r="R56" i="11" s="1"/>
  <c r="T56" i="11" s="1"/>
  <c r="O51" i="11"/>
  <c r="R51" i="11" s="1"/>
  <c r="T51" i="11" s="1"/>
  <c r="O31" i="11"/>
  <c r="R31" i="11" s="1"/>
  <c r="T31" i="11" s="1"/>
  <c r="O74" i="11"/>
  <c r="R74" i="11" s="1"/>
  <c r="T74" i="11" s="1"/>
  <c r="O26" i="11"/>
  <c r="R26" i="11" s="1"/>
  <c r="T26" i="11" s="1"/>
  <c r="O50" i="11"/>
  <c r="R50" i="11" s="1"/>
  <c r="T50" i="11" s="1"/>
  <c r="O79" i="11"/>
  <c r="R79" i="11" s="1"/>
  <c r="T79" i="11" s="1"/>
  <c r="O165" i="11"/>
  <c r="R165" i="11" s="1"/>
  <c r="T165" i="11" s="1"/>
  <c r="O57" i="11"/>
  <c r="R57" i="11" s="1"/>
  <c r="T57" i="11" s="1"/>
  <c r="O195" i="11"/>
  <c r="R195" i="11" s="1"/>
  <c r="T195" i="11" s="1"/>
  <c r="O189" i="11"/>
  <c r="R189" i="11" s="1"/>
  <c r="T189" i="11" s="1"/>
  <c r="O183" i="11"/>
  <c r="R183" i="11" s="1"/>
  <c r="T183" i="11" s="1"/>
  <c r="O178" i="11"/>
  <c r="R178" i="11" s="1"/>
  <c r="T178" i="11" s="1"/>
  <c r="O169" i="11"/>
  <c r="R169" i="11" s="1"/>
  <c r="T169" i="11" s="1"/>
  <c r="O152" i="11"/>
  <c r="R152" i="11" s="1"/>
  <c r="T152" i="11" s="1"/>
  <c r="O147" i="11"/>
  <c r="R147" i="11" s="1"/>
  <c r="T147" i="11" s="1"/>
  <c r="O137" i="11"/>
  <c r="R137" i="11" s="1"/>
  <c r="T137" i="11" s="1"/>
  <c r="O124" i="11"/>
  <c r="R124" i="11" s="1"/>
  <c r="T124" i="11" s="1"/>
  <c r="O102" i="11"/>
  <c r="R102" i="11" s="1"/>
  <c r="T102" i="11" s="1"/>
  <c r="O95" i="11"/>
  <c r="R95" i="11" s="1"/>
  <c r="T95" i="11" s="1"/>
  <c r="O89" i="11"/>
  <c r="R89" i="11" s="1"/>
  <c r="T89" i="11" s="1"/>
  <c r="O83" i="11"/>
  <c r="R83" i="11" s="1"/>
  <c r="T83" i="11" s="1"/>
  <c r="O78" i="11"/>
  <c r="R78" i="11" s="1"/>
  <c r="T78" i="11" s="1"/>
  <c r="O60" i="11"/>
  <c r="R60" i="11" s="1"/>
  <c r="T60" i="11" s="1"/>
  <c r="O58" i="11"/>
  <c r="R58" i="11" s="1"/>
  <c r="T58" i="11" s="1"/>
  <c r="O44" i="11"/>
  <c r="R44" i="11" s="1"/>
  <c r="T44" i="11" s="1"/>
  <c r="O28" i="11"/>
  <c r="R28" i="11" s="1"/>
  <c r="T28" i="11" s="1"/>
  <c r="O161" i="11"/>
  <c r="R161" i="11" s="1"/>
  <c r="T161" i="11" s="1"/>
  <c r="O193" i="11"/>
  <c r="R193" i="11" s="1"/>
  <c r="T193" i="11" s="1"/>
  <c r="G31" i="7"/>
  <c r="O30" i="11"/>
  <c r="R30" i="11" s="1"/>
  <c r="T30" i="11" s="1"/>
  <c r="O33" i="11"/>
  <c r="R33" i="11" s="1"/>
  <c r="T33" i="11" s="1"/>
  <c r="O141" i="11"/>
  <c r="R141" i="11" s="1"/>
  <c r="T141" i="11" s="1"/>
  <c r="O71" i="11"/>
  <c r="R71" i="11" s="1"/>
  <c r="T71" i="11" s="1"/>
  <c r="O75" i="11"/>
  <c r="R75" i="11" s="1"/>
  <c r="T75" i="11" s="1"/>
  <c r="O66" i="11"/>
  <c r="R66" i="11" s="1"/>
  <c r="T66" i="11" s="1"/>
  <c r="O188" i="11"/>
  <c r="R188" i="11" s="1"/>
  <c r="T188" i="11" s="1"/>
  <c r="O176" i="11"/>
  <c r="R176" i="11" s="1"/>
  <c r="T176" i="11" s="1"/>
  <c r="O168" i="11"/>
  <c r="R168" i="11" s="1"/>
  <c r="T168" i="11" s="1"/>
  <c r="O160" i="11"/>
  <c r="R160" i="11" s="1"/>
  <c r="T160" i="11" s="1"/>
  <c r="O151" i="11"/>
  <c r="R151" i="11" s="1"/>
  <c r="T151" i="11" s="1"/>
  <c r="O136" i="11"/>
  <c r="R136" i="11" s="1"/>
  <c r="T136" i="11" s="1"/>
  <c r="O131" i="11"/>
  <c r="R131" i="11" s="1"/>
  <c r="T131" i="11" s="1"/>
  <c r="O123" i="11"/>
  <c r="R123" i="11" s="1"/>
  <c r="T123" i="11" s="1"/>
  <c r="O116" i="11"/>
  <c r="R116" i="11" s="1"/>
  <c r="T116" i="11" s="1"/>
  <c r="O108" i="11"/>
  <c r="R108" i="11" s="1"/>
  <c r="T108" i="11" s="1"/>
  <c r="O101" i="11"/>
  <c r="R101" i="11" s="1"/>
  <c r="T101" i="11" s="1"/>
  <c r="O94" i="11"/>
  <c r="R94" i="11" s="1"/>
  <c r="T94" i="11" s="1"/>
  <c r="O88" i="11"/>
  <c r="R88" i="11" s="1"/>
  <c r="T88" i="11" s="1"/>
  <c r="O70" i="11"/>
  <c r="R70" i="11" s="1"/>
  <c r="T70" i="11" s="1"/>
  <c r="O68" i="11"/>
  <c r="R68" i="11" s="1"/>
  <c r="T68" i="11" s="1"/>
  <c r="O177" i="11"/>
  <c r="R177" i="11" s="1"/>
  <c r="T177" i="11" s="1"/>
  <c r="O38" i="11"/>
  <c r="R38" i="11" s="1"/>
  <c r="T38" i="11" s="1"/>
  <c r="O25" i="11"/>
  <c r="R25" i="11" s="1"/>
  <c r="T25" i="11" s="1"/>
  <c r="O45" i="11"/>
  <c r="R45" i="11" s="1"/>
  <c r="T45" i="11" s="1"/>
  <c r="O153" i="11"/>
  <c r="R153" i="11" s="1"/>
  <c r="T153" i="11" s="1"/>
  <c r="O24" i="11"/>
  <c r="R24" i="11" s="1"/>
  <c r="T24" i="11" s="1"/>
  <c r="O171" i="11"/>
  <c r="R171" i="11" s="1"/>
  <c r="T171" i="11" s="1"/>
  <c r="O98" i="11"/>
  <c r="R98" i="11" s="1"/>
  <c r="T98" i="11" s="1"/>
  <c r="O37" i="11"/>
  <c r="R37" i="11" s="1"/>
  <c r="T37" i="11" s="1"/>
  <c r="O121" i="11"/>
  <c r="R121" i="11" s="1"/>
  <c r="T121" i="11" s="1"/>
  <c r="O32" i="11"/>
  <c r="R32" i="11" s="1"/>
  <c r="T32" i="11" s="1"/>
  <c r="O144" i="11"/>
  <c r="R144" i="11" s="1"/>
  <c r="T144" i="11" s="1"/>
  <c r="O138" i="11"/>
  <c r="R138" i="11" s="1"/>
  <c r="T138" i="11" s="1"/>
  <c r="O197" i="11"/>
  <c r="R197" i="11" s="1"/>
  <c r="T197" i="11" s="1"/>
  <c r="O61" i="11"/>
  <c r="R61" i="11" s="1"/>
  <c r="T61" i="11" s="1"/>
  <c r="O69" i="11"/>
  <c r="R69" i="11" s="1"/>
  <c r="T69" i="11" s="1"/>
  <c r="O194" i="11"/>
  <c r="R194" i="11" s="1"/>
  <c r="T194" i="11" s="1"/>
  <c r="O187" i="11"/>
  <c r="R187" i="11" s="1"/>
  <c r="T187" i="11" s="1"/>
  <c r="O182" i="11"/>
  <c r="R182" i="11" s="1"/>
  <c r="T182" i="11" s="1"/>
  <c r="O175" i="11"/>
  <c r="R175" i="11" s="1"/>
  <c r="T175" i="11" s="1"/>
  <c r="O159" i="11"/>
  <c r="R159" i="11" s="1"/>
  <c r="T159" i="11" s="1"/>
  <c r="O146" i="11"/>
  <c r="R146" i="11" s="1"/>
  <c r="T146" i="11" s="1"/>
  <c r="O130" i="11"/>
  <c r="R130" i="11" s="1"/>
  <c r="T130" i="11" s="1"/>
  <c r="O122" i="11"/>
  <c r="R122" i="11" s="1"/>
  <c r="T122" i="11" s="1"/>
  <c r="O115" i="11"/>
  <c r="R115" i="11" s="1"/>
  <c r="T115" i="11" s="1"/>
  <c r="O107" i="11"/>
  <c r="R107" i="11" s="1"/>
  <c r="T107" i="11" s="1"/>
  <c r="O93" i="11"/>
  <c r="R93" i="11" s="1"/>
  <c r="T93" i="11" s="1"/>
  <c r="O87" i="11"/>
  <c r="R87" i="11" s="1"/>
  <c r="T87" i="11" s="1"/>
  <c r="O82" i="11"/>
  <c r="R82" i="11" s="1"/>
  <c r="T82" i="11" s="1"/>
  <c r="O55" i="11"/>
  <c r="R55" i="11" s="1"/>
  <c r="T55" i="11" s="1"/>
  <c r="O48" i="11"/>
  <c r="R48" i="11" s="1"/>
  <c r="T48" i="11" s="1"/>
  <c r="O39" i="11"/>
  <c r="R39" i="11" s="1"/>
  <c r="T39" i="11" s="1"/>
  <c r="G202" i="11"/>
  <c r="D15" i="11"/>
  <c r="C19" i="11" s="1"/>
  <c r="O202" i="11"/>
  <c r="D15" i="4"/>
  <c r="C19" i="4" s="1"/>
  <c r="G203" i="4"/>
  <c r="O203" i="4"/>
  <c r="F82" i="7"/>
  <c r="H82" i="7" s="1"/>
  <c r="I82" i="7"/>
  <c r="J82" i="7" s="1"/>
  <c r="G71" i="7"/>
  <c r="H71" i="7"/>
  <c r="G65" i="7"/>
  <c r="H65" i="7"/>
  <c r="H59" i="7"/>
  <c r="G59" i="7"/>
  <c r="G81" i="7"/>
  <c r="H81" i="7"/>
  <c r="H75" i="7"/>
  <c r="G75" i="7"/>
  <c r="H46" i="7"/>
  <c r="G46" i="7"/>
  <c r="G30" i="7"/>
  <c r="H30" i="7"/>
  <c r="H22" i="7"/>
  <c r="G22" i="7"/>
  <c r="H80" i="7"/>
  <c r="H70" i="7"/>
  <c r="G70" i="7"/>
  <c r="G58" i="7"/>
  <c r="H58" i="7"/>
  <c r="F53" i="7"/>
  <c r="I53" i="7"/>
  <c r="J53" i="7" s="1"/>
  <c r="F45" i="7"/>
  <c r="H45" i="7" s="1"/>
  <c r="I45" i="7"/>
  <c r="J45" i="7" s="1"/>
  <c r="F29" i="7"/>
  <c r="H29" i="7" s="1"/>
  <c r="F21" i="7"/>
  <c r="I21" i="7"/>
  <c r="I79" i="7"/>
  <c r="J79" i="7" s="1"/>
  <c r="G74" i="7"/>
  <c r="H74" i="7"/>
  <c r="F69" i="7"/>
  <c r="H69" i="7" s="1"/>
  <c r="I69" i="7"/>
  <c r="J69" i="7" s="1"/>
  <c r="F63" i="7"/>
  <c r="I63" i="7"/>
  <c r="J63" i="7" s="1"/>
  <c r="H28" i="7"/>
  <c r="G28" i="7"/>
  <c r="H62" i="7"/>
  <c r="G62" i="7"/>
  <c r="G57" i="7"/>
  <c r="H57" i="7"/>
  <c r="I51" i="7"/>
  <c r="J51" i="7" s="1"/>
  <c r="F51" i="7"/>
  <c r="F35" i="7"/>
  <c r="I35" i="7"/>
  <c r="J35" i="7" s="1"/>
  <c r="F27" i="7"/>
  <c r="I27" i="7"/>
  <c r="J27" i="7" s="1"/>
  <c r="G76" i="7"/>
  <c r="G47" i="7"/>
  <c r="H47" i="7"/>
  <c r="G79" i="7"/>
  <c r="G73" i="7"/>
  <c r="H73" i="7"/>
  <c r="H56" i="7"/>
  <c r="G56" i="7"/>
  <c r="H50" i="7"/>
  <c r="G50" i="7"/>
  <c r="G42" i="7"/>
  <c r="H42" i="7"/>
  <c r="H34" i="7"/>
  <c r="G34" i="7"/>
  <c r="G26" i="7"/>
  <c r="H26" i="7"/>
  <c r="G69" i="7"/>
  <c r="H83" i="7"/>
  <c r="H72" i="7"/>
  <c r="G72" i="7"/>
  <c r="F49" i="7"/>
  <c r="H49" i="7" s="1"/>
  <c r="F41" i="7"/>
  <c r="H41" i="7" s="1"/>
  <c r="F33" i="7"/>
  <c r="H33" i="7" s="1"/>
  <c r="I33" i="7"/>
  <c r="J33" i="7" s="1"/>
  <c r="F25" i="7"/>
  <c r="H25" i="7" s="1"/>
  <c r="I25" i="7"/>
  <c r="J25" i="7" s="1"/>
  <c r="M13" i="8"/>
  <c r="B15" i="8"/>
  <c r="J13" i="8"/>
  <c r="F13" i="8"/>
  <c r="L13" i="8"/>
  <c r="P13" i="8"/>
  <c r="D13" i="8"/>
  <c r="G13" i="8"/>
  <c r="N13" i="8"/>
  <c r="I13" i="8"/>
  <c r="O13" i="8"/>
  <c r="C13" i="8"/>
  <c r="K13" i="8"/>
  <c r="Q13" i="8"/>
  <c r="F66" i="7"/>
  <c r="H66" i="7" s="1"/>
  <c r="I66" i="7"/>
  <c r="J66" i="7" s="1"/>
  <c r="G60" i="7"/>
  <c r="H60" i="7"/>
  <c r="G55" i="7"/>
  <c r="H55" i="7"/>
  <c r="F48" i="7"/>
  <c r="H48" i="7" s="1"/>
  <c r="I48" i="7"/>
  <c r="J48" i="7" s="1"/>
  <c r="F40" i="7"/>
  <c r="H40" i="7" s="1"/>
  <c r="I40" i="7"/>
  <c r="J40" i="7" s="1"/>
  <c r="F32" i="7"/>
  <c r="H32" i="7" s="1"/>
  <c r="I32" i="7"/>
  <c r="J32" i="7" s="1"/>
  <c r="F24" i="7"/>
  <c r="H24" i="7" s="1"/>
  <c r="I24" i="7"/>
  <c r="J24" i="7" s="1"/>
  <c r="O195" i="4"/>
  <c r="R195" i="4" s="1"/>
  <c r="T195" i="4" s="1"/>
  <c r="O189" i="4"/>
  <c r="R189" i="4" s="1"/>
  <c r="T189" i="4" s="1"/>
  <c r="O146" i="4"/>
  <c r="R146" i="4" s="1"/>
  <c r="T146" i="4" s="1"/>
  <c r="O80" i="4"/>
  <c r="R80" i="4" s="1"/>
  <c r="T80" i="4" s="1"/>
  <c r="O199" i="4"/>
  <c r="R199" i="4" s="1"/>
  <c r="T199" i="4" s="1"/>
  <c r="O141" i="4"/>
  <c r="R141" i="4" s="1"/>
  <c r="T141" i="4" s="1"/>
  <c r="O159" i="4"/>
  <c r="R159" i="4" s="1"/>
  <c r="T159" i="4" s="1"/>
  <c r="O86" i="4"/>
  <c r="R86" i="4" s="1"/>
  <c r="T86" i="4" s="1"/>
  <c r="O37" i="4"/>
  <c r="R37" i="4" s="1"/>
  <c r="T37" i="4" s="1"/>
  <c r="O45" i="4"/>
  <c r="R45" i="4" s="1"/>
  <c r="T45" i="4" s="1"/>
  <c r="O53" i="4"/>
  <c r="R53" i="4" s="1"/>
  <c r="T53" i="4" s="1"/>
  <c r="O61" i="4"/>
  <c r="R61" i="4" s="1"/>
  <c r="T61" i="4" s="1"/>
  <c r="O69" i="4"/>
  <c r="R69" i="4" s="1"/>
  <c r="T69" i="4" s="1"/>
  <c r="O77" i="4"/>
  <c r="R77" i="4" s="1"/>
  <c r="T77" i="4" s="1"/>
  <c r="O90" i="4"/>
  <c r="R90" i="4" s="1"/>
  <c r="T90" i="4" s="1"/>
  <c r="O98" i="4"/>
  <c r="R98" i="4" s="1"/>
  <c r="T98" i="4" s="1"/>
  <c r="O21" i="4"/>
  <c r="O197" i="4"/>
  <c r="R197" i="4" s="1"/>
  <c r="T197" i="4" s="1"/>
  <c r="O188" i="4"/>
  <c r="R188" i="4" s="1"/>
  <c r="T188" i="4" s="1"/>
  <c r="O119" i="4"/>
  <c r="R119" i="4" s="1"/>
  <c r="T119" i="4" s="1"/>
  <c r="O174" i="4"/>
  <c r="R174" i="4" s="1"/>
  <c r="T174" i="4" s="1"/>
  <c r="O176" i="4"/>
  <c r="R176" i="4" s="1"/>
  <c r="T176" i="4" s="1"/>
  <c r="O178" i="4"/>
  <c r="R178" i="4" s="1"/>
  <c r="T178" i="4" s="1"/>
  <c r="O182" i="4"/>
  <c r="R182" i="4" s="1"/>
  <c r="T182" i="4" s="1"/>
  <c r="O160" i="4"/>
  <c r="R160" i="4" s="1"/>
  <c r="T160" i="4" s="1"/>
  <c r="O166" i="4"/>
  <c r="R166" i="4" s="1"/>
  <c r="T166" i="4" s="1"/>
  <c r="O168" i="4"/>
  <c r="R168" i="4" s="1"/>
  <c r="T168" i="4" s="1"/>
  <c r="O171" i="4"/>
  <c r="R171" i="4" s="1"/>
  <c r="T171" i="4" s="1"/>
  <c r="O183" i="4"/>
  <c r="R183" i="4" s="1"/>
  <c r="T183" i="4" s="1"/>
  <c r="O185" i="4"/>
  <c r="R185" i="4" s="1"/>
  <c r="T185" i="4" s="1"/>
  <c r="O187" i="4"/>
  <c r="R187" i="4" s="1"/>
  <c r="T187" i="4" s="1"/>
  <c r="O180" i="4"/>
  <c r="R180" i="4" s="1"/>
  <c r="T180" i="4" s="1"/>
  <c r="O144" i="4"/>
  <c r="R144" i="4" s="1"/>
  <c r="T144" i="4" s="1"/>
  <c r="O164" i="4"/>
  <c r="R164" i="4" s="1"/>
  <c r="T164" i="4" s="1"/>
  <c r="O137" i="4"/>
  <c r="R137" i="4" s="1"/>
  <c r="T137" i="4" s="1"/>
  <c r="O40" i="4"/>
  <c r="R40" i="4" s="1"/>
  <c r="T40" i="4" s="1"/>
  <c r="O48" i="4"/>
  <c r="R48" i="4" s="1"/>
  <c r="T48" i="4" s="1"/>
  <c r="O56" i="4"/>
  <c r="R56" i="4" s="1"/>
  <c r="T56" i="4" s="1"/>
  <c r="O64" i="4"/>
  <c r="R64" i="4" s="1"/>
  <c r="T64" i="4" s="1"/>
  <c r="O72" i="4"/>
  <c r="R72" i="4" s="1"/>
  <c r="T72" i="4" s="1"/>
  <c r="O81" i="4"/>
  <c r="R81" i="4" s="1"/>
  <c r="T81" i="4" s="1"/>
  <c r="O93" i="4"/>
  <c r="R93" i="4" s="1"/>
  <c r="T93" i="4" s="1"/>
  <c r="O101" i="4"/>
  <c r="R101" i="4" s="1"/>
  <c r="T101" i="4" s="1"/>
  <c r="O22" i="4"/>
  <c r="R22" i="4" s="1"/>
  <c r="T22" i="4" s="1"/>
  <c r="O194" i="4"/>
  <c r="R194" i="4" s="1"/>
  <c r="T194" i="4" s="1"/>
  <c r="O191" i="4"/>
  <c r="R191" i="4" s="1"/>
  <c r="T191" i="4" s="1"/>
  <c r="O25" i="4"/>
  <c r="R25" i="4" s="1"/>
  <c r="T25" i="4" s="1"/>
  <c r="O35" i="4"/>
  <c r="R35" i="4" s="1"/>
  <c r="T35" i="4" s="1"/>
  <c r="O149" i="4"/>
  <c r="R149" i="4" s="1"/>
  <c r="T149" i="4" s="1"/>
  <c r="O84" i="4"/>
  <c r="R84" i="4" s="1"/>
  <c r="T84" i="4" s="1"/>
  <c r="O43" i="4"/>
  <c r="R43" i="4" s="1"/>
  <c r="T43" i="4" s="1"/>
  <c r="O51" i="4"/>
  <c r="R51" i="4" s="1"/>
  <c r="T51" i="4" s="1"/>
  <c r="O59" i="4"/>
  <c r="R59" i="4" s="1"/>
  <c r="T59" i="4" s="1"/>
  <c r="O67" i="4"/>
  <c r="R67" i="4" s="1"/>
  <c r="T67" i="4" s="1"/>
  <c r="O75" i="4"/>
  <c r="R75" i="4" s="1"/>
  <c r="T75" i="4" s="1"/>
  <c r="O88" i="4"/>
  <c r="R88" i="4" s="1"/>
  <c r="T88" i="4" s="1"/>
  <c r="O96" i="4"/>
  <c r="R96" i="4" s="1"/>
  <c r="T96" i="4" s="1"/>
  <c r="O23" i="4"/>
  <c r="R23" i="4" s="1"/>
  <c r="T23" i="4" s="1"/>
  <c r="O200" i="4"/>
  <c r="R200" i="4" s="1"/>
  <c r="T200" i="4" s="1"/>
  <c r="O142" i="4"/>
  <c r="R142" i="4" s="1"/>
  <c r="T142" i="4" s="1"/>
  <c r="O162" i="4"/>
  <c r="R162" i="4" s="1"/>
  <c r="T162" i="4" s="1"/>
  <c r="O87" i="4"/>
  <c r="R87" i="4" s="1"/>
  <c r="T87" i="4" s="1"/>
  <c r="O38" i="4"/>
  <c r="R38" i="4" s="1"/>
  <c r="T38" i="4" s="1"/>
  <c r="O47" i="4"/>
  <c r="R47" i="4" s="1"/>
  <c r="T47" i="4" s="1"/>
  <c r="O54" i="4"/>
  <c r="R54" i="4" s="1"/>
  <c r="T54" i="4" s="1"/>
  <c r="O62" i="4"/>
  <c r="R62" i="4" s="1"/>
  <c r="T62" i="4" s="1"/>
  <c r="O70" i="4"/>
  <c r="R70" i="4" s="1"/>
  <c r="T70" i="4" s="1"/>
  <c r="O78" i="4"/>
  <c r="R78" i="4" s="1"/>
  <c r="T78" i="4" s="1"/>
  <c r="O91" i="4"/>
  <c r="R91" i="4" s="1"/>
  <c r="T91" i="4" s="1"/>
  <c r="O99" i="4"/>
  <c r="R99" i="4" s="1"/>
  <c r="T99" i="4" s="1"/>
  <c r="O107" i="4"/>
  <c r="R107" i="4" s="1"/>
  <c r="T107" i="4" s="1"/>
  <c r="W10" i="4"/>
  <c r="O24" i="4"/>
  <c r="R24" i="4" s="1"/>
  <c r="T24" i="4" s="1"/>
  <c r="O196" i="4"/>
  <c r="R196" i="4" s="1"/>
  <c r="T196" i="4" s="1"/>
  <c r="O190" i="4"/>
  <c r="R190" i="4" s="1"/>
  <c r="T190" i="4" s="1"/>
  <c r="O31" i="4"/>
  <c r="R31" i="4" s="1"/>
  <c r="T31" i="4" s="1"/>
  <c r="O145" i="4"/>
  <c r="R145" i="4" s="1"/>
  <c r="T145" i="4" s="1"/>
  <c r="O165" i="4"/>
  <c r="R165" i="4" s="1"/>
  <c r="T165" i="4" s="1"/>
  <c r="O158" i="4"/>
  <c r="R158" i="4" s="1"/>
  <c r="T158" i="4" s="1"/>
  <c r="O41" i="4"/>
  <c r="R41" i="4" s="1"/>
  <c r="T41" i="4" s="1"/>
  <c r="O49" i="4"/>
  <c r="R49" i="4" s="1"/>
  <c r="T49" i="4" s="1"/>
  <c r="O57" i="4"/>
  <c r="R57" i="4" s="1"/>
  <c r="T57" i="4" s="1"/>
  <c r="O65" i="4"/>
  <c r="R65" i="4" s="1"/>
  <c r="T65" i="4" s="1"/>
  <c r="O73" i="4"/>
  <c r="R73" i="4" s="1"/>
  <c r="T73" i="4" s="1"/>
  <c r="O82" i="4"/>
  <c r="R82" i="4" s="1"/>
  <c r="T82" i="4" s="1"/>
  <c r="O94" i="4"/>
  <c r="R94" i="4" s="1"/>
  <c r="T94" i="4" s="1"/>
  <c r="O102" i="4"/>
  <c r="R102" i="4" s="1"/>
  <c r="T102" i="4" s="1"/>
  <c r="O110" i="4"/>
  <c r="R110" i="4" s="1"/>
  <c r="T110" i="4" s="1"/>
  <c r="O193" i="4"/>
  <c r="R193" i="4" s="1"/>
  <c r="T193" i="4" s="1"/>
  <c r="O173" i="4"/>
  <c r="R173" i="4" s="1"/>
  <c r="T173" i="4" s="1"/>
  <c r="O175" i="4"/>
  <c r="R175" i="4" s="1"/>
  <c r="T175" i="4" s="1"/>
  <c r="O177" i="4"/>
  <c r="R177" i="4" s="1"/>
  <c r="T177" i="4" s="1"/>
  <c r="O181" i="4"/>
  <c r="R181" i="4" s="1"/>
  <c r="T181" i="4" s="1"/>
  <c r="O179" i="4"/>
  <c r="R179" i="4" s="1"/>
  <c r="T179" i="4" s="1"/>
  <c r="O161" i="4"/>
  <c r="R161" i="4" s="1"/>
  <c r="T161" i="4" s="1"/>
  <c r="O167" i="4"/>
  <c r="R167" i="4" s="1"/>
  <c r="T167" i="4" s="1"/>
  <c r="O170" i="4"/>
  <c r="R170" i="4" s="1"/>
  <c r="T170" i="4" s="1"/>
  <c r="O172" i="4"/>
  <c r="R172" i="4" s="1"/>
  <c r="T172" i="4" s="1"/>
  <c r="O184" i="4"/>
  <c r="R184" i="4" s="1"/>
  <c r="T184" i="4" s="1"/>
  <c r="O186" i="4"/>
  <c r="R186" i="4" s="1"/>
  <c r="T186" i="4" s="1"/>
  <c r="O169" i="4"/>
  <c r="R169" i="4" s="1"/>
  <c r="T169" i="4" s="1"/>
  <c r="O138" i="4"/>
  <c r="R138" i="4" s="1"/>
  <c r="T138" i="4" s="1"/>
  <c r="O150" i="4"/>
  <c r="R150" i="4" s="1"/>
  <c r="T150" i="4" s="1"/>
  <c r="O85" i="4"/>
  <c r="R85" i="4" s="1"/>
  <c r="T85" i="4" s="1"/>
  <c r="O44" i="4"/>
  <c r="R44" i="4" s="1"/>
  <c r="T44" i="4" s="1"/>
  <c r="O52" i="4"/>
  <c r="R52" i="4" s="1"/>
  <c r="T52" i="4" s="1"/>
  <c r="O60" i="4"/>
  <c r="R60" i="4" s="1"/>
  <c r="T60" i="4" s="1"/>
  <c r="O68" i="4"/>
  <c r="R68" i="4" s="1"/>
  <c r="T68" i="4" s="1"/>
  <c r="O76" i="4"/>
  <c r="R76" i="4" s="1"/>
  <c r="T76" i="4" s="1"/>
  <c r="O89" i="4"/>
  <c r="R89" i="4" s="1"/>
  <c r="T89" i="4" s="1"/>
  <c r="W18" i="4"/>
  <c r="W15" i="4"/>
  <c r="W14" i="4"/>
  <c r="W3" i="4"/>
  <c r="O22" i="11"/>
  <c r="R22" i="11" s="1"/>
  <c r="T22" i="11" s="1"/>
  <c r="W7" i="4"/>
  <c r="W6" i="4"/>
  <c r="W4" i="4"/>
  <c r="H18" i="8"/>
  <c r="C18" i="8"/>
  <c r="C12" i="11"/>
  <c r="L18" i="8"/>
  <c r="K18" i="8"/>
  <c r="I18" i="7"/>
  <c r="G18" i="8"/>
  <c r="D18" i="8"/>
  <c r="C12" i="4"/>
  <c r="C11" i="11"/>
  <c r="F18" i="8"/>
  <c r="C11" i="4"/>
  <c r="F18" i="7"/>
  <c r="I18" i="8"/>
  <c r="J18" i="8"/>
  <c r="G40" i="7" l="1"/>
  <c r="G82" i="7"/>
  <c r="G29" i="7"/>
  <c r="G24" i="7"/>
  <c r="G33" i="7"/>
  <c r="G77" i="7"/>
  <c r="H77" i="7"/>
  <c r="G61" i="7"/>
  <c r="H61" i="7"/>
  <c r="G66" i="7"/>
  <c r="N202" i="11"/>
  <c r="N125" i="11"/>
  <c r="N96" i="11"/>
  <c r="N149" i="11"/>
  <c r="N64" i="11"/>
  <c r="N110" i="11"/>
  <c r="N114" i="11"/>
  <c r="N200" i="11"/>
  <c r="N102" i="11"/>
  <c r="N189" i="11"/>
  <c r="N201" i="11"/>
  <c r="N176" i="11"/>
  <c r="N70" i="11"/>
  <c r="N79" i="11"/>
  <c r="N145" i="11"/>
  <c r="N190" i="11"/>
  <c r="N164" i="11"/>
  <c r="N172" i="11"/>
  <c r="N94" i="11"/>
  <c r="N177" i="11"/>
  <c r="N57" i="11"/>
  <c r="N183" i="11"/>
  <c r="N121" i="11"/>
  <c r="N126" i="11"/>
  <c r="N78" i="11"/>
  <c r="N93" i="11"/>
  <c r="N138" i="11"/>
  <c r="N108" i="11"/>
  <c r="N131" i="11"/>
  <c r="N68" i="11"/>
  <c r="N88" i="11"/>
  <c r="N157" i="11"/>
  <c r="N50" i="11"/>
  <c r="N100" i="11"/>
  <c r="N124" i="11"/>
  <c r="N83" i="11"/>
  <c r="N104" i="11"/>
  <c r="N107" i="11"/>
  <c r="N111" i="11"/>
  <c r="N92" i="11"/>
  <c r="N98" i="11"/>
  <c r="N188" i="11"/>
  <c r="N61" i="11"/>
  <c r="N182" i="11"/>
  <c r="N195" i="11"/>
  <c r="N152" i="11"/>
  <c r="N59" i="11"/>
  <c r="N55" i="11"/>
  <c r="N119" i="11"/>
  <c r="N179" i="11"/>
  <c r="N150" i="11"/>
  <c r="N146" i="11"/>
  <c r="N117" i="11"/>
  <c r="N154" i="11"/>
  <c r="N118" i="11"/>
  <c r="N169" i="11"/>
  <c r="N95" i="11"/>
  <c r="N192" i="11"/>
  <c r="N90" i="11"/>
  <c r="N63" i="11"/>
  <c r="N99" i="11"/>
  <c r="N74" i="11"/>
  <c r="N129" i="11"/>
  <c r="N173" i="11"/>
  <c r="N105" i="11"/>
  <c r="N155" i="11"/>
  <c r="N72" i="11"/>
  <c r="N113" i="11"/>
  <c r="N133" i="11"/>
  <c r="N54" i="11"/>
  <c r="N165" i="11"/>
  <c r="N197" i="11"/>
  <c r="N52" i="11"/>
  <c r="N185" i="11"/>
  <c r="N81" i="11"/>
  <c r="N87" i="11"/>
  <c r="N166" i="11"/>
  <c r="N193" i="11"/>
  <c r="N171" i="11"/>
  <c r="N180" i="11"/>
  <c r="N134" i="11"/>
  <c r="N91" i="11"/>
  <c r="N103" i="11"/>
  <c r="N175" i="11"/>
  <c r="N174" i="11"/>
  <c r="N73" i="11"/>
  <c r="N86" i="11"/>
  <c r="N143" i="11"/>
  <c r="N139" i="11"/>
  <c r="N159" i="11"/>
  <c r="N162" i="11"/>
  <c r="N136" i="11"/>
  <c r="N184" i="11"/>
  <c r="N65" i="11"/>
  <c r="N77" i="11"/>
  <c r="N127" i="11"/>
  <c r="N123" i="11"/>
  <c r="N101" i="11"/>
  <c r="N148" i="11"/>
  <c r="N137" i="11"/>
  <c r="N156" i="11"/>
  <c r="N85" i="11"/>
  <c r="N167" i="11"/>
  <c r="N58" i="11"/>
  <c r="N153" i="11"/>
  <c r="N53" i="11"/>
  <c r="N144" i="11"/>
  <c r="N142" i="11"/>
  <c r="N147" i="11"/>
  <c r="N199" i="11"/>
  <c r="N56" i="11"/>
  <c r="N97" i="11"/>
  <c r="N106" i="11"/>
  <c r="N194" i="11"/>
  <c r="N76" i="11"/>
  <c r="N186" i="11"/>
  <c r="N198" i="11"/>
  <c r="N170" i="11"/>
  <c r="N67" i="11"/>
  <c r="N71" i="11"/>
  <c r="N122" i="11"/>
  <c r="N187" i="11"/>
  <c r="N158" i="11"/>
  <c r="N161" i="11"/>
  <c r="N120" i="11"/>
  <c r="N160" i="11"/>
  <c r="N128" i="11"/>
  <c r="N89" i="11"/>
  <c r="N66" i="11"/>
  <c r="N181" i="11"/>
  <c r="N109" i="11"/>
  <c r="N178" i="11"/>
  <c r="N115" i="11"/>
  <c r="N75" i="11"/>
  <c r="N82" i="11"/>
  <c r="N135" i="11"/>
  <c r="N196" i="11"/>
  <c r="N112" i="11"/>
  <c r="N168" i="11"/>
  <c r="N80" i="11"/>
  <c r="N132" i="11"/>
  <c r="N141" i="11"/>
  <c r="N62" i="11"/>
  <c r="N140" i="11"/>
  <c r="N69" i="11"/>
  <c r="N60" i="11"/>
  <c r="N191" i="11"/>
  <c r="N84" i="11"/>
  <c r="N163" i="11"/>
  <c r="N130" i="11"/>
  <c r="N116" i="11"/>
  <c r="N51" i="11"/>
  <c r="N151" i="11"/>
  <c r="C15" i="11"/>
  <c r="C16" i="11"/>
  <c r="D18" i="11" s="1"/>
  <c r="J202" i="11"/>
  <c r="R202" i="11"/>
  <c r="T202" i="11" s="1"/>
  <c r="E14" i="11" s="1"/>
  <c r="C16" i="4"/>
  <c r="D18" i="4" s="1"/>
  <c r="N203" i="4"/>
  <c r="N179" i="4"/>
  <c r="N139" i="4"/>
  <c r="N191" i="4"/>
  <c r="N148" i="4"/>
  <c r="N88" i="4"/>
  <c r="N159" i="4"/>
  <c r="N120" i="4"/>
  <c r="N192" i="4"/>
  <c r="N97" i="4"/>
  <c r="N79" i="4"/>
  <c r="N150" i="4"/>
  <c r="N66" i="4"/>
  <c r="N185" i="4"/>
  <c r="N95" i="4"/>
  <c r="N63" i="4"/>
  <c r="N104" i="4"/>
  <c r="N167" i="4"/>
  <c r="N126" i="4"/>
  <c r="N138" i="4"/>
  <c r="N184" i="4"/>
  <c r="N55" i="4"/>
  <c r="N189" i="4"/>
  <c r="N125" i="4"/>
  <c r="N61" i="4"/>
  <c r="N182" i="4"/>
  <c r="N56" i="4"/>
  <c r="N176" i="4"/>
  <c r="N62" i="4"/>
  <c r="N123" i="4"/>
  <c r="N154" i="4"/>
  <c r="N109" i="4"/>
  <c r="N178" i="4"/>
  <c r="N59" i="4"/>
  <c r="N190" i="4"/>
  <c r="N111" i="4"/>
  <c r="N84" i="4"/>
  <c r="N136" i="4"/>
  <c r="N77" i="4"/>
  <c r="N170" i="4"/>
  <c r="N114" i="4"/>
  <c r="N174" i="4"/>
  <c r="N122" i="4"/>
  <c r="N99" i="4"/>
  <c r="N142" i="4"/>
  <c r="N118" i="4"/>
  <c r="N171" i="4"/>
  <c r="N127" i="4"/>
  <c r="N197" i="4"/>
  <c r="N157" i="4"/>
  <c r="N113" i="4"/>
  <c r="N158" i="4"/>
  <c r="N101" i="4"/>
  <c r="N145" i="4"/>
  <c r="N53" i="4"/>
  <c r="N110" i="4"/>
  <c r="N173" i="4"/>
  <c r="N82" i="4"/>
  <c r="N137" i="4"/>
  <c r="N106" i="4"/>
  <c r="N141" i="4"/>
  <c r="N140" i="4"/>
  <c r="N119" i="4"/>
  <c r="N156" i="4"/>
  <c r="N135" i="4"/>
  <c r="N143" i="4"/>
  <c r="N60" i="4"/>
  <c r="N166" i="4"/>
  <c r="N76" i="4"/>
  <c r="N115" i="4"/>
  <c r="N80" i="4"/>
  <c r="N75" i="4"/>
  <c r="N134" i="4"/>
  <c r="N180" i="4"/>
  <c r="N90" i="4"/>
  <c r="N91" i="4"/>
  <c r="N96" i="4"/>
  <c r="N74" i="4"/>
  <c r="N128" i="4"/>
  <c r="N73" i="4"/>
  <c r="N172" i="4"/>
  <c r="N51" i="4"/>
  <c r="N188" i="4"/>
  <c r="N85" i="4"/>
  <c r="N98" i="4"/>
  <c r="N165" i="4"/>
  <c r="N124" i="4"/>
  <c r="N198" i="4"/>
  <c r="N67" i="4"/>
  <c r="N69" i="4"/>
  <c r="N163" i="4"/>
  <c r="N68" i="4"/>
  <c r="N152" i="4"/>
  <c r="N199" i="4"/>
  <c r="N78" i="4"/>
  <c r="N144" i="4"/>
  <c r="N151" i="4"/>
  <c r="N132" i="4"/>
  <c r="N94" i="4"/>
  <c r="N89" i="4"/>
  <c r="N168" i="4"/>
  <c r="N194" i="4"/>
  <c r="N153" i="4"/>
  <c r="N149" i="4"/>
  <c r="N64" i="4"/>
  <c r="N72" i="4"/>
  <c r="N175" i="4"/>
  <c r="N108" i="4"/>
  <c r="N200" i="4"/>
  <c r="N155" i="4"/>
  <c r="N100" i="4"/>
  <c r="N187" i="4"/>
  <c r="N117" i="4"/>
  <c r="N195" i="4"/>
  <c r="N133" i="4"/>
  <c r="N71" i="4"/>
  <c r="N87" i="4"/>
  <c r="N54" i="4"/>
  <c r="N161" i="4"/>
  <c r="N107" i="4"/>
  <c r="N201" i="4"/>
  <c r="C15" i="4"/>
  <c r="F18" i="4" s="1"/>
  <c r="F19" i="4" s="1"/>
  <c r="N58" i="4"/>
  <c r="N92" i="4"/>
  <c r="N70" i="4"/>
  <c r="N160" i="4"/>
  <c r="N103" i="4"/>
  <c r="N130" i="4"/>
  <c r="N196" i="4"/>
  <c r="N121" i="4"/>
  <c r="N57" i="4"/>
  <c r="N146" i="4"/>
  <c r="N93" i="4"/>
  <c r="N183" i="4"/>
  <c r="N50" i="4"/>
  <c r="N83" i="4"/>
  <c r="N147" i="4"/>
  <c r="N105" i="4"/>
  <c r="N86" i="4"/>
  <c r="N129" i="4"/>
  <c r="N202" i="4"/>
  <c r="N131" i="4"/>
  <c r="N116" i="4"/>
  <c r="N193" i="4"/>
  <c r="N52" i="4"/>
  <c r="N164" i="4"/>
  <c r="N81" i="4"/>
  <c r="N169" i="4"/>
  <c r="N186" i="4"/>
  <c r="N162" i="4"/>
  <c r="N112" i="4"/>
  <c r="N102" i="4"/>
  <c r="N177" i="4"/>
  <c r="N65" i="4"/>
  <c r="N181" i="4"/>
  <c r="J203" i="4"/>
  <c r="R203" i="4"/>
  <c r="T203" i="4" s="1"/>
  <c r="E14" i="4" s="1"/>
  <c r="M6" i="7"/>
  <c r="O5" i="8"/>
  <c r="O4" i="8"/>
  <c r="O6" i="8"/>
  <c r="O2" i="8"/>
  <c r="O3" i="8"/>
  <c r="O1" i="8"/>
  <c r="H27" i="7"/>
  <c r="G27" i="7"/>
  <c r="G41" i="7"/>
  <c r="G49" i="7"/>
  <c r="G25" i="7"/>
  <c r="H35" i="7"/>
  <c r="G35" i="7"/>
  <c r="J21" i="7"/>
  <c r="H53" i="7"/>
  <c r="G53" i="7"/>
  <c r="G32" i="7"/>
  <c r="H51" i="7"/>
  <c r="G51" i="7"/>
  <c r="H21" i="7"/>
  <c r="G21" i="7"/>
  <c r="G48" i="7"/>
  <c r="H63" i="7"/>
  <c r="G63" i="7"/>
  <c r="G45" i="7"/>
  <c r="H18" i="7"/>
  <c r="G18" i="7"/>
  <c r="J18" i="7"/>
  <c r="F18" i="11" l="1"/>
  <c r="F19" i="11" s="1"/>
  <c r="C18" i="11"/>
  <c r="C18" i="4"/>
  <c r="M5" i="7"/>
  <c r="M3" i="7"/>
  <c r="M4" i="7"/>
  <c r="M2" i="7"/>
  <c r="M1" i="7"/>
  <c r="O321" i="8"/>
  <c r="O312" i="8"/>
  <c r="O295" i="8"/>
  <c r="O305" i="8"/>
  <c r="O241" i="8"/>
  <c r="O177" i="8"/>
  <c r="O274" i="8"/>
  <c r="O267" i="8"/>
  <c r="O301" i="8"/>
  <c r="O237" i="8"/>
  <c r="O173" i="8"/>
  <c r="O251" i="8"/>
  <c r="O187" i="8"/>
  <c r="O163" i="8"/>
  <c r="O206" i="8"/>
  <c r="O226" i="8"/>
  <c r="O161" i="8"/>
  <c r="O288" i="8"/>
  <c r="O236" i="8"/>
  <c r="O204" i="8"/>
  <c r="O172" i="8"/>
  <c r="O168" i="8"/>
  <c r="O231" i="8"/>
  <c r="O166" i="8"/>
  <c r="O313" i="8"/>
  <c r="O310" i="8"/>
  <c r="O287" i="8"/>
  <c r="O297" i="8"/>
  <c r="O233" i="8"/>
  <c r="O331" i="8"/>
  <c r="O266" i="8"/>
  <c r="O334" i="8"/>
  <c r="O293" i="8"/>
  <c r="O229" i="8"/>
  <c r="O165" i="8"/>
  <c r="O243" i="8"/>
  <c r="O179" i="8"/>
  <c r="O157" i="8"/>
  <c r="O198" i="8"/>
  <c r="O218" i="8"/>
  <c r="O151" i="8"/>
  <c r="O336" i="8"/>
  <c r="O302" i="8"/>
  <c r="O279" i="8"/>
  <c r="O289" i="8"/>
  <c r="O225" i="8"/>
  <c r="O323" i="8"/>
  <c r="O258" i="8"/>
  <c r="O326" i="8"/>
  <c r="O285" i="8"/>
  <c r="O333" i="8"/>
  <c r="O328" i="8"/>
  <c r="O286" i="8"/>
  <c r="O335" i="8"/>
  <c r="O273" i="8"/>
  <c r="O209" i="8"/>
  <c r="O306" i="8"/>
  <c r="O299" i="8"/>
  <c r="O330" i="8"/>
  <c r="O269" i="8"/>
  <c r="O325" i="8"/>
  <c r="O324" i="8"/>
  <c r="O278" i="8"/>
  <c r="O327" i="8"/>
  <c r="O265" i="8"/>
  <c r="O201" i="8"/>
  <c r="O298" i="8"/>
  <c r="O291" i="8"/>
  <c r="O322" i="8"/>
  <c r="O261" i="8"/>
  <c r="O197" i="8"/>
  <c r="O280" i="8"/>
  <c r="O211" i="8"/>
  <c r="O156" i="8"/>
  <c r="O230" i="8"/>
  <c r="O250" i="8"/>
  <c r="O186" i="8"/>
  <c r="O27" i="8"/>
  <c r="O317" i="8"/>
  <c r="O320" i="8"/>
  <c r="O270" i="8"/>
  <c r="O319" i="8"/>
  <c r="O257" i="8"/>
  <c r="O193" i="8"/>
  <c r="O290" i="8"/>
  <c r="O283" i="8"/>
  <c r="O314" i="8"/>
  <c r="O253" i="8"/>
  <c r="O189" i="8"/>
  <c r="O276" i="8"/>
  <c r="O203" i="8"/>
  <c r="O148" i="8"/>
  <c r="O222" i="8"/>
  <c r="O242" i="8"/>
  <c r="O178" i="8"/>
  <c r="O304" i="8"/>
  <c r="O244" i="8"/>
  <c r="O212" i="8"/>
  <c r="O180" i="8"/>
  <c r="O262" i="8"/>
  <c r="O247" i="8"/>
  <c r="O183" i="8"/>
  <c r="O162" i="8"/>
  <c r="O329" i="8"/>
  <c r="O332" i="8"/>
  <c r="O217" i="8"/>
  <c r="O277" i="8"/>
  <c r="O292" i="8"/>
  <c r="O160" i="8"/>
  <c r="O260" i="8"/>
  <c r="O127" i="8"/>
  <c r="O232" i="8"/>
  <c r="O192" i="8"/>
  <c r="O264" i="8"/>
  <c r="O223" i="8"/>
  <c r="O139" i="8"/>
  <c r="O78" i="8"/>
  <c r="O125" i="8"/>
  <c r="O69" i="8"/>
  <c r="O129" i="8"/>
  <c r="O67" i="8"/>
  <c r="O113" i="8"/>
  <c r="O49" i="8"/>
  <c r="O102" i="8"/>
  <c r="O38" i="8"/>
  <c r="O93" i="8"/>
  <c r="O29" i="8"/>
  <c r="O98" i="8"/>
  <c r="O34" i="8"/>
  <c r="O121" i="8"/>
  <c r="O57" i="8"/>
  <c r="O316" i="8"/>
  <c r="O185" i="8"/>
  <c r="O245" i="8"/>
  <c r="O254" i="8"/>
  <c r="O140" i="8"/>
  <c r="O234" i="8"/>
  <c r="O300" i="8"/>
  <c r="O228" i="8"/>
  <c r="O188" i="8"/>
  <c r="O259" i="8"/>
  <c r="O215" i="8"/>
  <c r="O131" i="8"/>
  <c r="O71" i="8"/>
  <c r="O124" i="8"/>
  <c r="O60" i="8"/>
  <c r="O122" i="8"/>
  <c r="O58" i="8"/>
  <c r="O104" i="8"/>
  <c r="O40" i="8"/>
  <c r="O95" i="8"/>
  <c r="O31" i="8"/>
  <c r="O84" i="8"/>
  <c r="O174" i="8"/>
  <c r="O91" i="8"/>
  <c r="O24" i="8"/>
  <c r="O112" i="8"/>
  <c r="O48" i="8"/>
  <c r="O294" i="8"/>
  <c r="O315" i="8"/>
  <c r="O221" i="8"/>
  <c r="O235" i="8"/>
  <c r="O149" i="8"/>
  <c r="O210" i="8"/>
  <c r="O284" i="8"/>
  <c r="O224" i="8"/>
  <c r="O184" i="8"/>
  <c r="O159" i="8"/>
  <c r="O207" i="8"/>
  <c r="O23" i="8"/>
  <c r="O62" i="8"/>
  <c r="O117" i="8"/>
  <c r="O53" i="8"/>
  <c r="O115" i="8"/>
  <c r="O51" i="8"/>
  <c r="O97" i="8"/>
  <c r="O33" i="8"/>
  <c r="O86" i="8"/>
  <c r="O26" i="8"/>
  <c r="O77" i="8"/>
  <c r="O133" i="8"/>
  <c r="O82" i="8"/>
  <c r="O21" i="8"/>
  <c r="O105" i="8"/>
  <c r="O41" i="8"/>
  <c r="O303" i="8"/>
  <c r="O282" i="8"/>
  <c r="O213" i="8"/>
  <c r="O227" i="8"/>
  <c r="O246" i="8"/>
  <c r="O202" i="8"/>
  <c r="O272" i="8"/>
  <c r="O220" i="8"/>
  <c r="O176" i="8"/>
  <c r="O153" i="8"/>
  <c r="O199" i="8"/>
  <c r="O119" i="8"/>
  <c r="O55" i="8"/>
  <c r="O108" i="8"/>
  <c r="O44" i="8"/>
  <c r="O106" i="8"/>
  <c r="O42" i="8"/>
  <c r="O88" i="8"/>
  <c r="O167" i="8"/>
  <c r="O79" i="8"/>
  <c r="O134" i="8"/>
  <c r="O68" i="8"/>
  <c r="O130" i="8"/>
  <c r="O75" i="8"/>
  <c r="O146" i="8"/>
  <c r="O96" i="8"/>
  <c r="O32" i="8"/>
  <c r="O271" i="8"/>
  <c r="O307" i="8"/>
  <c r="O205" i="8"/>
  <c r="O219" i="8"/>
  <c r="O238" i="8"/>
  <c r="O194" i="8"/>
  <c r="O268" i="8"/>
  <c r="O216" i="8"/>
  <c r="O164" i="8"/>
  <c r="O256" i="8"/>
  <c r="O191" i="8"/>
  <c r="O110" i="8"/>
  <c r="O46" i="8"/>
  <c r="O101" i="8"/>
  <c r="O37" i="8"/>
  <c r="O99" i="8"/>
  <c r="O35" i="8"/>
  <c r="O81" i="8"/>
  <c r="O158" i="8"/>
  <c r="O70" i="8"/>
  <c r="O128" i="8"/>
  <c r="O61" i="8"/>
  <c r="O126" i="8"/>
  <c r="O66" i="8"/>
  <c r="O145" i="8"/>
  <c r="O89" i="8"/>
  <c r="O311" i="8"/>
  <c r="O275" i="8"/>
  <c r="O181" i="8"/>
  <c r="O195" i="8"/>
  <c r="O214" i="8"/>
  <c r="O170" i="8"/>
  <c r="O263" i="8"/>
  <c r="O208" i="8"/>
  <c r="O152" i="8"/>
  <c r="O252" i="8"/>
  <c r="O175" i="8"/>
  <c r="O103" i="8"/>
  <c r="O39" i="8"/>
  <c r="O92" i="8"/>
  <c r="O28" i="8"/>
  <c r="O90" i="8"/>
  <c r="O150" i="8"/>
  <c r="O72" i="8"/>
  <c r="O142" i="8"/>
  <c r="O63" i="8"/>
  <c r="O116" i="8"/>
  <c r="O52" i="8"/>
  <c r="O123" i="8"/>
  <c r="O59" i="8"/>
  <c r="O138" i="8"/>
  <c r="O80" i="8"/>
  <c r="O249" i="8"/>
  <c r="O309" i="8"/>
  <c r="O296" i="8"/>
  <c r="O169" i="8"/>
  <c r="O182" i="8"/>
  <c r="O135" i="8"/>
  <c r="O240" i="8"/>
  <c r="O196" i="8"/>
  <c r="O136" i="8"/>
  <c r="O239" i="8"/>
  <c r="O147" i="8"/>
  <c r="O87" i="8"/>
  <c r="O154" i="8"/>
  <c r="O76" i="8"/>
  <c r="O22" i="8"/>
  <c r="O74" i="8"/>
  <c r="O120" i="8"/>
  <c r="O56" i="8"/>
  <c r="O111" i="8"/>
  <c r="O47" i="8"/>
  <c r="O100" i="8"/>
  <c r="O36" i="8"/>
  <c r="O107" i="8"/>
  <c r="O43" i="8"/>
  <c r="O132" i="8"/>
  <c r="O64" i="8"/>
  <c r="O281" i="8"/>
  <c r="O144" i="8"/>
  <c r="O141" i="8"/>
  <c r="O137" i="8"/>
  <c r="O318" i="8"/>
  <c r="O255" i="8"/>
  <c r="O65" i="8"/>
  <c r="O73" i="8"/>
  <c r="O308" i="8"/>
  <c r="O155" i="8"/>
  <c r="O118" i="8"/>
  <c r="O171" i="8"/>
  <c r="O94" i="8"/>
  <c r="O54" i="8"/>
  <c r="O190" i="8"/>
  <c r="O30" i="8"/>
  <c r="O109" i="8"/>
  <c r="O143" i="8"/>
  <c r="O85" i="8"/>
  <c r="O45" i="8"/>
  <c r="O248" i="8"/>
  <c r="O25" i="8"/>
  <c r="O114" i="8"/>
  <c r="O200" i="8"/>
  <c r="O83" i="8"/>
  <c r="O50" i="8"/>
  <c r="Q327" i="8"/>
  <c r="Q288" i="8"/>
  <c r="Q297" i="8"/>
  <c r="Q283" i="8"/>
  <c r="Q219" i="8"/>
  <c r="Q300" i="8"/>
  <c r="Q326" i="8"/>
  <c r="Q336" i="8"/>
  <c r="Q314" i="8"/>
  <c r="Q263" i="8"/>
  <c r="Q199" i="8"/>
  <c r="Q266" i="8"/>
  <c r="Q214" i="8"/>
  <c r="Q151" i="8"/>
  <c r="Q242" i="8"/>
  <c r="Q220" i="8"/>
  <c r="Q200" i="8"/>
  <c r="Q178" i="8"/>
  <c r="Q306" i="8"/>
  <c r="Q146" i="8"/>
  <c r="Q205" i="8"/>
  <c r="Q270" i="8"/>
  <c r="Q201" i="8"/>
  <c r="Q149" i="8"/>
  <c r="Q124" i="8"/>
  <c r="Q60" i="8"/>
  <c r="Q331" i="8"/>
  <c r="Q264" i="8"/>
  <c r="Q273" i="8"/>
  <c r="Q259" i="8"/>
  <c r="Q195" i="8"/>
  <c r="Q323" i="8"/>
  <c r="Q333" i="8"/>
  <c r="Q329" i="8"/>
  <c r="Q251" i="8"/>
  <c r="Q187" i="8"/>
  <c r="Q268" i="8"/>
  <c r="Q293" i="8"/>
  <c r="Q324" i="8"/>
  <c r="Q295" i="8"/>
  <c r="Q231" i="8"/>
  <c r="Q167" i="8"/>
  <c r="Q246" i="8"/>
  <c r="Q182" i="8"/>
  <c r="Q257" i="8"/>
  <c r="Q232" i="8"/>
  <c r="Q210" i="8"/>
  <c r="Q188" i="8"/>
  <c r="Q145" i="8"/>
  <c r="Q256" i="8"/>
  <c r="Q237" i="8"/>
  <c r="Q173" i="8"/>
  <c r="Q233" i="8"/>
  <c r="Q258" i="8"/>
  <c r="Q25" i="8"/>
  <c r="Q92" i="8"/>
  <c r="Q28" i="8"/>
  <c r="Q81" i="8"/>
  <c r="Q315" i="8"/>
  <c r="Q325" i="8"/>
  <c r="Q307" i="8"/>
  <c r="Q243" i="8"/>
  <c r="Q179" i="8"/>
  <c r="Q272" i="8"/>
  <c r="Q267" i="8"/>
  <c r="Q284" i="8"/>
  <c r="Q285" i="8"/>
  <c r="Q316" i="8"/>
  <c r="Q247" i="8"/>
  <c r="Q159" i="8"/>
  <c r="Q222" i="8"/>
  <c r="Q278" i="8"/>
  <c r="Q228" i="8"/>
  <c r="Q202" i="8"/>
  <c r="Q168" i="8"/>
  <c r="Q165" i="8"/>
  <c r="Q213" i="8"/>
  <c r="Q249" i="8"/>
  <c r="Q254" i="8"/>
  <c r="Q127" i="8"/>
  <c r="Q44" i="8"/>
  <c r="Q90" i="8"/>
  <c r="Q120" i="8"/>
  <c r="Q56" i="8"/>
  <c r="Q118" i="8"/>
  <c r="Q54" i="8"/>
  <c r="Q130" i="8"/>
  <c r="Q84" i="8"/>
  <c r="Q147" i="8"/>
  <c r="Q66" i="8"/>
  <c r="Q160" i="8"/>
  <c r="Q80" i="8"/>
  <c r="Q144" i="8"/>
  <c r="Q69" i="8"/>
  <c r="Q317" i="8"/>
  <c r="Q235" i="8"/>
  <c r="Q276" i="8"/>
  <c r="Q277" i="8"/>
  <c r="Q312" i="8"/>
  <c r="Q239" i="8"/>
  <c r="Q298" i="8"/>
  <c r="Q206" i="8"/>
  <c r="Q265" i="8"/>
  <c r="Q226" i="8"/>
  <c r="Q196" i="8"/>
  <c r="Q153" i="8"/>
  <c r="Q162" i="8"/>
  <c r="Q197" i="8"/>
  <c r="Q241" i="8"/>
  <c r="Q163" i="8"/>
  <c r="Q115" i="8"/>
  <c r="Q35" i="8"/>
  <c r="Q74" i="8"/>
  <c r="Q111" i="8"/>
  <c r="Q47" i="8"/>
  <c r="Q109" i="8"/>
  <c r="Q45" i="8"/>
  <c r="Q128" i="8"/>
  <c r="Q75" i="8"/>
  <c r="Q121" i="8"/>
  <c r="Q57" i="8"/>
  <c r="Q148" i="8"/>
  <c r="Q71" i="8"/>
  <c r="Q136" i="8"/>
  <c r="Q62" i="8"/>
  <c r="Q335" i="8"/>
  <c r="Q305" i="8"/>
  <c r="Q227" i="8"/>
  <c r="Q260" i="8"/>
  <c r="Q269" i="8"/>
  <c r="Q310" i="8"/>
  <c r="Q223" i="8"/>
  <c r="Q282" i="8"/>
  <c r="Q198" i="8"/>
  <c r="Q250" i="8"/>
  <c r="Q224" i="8"/>
  <c r="Q194" i="8"/>
  <c r="Q137" i="8"/>
  <c r="Q154" i="8"/>
  <c r="Q189" i="8"/>
  <c r="Q225" i="8"/>
  <c r="Q157" i="8"/>
  <c r="Q108" i="8"/>
  <c r="Q143" i="8"/>
  <c r="Q65" i="8"/>
  <c r="Q104" i="8"/>
  <c r="Q40" i="8"/>
  <c r="Q102" i="8"/>
  <c r="Q38" i="8"/>
  <c r="Q126" i="8"/>
  <c r="Q68" i="8"/>
  <c r="Q114" i="8"/>
  <c r="Q50" i="8"/>
  <c r="Q132" i="8"/>
  <c r="Q64" i="8"/>
  <c r="Q117" i="8"/>
  <c r="Q53" i="8"/>
  <c r="Q319" i="8"/>
  <c r="Q289" i="8"/>
  <c r="Q211" i="8"/>
  <c r="Q252" i="8"/>
  <c r="Q332" i="8"/>
  <c r="Q303" i="8"/>
  <c r="Q215" i="8"/>
  <c r="Q150" i="8"/>
  <c r="Q190" i="8"/>
  <c r="Q248" i="8"/>
  <c r="Q218" i="8"/>
  <c r="Q192" i="8"/>
  <c r="Q129" i="8"/>
  <c r="Q138" i="8"/>
  <c r="Q181" i="8"/>
  <c r="Q217" i="8"/>
  <c r="Q141" i="8"/>
  <c r="Q99" i="8"/>
  <c r="Q135" i="8"/>
  <c r="Q58" i="8"/>
  <c r="Q95" i="8"/>
  <c r="Q31" i="8"/>
  <c r="Q93" i="8"/>
  <c r="Q29" i="8"/>
  <c r="Q123" i="8"/>
  <c r="Q59" i="8"/>
  <c r="Q105" i="8"/>
  <c r="Q41" i="8"/>
  <c r="Q119" i="8"/>
  <c r="Q55" i="8"/>
  <c r="Q110" i="8"/>
  <c r="Q46" i="8"/>
  <c r="Q311" i="8"/>
  <c r="Q281" i="8"/>
  <c r="Q203" i="8"/>
  <c r="Q334" i="8"/>
  <c r="Q330" i="8"/>
  <c r="Q287" i="8"/>
  <c r="Q207" i="8"/>
  <c r="Q142" i="8"/>
  <c r="Q174" i="8"/>
  <c r="Q244" i="8"/>
  <c r="Q216" i="8"/>
  <c r="Q186" i="8"/>
  <c r="Q21" i="8"/>
  <c r="Q313" i="8"/>
  <c r="Q155" i="8"/>
  <c r="Q209" i="8"/>
  <c r="Q133" i="8"/>
  <c r="Q83" i="8"/>
  <c r="Q122" i="8"/>
  <c r="Q49" i="8"/>
  <c r="Q88" i="8"/>
  <c r="Q26" i="8"/>
  <c r="Q86" i="8"/>
  <c r="Q170" i="8"/>
  <c r="Q116" i="8"/>
  <c r="Q52" i="8"/>
  <c r="Q98" i="8"/>
  <c r="Q34" i="8"/>
  <c r="Q112" i="8"/>
  <c r="Q48" i="8"/>
  <c r="Q101" i="8"/>
  <c r="Q37" i="8"/>
  <c r="Q304" i="8"/>
  <c r="Q299" i="8"/>
  <c r="Q171" i="8"/>
  <c r="Q318" i="8"/>
  <c r="Q328" i="8"/>
  <c r="Q279" i="8"/>
  <c r="Q191" i="8"/>
  <c r="Q253" i="8"/>
  <c r="Q296" i="8"/>
  <c r="Q291" i="8"/>
  <c r="Q308" i="8"/>
  <c r="Q309" i="8"/>
  <c r="Q322" i="8"/>
  <c r="Q271" i="8"/>
  <c r="Q183" i="8"/>
  <c r="Q238" i="8"/>
  <c r="Q158" i="8"/>
  <c r="Q236" i="8"/>
  <c r="Q208" i="8"/>
  <c r="Q180" i="8"/>
  <c r="Q274" i="8"/>
  <c r="Q229" i="8"/>
  <c r="Q286" i="8"/>
  <c r="Q185" i="8"/>
  <c r="Q169" i="8"/>
  <c r="Q67" i="8"/>
  <c r="Q106" i="8"/>
  <c r="Q33" i="8"/>
  <c r="Q72" i="8"/>
  <c r="Q140" i="8"/>
  <c r="Q70" i="8"/>
  <c r="Q152" i="8"/>
  <c r="Q100" i="8"/>
  <c r="Q36" i="8"/>
  <c r="Q82" i="8"/>
  <c r="Q24" i="8"/>
  <c r="Q96" i="8"/>
  <c r="Q32" i="8"/>
  <c r="Q85" i="8"/>
  <c r="Q22" i="8"/>
  <c r="Q230" i="8"/>
  <c r="Q176" i="8"/>
  <c r="Q321" i="8"/>
  <c r="Q156" i="8"/>
  <c r="Q139" i="8"/>
  <c r="Q177" i="8"/>
  <c r="Q280" i="8"/>
  <c r="Q161" i="8"/>
  <c r="Q290" i="8"/>
  <c r="Q125" i="8"/>
  <c r="Q79" i="8"/>
  <c r="Q107" i="8"/>
  <c r="Q103" i="8"/>
  <c r="Q275" i="8"/>
  <c r="Q294" i="8"/>
  <c r="Q262" i="8"/>
  <c r="Q131" i="8"/>
  <c r="Q63" i="8"/>
  <c r="Q91" i="8"/>
  <c r="Q87" i="8"/>
  <c r="Q292" i="8"/>
  <c r="Q240" i="8"/>
  <c r="Q245" i="8"/>
  <c r="Q76" i="8"/>
  <c r="Q23" i="8"/>
  <c r="Q43" i="8"/>
  <c r="Q39" i="8"/>
  <c r="Q301" i="8"/>
  <c r="Q234" i="8"/>
  <c r="Q221" i="8"/>
  <c r="Q51" i="8"/>
  <c r="Q134" i="8"/>
  <c r="Q172" i="8"/>
  <c r="Q164" i="8"/>
  <c r="Q320" i="8"/>
  <c r="Q212" i="8"/>
  <c r="Q302" i="8"/>
  <c r="Q113" i="8"/>
  <c r="Q77" i="8"/>
  <c r="Q89" i="8"/>
  <c r="Q94" i="8"/>
  <c r="Q255" i="8"/>
  <c r="Q204" i="8"/>
  <c r="Q261" i="8"/>
  <c r="Q97" i="8"/>
  <c r="Q61" i="8"/>
  <c r="Q73" i="8"/>
  <c r="Q78" i="8"/>
  <c r="Q175" i="8"/>
  <c r="Q184" i="8"/>
  <c r="Q193" i="8"/>
  <c r="Q42" i="8"/>
  <c r="Q166" i="8"/>
  <c r="Q27" i="8"/>
  <c r="Q30" i="8"/>
  <c r="P326" i="8"/>
  <c r="P287" i="8"/>
  <c r="P272" i="8"/>
  <c r="P315" i="8"/>
  <c r="P258" i="8"/>
  <c r="P194" i="8"/>
  <c r="P275" i="8"/>
  <c r="P276" i="8"/>
  <c r="P316" i="8"/>
  <c r="P254" i="8"/>
  <c r="P190" i="8"/>
  <c r="P281" i="8"/>
  <c r="P319" i="8"/>
  <c r="P240" i="8"/>
  <c r="P208" i="8"/>
  <c r="P176" i="8"/>
  <c r="P120" i="8"/>
  <c r="P88" i="8"/>
  <c r="P56" i="8"/>
  <c r="P305" i="8"/>
  <c r="P159" i="8"/>
  <c r="P162" i="8"/>
  <c r="P229" i="8"/>
  <c r="P197" i="8"/>
  <c r="P235" i="8"/>
  <c r="P203" i="8"/>
  <c r="P171" i="8"/>
  <c r="P318" i="8"/>
  <c r="P279" i="8"/>
  <c r="P335" i="8"/>
  <c r="P313" i="8"/>
  <c r="P250" i="8"/>
  <c r="P186" i="8"/>
  <c r="P267" i="8"/>
  <c r="P268" i="8"/>
  <c r="P312" i="8"/>
  <c r="P246" i="8"/>
  <c r="P182" i="8"/>
  <c r="P277" i="8"/>
  <c r="P260" i="8"/>
  <c r="P236" i="8"/>
  <c r="P204" i="8"/>
  <c r="P172" i="8"/>
  <c r="P116" i="8"/>
  <c r="P84" i="8"/>
  <c r="P52" i="8"/>
  <c r="P301" i="8"/>
  <c r="P153" i="8"/>
  <c r="P154" i="8"/>
  <c r="P223" i="8"/>
  <c r="P191" i="8"/>
  <c r="P233" i="8"/>
  <c r="P201" i="8"/>
  <c r="P169" i="8"/>
  <c r="P114" i="8"/>
  <c r="P82" i="8"/>
  <c r="P50" i="8"/>
  <c r="P125" i="8"/>
  <c r="P22" i="8"/>
  <c r="P83" i="8"/>
  <c r="P81" i="8"/>
  <c r="P79" i="8"/>
  <c r="P134" i="8"/>
  <c r="P133" i="8"/>
  <c r="P310" i="8"/>
  <c r="P271" i="8"/>
  <c r="P333" i="8"/>
  <c r="P306" i="8"/>
  <c r="P242" i="8"/>
  <c r="P178" i="8"/>
  <c r="P259" i="8"/>
  <c r="P309" i="8"/>
  <c r="P302" i="8"/>
  <c r="P238" i="8"/>
  <c r="P174" i="8"/>
  <c r="P163" i="8"/>
  <c r="P253" i="8"/>
  <c r="P232" i="8"/>
  <c r="P200" i="8"/>
  <c r="P164" i="8"/>
  <c r="P112" i="8"/>
  <c r="P80" i="8"/>
  <c r="P48" i="8"/>
  <c r="P289" i="8"/>
  <c r="P145" i="8"/>
  <c r="P255" i="8"/>
  <c r="P221" i="8"/>
  <c r="P189" i="8"/>
  <c r="P227" i="8"/>
  <c r="P195" i="8"/>
  <c r="P160" i="8"/>
  <c r="P110" i="8"/>
  <c r="P78" i="8"/>
  <c r="P46" i="8"/>
  <c r="P117" i="8"/>
  <c r="P175" i="8"/>
  <c r="P67" i="8"/>
  <c r="P65" i="8"/>
  <c r="P63" i="8"/>
  <c r="P109" i="8"/>
  <c r="P130" i="8"/>
  <c r="P21" i="8"/>
  <c r="P57" i="8"/>
  <c r="P39" i="8"/>
  <c r="P330" i="8"/>
  <c r="P263" i="8"/>
  <c r="P327" i="8"/>
  <c r="P298" i="8"/>
  <c r="P234" i="8"/>
  <c r="P170" i="8"/>
  <c r="P251" i="8"/>
  <c r="P336" i="8"/>
  <c r="P294" i="8"/>
  <c r="P230" i="8"/>
  <c r="P166" i="8"/>
  <c r="P157" i="8"/>
  <c r="P317" i="8"/>
  <c r="P228" i="8"/>
  <c r="P196" i="8"/>
  <c r="P152" i="8"/>
  <c r="P108" i="8"/>
  <c r="P76" i="8"/>
  <c r="P44" i="8"/>
  <c r="P285" i="8"/>
  <c r="P137" i="8"/>
  <c r="P247" i="8"/>
  <c r="P215" i="8"/>
  <c r="P183" i="8"/>
  <c r="P225" i="8"/>
  <c r="P193" i="8"/>
  <c r="P156" i="8"/>
  <c r="P322" i="8"/>
  <c r="P304" i="8"/>
  <c r="P331" i="8"/>
  <c r="P290" i="8"/>
  <c r="P226" i="8"/>
  <c r="P307" i="8"/>
  <c r="P308" i="8"/>
  <c r="P332" i="8"/>
  <c r="P286" i="8"/>
  <c r="P222" i="8"/>
  <c r="P158" i="8"/>
  <c r="P149" i="8"/>
  <c r="P265" i="8"/>
  <c r="P224" i="8"/>
  <c r="P192" i="8"/>
  <c r="P144" i="8"/>
  <c r="P104" i="8"/>
  <c r="P72" i="8"/>
  <c r="P40" i="8"/>
  <c r="P273" i="8"/>
  <c r="P325" i="8"/>
  <c r="P245" i="8"/>
  <c r="P213" i="8"/>
  <c r="P261" i="8"/>
  <c r="P219" i="8"/>
  <c r="P187" i="8"/>
  <c r="P148" i="8"/>
  <c r="P102" i="8"/>
  <c r="P70" i="8"/>
  <c r="P38" i="8"/>
  <c r="P85" i="8"/>
  <c r="P131" i="8"/>
  <c r="P35" i="8"/>
  <c r="P33" i="8"/>
  <c r="P31" i="8"/>
  <c r="P77" i="8"/>
  <c r="P303" i="8"/>
  <c r="P288" i="8"/>
  <c r="P323" i="8"/>
  <c r="P274" i="8"/>
  <c r="P210" i="8"/>
  <c r="P291" i="8"/>
  <c r="P292" i="8"/>
  <c r="P324" i="8"/>
  <c r="P270" i="8"/>
  <c r="P206" i="8"/>
  <c r="P297" i="8"/>
  <c r="P167" i="8"/>
  <c r="P248" i="8"/>
  <c r="P216" i="8"/>
  <c r="P184" i="8"/>
  <c r="P128" i="8"/>
  <c r="P96" i="8"/>
  <c r="P64" i="8"/>
  <c r="P32" i="8"/>
  <c r="P264" i="8"/>
  <c r="P252" i="8"/>
  <c r="P237" i="8"/>
  <c r="P205" i="8"/>
  <c r="P243" i="8"/>
  <c r="P211" i="8"/>
  <c r="P179" i="8"/>
  <c r="P132" i="8"/>
  <c r="P94" i="8"/>
  <c r="P62" i="8"/>
  <c r="P30" i="8"/>
  <c r="P53" i="8"/>
  <c r="P127" i="8"/>
  <c r="P135" i="8"/>
  <c r="P142" i="8"/>
  <c r="P23" i="8"/>
  <c r="P45" i="8"/>
  <c r="P91" i="8"/>
  <c r="P121" i="8"/>
  <c r="P103" i="8"/>
  <c r="P334" i="8"/>
  <c r="P266" i="8"/>
  <c r="P320" i="8"/>
  <c r="P150" i="8"/>
  <c r="P124" i="8"/>
  <c r="P168" i="8"/>
  <c r="P241" i="8"/>
  <c r="P106" i="8"/>
  <c r="P42" i="8"/>
  <c r="P155" i="8"/>
  <c r="P49" i="8"/>
  <c r="P93" i="8"/>
  <c r="P59" i="8"/>
  <c r="P41" i="8"/>
  <c r="P314" i="8"/>
  <c r="P218" i="8"/>
  <c r="P278" i="8"/>
  <c r="P257" i="8"/>
  <c r="P100" i="8"/>
  <c r="P256" i="8"/>
  <c r="P217" i="8"/>
  <c r="P98" i="8"/>
  <c r="P34" i="8"/>
  <c r="P129" i="8"/>
  <c r="P151" i="8"/>
  <c r="P61" i="8"/>
  <c r="P43" i="8"/>
  <c r="P27" i="8"/>
  <c r="P295" i="8"/>
  <c r="P202" i="8"/>
  <c r="P262" i="8"/>
  <c r="P244" i="8"/>
  <c r="P92" i="8"/>
  <c r="P165" i="8"/>
  <c r="P209" i="8"/>
  <c r="P90" i="8"/>
  <c r="P24" i="8"/>
  <c r="P115" i="8"/>
  <c r="P111" i="8"/>
  <c r="P29" i="8"/>
  <c r="P147" i="8"/>
  <c r="P119" i="8"/>
  <c r="P296" i="8"/>
  <c r="P299" i="8"/>
  <c r="P214" i="8"/>
  <c r="P220" i="8"/>
  <c r="P68" i="8"/>
  <c r="P239" i="8"/>
  <c r="P185" i="8"/>
  <c r="P86" i="8"/>
  <c r="P161" i="8"/>
  <c r="P99" i="8"/>
  <c r="P95" i="8"/>
  <c r="P139" i="8"/>
  <c r="P146" i="8"/>
  <c r="P87" i="8"/>
  <c r="P280" i="8"/>
  <c r="P283" i="8"/>
  <c r="P198" i="8"/>
  <c r="P212" i="8"/>
  <c r="P60" i="8"/>
  <c r="P231" i="8"/>
  <c r="P177" i="8"/>
  <c r="P74" i="8"/>
  <c r="P101" i="8"/>
  <c r="P51" i="8"/>
  <c r="P47" i="8"/>
  <c r="P126" i="8"/>
  <c r="P138" i="8"/>
  <c r="P71" i="8"/>
  <c r="P329" i="8"/>
  <c r="P300" i="8"/>
  <c r="P311" i="8"/>
  <c r="P188" i="8"/>
  <c r="P36" i="8"/>
  <c r="P207" i="8"/>
  <c r="P140" i="8"/>
  <c r="P66" i="8"/>
  <c r="P69" i="8"/>
  <c r="P143" i="8"/>
  <c r="P26" i="8"/>
  <c r="P123" i="8"/>
  <c r="P105" i="8"/>
  <c r="P55" i="8"/>
  <c r="P321" i="8"/>
  <c r="P284" i="8"/>
  <c r="P293" i="8"/>
  <c r="P180" i="8"/>
  <c r="P28" i="8"/>
  <c r="P199" i="8"/>
  <c r="P122" i="8"/>
  <c r="P58" i="8"/>
  <c r="P37" i="8"/>
  <c r="P113" i="8"/>
  <c r="P181" i="8"/>
  <c r="P107" i="8"/>
  <c r="P89" i="8"/>
  <c r="P282" i="8"/>
  <c r="P328" i="8"/>
  <c r="P141" i="8"/>
  <c r="P136" i="8"/>
  <c r="P269" i="8"/>
  <c r="P249" i="8"/>
  <c r="P118" i="8"/>
  <c r="P54" i="8"/>
  <c r="P25" i="8"/>
  <c r="P97" i="8"/>
  <c r="P173" i="8"/>
  <c r="P75" i="8"/>
  <c r="P73" i="8"/>
  <c r="O7" i="8"/>
  <c r="E5" i="8" s="1"/>
  <c r="Q18" i="8"/>
  <c r="O18" i="8"/>
  <c r="P18" i="8"/>
  <c r="E4" i="8" l="1"/>
  <c r="M27" i="8" s="1"/>
  <c r="E6" i="8"/>
  <c r="E9" i="8" s="1"/>
  <c r="E10" i="8" s="1"/>
  <c r="M43" i="7"/>
  <c r="M28" i="7"/>
  <c r="M92" i="7"/>
  <c r="M21" i="7"/>
  <c r="M30" i="7"/>
  <c r="M94" i="7"/>
  <c r="M47" i="7"/>
  <c r="M24" i="7"/>
  <c r="M88" i="7"/>
  <c r="M149" i="7"/>
  <c r="M82" i="7"/>
  <c r="M65" i="7"/>
  <c r="M73" i="7"/>
  <c r="M179" i="7"/>
  <c r="M107" i="7"/>
  <c r="M25" i="7"/>
  <c r="M173" i="7"/>
  <c r="M111" i="7"/>
  <c r="M113" i="7"/>
  <c r="M191" i="7"/>
  <c r="M155" i="7"/>
  <c r="M169" i="7"/>
  <c r="M233" i="7"/>
  <c r="M218" i="7"/>
  <c r="M280" i="7"/>
  <c r="M192" i="7"/>
  <c r="M223" i="7"/>
  <c r="M282" i="7"/>
  <c r="M239" i="7"/>
  <c r="M230" i="7"/>
  <c r="M292" i="7"/>
  <c r="M178" i="7"/>
  <c r="M286" i="7"/>
  <c r="M305" i="7"/>
  <c r="M289" i="7"/>
  <c r="M307" i="7"/>
  <c r="M311" i="7"/>
  <c r="M277" i="7"/>
  <c r="M303" i="7"/>
  <c r="M295" i="7"/>
  <c r="M51" i="7"/>
  <c r="M36" i="7"/>
  <c r="M100" i="7"/>
  <c r="M29" i="7"/>
  <c r="M38" i="7"/>
  <c r="M102" i="7"/>
  <c r="M55" i="7"/>
  <c r="M32" i="7"/>
  <c r="M96" i="7"/>
  <c r="M26" i="7"/>
  <c r="M90" i="7"/>
  <c r="M101" i="7"/>
  <c r="M105" i="7"/>
  <c r="M187" i="7"/>
  <c r="M123" i="7"/>
  <c r="M81" i="7"/>
  <c r="M181" i="7"/>
  <c r="M127" i="7"/>
  <c r="M129" i="7"/>
  <c r="M199" i="7"/>
  <c r="M164" i="7"/>
  <c r="M177" i="7"/>
  <c r="M235" i="7"/>
  <c r="M220" i="7"/>
  <c r="M288" i="7"/>
  <c r="M198" i="7"/>
  <c r="M225" i="7"/>
  <c r="M290" i="7"/>
  <c r="M247" i="7"/>
  <c r="M236" i="7"/>
  <c r="M300" i="7"/>
  <c r="M224" i="7"/>
  <c r="M294" i="7"/>
  <c r="M306" i="7"/>
  <c r="M299" i="7"/>
  <c r="M314" i="7"/>
  <c r="M318" i="7"/>
  <c r="M315" i="7"/>
  <c r="M319" i="7"/>
  <c r="M309" i="7"/>
  <c r="M59" i="7"/>
  <c r="M44" i="7"/>
  <c r="M108" i="7"/>
  <c r="M37" i="7"/>
  <c r="M46" i="7"/>
  <c r="M110" i="7"/>
  <c r="M63" i="7"/>
  <c r="M40" i="7"/>
  <c r="M104" i="7"/>
  <c r="M34" i="7"/>
  <c r="M98" i="7"/>
  <c r="M119" i="7"/>
  <c r="M121" i="7"/>
  <c r="M195" i="7"/>
  <c r="M143" i="7"/>
  <c r="M109" i="7"/>
  <c r="M189" i="7"/>
  <c r="M144" i="7"/>
  <c r="M148" i="7"/>
  <c r="M207" i="7"/>
  <c r="M172" i="7"/>
  <c r="M185" i="7"/>
  <c r="M243" i="7"/>
  <c r="M229" i="7"/>
  <c r="M296" i="7"/>
  <c r="M216" i="7"/>
  <c r="M234" i="7"/>
  <c r="M180" i="7"/>
  <c r="M255" i="7"/>
  <c r="M244" i="7"/>
  <c r="M308" i="7"/>
  <c r="M238" i="7"/>
  <c r="M302" i="7"/>
  <c r="M313" i="7"/>
  <c r="M310" i="7"/>
  <c r="M327" i="7"/>
  <c r="M325" i="7"/>
  <c r="M323" i="7"/>
  <c r="M321" i="7"/>
  <c r="M324" i="7"/>
  <c r="M67" i="7"/>
  <c r="M52" i="7"/>
  <c r="M116" i="7"/>
  <c r="M45" i="7"/>
  <c r="M54" i="7"/>
  <c r="M118" i="7"/>
  <c r="M71" i="7"/>
  <c r="M48" i="7"/>
  <c r="M112" i="7"/>
  <c r="M42" i="7"/>
  <c r="M106" i="7"/>
  <c r="M132" i="7"/>
  <c r="M139" i="7"/>
  <c r="M203" i="7"/>
  <c r="M150" i="7"/>
  <c r="M125" i="7"/>
  <c r="M197" i="7"/>
  <c r="M151" i="7"/>
  <c r="M157" i="7"/>
  <c r="M49" i="7"/>
  <c r="M57" i="7"/>
  <c r="M193" i="7"/>
  <c r="M251" i="7"/>
  <c r="M240" i="7"/>
  <c r="M304" i="7"/>
  <c r="M237" i="7"/>
  <c r="M242" i="7"/>
  <c r="M202" i="7"/>
  <c r="M263" i="7"/>
  <c r="M252" i="7"/>
  <c r="M316" i="7"/>
  <c r="M246" i="7"/>
  <c r="M269" i="7"/>
  <c r="M322" i="7"/>
  <c r="M317" i="7"/>
  <c r="M335" i="7"/>
  <c r="M332" i="7"/>
  <c r="M329" i="7"/>
  <c r="M334" i="7"/>
  <c r="M326" i="7"/>
  <c r="M75" i="7"/>
  <c r="M60" i="7"/>
  <c r="M124" i="7"/>
  <c r="M53" i="7"/>
  <c r="M62" i="7"/>
  <c r="M126" i="7"/>
  <c r="M79" i="7"/>
  <c r="M56" i="7"/>
  <c r="M120" i="7"/>
  <c r="M50" i="7"/>
  <c r="M114" i="7"/>
  <c r="M134" i="7"/>
  <c r="M146" i="7"/>
  <c r="M211" i="7"/>
  <c r="M156" i="7"/>
  <c r="M140" i="7"/>
  <c r="M205" i="7"/>
  <c r="M162" i="7"/>
  <c r="M159" i="7"/>
  <c r="M93" i="7"/>
  <c r="M97" i="7"/>
  <c r="M201" i="7"/>
  <c r="M259" i="7"/>
  <c r="M248" i="7"/>
  <c r="M312" i="7"/>
  <c r="M194" i="7"/>
  <c r="M250" i="7"/>
  <c r="M204" i="7"/>
  <c r="M174" i="7"/>
  <c r="M260" i="7"/>
  <c r="M215" i="7"/>
  <c r="M254" i="7"/>
  <c r="M291" i="7"/>
  <c r="M333" i="7"/>
  <c r="M330" i="7"/>
  <c r="M245" i="7"/>
  <c r="M340" i="7"/>
  <c r="M337" i="7"/>
  <c r="M241" i="7"/>
  <c r="M328" i="7"/>
  <c r="M83" i="7"/>
  <c r="M68" i="7"/>
  <c r="M137" i="7"/>
  <c r="M61" i="7"/>
  <c r="M70" i="7"/>
  <c r="M23" i="7"/>
  <c r="M87" i="7"/>
  <c r="M64" i="7"/>
  <c r="M128" i="7"/>
  <c r="M58" i="7"/>
  <c r="M122" i="7"/>
  <c r="M138" i="7"/>
  <c r="M158" i="7"/>
  <c r="M219" i="7"/>
  <c r="M160" i="7"/>
  <c r="M147" i="7"/>
  <c r="M213" i="7"/>
  <c r="M170" i="7"/>
  <c r="M167" i="7"/>
  <c r="M115" i="7"/>
  <c r="M117" i="7"/>
  <c r="M209" i="7"/>
  <c r="M182" i="7"/>
  <c r="M256" i="7"/>
  <c r="M320" i="7"/>
  <c r="M196" i="7"/>
  <c r="M258" i="7"/>
  <c r="M208" i="7"/>
  <c r="M210" i="7"/>
  <c r="M268" i="7"/>
  <c r="M217" i="7"/>
  <c r="M262" i="7"/>
  <c r="M293" i="7"/>
  <c r="M249" i="7"/>
  <c r="M338" i="7"/>
  <c r="M279" i="7"/>
  <c r="M257" i="7"/>
  <c r="M265" i="7"/>
  <c r="M253" i="7"/>
  <c r="M336" i="7"/>
  <c r="M35" i="7"/>
  <c r="M99" i="7"/>
  <c r="M84" i="7"/>
  <c r="M153" i="7"/>
  <c r="M22" i="7"/>
  <c r="M86" i="7"/>
  <c r="M39" i="7"/>
  <c r="M103" i="7"/>
  <c r="M80" i="7"/>
  <c r="M141" i="7"/>
  <c r="M74" i="7"/>
  <c r="M135" i="7"/>
  <c r="M166" i="7"/>
  <c r="M171" i="7"/>
  <c r="M77" i="7"/>
  <c r="M176" i="7"/>
  <c r="M165" i="7"/>
  <c r="M85" i="7"/>
  <c r="M89" i="7"/>
  <c r="M183" i="7"/>
  <c r="M152" i="7"/>
  <c r="M161" i="7"/>
  <c r="M231" i="7"/>
  <c r="M190" i="7"/>
  <c r="M272" i="7"/>
  <c r="M188" i="7"/>
  <c r="M206" i="7"/>
  <c r="M274" i="7"/>
  <c r="M232" i="7"/>
  <c r="M214" i="7"/>
  <c r="M284" i="7"/>
  <c r="M228" i="7"/>
  <c r="M278" i="7"/>
  <c r="M298" i="7"/>
  <c r="M287" i="7"/>
  <c r="M285" i="7"/>
  <c r="M301" i="7"/>
  <c r="M275" i="7"/>
  <c r="M273" i="7"/>
  <c r="M339" i="7"/>
  <c r="M31" i="7"/>
  <c r="M227" i="7"/>
  <c r="M222" i="7"/>
  <c r="M276" i="7"/>
  <c r="M271" i="7"/>
  <c r="M95" i="7"/>
  <c r="M168" i="7"/>
  <c r="M184" i="7"/>
  <c r="M226" i="7"/>
  <c r="M331" i="7"/>
  <c r="M27" i="7"/>
  <c r="M72" i="7"/>
  <c r="M154" i="7"/>
  <c r="M264" i="7"/>
  <c r="M270" i="7"/>
  <c r="M7" i="7"/>
  <c r="E4" i="7" s="1"/>
  <c r="M91" i="7"/>
  <c r="M133" i="7"/>
  <c r="M33" i="7"/>
  <c r="M186" i="7"/>
  <c r="M297" i="7"/>
  <c r="M76" i="7"/>
  <c r="M66" i="7"/>
  <c r="M41" i="7"/>
  <c r="M200" i="7"/>
  <c r="M267" i="7"/>
  <c r="M145" i="7"/>
  <c r="M130" i="7"/>
  <c r="M175" i="7"/>
  <c r="M266" i="7"/>
  <c r="M283" i="7"/>
  <c r="M69" i="7"/>
  <c r="M142" i="7"/>
  <c r="M131" i="7"/>
  <c r="M221" i="7"/>
  <c r="M281" i="7"/>
  <c r="M78" i="7"/>
  <c r="M163" i="7"/>
  <c r="M136" i="7"/>
  <c r="M212" i="7"/>
  <c r="M261" i="7"/>
  <c r="N21" i="7"/>
  <c r="N85" i="7"/>
  <c r="N148" i="7"/>
  <c r="N71" i="7"/>
  <c r="N134" i="7"/>
  <c r="N81" i="7"/>
  <c r="N144" i="7"/>
  <c r="N75" i="7"/>
  <c r="N138" i="7"/>
  <c r="N133" i="7"/>
  <c r="N78" i="7"/>
  <c r="N182" i="7"/>
  <c r="N48" i="7"/>
  <c r="N158" i="7"/>
  <c r="N98" i="7"/>
  <c r="N184" i="7"/>
  <c r="N100" i="7"/>
  <c r="N54" i="7"/>
  <c r="N178" i="7"/>
  <c r="N72" i="7"/>
  <c r="N26" i="7"/>
  <c r="N145" i="7"/>
  <c r="N212" i="7"/>
  <c r="N191" i="7"/>
  <c r="N275" i="7"/>
  <c r="N187" i="7"/>
  <c r="N181" i="7"/>
  <c r="N245" i="7"/>
  <c r="N205" i="7"/>
  <c r="N266" i="7"/>
  <c r="N263" i="7"/>
  <c r="N215" i="7"/>
  <c r="N273" i="7"/>
  <c r="N294" i="7"/>
  <c r="N298" i="7"/>
  <c r="N310" i="7"/>
  <c r="N300" i="7"/>
  <c r="N318" i="7"/>
  <c r="N308" i="7"/>
  <c r="N321" i="7"/>
  <c r="N29" i="7"/>
  <c r="N93" i="7"/>
  <c r="N156" i="7"/>
  <c r="N37" i="7"/>
  <c r="N101" i="7"/>
  <c r="N23" i="7"/>
  <c r="N87" i="7"/>
  <c r="N33" i="7"/>
  <c r="N97" i="7"/>
  <c r="N27" i="7"/>
  <c r="N91" i="7"/>
  <c r="N44" i="7"/>
  <c r="N149" i="7"/>
  <c r="N110" i="7"/>
  <c r="N198" i="7"/>
  <c r="N80" i="7"/>
  <c r="N171" i="7"/>
  <c r="N130" i="7"/>
  <c r="N200" i="7"/>
  <c r="N147" i="7"/>
  <c r="N86" i="7"/>
  <c r="N194" i="7"/>
  <c r="N104" i="7"/>
  <c r="N58" i="7"/>
  <c r="N164" i="7"/>
  <c r="N183" i="7"/>
  <c r="N233" i="7"/>
  <c r="N291" i="7"/>
  <c r="N193" i="7"/>
  <c r="N197" i="7"/>
  <c r="N261" i="7"/>
  <c r="N223" i="7"/>
  <c r="N213" i="7"/>
  <c r="N279" i="7"/>
  <c r="N226" i="7"/>
  <c r="N289" i="7"/>
  <c r="N324" i="7"/>
  <c r="N313" i="7"/>
  <c r="N320" i="7"/>
  <c r="N327" i="7"/>
  <c r="N332" i="7"/>
  <c r="N337" i="7"/>
  <c r="N236" i="7"/>
  <c r="N45" i="7"/>
  <c r="N109" i="7"/>
  <c r="N31" i="7"/>
  <c r="N95" i="7"/>
  <c r="N41" i="7"/>
  <c r="N105" i="7"/>
  <c r="N35" i="7"/>
  <c r="N99" i="7"/>
  <c r="N60" i="7"/>
  <c r="N161" i="7"/>
  <c r="N126" i="7"/>
  <c r="N206" i="7"/>
  <c r="N96" i="7"/>
  <c r="N179" i="7"/>
  <c r="N143" i="7"/>
  <c r="N208" i="7"/>
  <c r="N154" i="7"/>
  <c r="N102" i="7"/>
  <c r="N53" i="7"/>
  <c r="N117" i="7"/>
  <c r="N39" i="7"/>
  <c r="N103" i="7"/>
  <c r="N49" i="7"/>
  <c r="N113" i="7"/>
  <c r="N43" i="7"/>
  <c r="N107" i="7"/>
  <c r="N76" i="7"/>
  <c r="N169" i="7"/>
  <c r="N142" i="7"/>
  <c r="N214" i="7"/>
  <c r="N112" i="7"/>
  <c r="N34" i="7"/>
  <c r="N150" i="7"/>
  <c r="N36" i="7"/>
  <c r="N165" i="7"/>
  <c r="N118" i="7"/>
  <c r="N210" i="7"/>
  <c r="N141" i="7"/>
  <c r="N90" i="7"/>
  <c r="N180" i="7"/>
  <c r="N238" i="7"/>
  <c r="N243" i="7"/>
  <c r="N307" i="7"/>
  <c r="N218" i="7"/>
  <c r="N207" i="7"/>
  <c r="N277" i="7"/>
  <c r="N234" i="7"/>
  <c r="N232" i="7"/>
  <c r="N295" i="7"/>
  <c r="N241" i="7"/>
  <c r="N305" i="7"/>
  <c r="N328" i="7"/>
  <c r="N333" i="7"/>
  <c r="N338" i="7"/>
  <c r="N260" i="7"/>
  <c r="N244" i="7"/>
  <c r="N270" i="7"/>
  <c r="N296" i="7"/>
  <c r="N61" i="7"/>
  <c r="N125" i="7"/>
  <c r="N47" i="7"/>
  <c r="N111" i="7"/>
  <c r="N57" i="7"/>
  <c r="N121" i="7"/>
  <c r="N51" i="7"/>
  <c r="N115" i="7"/>
  <c r="N92" i="7"/>
  <c r="N30" i="7"/>
  <c r="N153" i="7"/>
  <c r="N222" i="7"/>
  <c r="N128" i="7"/>
  <c r="N50" i="7"/>
  <c r="N160" i="7"/>
  <c r="N52" i="7"/>
  <c r="N173" i="7"/>
  <c r="N151" i="7"/>
  <c r="N24" i="7"/>
  <c r="N157" i="7"/>
  <c r="N106" i="7"/>
  <c r="N188" i="7"/>
  <c r="N246" i="7"/>
  <c r="N251" i="7"/>
  <c r="N315" i="7"/>
  <c r="N220" i="7"/>
  <c r="N216" i="7"/>
  <c r="N285" i="7"/>
  <c r="N242" i="7"/>
  <c r="N239" i="7"/>
  <c r="N303" i="7"/>
  <c r="N249" i="7"/>
  <c r="N252" i="7"/>
  <c r="N336" i="7"/>
  <c r="N262" i="7"/>
  <c r="N248" i="7"/>
  <c r="N276" i="7"/>
  <c r="N272" i="7"/>
  <c r="N304" i="7"/>
  <c r="N316" i="7"/>
  <c r="N77" i="7"/>
  <c r="N140" i="7"/>
  <c r="N63" i="7"/>
  <c r="N127" i="7"/>
  <c r="N73" i="7"/>
  <c r="N136" i="7"/>
  <c r="N67" i="7"/>
  <c r="N131" i="7"/>
  <c r="N124" i="7"/>
  <c r="N62" i="7"/>
  <c r="N174" i="7"/>
  <c r="N32" i="7"/>
  <c r="N146" i="7"/>
  <c r="N82" i="7"/>
  <c r="N176" i="7"/>
  <c r="N84" i="7"/>
  <c r="N38" i="7"/>
  <c r="N170" i="7"/>
  <c r="N25" i="7"/>
  <c r="N28" i="7"/>
  <c r="N64" i="7"/>
  <c r="N116" i="7"/>
  <c r="N88" i="7"/>
  <c r="N155" i="7"/>
  <c r="N231" i="7"/>
  <c r="N189" i="7"/>
  <c r="N253" i="7"/>
  <c r="N211" i="7"/>
  <c r="N217" i="7"/>
  <c r="N309" i="7"/>
  <c r="N317" i="7"/>
  <c r="N325" i="7"/>
  <c r="N334" i="7"/>
  <c r="N65" i="7"/>
  <c r="N108" i="7"/>
  <c r="N139" i="7"/>
  <c r="N22" i="7"/>
  <c r="N120" i="7"/>
  <c r="N172" i="7"/>
  <c r="N235" i="7"/>
  <c r="N199" i="7"/>
  <c r="N269" i="7"/>
  <c r="N221" i="7"/>
  <c r="N228" i="7"/>
  <c r="N326" i="7"/>
  <c r="N330" i="7"/>
  <c r="N340" i="7"/>
  <c r="N264" i="7"/>
  <c r="N89" i="7"/>
  <c r="N135" i="7"/>
  <c r="N163" i="7"/>
  <c r="N70" i="7"/>
  <c r="N159" i="7"/>
  <c r="N196" i="7"/>
  <c r="N259" i="7"/>
  <c r="N229" i="7"/>
  <c r="N293" i="7"/>
  <c r="N247" i="7"/>
  <c r="N257" i="7"/>
  <c r="N288" i="7"/>
  <c r="N280" i="7"/>
  <c r="N274" i="7"/>
  <c r="N331" i="7"/>
  <c r="N69" i="7"/>
  <c r="N129" i="7"/>
  <c r="N46" i="7"/>
  <c r="N66" i="7"/>
  <c r="N162" i="7"/>
  <c r="N167" i="7"/>
  <c r="N204" i="7"/>
  <c r="N267" i="7"/>
  <c r="N240" i="7"/>
  <c r="N203" i="7"/>
  <c r="N255" i="7"/>
  <c r="N265" i="7"/>
  <c r="N290" i="7"/>
  <c r="N282" i="7"/>
  <c r="N302" i="7"/>
  <c r="N339" i="7"/>
  <c r="N132" i="7"/>
  <c r="N152" i="7"/>
  <c r="N94" i="7"/>
  <c r="N114" i="7"/>
  <c r="N186" i="7"/>
  <c r="N42" i="7"/>
  <c r="N177" i="7"/>
  <c r="N283" i="7"/>
  <c r="N195" i="7"/>
  <c r="N209" i="7"/>
  <c r="N271" i="7"/>
  <c r="N281" i="7"/>
  <c r="N306" i="7"/>
  <c r="N314" i="7"/>
  <c r="N329" i="7"/>
  <c r="N55" i="7"/>
  <c r="N59" i="7"/>
  <c r="N166" i="7"/>
  <c r="N168" i="7"/>
  <c r="N202" i="7"/>
  <c r="N74" i="7"/>
  <c r="N224" i="7"/>
  <c r="N299" i="7"/>
  <c r="N201" i="7"/>
  <c r="N225" i="7"/>
  <c r="N287" i="7"/>
  <c r="N297" i="7"/>
  <c r="N322" i="7"/>
  <c r="N335" i="7"/>
  <c r="N256" i="7"/>
  <c r="N79" i="7"/>
  <c r="N83" i="7"/>
  <c r="N190" i="7"/>
  <c r="N192" i="7"/>
  <c r="N40" i="7"/>
  <c r="N122" i="7"/>
  <c r="N254" i="7"/>
  <c r="N323" i="7"/>
  <c r="N227" i="7"/>
  <c r="N250" i="7"/>
  <c r="N311" i="7"/>
  <c r="N268" i="7"/>
  <c r="N284" i="7"/>
  <c r="N278" i="7"/>
  <c r="N312" i="7"/>
  <c r="N119" i="7"/>
  <c r="N123" i="7"/>
  <c r="N230" i="7"/>
  <c r="N68" i="7"/>
  <c r="N56" i="7"/>
  <c r="N137" i="7"/>
  <c r="N185" i="7"/>
  <c r="N175" i="7"/>
  <c r="N237" i="7"/>
  <c r="N258" i="7"/>
  <c r="N219" i="7"/>
  <c r="N292" i="7"/>
  <c r="N286" i="7"/>
  <c r="N301" i="7"/>
  <c r="N319" i="7"/>
  <c r="O78" i="7"/>
  <c r="O143" i="7"/>
  <c r="O72" i="7"/>
  <c r="O137" i="7"/>
  <c r="O46" i="7"/>
  <c r="O110" i="7"/>
  <c r="O40" i="7"/>
  <c r="O104" i="7"/>
  <c r="O50" i="7"/>
  <c r="O114" i="7"/>
  <c r="O38" i="7"/>
  <c r="O126" i="7"/>
  <c r="O80" i="7"/>
  <c r="O42" i="7"/>
  <c r="O122" i="7"/>
  <c r="O60" i="7"/>
  <c r="O124" i="7"/>
  <c r="O117" i="7"/>
  <c r="O71" i="7"/>
  <c r="O161" i="7"/>
  <c r="O225" i="7"/>
  <c r="O121" i="7"/>
  <c r="O59" i="7"/>
  <c r="O163" i="7"/>
  <c r="O45" i="7"/>
  <c r="O160" i="7"/>
  <c r="O111" i="7"/>
  <c r="O197" i="7"/>
  <c r="O113" i="7"/>
  <c r="O83" i="7"/>
  <c r="O167" i="7"/>
  <c r="O226" i="7"/>
  <c r="O246" i="7"/>
  <c r="O310" i="7"/>
  <c r="O186" i="7"/>
  <c r="O248" i="7"/>
  <c r="O196" i="7"/>
  <c r="O261" i="7"/>
  <c r="O242" i="7"/>
  <c r="O306" i="7"/>
  <c r="O236" i="7"/>
  <c r="O300" i="7"/>
  <c r="O291" i="7"/>
  <c r="O267" i="7"/>
  <c r="O283" i="7"/>
  <c r="O279" i="7"/>
  <c r="O315" i="7"/>
  <c r="O265" i="7"/>
  <c r="O312" i="7"/>
  <c r="O54" i="7"/>
  <c r="O135" i="7"/>
  <c r="O88" i="7"/>
  <c r="O58" i="7"/>
  <c r="O130" i="7"/>
  <c r="O68" i="7"/>
  <c r="O133" i="7"/>
  <c r="O136" i="7"/>
  <c r="O87" i="7"/>
  <c r="O169" i="7"/>
  <c r="O233" i="7"/>
  <c r="O142" i="7"/>
  <c r="O75" i="7"/>
  <c r="O171" i="7"/>
  <c r="O61" i="7"/>
  <c r="O168" i="7"/>
  <c r="O127" i="7"/>
  <c r="O205" i="7"/>
  <c r="O129" i="7"/>
  <c r="O99" i="7"/>
  <c r="O175" i="7"/>
  <c r="O228" i="7"/>
  <c r="O254" i="7"/>
  <c r="O318" i="7"/>
  <c r="O188" i="7"/>
  <c r="O256" i="7"/>
  <c r="O200" i="7"/>
  <c r="O269" i="7"/>
  <c r="O250" i="7"/>
  <c r="O314" i="7"/>
  <c r="O244" i="7"/>
  <c r="O243" i="7"/>
  <c r="O293" i="7"/>
  <c r="O287" i="7"/>
  <c r="O285" i="7"/>
  <c r="O281" i="7"/>
  <c r="O323" i="7"/>
  <c r="O271" i="7"/>
  <c r="O319" i="7"/>
  <c r="O62" i="7"/>
  <c r="O151" i="7"/>
  <c r="O96" i="7"/>
  <c r="O66" i="7"/>
  <c r="O139" i="7"/>
  <c r="O76" i="7"/>
  <c r="O21" i="7"/>
  <c r="O145" i="7"/>
  <c r="O103" i="7"/>
  <c r="O177" i="7"/>
  <c r="O25" i="7"/>
  <c r="O153" i="7"/>
  <c r="O91" i="7"/>
  <c r="O179" i="7"/>
  <c r="O77" i="7"/>
  <c r="O176" i="7"/>
  <c r="O144" i="7"/>
  <c r="O213" i="7"/>
  <c r="O148" i="7"/>
  <c r="O115" i="7"/>
  <c r="O183" i="7"/>
  <c r="O241" i="7"/>
  <c r="O262" i="7"/>
  <c r="O326" i="7"/>
  <c r="O192" i="7"/>
  <c r="O264" i="7"/>
  <c r="O206" i="7"/>
  <c r="O180" i="7"/>
  <c r="O258" i="7"/>
  <c r="O210" i="7"/>
  <c r="O252" i="7"/>
  <c r="O295" i="7"/>
  <c r="O297" i="7"/>
  <c r="O289" i="7"/>
  <c r="O307" i="7"/>
  <c r="O311" i="7"/>
  <c r="O325" i="7"/>
  <c r="O273" i="7"/>
  <c r="O321" i="7"/>
  <c r="O70" i="7"/>
  <c r="O24" i="7"/>
  <c r="O112" i="7"/>
  <c r="O74" i="7"/>
  <c r="O147" i="7"/>
  <c r="O84" i="7"/>
  <c r="O37" i="7"/>
  <c r="O155" i="7"/>
  <c r="O119" i="7"/>
  <c r="O185" i="7"/>
  <c r="O41" i="7"/>
  <c r="O166" i="7"/>
  <c r="O107" i="7"/>
  <c r="O187" i="7"/>
  <c r="O93" i="7"/>
  <c r="O31" i="7"/>
  <c r="O154" i="7"/>
  <c r="O33" i="7"/>
  <c r="O162" i="7"/>
  <c r="O131" i="7"/>
  <c r="O191" i="7"/>
  <c r="O249" i="7"/>
  <c r="O270" i="7"/>
  <c r="O184" i="7"/>
  <c r="O198" i="7"/>
  <c r="O272" i="7"/>
  <c r="O216" i="7"/>
  <c r="O202" i="7"/>
  <c r="O266" i="7"/>
  <c r="O212" i="7"/>
  <c r="O260" i="7"/>
  <c r="O316" i="7"/>
  <c r="O305" i="7"/>
  <c r="O299" i="7"/>
  <c r="O317" i="7"/>
  <c r="O327" i="7"/>
  <c r="O332" i="7"/>
  <c r="O303" i="7"/>
  <c r="O334" i="7"/>
  <c r="O86" i="7"/>
  <c r="O32" i="7"/>
  <c r="O120" i="7"/>
  <c r="O82" i="7"/>
  <c r="O28" i="7"/>
  <c r="O92" i="7"/>
  <c r="O53" i="7"/>
  <c r="O164" i="7"/>
  <c r="O132" i="7"/>
  <c r="O193" i="7"/>
  <c r="O57" i="7"/>
  <c r="O174" i="7"/>
  <c r="O123" i="7"/>
  <c r="O195" i="7"/>
  <c r="O109" i="7"/>
  <c r="O47" i="7"/>
  <c r="O165" i="7"/>
  <c r="O49" i="7"/>
  <c r="O170" i="7"/>
  <c r="O141" i="7"/>
  <c r="O199" i="7"/>
  <c r="O257" i="7"/>
  <c r="O278" i="7"/>
  <c r="O190" i="7"/>
  <c r="O218" i="7"/>
  <c r="O280" i="7"/>
  <c r="O227" i="7"/>
  <c r="O204" i="7"/>
  <c r="O274" i="7"/>
  <c r="O214" i="7"/>
  <c r="O268" i="7"/>
  <c r="O331" i="7"/>
  <c r="O309" i="7"/>
  <c r="O313" i="7"/>
  <c r="O320" i="7"/>
  <c r="O335" i="7"/>
  <c r="O340" i="7"/>
  <c r="O308" i="7"/>
  <c r="O94" i="7"/>
  <c r="O48" i="7"/>
  <c r="O128" i="7"/>
  <c r="O90" i="7"/>
  <c r="O36" i="7"/>
  <c r="O100" i="7"/>
  <c r="O69" i="7"/>
  <c r="O23" i="7"/>
  <c r="O134" i="7"/>
  <c r="O201" i="7"/>
  <c r="O73" i="7"/>
  <c r="O182" i="7"/>
  <c r="O146" i="7"/>
  <c r="O203" i="7"/>
  <c r="O125" i="7"/>
  <c r="O63" i="7"/>
  <c r="O173" i="7"/>
  <c r="O65" i="7"/>
  <c r="O35" i="7"/>
  <c r="O152" i="7"/>
  <c r="O207" i="7"/>
  <c r="O222" i="7"/>
  <c r="O286" i="7"/>
  <c r="O231" i="7"/>
  <c r="O220" i="7"/>
  <c r="O288" i="7"/>
  <c r="O237" i="7"/>
  <c r="O208" i="7"/>
  <c r="O282" i="7"/>
  <c r="O221" i="7"/>
  <c r="O276" i="7"/>
  <c r="O339" i="7"/>
  <c r="O324" i="7"/>
  <c r="O322" i="7"/>
  <c r="O330" i="7"/>
  <c r="O275" i="7"/>
  <c r="O232" i="7"/>
  <c r="O329" i="7"/>
  <c r="O22" i="7"/>
  <c r="O102" i="7"/>
  <c r="O56" i="7"/>
  <c r="O26" i="7"/>
  <c r="O98" i="7"/>
  <c r="O44" i="7"/>
  <c r="O108" i="7"/>
  <c r="O85" i="7"/>
  <c r="O39" i="7"/>
  <c r="O138" i="7"/>
  <c r="O209" i="7"/>
  <c r="O89" i="7"/>
  <c r="O27" i="7"/>
  <c r="O156" i="7"/>
  <c r="O211" i="7"/>
  <c r="O140" i="7"/>
  <c r="O79" i="7"/>
  <c r="O181" i="7"/>
  <c r="O81" i="7"/>
  <c r="O51" i="7"/>
  <c r="O157" i="7"/>
  <c r="O178" i="7"/>
  <c r="O224" i="7"/>
  <c r="O294" i="7"/>
  <c r="O235" i="7"/>
  <c r="O229" i="7"/>
  <c r="O296" i="7"/>
  <c r="O245" i="7"/>
  <c r="O223" i="7"/>
  <c r="O290" i="7"/>
  <c r="O230" i="7"/>
  <c r="O284" i="7"/>
  <c r="O255" i="7"/>
  <c r="O328" i="7"/>
  <c r="O333" i="7"/>
  <c r="O338" i="7"/>
  <c r="O277" i="7"/>
  <c r="O247" i="7"/>
  <c r="O337" i="7"/>
  <c r="O30" i="7"/>
  <c r="O118" i="7"/>
  <c r="O64" i="7"/>
  <c r="O34" i="7"/>
  <c r="O106" i="7"/>
  <c r="O52" i="7"/>
  <c r="O116" i="7"/>
  <c r="O101" i="7"/>
  <c r="O55" i="7"/>
  <c r="O149" i="7"/>
  <c r="O217" i="7"/>
  <c r="O105" i="7"/>
  <c r="O43" i="7"/>
  <c r="O158" i="7"/>
  <c r="O29" i="7"/>
  <c r="O150" i="7"/>
  <c r="O95" i="7"/>
  <c r="O189" i="7"/>
  <c r="O97" i="7"/>
  <c r="O67" i="7"/>
  <c r="O159" i="7"/>
  <c r="O215" i="7"/>
  <c r="O238" i="7"/>
  <c r="O302" i="7"/>
  <c r="O172" i="7"/>
  <c r="O240" i="7"/>
  <c r="O194" i="7"/>
  <c r="O253" i="7"/>
  <c r="O234" i="7"/>
  <c r="O298" i="7"/>
  <c r="O219" i="7"/>
  <c r="O292" i="7"/>
  <c r="O263" i="7"/>
  <c r="O336" i="7"/>
  <c r="O251" i="7"/>
  <c r="O239" i="7"/>
  <c r="O301" i="7"/>
  <c r="O259" i="7"/>
  <c r="O304" i="7"/>
  <c r="O18" i="7"/>
  <c r="M18" i="7"/>
  <c r="N18" i="7"/>
  <c r="M155" i="8" l="1"/>
  <c r="R155" i="8" s="1"/>
  <c r="M141" i="8"/>
  <c r="M22" i="8"/>
  <c r="M236" i="8"/>
  <c r="M140" i="8"/>
  <c r="M296" i="8"/>
  <c r="M179" i="8"/>
  <c r="R179" i="8" s="1"/>
  <c r="M46" i="8"/>
  <c r="V11" i="8"/>
  <c r="V3" i="8"/>
  <c r="M301" i="8"/>
  <c r="R301" i="8" s="1"/>
  <c r="M286" i="8"/>
  <c r="N286" i="8" s="1"/>
  <c r="M117" i="8"/>
  <c r="M74" i="8"/>
  <c r="M260" i="8"/>
  <c r="R260" i="8" s="1"/>
  <c r="M108" i="8"/>
  <c r="M233" i="8"/>
  <c r="M313" i="8"/>
  <c r="N313" i="8" s="1"/>
  <c r="M207" i="8"/>
  <c r="M334" i="8"/>
  <c r="N334" i="8" s="1"/>
  <c r="M241" i="8"/>
  <c r="N241" i="8" s="1"/>
  <c r="M257" i="8"/>
  <c r="M242" i="8"/>
  <c r="R242" i="8" s="1"/>
  <c r="V7" i="8"/>
  <c r="M29" i="8"/>
  <c r="M182" i="8"/>
  <c r="N182" i="8" s="1"/>
  <c r="M332" i="8"/>
  <c r="N332" i="8" s="1"/>
  <c r="M101" i="8"/>
  <c r="M47" i="8"/>
  <c r="M196" i="8"/>
  <c r="R196" i="8" s="1"/>
  <c r="M183" i="8"/>
  <c r="N183" i="8" s="1"/>
  <c r="M280" i="8"/>
  <c r="M112" i="8"/>
  <c r="M199" i="8"/>
  <c r="N199" i="8" s="1"/>
  <c r="M61" i="8"/>
  <c r="M104" i="8"/>
  <c r="M105" i="8"/>
  <c r="M51" i="8"/>
  <c r="M254" i="8"/>
  <c r="R254" i="8" s="1"/>
  <c r="M78" i="8"/>
  <c r="M90" i="8"/>
  <c r="M263" i="8"/>
  <c r="N263" i="8" s="1"/>
  <c r="M178" i="8"/>
  <c r="M91" i="8"/>
  <c r="M224" i="8"/>
  <c r="M235" i="8"/>
  <c r="M120" i="8"/>
  <c r="R120" i="8" s="1"/>
  <c r="V5" i="8"/>
  <c r="M97" i="8"/>
  <c r="R97" i="8" s="1"/>
  <c r="M314" i="8"/>
  <c r="N314" i="8" s="1"/>
  <c r="M305" i="8"/>
  <c r="M79" i="8"/>
  <c r="M162" i="8"/>
  <c r="N162" i="8" s="1"/>
  <c r="M44" i="8"/>
  <c r="N44" i="8" s="1"/>
  <c r="M100" i="8"/>
  <c r="N100" i="8" s="1"/>
  <c r="M142" i="8"/>
  <c r="M135" i="8"/>
  <c r="M131" i="8"/>
  <c r="N131" i="8" s="1"/>
  <c r="M136" i="8"/>
  <c r="N136" i="8" s="1"/>
  <c r="M32" i="8"/>
  <c r="R32" i="8" s="1"/>
  <c r="M48" i="8"/>
  <c r="M99" i="8"/>
  <c r="M36" i="8"/>
  <c r="N36" i="8" s="1"/>
  <c r="M222" i="8"/>
  <c r="M175" i="8"/>
  <c r="M214" i="8"/>
  <c r="N214" i="8" s="1"/>
  <c r="M56" i="8"/>
  <c r="R56" i="8" s="1"/>
  <c r="M33" i="8"/>
  <c r="N33" i="8" s="1"/>
  <c r="M80" i="8"/>
  <c r="N80" i="8" s="1"/>
  <c r="M30" i="8"/>
  <c r="M75" i="8"/>
  <c r="N75" i="8" s="1"/>
  <c r="M283" i="8"/>
  <c r="M217" i="8"/>
  <c r="R217" i="8" s="1"/>
  <c r="V23" i="8"/>
  <c r="E5" i="7"/>
  <c r="E6" i="7"/>
  <c r="E9" i="7" s="1"/>
  <c r="M107" i="8"/>
  <c r="N107" i="8" s="1"/>
  <c r="M21" i="8"/>
  <c r="N21" i="8" s="1"/>
  <c r="M266" i="8"/>
  <c r="N266" i="8" s="1"/>
  <c r="M138" i="8"/>
  <c r="N138" i="8" s="1"/>
  <c r="M258" i="8"/>
  <c r="N258" i="8" s="1"/>
  <c r="M72" i="8"/>
  <c r="R72" i="8" s="1"/>
  <c r="M81" i="8"/>
  <c r="N81" i="8" s="1"/>
  <c r="M82" i="8"/>
  <c r="R82" i="8" s="1"/>
  <c r="M195" i="8"/>
  <c r="N195" i="8" s="1"/>
  <c r="M102" i="8"/>
  <c r="R102" i="8" s="1"/>
  <c r="M316" i="8"/>
  <c r="N316" i="8" s="1"/>
  <c r="M325" i="8"/>
  <c r="R325" i="8" s="1"/>
  <c r="M24" i="8"/>
  <c r="R24" i="8" s="1"/>
  <c r="M159" i="8"/>
  <c r="N159" i="8" s="1"/>
  <c r="M94" i="8"/>
  <c r="N94" i="8" s="1"/>
  <c r="M204" i="8"/>
  <c r="N204" i="8" s="1"/>
  <c r="M62" i="8"/>
  <c r="R62" i="8" s="1"/>
  <c r="M329" i="8"/>
  <c r="R329" i="8" s="1"/>
  <c r="M111" i="8"/>
  <c r="N111" i="8" s="1"/>
  <c r="M194" i="8"/>
  <c r="N194" i="8" s="1"/>
  <c r="M276" i="8"/>
  <c r="R276" i="8" s="1"/>
  <c r="M267" i="8"/>
  <c r="N267" i="8" s="1"/>
  <c r="M185" i="8"/>
  <c r="M225" i="8"/>
  <c r="M146" i="8"/>
  <c r="N146" i="8" s="1"/>
  <c r="M270" i="8"/>
  <c r="N270" i="8" s="1"/>
  <c r="M170" i="8"/>
  <c r="R170" i="8" s="1"/>
  <c r="M221" i="8"/>
  <c r="R221" i="8" s="1"/>
  <c r="M336" i="8"/>
  <c r="N336" i="8" s="1"/>
  <c r="M151" i="8"/>
  <c r="N151" i="8" s="1"/>
  <c r="M84" i="8"/>
  <c r="M106" i="8"/>
  <c r="M190" i="8"/>
  <c r="R190" i="8" s="1"/>
  <c r="M181" i="8"/>
  <c r="R181" i="8" s="1"/>
  <c r="V16" i="8"/>
  <c r="M213" i="8"/>
  <c r="N213" i="8" s="1"/>
  <c r="M64" i="8"/>
  <c r="N64" i="8" s="1"/>
  <c r="M25" i="8"/>
  <c r="R25" i="8" s="1"/>
  <c r="M201" i="8"/>
  <c r="M96" i="8"/>
  <c r="R96" i="8" s="1"/>
  <c r="M226" i="8"/>
  <c r="N226" i="8" s="1"/>
  <c r="M215" i="8"/>
  <c r="N215" i="8" s="1"/>
  <c r="M168" i="8"/>
  <c r="R168" i="8" s="1"/>
  <c r="M173" i="8"/>
  <c r="R173" i="8" s="1"/>
  <c r="M249" i="8"/>
  <c r="R249" i="8" s="1"/>
  <c r="M205" i="8"/>
  <c r="R205" i="8" s="1"/>
  <c r="M70" i="8"/>
  <c r="M231" i="8"/>
  <c r="M323" i="8"/>
  <c r="R323" i="8" s="1"/>
  <c r="V2" i="8"/>
  <c r="V24" i="8"/>
  <c r="M83" i="8"/>
  <c r="N83" i="8" s="1"/>
  <c r="M156" i="8"/>
  <c r="N156" i="8" s="1"/>
  <c r="M230" i="8"/>
  <c r="N230" i="8" s="1"/>
  <c r="V17" i="8"/>
  <c r="M315" i="8"/>
  <c r="M41" i="8"/>
  <c r="R41" i="8" s="1"/>
  <c r="M54" i="8"/>
  <c r="R54" i="8" s="1"/>
  <c r="M285" i="8"/>
  <c r="R285" i="8" s="1"/>
  <c r="M268" i="8"/>
  <c r="N268" i="8" s="1"/>
  <c r="M210" i="8"/>
  <c r="N210" i="8" s="1"/>
  <c r="M223" i="8"/>
  <c r="N223" i="8" s="1"/>
  <c r="M109" i="8"/>
  <c r="M31" i="8"/>
  <c r="R31" i="8" s="1"/>
  <c r="M282" i="8"/>
  <c r="N282" i="8" s="1"/>
  <c r="M69" i="8"/>
  <c r="R69" i="8" s="1"/>
  <c r="M234" i="8"/>
  <c r="N234" i="8" s="1"/>
  <c r="M253" i="8"/>
  <c r="R253" i="8" s="1"/>
  <c r="M278" i="8"/>
  <c r="N278" i="8" s="1"/>
  <c r="M237" i="8"/>
  <c r="N237" i="8" s="1"/>
  <c r="M299" i="8"/>
  <c r="N299" i="8" s="1"/>
  <c r="M50" i="8"/>
  <c r="R50" i="8" s="1"/>
  <c r="M247" i="8"/>
  <c r="R247" i="8" s="1"/>
  <c r="M166" i="8"/>
  <c r="R166" i="8" s="1"/>
  <c r="M43" i="8"/>
  <c r="R43" i="8" s="1"/>
  <c r="M212" i="8"/>
  <c r="R212" i="8" s="1"/>
  <c r="M124" i="8"/>
  <c r="R124" i="8" s="1"/>
  <c r="M150" i="8"/>
  <c r="N150" i="8" s="1"/>
  <c r="M293" i="8"/>
  <c r="R293" i="8" s="1"/>
  <c r="M132" i="8"/>
  <c r="M275" i="8"/>
  <c r="N275" i="8" s="1"/>
  <c r="M172" i="8"/>
  <c r="N172" i="8" s="1"/>
  <c r="M287" i="8"/>
  <c r="R287" i="8" s="1"/>
  <c r="M26" i="8"/>
  <c r="R26" i="8" s="1"/>
  <c r="M116" i="8"/>
  <c r="R116" i="8" s="1"/>
  <c r="M211" i="8"/>
  <c r="R211" i="8" s="1"/>
  <c r="M77" i="8"/>
  <c r="M229" i="8"/>
  <c r="N229" i="8" s="1"/>
  <c r="V22" i="8"/>
  <c r="V25" i="8"/>
  <c r="M49" i="8"/>
  <c r="R49" i="8" s="1"/>
  <c r="M295" i="8"/>
  <c r="R295" i="8" s="1"/>
  <c r="M139" i="8"/>
  <c r="N139" i="8" s="1"/>
  <c r="V18" i="8"/>
  <c r="M126" i="8"/>
  <c r="M188" i="8"/>
  <c r="M23" i="8"/>
  <c r="N23" i="8" s="1"/>
  <c r="M250" i="8"/>
  <c r="N250" i="8" s="1"/>
  <c r="M262" i="8"/>
  <c r="R262" i="8" s="1"/>
  <c r="M39" i="8"/>
  <c r="N39" i="8" s="1"/>
  <c r="M115" i="8"/>
  <c r="R115" i="8" s="1"/>
  <c r="M114" i="8"/>
  <c r="R114" i="8" s="1"/>
  <c r="M308" i="8"/>
  <c r="R308" i="8" s="1"/>
  <c r="M87" i="8"/>
  <c r="M167" i="8"/>
  <c r="R167" i="8" s="1"/>
  <c r="M322" i="8"/>
  <c r="N322" i="8" s="1"/>
  <c r="M113" i="8"/>
  <c r="R113" i="8" s="1"/>
  <c r="M330" i="8"/>
  <c r="R330" i="8" s="1"/>
  <c r="M38" i="8"/>
  <c r="N38" i="8" s="1"/>
  <c r="M290" i="8"/>
  <c r="N290" i="8" s="1"/>
  <c r="M302" i="8"/>
  <c r="R302" i="8" s="1"/>
  <c r="V14" i="8"/>
  <c r="M220" i="8"/>
  <c r="N220" i="8" s="1"/>
  <c r="M273" i="8"/>
  <c r="N273" i="8" s="1"/>
  <c r="M93" i="8"/>
  <c r="N93" i="8" s="1"/>
  <c r="M319" i="8"/>
  <c r="N319" i="8" s="1"/>
  <c r="M103" i="8"/>
  <c r="N103" i="8" s="1"/>
  <c r="M272" i="8"/>
  <c r="N272" i="8" s="1"/>
  <c r="M264" i="8"/>
  <c r="M203" i="8"/>
  <c r="N203" i="8" s="1"/>
  <c r="M125" i="8"/>
  <c r="N125" i="8" s="1"/>
  <c r="M92" i="8"/>
  <c r="N92" i="8" s="1"/>
  <c r="M189" i="8"/>
  <c r="R189" i="8" s="1"/>
  <c r="V8" i="8"/>
  <c r="M244" i="8"/>
  <c r="N244" i="8" s="1"/>
  <c r="M34" i="8"/>
  <c r="R34" i="8" s="1"/>
  <c r="M163" i="8"/>
  <c r="N163" i="8" s="1"/>
  <c r="M40" i="8"/>
  <c r="N40" i="8" s="1"/>
  <c r="M251" i="8"/>
  <c r="R251" i="8" s="1"/>
  <c r="M148" i="8"/>
  <c r="N148" i="8" s="1"/>
  <c r="M158" i="8"/>
  <c r="N158" i="8" s="1"/>
  <c r="M252" i="8"/>
  <c r="N252" i="8" s="1"/>
  <c r="V10" i="8"/>
  <c r="M35" i="8"/>
  <c r="N35" i="8" s="1"/>
  <c r="M261" i="8"/>
  <c r="N261" i="8" s="1"/>
  <c r="M197" i="8"/>
  <c r="N197" i="8" s="1"/>
  <c r="M67" i="8"/>
  <c r="N67" i="8" s="1"/>
  <c r="M219" i="8"/>
  <c r="N219" i="8" s="1"/>
  <c r="M328" i="8"/>
  <c r="N328" i="8" s="1"/>
  <c r="M121" i="8"/>
  <c r="N121" i="8" s="1"/>
  <c r="M246" i="8"/>
  <c r="R246" i="8" s="1"/>
  <c r="M128" i="8"/>
  <c r="R128" i="8" s="1"/>
  <c r="M169" i="8"/>
  <c r="N169" i="8" s="1"/>
  <c r="M71" i="8"/>
  <c r="R71" i="8" s="1"/>
  <c r="M310" i="8"/>
  <c r="N310" i="8" s="1"/>
  <c r="V20" i="8"/>
  <c r="M289" i="8"/>
  <c r="R289" i="8" s="1"/>
  <c r="M145" i="8"/>
  <c r="N145" i="8" s="1"/>
  <c r="M243" i="8"/>
  <c r="R243" i="8" s="1"/>
  <c r="M157" i="8"/>
  <c r="R157" i="8" s="1"/>
  <c r="M63" i="8"/>
  <c r="N63" i="8" s="1"/>
  <c r="M304" i="8"/>
  <c r="N304" i="8" s="1"/>
  <c r="M123" i="8"/>
  <c r="N123" i="8" s="1"/>
  <c r="M333" i="8"/>
  <c r="N333" i="8" s="1"/>
  <c r="M143" i="8"/>
  <c r="N143" i="8" s="1"/>
  <c r="M248" i="8"/>
  <c r="N248" i="8" s="1"/>
  <c r="M297" i="8"/>
  <c r="N297" i="8" s="1"/>
  <c r="M59" i="8"/>
  <c r="R59" i="8" s="1"/>
  <c r="M291" i="8"/>
  <c r="R291" i="8" s="1"/>
  <c r="M174" i="8"/>
  <c r="R174" i="8" s="1"/>
  <c r="M133" i="8"/>
  <c r="R133" i="8" s="1"/>
  <c r="M238" i="8"/>
  <c r="R238" i="8" s="1"/>
  <c r="M307" i="8"/>
  <c r="N307" i="8" s="1"/>
  <c r="M271" i="8"/>
  <c r="N271" i="8" s="1"/>
  <c r="M127" i="8"/>
  <c r="R127" i="8" s="1"/>
  <c r="M85" i="8"/>
  <c r="R85" i="8" s="1"/>
  <c r="M119" i="8"/>
  <c r="N119" i="8" s="1"/>
  <c r="M324" i="8"/>
  <c r="N324" i="8" s="1"/>
  <c r="M53" i="8"/>
  <c r="R53" i="8" s="1"/>
  <c r="M160" i="8"/>
  <c r="N160" i="8" s="1"/>
  <c r="M191" i="8"/>
  <c r="N191" i="8" s="1"/>
  <c r="M180" i="8"/>
  <c r="R180" i="8" s="1"/>
  <c r="M193" i="8"/>
  <c r="R193" i="8" s="1"/>
  <c r="M161" i="8"/>
  <c r="R161" i="8" s="1"/>
  <c r="M137" i="8"/>
  <c r="N137" i="8" s="1"/>
  <c r="M209" i="8"/>
  <c r="N209" i="8" s="1"/>
  <c r="M176" i="8"/>
  <c r="N176" i="8" s="1"/>
  <c r="M227" i="8"/>
  <c r="N227" i="8" s="1"/>
  <c r="M317" i="8"/>
  <c r="R317" i="8" s="1"/>
  <c r="M269" i="8"/>
  <c r="N269" i="8" s="1"/>
  <c r="M57" i="8"/>
  <c r="R57" i="8" s="1"/>
  <c r="M45" i="8"/>
  <c r="N45" i="8" s="1"/>
  <c r="M326" i="8"/>
  <c r="N326" i="8" s="1"/>
  <c r="M228" i="8"/>
  <c r="N228" i="8" s="1"/>
  <c r="V9" i="8"/>
  <c r="M202" i="8"/>
  <c r="N202" i="8" s="1"/>
  <c r="M37" i="8"/>
  <c r="R37" i="8" s="1"/>
  <c r="M58" i="8"/>
  <c r="N58" i="8" s="1"/>
  <c r="M279" i="8"/>
  <c r="N279" i="8" s="1"/>
  <c r="M309" i="8"/>
  <c r="R309" i="8" s="1"/>
  <c r="M240" i="8"/>
  <c r="R240" i="8" s="1"/>
  <c r="M292" i="8"/>
  <c r="R292" i="8" s="1"/>
  <c r="M192" i="8"/>
  <c r="N192" i="8" s="1"/>
  <c r="M177" i="8"/>
  <c r="R177" i="8" s="1"/>
  <c r="M55" i="8"/>
  <c r="R55" i="8" s="1"/>
  <c r="M208" i="8"/>
  <c r="R208" i="8" s="1"/>
  <c r="M171" i="8"/>
  <c r="N171" i="8" s="1"/>
  <c r="M98" i="8"/>
  <c r="R98" i="8" s="1"/>
  <c r="M216" i="8"/>
  <c r="R216" i="8" s="1"/>
  <c r="M60" i="8"/>
  <c r="N60" i="8" s="1"/>
  <c r="M134" i="8"/>
  <c r="R134" i="8" s="1"/>
  <c r="V21" i="8"/>
  <c r="M288" i="8"/>
  <c r="N288" i="8" s="1"/>
  <c r="M184" i="8"/>
  <c r="N184" i="8" s="1"/>
  <c r="M259" i="8"/>
  <c r="N259" i="8" s="1"/>
  <c r="M89" i="8"/>
  <c r="N89" i="8" s="1"/>
  <c r="M65" i="8"/>
  <c r="R65" i="8" s="1"/>
  <c r="M164" i="8"/>
  <c r="R164" i="8" s="1"/>
  <c r="M147" i="8"/>
  <c r="N147" i="8" s="1"/>
  <c r="M28" i="8"/>
  <c r="N28" i="8" s="1"/>
  <c r="M256" i="8"/>
  <c r="R256" i="8" s="1"/>
  <c r="M118" i="8"/>
  <c r="R118" i="8" s="1"/>
  <c r="M187" i="8"/>
  <c r="N187" i="8" s="1"/>
  <c r="V19" i="8"/>
  <c r="M265" i="8"/>
  <c r="R265" i="8" s="1"/>
  <c r="M312" i="8"/>
  <c r="R312" i="8" s="1"/>
  <c r="M76" i="8"/>
  <c r="N76" i="8" s="1"/>
  <c r="V13" i="8"/>
  <c r="M306" i="8"/>
  <c r="N306" i="8" s="1"/>
  <c r="M42" i="8"/>
  <c r="R42" i="8" s="1"/>
  <c r="M198" i="8"/>
  <c r="R198" i="8" s="1"/>
  <c r="M335" i="8"/>
  <c r="N335" i="8" s="1"/>
  <c r="M73" i="8"/>
  <c r="R73" i="8" s="1"/>
  <c r="M232" i="8"/>
  <c r="R232" i="8" s="1"/>
  <c r="M186" i="8"/>
  <c r="R186" i="8" s="1"/>
  <c r="M239" i="8"/>
  <c r="N239" i="8" s="1"/>
  <c r="M66" i="8"/>
  <c r="R66" i="8" s="1"/>
  <c r="M206" i="8"/>
  <c r="N206" i="8" s="1"/>
  <c r="M300" i="8"/>
  <c r="N300" i="8" s="1"/>
  <c r="M200" i="8"/>
  <c r="N200" i="8" s="1"/>
  <c r="M331" i="8"/>
  <c r="N331" i="8" s="1"/>
  <c r="M321" i="8"/>
  <c r="N321" i="8" s="1"/>
  <c r="M88" i="8"/>
  <c r="N88" i="8" s="1"/>
  <c r="M284" i="8"/>
  <c r="N284" i="8" s="1"/>
  <c r="M298" i="8"/>
  <c r="N298" i="8" s="1"/>
  <c r="M255" i="8"/>
  <c r="N255" i="8" s="1"/>
  <c r="M245" i="8"/>
  <c r="R245" i="8" s="1"/>
  <c r="V6" i="8"/>
  <c r="M86" i="8"/>
  <c r="N86" i="8" s="1"/>
  <c r="M122" i="8"/>
  <c r="N122" i="8" s="1"/>
  <c r="M294" i="8"/>
  <c r="N294" i="8" s="1"/>
  <c r="M327" i="8"/>
  <c r="N327" i="8" s="1"/>
  <c r="M129" i="8"/>
  <c r="N129" i="8" s="1"/>
  <c r="M95" i="8"/>
  <c r="N95" i="8" s="1"/>
  <c r="M165" i="8"/>
  <c r="R165" i="8" s="1"/>
  <c r="M68" i="8"/>
  <c r="N68" i="8" s="1"/>
  <c r="M277" i="8"/>
  <c r="R277" i="8" s="1"/>
  <c r="V15" i="8"/>
  <c r="M218" i="8"/>
  <c r="N218" i="8" s="1"/>
  <c r="M303" i="8"/>
  <c r="N303" i="8" s="1"/>
  <c r="M152" i="8"/>
  <c r="N152" i="8" s="1"/>
  <c r="M320" i="8"/>
  <c r="N320" i="8" s="1"/>
  <c r="M130" i="8"/>
  <c r="R130" i="8" s="1"/>
  <c r="V12" i="8"/>
  <c r="M149" i="8"/>
  <c r="N149" i="8" s="1"/>
  <c r="M311" i="8"/>
  <c r="N311" i="8" s="1"/>
  <c r="V26" i="8"/>
  <c r="M318" i="8"/>
  <c r="N318" i="8" s="1"/>
  <c r="V27" i="8"/>
  <c r="M274" i="8"/>
  <c r="R274" i="8" s="1"/>
  <c r="N46" i="8"/>
  <c r="R46" i="8"/>
  <c r="N155" i="8"/>
  <c r="N78" i="8"/>
  <c r="R78" i="8"/>
  <c r="N56" i="8"/>
  <c r="R286" i="8"/>
  <c r="R334" i="8"/>
  <c r="N112" i="8"/>
  <c r="R112" i="8"/>
  <c r="R162" i="8"/>
  <c r="N30" i="8"/>
  <c r="R30" i="8"/>
  <c r="R44" i="8"/>
  <c r="N47" i="8"/>
  <c r="R47" i="8"/>
  <c r="R21" i="8"/>
  <c r="R241" i="8"/>
  <c r="R138" i="8"/>
  <c r="R27" i="8"/>
  <c r="N27" i="8"/>
  <c r="N301" i="8"/>
  <c r="N70" i="8"/>
  <c r="R70" i="8"/>
  <c r="R108" i="8"/>
  <c r="N108" i="8"/>
  <c r="N196" i="8"/>
  <c r="N217" i="8"/>
  <c r="N222" i="8"/>
  <c r="R222" i="8"/>
  <c r="N106" i="8"/>
  <c r="R106" i="8"/>
  <c r="R163" i="8"/>
  <c r="N82" i="8"/>
  <c r="R94" i="8"/>
  <c r="N71" i="8"/>
  <c r="N105" i="8"/>
  <c r="R105" i="8"/>
  <c r="N312" i="8"/>
  <c r="R22" i="8"/>
  <c r="N22" i="8"/>
  <c r="N236" i="8"/>
  <c r="R236" i="8"/>
  <c r="R29" i="8"/>
  <c r="N29" i="8"/>
  <c r="R90" i="8"/>
  <c r="N90" i="8"/>
  <c r="R280" i="8"/>
  <c r="N280" i="8"/>
  <c r="N79" i="8"/>
  <c r="R79" i="8"/>
  <c r="R80" i="8"/>
  <c r="N141" i="8"/>
  <c r="R141" i="8"/>
  <c r="N32" i="8"/>
  <c r="N185" i="8"/>
  <c r="R185" i="8"/>
  <c r="R107" i="8"/>
  <c r="N175" i="8"/>
  <c r="R175" i="8"/>
  <c r="N97" i="8"/>
  <c r="N207" i="8"/>
  <c r="R207" i="8"/>
  <c r="N140" i="8"/>
  <c r="R140" i="8"/>
  <c r="N305" i="8"/>
  <c r="R305" i="8"/>
  <c r="R33" i="8"/>
  <c r="N233" i="8"/>
  <c r="R233" i="8"/>
  <c r="R136" i="8"/>
  <c r="R332" i="8"/>
  <c r="N178" i="8"/>
  <c r="R178" i="8"/>
  <c r="N296" i="8"/>
  <c r="R296" i="8"/>
  <c r="N240" i="8"/>
  <c r="N292" i="8"/>
  <c r="N51" i="8"/>
  <c r="R51" i="8"/>
  <c r="N87" i="8"/>
  <c r="R87" i="8"/>
  <c r="N132" i="8"/>
  <c r="R132" i="8"/>
  <c r="K34" i="7"/>
  <c r="K293" i="7"/>
  <c r="K71" i="7"/>
  <c r="K307" i="7"/>
  <c r="K215" i="7"/>
  <c r="K58" i="7"/>
  <c r="K224" i="7"/>
  <c r="K199" i="7"/>
  <c r="K278" i="7"/>
  <c r="K334" i="7"/>
  <c r="K333" i="7"/>
  <c r="K229" i="7"/>
  <c r="K115" i="7"/>
  <c r="K148" i="7"/>
  <c r="K335" i="7"/>
  <c r="K141" i="7"/>
  <c r="K92" i="7"/>
  <c r="K105" i="7"/>
  <c r="K339" i="7"/>
  <c r="K246" i="7"/>
  <c r="K75" i="7"/>
  <c r="K176" i="7"/>
  <c r="K260" i="7"/>
  <c r="K328" i="7"/>
  <c r="K184" i="7"/>
  <c r="K197" i="7"/>
  <c r="K296" i="7"/>
  <c r="K250" i="7"/>
  <c r="K157" i="7"/>
  <c r="K181" i="7"/>
  <c r="K232" i="7"/>
  <c r="K36" i="7"/>
  <c r="K285" i="7"/>
  <c r="K262" i="7"/>
  <c r="K195" i="7"/>
  <c r="K165" i="7"/>
  <c r="K281" i="7"/>
  <c r="K160" i="7"/>
  <c r="K298" i="7"/>
  <c r="K267" i="7"/>
  <c r="K282" i="7"/>
  <c r="K183" i="7"/>
  <c r="K60" i="7"/>
  <c r="K42" i="7"/>
  <c r="K271" i="7"/>
  <c r="K45" i="7"/>
  <c r="K308" i="7"/>
  <c r="K219" i="7"/>
  <c r="K125" i="7"/>
  <c r="K129" i="7"/>
  <c r="K43" i="7"/>
  <c r="K190" i="7"/>
  <c r="K162" i="7"/>
  <c r="K336" i="7"/>
  <c r="K38" i="7"/>
  <c r="K323" i="7"/>
  <c r="K217" i="7"/>
  <c r="K116" i="7"/>
  <c r="K312" i="7"/>
  <c r="K265" i="7"/>
  <c r="K163" i="7"/>
  <c r="K69" i="7"/>
  <c r="K67" i="7"/>
  <c r="K291" i="7"/>
  <c r="K220" i="7"/>
  <c r="K192" i="7"/>
  <c r="K144" i="7"/>
  <c r="K127" i="7"/>
  <c r="K91" i="7"/>
  <c r="K234" i="7"/>
  <c r="K73" i="7"/>
  <c r="K119" i="7"/>
  <c r="K207" i="7"/>
  <c r="K280" i="7"/>
  <c r="K321" i="7"/>
  <c r="K228" i="7"/>
  <c r="K134" i="7"/>
  <c r="K156" i="7"/>
  <c r="K51" i="7"/>
  <c r="K288" i="7"/>
  <c r="K104" i="7"/>
  <c r="K313" i="7"/>
  <c r="K264" i="7"/>
  <c r="K225" i="7"/>
  <c r="K178" i="7"/>
  <c r="K28" i="7"/>
  <c r="K299" i="7"/>
  <c r="K72" i="7"/>
  <c r="K325" i="7"/>
  <c r="K268" i="7"/>
  <c r="K57" i="7"/>
  <c r="K29" i="7"/>
  <c r="K139" i="7"/>
  <c r="K302" i="7"/>
  <c r="K209" i="7"/>
  <c r="K297" i="7"/>
  <c r="K340" i="7"/>
  <c r="K52" i="7"/>
  <c r="K277" i="7"/>
  <c r="K212" i="7"/>
  <c r="K61" i="7"/>
  <c r="K65" i="7"/>
  <c r="K35" i="7"/>
  <c r="K326" i="7"/>
  <c r="K286" i="7"/>
  <c r="K182" i="7"/>
  <c r="K189" i="7"/>
  <c r="K95" i="7"/>
  <c r="K186" i="7"/>
  <c r="K173" i="7"/>
  <c r="K87" i="7"/>
  <c r="K143" i="7"/>
  <c r="K270" i="7"/>
  <c r="K337" i="7"/>
  <c r="K284" i="7"/>
  <c r="K121" i="7"/>
  <c r="K37" i="7"/>
  <c r="K155" i="7"/>
  <c r="K249" i="7"/>
  <c r="K40" i="7"/>
  <c r="K309" i="7"/>
  <c r="K318" i="7"/>
  <c r="K245" i="7"/>
  <c r="K221" i="7"/>
  <c r="K111" i="7"/>
  <c r="K218" i="7"/>
  <c r="K123" i="7"/>
  <c r="K231" i="7"/>
  <c r="K208" i="7"/>
  <c r="K145" i="7"/>
  <c r="K120" i="7"/>
  <c r="K102" i="7"/>
  <c r="K266" i="7"/>
  <c r="K103" i="7"/>
  <c r="K315" i="7"/>
  <c r="K252" i="7"/>
  <c r="K201" i="7"/>
  <c r="K21" i="7"/>
  <c r="K126" i="7"/>
  <c r="K273" i="7"/>
  <c r="K257" i="7"/>
  <c r="K153" i="7"/>
  <c r="K168" i="7"/>
  <c r="K63" i="7"/>
  <c r="K203" i="7"/>
  <c r="K158" i="7"/>
  <c r="K55" i="7"/>
  <c r="K118" i="7"/>
  <c r="K292" i="7"/>
  <c r="K251" i="7"/>
  <c r="K230" i="7"/>
  <c r="K169" i="7"/>
  <c r="K128" i="7"/>
  <c r="K110" i="7"/>
  <c r="K239" i="7"/>
  <c r="K59" i="7"/>
  <c r="K338" i="7"/>
  <c r="K247" i="7"/>
  <c r="K254" i="7"/>
  <c r="K187" i="7"/>
  <c r="K150" i="7"/>
  <c r="K79" i="7"/>
  <c r="K174" i="7"/>
  <c r="K27" i="7"/>
  <c r="K327" i="7"/>
  <c r="K194" i="7"/>
  <c r="K113" i="7"/>
  <c r="K88" i="7"/>
  <c r="K70" i="7"/>
  <c r="K216" i="7"/>
  <c r="K204" i="7"/>
  <c r="K39" i="7"/>
  <c r="K332" i="7"/>
  <c r="K202" i="7"/>
  <c r="K85" i="7"/>
  <c r="K112" i="7"/>
  <c r="K94" i="7"/>
  <c r="K205" i="7"/>
  <c r="K275" i="7"/>
  <c r="K210" i="7"/>
  <c r="K166" i="7"/>
  <c r="K137" i="7"/>
  <c r="K31" i="7"/>
  <c r="K136" i="7"/>
  <c r="K41" i="7"/>
  <c r="K23" i="7"/>
  <c r="K206" i="7"/>
  <c r="K283" i="7"/>
  <c r="K200" i="7"/>
  <c r="K152" i="7"/>
  <c r="K96" i="7"/>
  <c r="K78" i="7"/>
  <c r="K188" i="7"/>
  <c r="K86" i="7"/>
  <c r="K316" i="7"/>
  <c r="K319" i="7"/>
  <c r="K226" i="7"/>
  <c r="K132" i="7"/>
  <c r="K146" i="7"/>
  <c r="K47" i="7"/>
  <c r="K306" i="7"/>
  <c r="K54" i="7"/>
  <c r="K263" i="7"/>
  <c r="K274" i="7"/>
  <c r="K175" i="7"/>
  <c r="K56" i="7"/>
  <c r="K248" i="7"/>
  <c r="K93" i="7"/>
  <c r="K331" i="7"/>
  <c r="K130" i="7"/>
  <c r="K317" i="7"/>
  <c r="K322" i="7"/>
  <c r="K49" i="7"/>
  <c r="K80" i="7"/>
  <c r="K62" i="7"/>
  <c r="K25" i="7"/>
  <c r="K301" i="7"/>
  <c r="K244" i="7"/>
  <c r="K193" i="7"/>
  <c r="K151" i="7"/>
  <c r="K122" i="7"/>
  <c r="K300" i="7"/>
  <c r="K177" i="7"/>
  <c r="K135" i="7"/>
  <c r="K114" i="7"/>
  <c r="K138" i="7"/>
  <c r="K287" i="7"/>
  <c r="K290" i="7"/>
  <c r="K191" i="7"/>
  <c r="K64" i="7"/>
  <c r="K46" i="7"/>
  <c r="K149" i="7"/>
  <c r="K22" i="7"/>
  <c r="K279" i="7"/>
  <c r="K329" i="7"/>
  <c r="K276" i="7"/>
  <c r="K89" i="7"/>
  <c r="K33" i="7"/>
  <c r="K147" i="7"/>
  <c r="K211" i="7"/>
  <c r="K305" i="7"/>
  <c r="K256" i="7"/>
  <c r="K223" i="7"/>
  <c r="K170" i="7"/>
  <c r="K24" i="7"/>
  <c r="K171" i="7"/>
  <c r="K81" i="7"/>
  <c r="K238" i="7"/>
  <c r="K117" i="7"/>
  <c r="K66" i="7"/>
  <c r="K304" i="7"/>
  <c r="K258" i="7"/>
  <c r="K159" i="7"/>
  <c r="K48" i="7"/>
  <c r="K30" i="7"/>
  <c r="K133" i="7"/>
  <c r="K311" i="7"/>
  <c r="K180" i="7"/>
  <c r="K53" i="7"/>
  <c r="K108" i="7"/>
  <c r="K90" i="7"/>
  <c r="K236" i="7"/>
  <c r="K235" i="7"/>
  <c r="K164" i="7"/>
  <c r="K100" i="7"/>
  <c r="K82" i="7"/>
  <c r="K261" i="7"/>
  <c r="K243" i="7"/>
  <c r="K330" i="7"/>
  <c r="K272" i="7"/>
  <c r="K227" i="7"/>
  <c r="K77" i="7"/>
  <c r="K32" i="7"/>
  <c r="K84" i="7"/>
  <c r="K185" i="7"/>
  <c r="K289" i="7"/>
  <c r="K233" i="7"/>
  <c r="K214" i="7"/>
  <c r="K161" i="7"/>
  <c r="K124" i="7"/>
  <c r="K106" i="7"/>
  <c r="K97" i="7"/>
  <c r="K172" i="7"/>
  <c r="K295" i="7"/>
  <c r="K310" i="7"/>
  <c r="K237" i="7"/>
  <c r="K213" i="7"/>
  <c r="K107" i="7"/>
  <c r="N201" i="8"/>
  <c r="R201" i="8"/>
  <c r="N96" i="8"/>
  <c r="R226" i="8"/>
  <c r="N101" i="8"/>
  <c r="R101" i="8"/>
  <c r="N126" i="8"/>
  <c r="R126" i="8"/>
  <c r="N231" i="8"/>
  <c r="R231" i="8"/>
  <c r="R61" i="8"/>
  <c r="N61" i="8"/>
  <c r="N283" i="8"/>
  <c r="R283" i="8"/>
  <c r="N235" i="8"/>
  <c r="R235" i="8"/>
  <c r="N315" i="8"/>
  <c r="R315" i="8"/>
  <c r="R84" i="8"/>
  <c r="N84" i="8"/>
  <c r="R74" i="8"/>
  <c r="N74" i="8"/>
  <c r="N257" i="8"/>
  <c r="R257" i="8"/>
  <c r="R109" i="8"/>
  <c r="N109" i="8"/>
  <c r="R199" i="8"/>
  <c r="N48" i="8"/>
  <c r="R48" i="8"/>
  <c r="N117" i="8"/>
  <c r="R117" i="8"/>
  <c r="N225" i="8"/>
  <c r="R225" i="8"/>
  <c r="N99" i="8"/>
  <c r="R99" i="8"/>
  <c r="N142" i="8"/>
  <c r="R142" i="8"/>
  <c r="N135" i="8"/>
  <c r="R135" i="8"/>
  <c r="R86" i="8"/>
  <c r="M281" i="8"/>
  <c r="R77" i="8"/>
  <c r="N77" i="8"/>
  <c r="R229" i="8"/>
  <c r="N91" i="8"/>
  <c r="R91" i="8"/>
  <c r="R188" i="8"/>
  <c r="N188" i="8"/>
  <c r="N323" i="8"/>
  <c r="R224" i="8"/>
  <c r="N224" i="8"/>
  <c r="R264" i="8"/>
  <c r="N264" i="8"/>
  <c r="R104" i="8"/>
  <c r="N104" i="8"/>
  <c r="R313" i="8"/>
  <c r="M110" i="8"/>
  <c r="M154" i="8"/>
  <c r="M144" i="8"/>
  <c r="V4" i="8"/>
  <c r="M153" i="8"/>
  <c r="M52" i="8"/>
  <c r="N179" i="8" l="1"/>
  <c r="R36" i="8"/>
  <c r="N242" i="8"/>
  <c r="K167" i="7"/>
  <c r="K242" i="7"/>
  <c r="K99" i="7"/>
  <c r="K140" i="7"/>
  <c r="P140" i="7" s="1"/>
  <c r="K241" i="7"/>
  <c r="K68" i="7"/>
  <c r="K131" i="7"/>
  <c r="P131" i="7" s="1"/>
  <c r="K26" i="7"/>
  <c r="P26" i="7" s="1"/>
  <c r="K101" i="7"/>
  <c r="K74" i="7"/>
  <c r="K253" i="7"/>
  <c r="P253" i="7" s="1"/>
  <c r="K76" i="7"/>
  <c r="L76" i="7" s="1"/>
  <c r="K320" i="7"/>
  <c r="N293" i="8"/>
  <c r="K259" i="7"/>
  <c r="K44" i="7"/>
  <c r="K294" i="7"/>
  <c r="K179" i="7"/>
  <c r="K196" i="7"/>
  <c r="K222" i="7"/>
  <c r="P222" i="7" s="1"/>
  <c r="K142" i="7"/>
  <c r="K154" i="7"/>
  <c r="N216" i="8"/>
  <c r="N254" i="8"/>
  <c r="N308" i="8"/>
  <c r="K198" i="7"/>
  <c r="R81" i="8"/>
  <c r="R299" i="8"/>
  <c r="K83" i="7"/>
  <c r="K109" i="7"/>
  <c r="K98" i="7"/>
  <c r="K255" i="7"/>
  <c r="K269" i="7"/>
  <c r="K324" i="7"/>
  <c r="K50" i="7"/>
  <c r="K314" i="7"/>
  <c r="P314" i="7" s="1"/>
  <c r="R122" i="8"/>
  <c r="N260" i="8"/>
  <c r="R100" i="8"/>
  <c r="R259" i="8"/>
  <c r="K240" i="7"/>
  <c r="R321" i="8"/>
  <c r="R228" i="8"/>
  <c r="R324" i="8"/>
  <c r="R63" i="8"/>
  <c r="R45" i="8"/>
  <c r="R40" i="8"/>
  <c r="R263" i="8"/>
  <c r="R290" i="8"/>
  <c r="R314" i="8"/>
  <c r="R182" i="8"/>
  <c r="R237" i="8"/>
  <c r="N59" i="8"/>
  <c r="K303" i="7"/>
  <c r="N72" i="8"/>
  <c r="R311" i="8"/>
  <c r="R214" i="8"/>
  <c r="R131" i="8"/>
  <c r="R151" i="8"/>
  <c r="R75" i="8"/>
  <c r="R266" i="8"/>
  <c r="R183" i="8"/>
  <c r="N120" i="8"/>
  <c r="R158" i="8"/>
  <c r="N170" i="8"/>
  <c r="R258" i="8"/>
  <c r="N130" i="8"/>
  <c r="R206" i="8"/>
  <c r="R194" i="8"/>
  <c r="N249" i="8"/>
  <c r="N165" i="8"/>
  <c r="N208" i="8"/>
  <c r="N302" i="8"/>
  <c r="R336" i="8"/>
  <c r="N180" i="8"/>
  <c r="R300" i="8"/>
  <c r="N285" i="8"/>
  <c r="R316" i="8"/>
  <c r="R234" i="8"/>
  <c r="R306" i="8"/>
  <c r="N37" i="8"/>
  <c r="N238" i="8"/>
  <c r="N289" i="8"/>
  <c r="R152" i="8"/>
  <c r="N287" i="8"/>
  <c r="N317" i="8"/>
  <c r="N69" i="8"/>
  <c r="N133" i="8"/>
  <c r="R203" i="8"/>
  <c r="N168" i="8"/>
  <c r="R129" i="8"/>
  <c r="N66" i="8"/>
  <c r="N232" i="8"/>
  <c r="N50" i="8"/>
  <c r="R111" i="8"/>
  <c r="R294" i="8"/>
  <c r="R328" i="8"/>
  <c r="R176" i="8"/>
  <c r="R197" i="8"/>
  <c r="R143" i="8"/>
  <c r="N329" i="8"/>
  <c r="R307" i="8"/>
  <c r="N166" i="8"/>
  <c r="N181" i="8"/>
  <c r="N43" i="8"/>
  <c r="R218" i="8"/>
  <c r="N49" i="8"/>
  <c r="N31" i="8"/>
  <c r="N55" i="8"/>
  <c r="R93" i="8"/>
  <c r="N164" i="8"/>
  <c r="R298" i="8"/>
  <c r="N41" i="8"/>
  <c r="R204" i="8"/>
  <c r="N174" i="8"/>
  <c r="R60" i="8"/>
  <c r="N262" i="8"/>
  <c r="N113" i="8"/>
  <c r="R191" i="8"/>
  <c r="R275" i="8"/>
  <c r="R209" i="8"/>
  <c r="R89" i="8"/>
  <c r="R304" i="8"/>
  <c r="N295" i="8"/>
  <c r="R213" i="8"/>
  <c r="N26" i="8"/>
  <c r="R39" i="8"/>
  <c r="N42" i="8"/>
  <c r="N256" i="8"/>
  <c r="N330" i="8"/>
  <c r="N34" i="8"/>
  <c r="N114" i="8"/>
  <c r="N253" i="8"/>
  <c r="R271" i="8"/>
  <c r="R248" i="8"/>
  <c r="R145" i="8"/>
  <c r="N212" i="8"/>
  <c r="N274" i="8"/>
  <c r="R269" i="8"/>
  <c r="R319" i="8"/>
  <c r="R95" i="8"/>
  <c r="R268" i="8"/>
  <c r="R320" i="8"/>
  <c r="R83" i="8"/>
  <c r="R252" i="8"/>
  <c r="N173" i="8"/>
  <c r="N221" i="8"/>
  <c r="R121" i="8"/>
  <c r="R255" i="8"/>
  <c r="R58" i="8"/>
  <c r="N265" i="8"/>
  <c r="N189" i="8"/>
  <c r="N118" i="8"/>
  <c r="N325" i="8"/>
  <c r="R184" i="8"/>
  <c r="R172" i="8"/>
  <c r="N134" i="8"/>
  <c r="N177" i="8"/>
  <c r="N54" i="8"/>
  <c r="R67" i="8"/>
  <c r="R227" i="8"/>
  <c r="R250" i="8"/>
  <c r="R215" i="8"/>
  <c r="R192" i="8"/>
  <c r="R202" i="8"/>
  <c r="N167" i="8"/>
  <c r="R28" i="8"/>
  <c r="R219" i="8"/>
  <c r="R282" i="8"/>
  <c r="R147" i="8"/>
  <c r="N247" i="8"/>
  <c r="R92" i="8"/>
  <c r="N190" i="8"/>
  <c r="R195" i="8"/>
  <c r="N243" i="8"/>
  <c r="R23" i="8"/>
  <c r="R125" i="8"/>
  <c r="R88" i="8"/>
  <c r="R148" i="8"/>
  <c r="R160" i="8"/>
  <c r="R333" i="8"/>
  <c r="N62" i="8"/>
  <c r="R273" i="8"/>
  <c r="N102" i="8"/>
  <c r="R322" i="8"/>
  <c r="R146" i="8"/>
  <c r="R270" i="8"/>
  <c r="N186" i="8"/>
  <c r="R76" i="8"/>
  <c r="R310" i="8"/>
  <c r="N53" i="8"/>
  <c r="N251" i="8"/>
  <c r="R123" i="8"/>
  <c r="R220" i="8"/>
  <c r="R139" i="8"/>
  <c r="N24" i="8"/>
  <c r="R244" i="8"/>
  <c r="R210" i="8"/>
  <c r="N115" i="8"/>
  <c r="N116" i="8"/>
  <c r="N57" i="8"/>
  <c r="N124" i="8"/>
  <c r="N276" i="8"/>
  <c r="R297" i="8"/>
  <c r="R103" i="8"/>
  <c r="R156" i="8"/>
  <c r="N193" i="8"/>
  <c r="R64" i="8"/>
  <c r="R278" i="8"/>
  <c r="R38" i="8"/>
  <c r="R279" i="8"/>
  <c r="R187" i="8"/>
  <c r="N198" i="8"/>
  <c r="N245" i="8"/>
  <c r="N127" i="8"/>
  <c r="N246" i="8"/>
  <c r="R68" i="8"/>
  <c r="N211" i="8"/>
  <c r="N25" i="8"/>
  <c r="N157" i="8"/>
  <c r="N98" i="8"/>
  <c r="R288" i="8"/>
  <c r="R223" i="8"/>
  <c r="N205" i="8"/>
  <c r="N161" i="8"/>
  <c r="R335" i="8"/>
  <c r="R171" i="8"/>
  <c r="N309" i="8"/>
  <c r="N128" i="8"/>
  <c r="R35" i="8"/>
  <c r="R272" i="8"/>
  <c r="R159" i="8"/>
  <c r="R200" i="8"/>
  <c r="R267" i="8"/>
  <c r="R230" i="8"/>
  <c r="R150" i="8"/>
  <c r="N85" i="8"/>
  <c r="N65" i="8"/>
  <c r="N73" i="8"/>
  <c r="R119" i="8"/>
  <c r="R331" i="8"/>
  <c r="R261" i="8"/>
  <c r="R137" i="8"/>
  <c r="R149" i="8"/>
  <c r="N291" i="8"/>
  <c r="R326" i="8"/>
  <c r="N277" i="8"/>
  <c r="R169" i="8"/>
  <c r="R303" i="8"/>
  <c r="R327" i="8"/>
  <c r="R239" i="8"/>
  <c r="R284" i="8"/>
  <c r="R318" i="8"/>
  <c r="L117" i="7"/>
  <c r="P117" i="7"/>
  <c r="N153" i="8"/>
  <c r="R153" i="8"/>
  <c r="N110" i="8"/>
  <c r="R110" i="8"/>
  <c r="P97" i="7"/>
  <c r="L97" i="7"/>
  <c r="L84" i="7"/>
  <c r="P84" i="7"/>
  <c r="L82" i="7"/>
  <c r="P82" i="7"/>
  <c r="L180" i="7"/>
  <c r="P180" i="7"/>
  <c r="L66" i="7"/>
  <c r="P66" i="7"/>
  <c r="L256" i="7"/>
  <c r="P256" i="7"/>
  <c r="L279" i="7"/>
  <c r="P279" i="7"/>
  <c r="L138" i="7"/>
  <c r="P138" i="7"/>
  <c r="P244" i="7"/>
  <c r="L244" i="7"/>
  <c r="L130" i="7"/>
  <c r="P130" i="7"/>
  <c r="L54" i="7"/>
  <c r="P54" i="7"/>
  <c r="L86" i="7"/>
  <c r="P86" i="7"/>
  <c r="L23" i="7"/>
  <c r="P23" i="7"/>
  <c r="P205" i="7"/>
  <c r="L205" i="7"/>
  <c r="L216" i="7"/>
  <c r="P216" i="7"/>
  <c r="L79" i="7"/>
  <c r="P79" i="7"/>
  <c r="L110" i="7"/>
  <c r="P110" i="7"/>
  <c r="P158" i="7"/>
  <c r="L158" i="7"/>
  <c r="L21" i="7"/>
  <c r="P21" i="7"/>
  <c r="P145" i="7"/>
  <c r="L145" i="7"/>
  <c r="P318" i="7"/>
  <c r="L318" i="7"/>
  <c r="L337" i="7"/>
  <c r="P337" i="7"/>
  <c r="L182" i="7"/>
  <c r="P182" i="7"/>
  <c r="L52" i="7"/>
  <c r="P52" i="7"/>
  <c r="L268" i="7"/>
  <c r="P268" i="7"/>
  <c r="P313" i="7"/>
  <c r="L313" i="7"/>
  <c r="P280" i="7"/>
  <c r="L280" i="7"/>
  <c r="P192" i="7"/>
  <c r="L192" i="7"/>
  <c r="L116" i="7"/>
  <c r="P116" i="7"/>
  <c r="L129" i="7"/>
  <c r="P129" i="7"/>
  <c r="P183" i="7"/>
  <c r="L183" i="7"/>
  <c r="L195" i="7"/>
  <c r="P195" i="7"/>
  <c r="L181" i="7"/>
  <c r="P181" i="7"/>
  <c r="L197" i="7"/>
  <c r="P197" i="7"/>
  <c r="L75" i="7"/>
  <c r="P75" i="7"/>
  <c r="L92" i="7"/>
  <c r="P92" i="7"/>
  <c r="L229" i="7"/>
  <c r="P229" i="7"/>
  <c r="P199" i="7"/>
  <c r="L199" i="7"/>
  <c r="L71" i="7"/>
  <c r="P71" i="7"/>
  <c r="L303" i="7"/>
  <c r="P303" i="7"/>
  <c r="L106" i="7"/>
  <c r="P106" i="7"/>
  <c r="L22" i="7"/>
  <c r="P22" i="7"/>
  <c r="L331" i="7"/>
  <c r="P331" i="7"/>
  <c r="P306" i="7"/>
  <c r="L306" i="7"/>
  <c r="L188" i="7"/>
  <c r="P188" i="7"/>
  <c r="L41" i="7"/>
  <c r="P41" i="7"/>
  <c r="L94" i="7"/>
  <c r="P94" i="7"/>
  <c r="P70" i="7"/>
  <c r="L70" i="7"/>
  <c r="P128" i="7"/>
  <c r="L128" i="7"/>
  <c r="L203" i="7"/>
  <c r="P203" i="7"/>
  <c r="P201" i="7"/>
  <c r="L201" i="7"/>
  <c r="L208" i="7"/>
  <c r="P208" i="7"/>
  <c r="L309" i="7"/>
  <c r="P309" i="7"/>
  <c r="L270" i="7"/>
  <c r="P270" i="7"/>
  <c r="L286" i="7"/>
  <c r="P286" i="7"/>
  <c r="P340" i="7"/>
  <c r="L340" i="7"/>
  <c r="L325" i="7"/>
  <c r="P325" i="7"/>
  <c r="L104" i="7"/>
  <c r="P104" i="7"/>
  <c r="L207" i="7"/>
  <c r="P207" i="7"/>
  <c r="L220" i="7"/>
  <c r="P220" i="7"/>
  <c r="P217" i="7"/>
  <c r="L217" i="7"/>
  <c r="L125" i="7"/>
  <c r="P125" i="7"/>
  <c r="L282" i="7"/>
  <c r="P282" i="7"/>
  <c r="P262" i="7"/>
  <c r="L262" i="7"/>
  <c r="L26" i="7"/>
  <c r="L184" i="7"/>
  <c r="P184" i="7"/>
  <c r="P141" i="7"/>
  <c r="L141" i="7"/>
  <c r="L253" i="7"/>
  <c r="L224" i="7"/>
  <c r="P224" i="7"/>
  <c r="L131" i="7"/>
  <c r="L320" i="7"/>
  <c r="P320" i="7"/>
  <c r="P114" i="7"/>
  <c r="L114" i="7"/>
  <c r="L150" i="7"/>
  <c r="P150" i="7"/>
  <c r="L107" i="7"/>
  <c r="P107" i="7"/>
  <c r="L124" i="7"/>
  <c r="P124" i="7"/>
  <c r="L77" i="7"/>
  <c r="P77" i="7"/>
  <c r="L164" i="7"/>
  <c r="P164" i="7"/>
  <c r="L133" i="7"/>
  <c r="P133" i="7"/>
  <c r="P238" i="7"/>
  <c r="L238" i="7"/>
  <c r="L211" i="7"/>
  <c r="P211" i="7"/>
  <c r="P149" i="7"/>
  <c r="L149" i="7"/>
  <c r="P135" i="7"/>
  <c r="L135" i="7"/>
  <c r="L25" i="7"/>
  <c r="P25" i="7"/>
  <c r="P93" i="7"/>
  <c r="L93" i="7"/>
  <c r="P47" i="7"/>
  <c r="L47" i="7"/>
  <c r="L78" i="7"/>
  <c r="P78" i="7"/>
  <c r="L136" i="7"/>
  <c r="P136" i="7"/>
  <c r="P112" i="7"/>
  <c r="L112" i="7"/>
  <c r="L88" i="7"/>
  <c r="P88" i="7"/>
  <c r="L187" i="7"/>
  <c r="P187" i="7"/>
  <c r="P169" i="7"/>
  <c r="L169" i="7"/>
  <c r="L63" i="7"/>
  <c r="P63" i="7"/>
  <c r="P252" i="7"/>
  <c r="L252" i="7"/>
  <c r="P231" i="7"/>
  <c r="L231" i="7"/>
  <c r="P40" i="7"/>
  <c r="L40" i="7"/>
  <c r="L143" i="7"/>
  <c r="P143" i="7"/>
  <c r="L326" i="7"/>
  <c r="P326" i="7"/>
  <c r="L297" i="7"/>
  <c r="P297" i="7"/>
  <c r="P72" i="7"/>
  <c r="L72" i="7"/>
  <c r="L288" i="7"/>
  <c r="P288" i="7"/>
  <c r="L119" i="7"/>
  <c r="P119" i="7"/>
  <c r="L291" i="7"/>
  <c r="P291" i="7"/>
  <c r="L323" i="7"/>
  <c r="P323" i="7"/>
  <c r="P219" i="7"/>
  <c r="L219" i="7"/>
  <c r="L267" i="7"/>
  <c r="P267" i="7"/>
  <c r="P259" i="7"/>
  <c r="L259" i="7"/>
  <c r="L44" i="7"/>
  <c r="P44" i="7"/>
  <c r="P294" i="7"/>
  <c r="L294" i="7"/>
  <c r="L179" i="7"/>
  <c r="P179" i="7"/>
  <c r="L196" i="7"/>
  <c r="P196" i="7"/>
  <c r="L142" i="7"/>
  <c r="P142" i="7"/>
  <c r="L154" i="7"/>
  <c r="P154" i="7"/>
  <c r="L100" i="7"/>
  <c r="P100" i="7"/>
  <c r="L213" i="7"/>
  <c r="P213" i="7"/>
  <c r="P161" i="7"/>
  <c r="L161" i="7"/>
  <c r="L227" i="7"/>
  <c r="P227" i="7"/>
  <c r="P235" i="7"/>
  <c r="L235" i="7"/>
  <c r="L30" i="7"/>
  <c r="P30" i="7"/>
  <c r="L81" i="7"/>
  <c r="P81" i="7"/>
  <c r="L147" i="7"/>
  <c r="P147" i="7"/>
  <c r="L46" i="7"/>
  <c r="P46" i="7"/>
  <c r="P177" i="7"/>
  <c r="L177" i="7"/>
  <c r="L62" i="7"/>
  <c r="P62" i="7"/>
  <c r="L248" i="7"/>
  <c r="P248" i="7"/>
  <c r="L146" i="7"/>
  <c r="P146" i="7"/>
  <c r="P96" i="7"/>
  <c r="L96" i="7"/>
  <c r="L31" i="7"/>
  <c r="P31" i="7"/>
  <c r="L85" i="7"/>
  <c r="P85" i="7"/>
  <c r="L113" i="7"/>
  <c r="P113" i="7"/>
  <c r="L254" i="7"/>
  <c r="P254" i="7"/>
  <c r="L230" i="7"/>
  <c r="P230" i="7"/>
  <c r="L168" i="7"/>
  <c r="P168" i="7"/>
  <c r="L315" i="7"/>
  <c r="P315" i="7"/>
  <c r="L123" i="7"/>
  <c r="P123" i="7"/>
  <c r="L249" i="7"/>
  <c r="P249" i="7"/>
  <c r="L87" i="7"/>
  <c r="P87" i="7"/>
  <c r="L35" i="7"/>
  <c r="P35" i="7"/>
  <c r="L209" i="7"/>
  <c r="P209" i="7"/>
  <c r="L299" i="7"/>
  <c r="P299" i="7"/>
  <c r="L51" i="7"/>
  <c r="P51" i="7"/>
  <c r="L73" i="7"/>
  <c r="P73" i="7"/>
  <c r="L67" i="7"/>
  <c r="P67" i="7"/>
  <c r="L38" i="7"/>
  <c r="P38" i="7"/>
  <c r="L308" i="7"/>
  <c r="P308" i="7"/>
  <c r="P298" i="7"/>
  <c r="L298" i="7"/>
  <c r="L285" i="7"/>
  <c r="P285" i="7"/>
  <c r="P157" i="7"/>
  <c r="L157" i="7"/>
  <c r="P328" i="7"/>
  <c r="L328" i="7"/>
  <c r="P246" i="7"/>
  <c r="L246" i="7"/>
  <c r="L335" i="7"/>
  <c r="P335" i="7"/>
  <c r="L333" i="7"/>
  <c r="P333" i="7"/>
  <c r="L58" i="7"/>
  <c r="P58" i="7"/>
  <c r="P198" i="7"/>
  <c r="L198" i="7"/>
  <c r="P32" i="7"/>
  <c r="L32" i="7"/>
  <c r="N52" i="8"/>
  <c r="R52" i="8"/>
  <c r="N281" i="8"/>
  <c r="R281" i="8"/>
  <c r="L237" i="7"/>
  <c r="P237" i="7"/>
  <c r="L214" i="7"/>
  <c r="P214" i="7"/>
  <c r="P272" i="7"/>
  <c r="L272" i="7"/>
  <c r="P236" i="7"/>
  <c r="L236" i="7"/>
  <c r="P48" i="7"/>
  <c r="L48" i="7"/>
  <c r="P171" i="7"/>
  <c r="L171" i="7"/>
  <c r="L33" i="7"/>
  <c r="P33" i="7"/>
  <c r="P64" i="7"/>
  <c r="L64" i="7"/>
  <c r="L300" i="7"/>
  <c r="P300" i="7"/>
  <c r="P80" i="7"/>
  <c r="L80" i="7"/>
  <c r="P56" i="7"/>
  <c r="L56" i="7"/>
  <c r="L132" i="7"/>
  <c r="P132" i="7"/>
  <c r="P152" i="7"/>
  <c r="L152" i="7"/>
  <c r="P137" i="7"/>
  <c r="L137" i="7"/>
  <c r="P202" i="7"/>
  <c r="L202" i="7"/>
  <c r="L194" i="7"/>
  <c r="P194" i="7"/>
  <c r="L247" i="7"/>
  <c r="P247" i="7"/>
  <c r="L251" i="7"/>
  <c r="P251" i="7"/>
  <c r="L153" i="7"/>
  <c r="P153" i="7"/>
  <c r="L103" i="7"/>
  <c r="P103" i="7"/>
  <c r="L218" i="7"/>
  <c r="P218" i="7"/>
  <c r="L155" i="7"/>
  <c r="P155" i="7"/>
  <c r="L173" i="7"/>
  <c r="P173" i="7"/>
  <c r="L65" i="7"/>
  <c r="P65" i="7"/>
  <c r="L302" i="7"/>
  <c r="P302" i="7"/>
  <c r="P28" i="7"/>
  <c r="L28" i="7"/>
  <c r="P156" i="7"/>
  <c r="L156" i="7"/>
  <c r="L234" i="7"/>
  <c r="P234" i="7"/>
  <c r="L69" i="7"/>
  <c r="P69" i="7"/>
  <c r="P336" i="7"/>
  <c r="L336" i="7"/>
  <c r="L45" i="7"/>
  <c r="P45" i="7"/>
  <c r="L160" i="7"/>
  <c r="P160" i="7"/>
  <c r="L242" i="7"/>
  <c r="P242" i="7"/>
  <c r="L250" i="7"/>
  <c r="P250" i="7"/>
  <c r="L101" i="7"/>
  <c r="P101" i="7"/>
  <c r="P339" i="7"/>
  <c r="L339" i="7"/>
  <c r="L241" i="7"/>
  <c r="P241" i="7"/>
  <c r="P334" i="7"/>
  <c r="L334" i="7"/>
  <c r="L240" i="7"/>
  <c r="P240" i="7"/>
  <c r="P311" i="7"/>
  <c r="L311" i="7"/>
  <c r="L310" i="7"/>
  <c r="P310" i="7"/>
  <c r="P233" i="7"/>
  <c r="L233" i="7"/>
  <c r="L330" i="7"/>
  <c r="P330" i="7"/>
  <c r="P90" i="7"/>
  <c r="L90" i="7"/>
  <c r="P159" i="7"/>
  <c r="L159" i="7"/>
  <c r="P24" i="7"/>
  <c r="L24" i="7"/>
  <c r="L89" i="7"/>
  <c r="P89" i="7"/>
  <c r="L191" i="7"/>
  <c r="P191" i="7"/>
  <c r="L122" i="7"/>
  <c r="P122" i="7"/>
  <c r="L49" i="7"/>
  <c r="P49" i="7"/>
  <c r="L175" i="7"/>
  <c r="P175" i="7"/>
  <c r="L226" i="7"/>
  <c r="P226" i="7"/>
  <c r="L200" i="7"/>
  <c r="P200" i="7"/>
  <c r="L166" i="7"/>
  <c r="P166" i="7"/>
  <c r="L332" i="7"/>
  <c r="P332" i="7"/>
  <c r="P327" i="7"/>
  <c r="L327" i="7"/>
  <c r="L338" i="7"/>
  <c r="P338" i="7"/>
  <c r="P292" i="7"/>
  <c r="L292" i="7"/>
  <c r="L257" i="7"/>
  <c r="P257" i="7"/>
  <c r="L266" i="7"/>
  <c r="P266" i="7"/>
  <c r="L111" i="7"/>
  <c r="P111" i="7"/>
  <c r="L37" i="7"/>
  <c r="P37" i="7"/>
  <c r="L186" i="7"/>
  <c r="P186" i="7"/>
  <c r="P61" i="7"/>
  <c r="L61" i="7"/>
  <c r="P139" i="7"/>
  <c r="L139" i="7"/>
  <c r="L178" i="7"/>
  <c r="P178" i="7"/>
  <c r="L134" i="7"/>
  <c r="P134" i="7"/>
  <c r="L91" i="7"/>
  <c r="P91" i="7"/>
  <c r="L163" i="7"/>
  <c r="P163" i="7"/>
  <c r="P162" i="7"/>
  <c r="L162" i="7"/>
  <c r="L271" i="7"/>
  <c r="P271" i="7"/>
  <c r="L281" i="7"/>
  <c r="P281" i="7"/>
  <c r="L36" i="7"/>
  <c r="P36" i="7"/>
  <c r="P296" i="7"/>
  <c r="L296" i="7"/>
  <c r="L260" i="7"/>
  <c r="P260" i="7"/>
  <c r="L105" i="7"/>
  <c r="P105" i="7"/>
  <c r="P148" i="7"/>
  <c r="L148" i="7"/>
  <c r="L278" i="7"/>
  <c r="P278" i="7"/>
  <c r="P215" i="7"/>
  <c r="L215" i="7"/>
  <c r="L293" i="7"/>
  <c r="P293" i="7"/>
  <c r="L305" i="7"/>
  <c r="P305" i="7"/>
  <c r="L295" i="7"/>
  <c r="P295" i="7"/>
  <c r="L289" i="7"/>
  <c r="P289" i="7"/>
  <c r="L243" i="7"/>
  <c r="P243" i="7"/>
  <c r="L108" i="7"/>
  <c r="P108" i="7"/>
  <c r="L258" i="7"/>
  <c r="P258" i="7"/>
  <c r="L170" i="7"/>
  <c r="P170" i="7"/>
  <c r="L276" i="7"/>
  <c r="P276" i="7"/>
  <c r="L290" i="7"/>
  <c r="P290" i="7"/>
  <c r="L151" i="7"/>
  <c r="P151" i="7"/>
  <c r="P322" i="7"/>
  <c r="L322" i="7"/>
  <c r="L274" i="7"/>
  <c r="P274" i="7"/>
  <c r="P319" i="7"/>
  <c r="L319" i="7"/>
  <c r="L283" i="7"/>
  <c r="P283" i="7"/>
  <c r="L210" i="7"/>
  <c r="P210" i="7"/>
  <c r="L39" i="7"/>
  <c r="P39" i="7"/>
  <c r="L27" i="7"/>
  <c r="P27" i="7"/>
  <c r="L59" i="7"/>
  <c r="P59" i="7"/>
  <c r="L118" i="7"/>
  <c r="P118" i="7"/>
  <c r="L273" i="7"/>
  <c r="P273" i="7"/>
  <c r="L102" i="7"/>
  <c r="P102" i="7"/>
  <c r="P221" i="7"/>
  <c r="L221" i="7"/>
  <c r="L121" i="7"/>
  <c r="P121" i="7"/>
  <c r="L95" i="7"/>
  <c r="P95" i="7"/>
  <c r="L212" i="7"/>
  <c r="P212" i="7"/>
  <c r="L29" i="7"/>
  <c r="P29" i="7"/>
  <c r="L225" i="7"/>
  <c r="P225" i="7"/>
  <c r="L228" i="7"/>
  <c r="P228" i="7"/>
  <c r="P127" i="7"/>
  <c r="L127" i="7"/>
  <c r="L265" i="7"/>
  <c r="P265" i="7"/>
  <c r="L190" i="7"/>
  <c r="P190" i="7"/>
  <c r="L42" i="7"/>
  <c r="P42" i="7"/>
  <c r="P83" i="7"/>
  <c r="L83" i="7"/>
  <c r="L109" i="7"/>
  <c r="P109" i="7"/>
  <c r="L98" i="7"/>
  <c r="P98" i="7"/>
  <c r="P255" i="7"/>
  <c r="L255" i="7"/>
  <c r="P269" i="7"/>
  <c r="L269" i="7"/>
  <c r="P324" i="7"/>
  <c r="L324" i="7"/>
  <c r="L50" i="7"/>
  <c r="P50" i="7"/>
  <c r="L34" i="7"/>
  <c r="P34" i="7"/>
  <c r="L301" i="7"/>
  <c r="P301" i="7"/>
  <c r="R144" i="8"/>
  <c r="N144" i="8"/>
  <c r="N154" i="8"/>
  <c r="R154" i="8"/>
  <c r="L172" i="7"/>
  <c r="P172" i="7"/>
  <c r="L185" i="7"/>
  <c r="P185" i="7"/>
  <c r="L261" i="7"/>
  <c r="P261" i="7"/>
  <c r="L53" i="7"/>
  <c r="P53" i="7"/>
  <c r="P304" i="7"/>
  <c r="L304" i="7"/>
  <c r="L223" i="7"/>
  <c r="P223" i="7"/>
  <c r="L329" i="7"/>
  <c r="P329" i="7"/>
  <c r="L287" i="7"/>
  <c r="P287" i="7"/>
  <c r="L193" i="7"/>
  <c r="P193" i="7"/>
  <c r="L317" i="7"/>
  <c r="P317" i="7"/>
  <c r="P263" i="7"/>
  <c r="L263" i="7"/>
  <c r="P316" i="7"/>
  <c r="L316" i="7"/>
  <c r="L206" i="7"/>
  <c r="P206" i="7"/>
  <c r="L275" i="7"/>
  <c r="P275" i="7"/>
  <c r="L204" i="7"/>
  <c r="P204" i="7"/>
  <c r="L174" i="7"/>
  <c r="P174" i="7"/>
  <c r="P239" i="7"/>
  <c r="L239" i="7"/>
  <c r="L55" i="7"/>
  <c r="P55" i="7"/>
  <c r="L126" i="7"/>
  <c r="P126" i="7"/>
  <c r="P120" i="7"/>
  <c r="L120" i="7"/>
  <c r="P245" i="7"/>
  <c r="L245" i="7"/>
  <c r="L284" i="7"/>
  <c r="P284" i="7"/>
  <c r="L189" i="7"/>
  <c r="P189" i="7"/>
  <c r="L277" i="7"/>
  <c r="P277" i="7"/>
  <c r="L57" i="7"/>
  <c r="P57" i="7"/>
  <c r="P264" i="7"/>
  <c r="L264" i="7"/>
  <c r="L321" i="7"/>
  <c r="P321" i="7"/>
  <c r="L144" i="7"/>
  <c r="P144" i="7"/>
  <c r="P312" i="7"/>
  <c r="L312" i="7"/>
  <c r="L43" i="7"/>
  <c r="P43" i="7"/>
  <c r="L60" i="7"/>
  <c r="P60" i="7"/>
  <c r="L165" i="7"/>
  <c r="P165" i="7"/>
  <c r="L232" i="7"/>
  <c r="P232" i="7"/>
  <c r="L99" i="7"/>
  <c r="P99" i="7"/>
  <c r="L176" i="7"/>
  <c r="P176" i="7"/>
  <c r="P74" i="7"/>
  <c r="L74" i="7"/>
  <c r="L115" i="7"/>
  <c r="P115" i="7"/>
  <c r="L68" i="7"/>
  <c r="P68" i="7"/>
  <c r="L307" i="7"/>
  <c r="P307" i="7"/>
  <c r="L167" i="7"/>
  <c r="P167" i="7"/>
  <c r="N18" i="8"/>
  <c r="L18" i="7"/>
  <c r="L314" i="7" l="1"/>
  <c r="L140" i="7"/>
  <c r="L222" i="7"/>
  <c r="P76" i="7"/>
  <c r="E7" i="8"/>
  <c r="E7" i="7"/>
  <c r="F4" i="7" l="1"/>
  <c r="H4" i="7" s="1"/>
  <c r="F5" i="7"/>
  <c r="H5" i="7" s="1"/>
  <c r="F6" i="7"/>
  <c r="H6" i="7" s="1"/>
  <c r="F9" i="7" s="1"/>
  <c r="F4" i="8"/>
  <c r="H4" i="8" s="1"/>
  <c r="F5" i="8"/>
  <c r="H5" i="8" s="1"/>
  <c r="F6" i="8"/>
  <c r="H6" i="8" s="1"/>
  <c r="F9" i="8" s="1"/>
  <c r="F8" i="7"/>
  <c r="F8" i="8"/>
  <c r="G9" i="8" l="1"/>
  <c r="G9" i="7"/>
</calcChain>
</file>

<file path=xl/sharedStrings.xml><?xml version="1.0" encoding="utf-8"?>
<sst xmlns="http://schemas.openxmlformats.org/spreadsheetml/2006/main" count="2698" uniqueCount="759">
  <si>
    <t>IBVS 6196</t>
  </si>
  <si>
    <t>*Locher, BBSAG Bull. 79</t>
  </si>
  <si>
    <t>??</t>
  </si>
  <si>
    <t>Epoch =</t>
  </si>
  <si>
    <t>error</t>
  </si>
  <si>
    <t>EW</t>
  </si>
  <si>
    <t>IBVS 4167</t>
  </si>
  <si>
    <t>Locher</t>
  </si>
  <si>
    <t>Locher, ?</t>
  </si>
  <si>
    <t>n</t>
  </si>
  <si>
    <t>n'</t>
  </si>
  <si>
    <t>na</t>
  </si>
  <si>
    <t>New Ephemeris =</t>
  </si>
  <si>
    <t>New Period =</t>
  </si>
  <si>
    <t>O-C</t>
  </si>
  <si>
    <t>Period =</t>
  </si>
  <si>
    <t>Quadratic?  see &gt;&gt;&gt;&gt;&gt;</t>
  </si>
  <si>
    <t>Samec et al. 1995, IBVS 4167</t>
  </si>
  <si>
    <t>See IBVS 4167</t>
  </si>
  <si>
    <t>Source</t>
  </si>
  <si>
    <t>ToM</t>
  </si>
  <si>
    <t>Typ</t>
  </si>
  <si>
    <t>Y1</t>
  </si>
  <si>
    <t>Y2</t>
  </si>
  <si>
    <t>Y3</t>
  </si>
  <si>
    <t>Date</t>
  </si>
  <si>
    <t>IBVS 5224</t>
  </si>
  <si>
    <t>Lin. Fit</t>
  </si>
  <si>
    <t>Q. fit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</si>
  <si>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</si>
  <si>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</si>
  <si>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</si>
  <si>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</si>
  <si>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</si>
  <si>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</si>
  <si>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</si>
  <si>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</si>
  <si>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</si>
  <si>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Samec, et al., 1996</t>
  </si>
  <si>
    <t>Quadratic terms</t>
  </si>
  <si>
    <t>Samec, et al. 1996</t>
  </si>
  <si>
    <t>Samec 1996</t>
  </si>
  <si>
    <t>Locher K</t>
  </si>
  <si>
    <t>BBSAG Bull.79</t>
  </si>
  <si>
    <t>B</t>
  </si>
  <si>
    <t>Shoup 2001</t>
  </si>
  <si>
    <t>Misc</t>
  </si>
  <si>
    <t>Nelson</t>
  </si>
  <si>
    <t>Count</t>
  </si>
  <si>
    <t>IBVS 5484</t>
  </si>
  <si>
    <t>Wt</t>
  </si>
  <si>
    <t>diff^2</t>
  </si>
  <si>
    <t>IBVS 5583</t>
  </si>
  <si>
    <t>I</t>
  </si>
  <si>
    <t>II</t>
  </si>
  <si>
    <t>IBVS</t>
  </si>
  <si>
    <t>Shoup</t>
  </si>
  <si>
    <t>IBVS 5602</t>
  </si>
  <si>
    <t>IBVS 5592</t>
  </si>
  <si>
    <t>IBVS 5603</t>
  </si>
  <si>
    <t>IBVS 5643</t>
  </si>
  <si>
    <t>IBVS 5672</t>
  </si>
  <si>
    <t>T.D.Kinman et al. APJS 13.379</t>
  </si>
  <si>
    <t>K.Locher BBS 79</t>
  </si>
  <si>
    <t>J.Borovicka BRNO 31.61</t>
  </si>
  <si>
    <t>A.Dedoch BRNO 30</t>
  </si>
  <si>
    <t>J.Manek BRNO 30</t>
  </si>
  <si>
    <t>A.Dedoch BRNO 31</t>
  </si>
  <si>
    <t>R.Diethelm IBVS 5027</t>
  </si>
  <si>
    <t>J.Safar BRNO 32</t>
  </si>
  <si>
    <t>R.Diethelm BBS 125</t>
  </si>
  <si>
    <t>IBVS 5657</t>
  </si>
  <si>
    <t>IBVS 5668</t>
  </si>
  <si>
    <t>IBVS 5690</t>
  </si>
  <si>
    <t>IBVS 5694</t>
  </si>
  <si>
    <t>Or &gt;&gt;&gt;&gt;&gt;&gt;</t>
  </si>
  <si>
    <t>Quad</t>
  </si>
  <si>
    <t># of data points:</t>
  </si>
  <si>
    <t>IBVS 5731</t>
  </si>
  <si>
    <t>EK Com / gsc 1995-2489</t>
  </si>
  <si>
    <t>Q.Fit</t>
  </si>
  <si>
    <t>not avail.</t>
  </si>
  <si>
    <t>IBVS 5802</t>
  </si>
  <si>
    <t>IBVS 5806</t>
  </si>
  <si>
    <t>IBVS 5809</t>
  </si>
  <si>
    <t>IBVS 5814</t>
  </si>
  <si>
    <t>IBVS 5894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</si>
  <si>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</si>
  <si>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</si>
  <si>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</si>
  <si>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</si>
  <si>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</si>
  <si>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</si>
  <si>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</si>
  <si>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</si>
  <si>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</si>
  <si>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</si>
  <si>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</si>
  <si>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</si>
  <si>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</si>
  <si>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</si>
  <si>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</si>
  <si>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</si>
  <si>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</si>
  <si>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</si>
  <si>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</si>
  <si>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</si>
  <si>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</si>
  <si>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</si>
  <si>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</si>
  <si>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</si>
  <si>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</si>
  <si>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</si>
  <si>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</si>
  <si>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</si>
  <si>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</si>
  <si>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</si>
  <si>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</si>
  <si>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</si>
  <si>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</si>
  <si>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</si>
  <si>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</si>
  <si>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</si>
  <si>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</si>
  <si>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</si>
  <si>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</si>
  <si>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</si>
  <si>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</si>
  <si>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</si>
  <si>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</si>
  <si>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</si>
  <si>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</si>
  <si>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</si>
  <si>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</si>
  <si>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</si>
  <si>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</si>
  <si>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</si>
  <si>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</si>
  <si>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</si>
  <si>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</si>
  <si>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</si>
  <si>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</si>
  <si>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</si>
  <si>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</si>
  <si>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</si>
  <si>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</si>
  <si>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</si>
  <si>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</si>
  <si>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</si>
  <si>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</si>
  <si>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</si>
  <si>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</si>
  <si>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</si>
  <si>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</si>
  <si>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</si>
  <si>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</si>
  <si>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</si>
  <si>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</si>
  <si>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</si>
  <si>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</si>
  <si>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</si>
  <si>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</si>
  <si>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</si>
  <si>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5945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</si>
  <si>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</si>
  <si>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</si>
  <si>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</si>
  <si>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</si>
  <si>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</si>
  <si>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</si>
  <si>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</si>
  <si>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</si>
  <si>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</si>
  <si>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</si>
  <si>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OEJV 0137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</si>
  <si>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</si>
  <si>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</si>
  <si>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</si>
  <si>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</si>
  <si>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</si>
  <si>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</si>
  <si>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</si>
  <si>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</si>
  <si>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</si>
  <si>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</si>
  <si>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</si>
  <si>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</si>
  <si>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</si>
  <si>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</si>
  <si>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</si>
  <si>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</si>
  <si>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IBVS 5918</t>
  </si>
  <si>
    <t>IBVS 5959</t>
  </si>
  <si>
    <t>IBVS 5992</t>
  </si>
  <si>
    <t>IBVS 6010</t>
  </si>
  <si>
    <t>OEJV 0074</t>
  </si>
  <si>
    <t>CCD</t>
  </si>
  <si>
    <r>
      <t>diff</t>
    </r>
    <r>
      <rPr>
        <vertAlign val="superscript"/>
        <sz val="10"/>
        <rFont val="Arial"/>
        <family val="2"/>
      </rPr>
      <t>2</t>
    </r>
  </si>
  <si>
    <r>
      <t>wt.diff</t>
    </r>
    <r>
      <rPr>
        <vertAlign val="superscript"/>
        <sz val="10"/>
        <rFont val="Arial"/>
        <family val="2"/>
      </rPr>
      <t>2</t>
    </r>
  </si>
  <si>
    <t>wt</t>
  </si>
  <si>
    <t>BAD</t>
  </si>
  <si>
    <t>EK Com / GSC 1995-2489</t>
  </si>
  <si>
    <t xml:space="preserve">Elements of Li &amp; Zhang 2006NewA...11..588 </t>
  </si>
  <si>
    <t>IBVS 6029</t>
  </si>
  <si>
    <t>OEJV 0160</t>
  </si>
  <si>
    <t>IBVS 6048</t>
  </si>
  <si>
    <t>IBVS 6070</t>
  </si>
  <si>
    <t xml:space="preserve">Li &amp; Zhang 2006NewA...11..588 </t>
  </si>
  <si>
    <t>Minima from the Lichtenknecker Database of the BAV</t>
  </si>
  <si>
    <t>PE</t>
  </si>
  <si>
    <t>http://www.bav-astro.de/LkDB/index.php?lang=en&amp;sprache_dial=en</t>
  </si>
  <si>
    <t>pg</t>
  </si>
  <si>
    <t>vis</t>
  </si>
  <si>
    <t>2437751.851 </t>
  </si>
  <si>
    <t> 28.03.1962 08:25 </t>
  </si>
  <si>
    <t> -0.065 </t>
  </si>
  <si>
    <t>P </t>
  </si>
  <si>
    <t> T.D.Kinman et al. </t>
  </si>
  <si>
    <t> APJS 13.379 </t>
  </si>
  <si>
    <t>2437761.834 </t>
  </si>
  <si>
    <t> 07.04.1962 08:00 </t>
  </si>
  <si>
    <t> -0.083 </t>
  </si>
  <si>
    <t>2437790.770 </t>
  </si>
  <si>
    <t> 06.05.1962 06:28 </t>
  </si>
  <si>
    <t> -0.082 </t>
  </si>
  <si>
    <t>2446505.442 </t>
  </si>
  <si>
    <t> 15.03.1986 22:36 </t>
  </si>
  <si>
    <t> -0.016 </t>
  </si>
  <si>
    <t>V </t>
  </si>
  <si>
    <t> K.Locher </t>
  </si>
  <si>
    <t> BBS 79 </t>
  </si>
  <si>
    <t>2447609.404 </t>
  </si>
  <si>
    <t> 23.03.1989 21:41 </t>
  </si>
  <si>
    <t> 0.003 </t>
  </si>
  <si>
    <t> J.Borovicka </t>
  </si>
  <si>
    <t> BRNO 31.61 </t>
  </si>
  <si>
    <t>2447609.544 </t>
  </si>
  <si>
    <t> 24.03.1989 01:03 </t>
  </si>
  <si>
    <t> 0.010 </t>
  </si>
  <si>
    <t>2447613.535 </t>
  </si>
  <si>
    <t> 28.03.1989 00:50 </t>
  </si>
  <si>
    <t> 0.000 </t>
  </si>
  <si>
    <t> A.Dedoch </t>
  </si>
  <si>
    <t> BRNO 30 </t>
  </si>
  <si>
    <t>2447613.542 </t>
  </si>
  <si>
    <t> 28.03.1989 01:00 </t>
  </si>
  <si>
    <t> 0.007 </t>
  </si>
  <si>
    <t>2447613.556 </t>
  </si>
  <si>
    <t> 28.03.1989 01:20 </t>
  </si>
  <si>
    <t> 0.021 </t>
  </si>
  <si>
    <t> J.Manek </t>
  </si>
  <si>
    <t>2447614.490 </t>
  </si>
  <si>
    <t> 28.03.1989 23:45 </t>
  </si>
  <si>
    <t> 0.022 </t>
  </si>
  <si>
    <t>2447626.471 </t>
  </si>
  <si>
    <t> 09.04.1989 23:18 </t>
  </si>
  <si>
    <t> 0.002 </t>
  </si>
  <si>
    <t>2447626.484 </t>
  </si>
  <si>
    <t> 09.04.1989 23:36 </t>
  </si>
  <si>
    <t> 0.015 </t>
  </si>
  <si>
    <t>2447654.471 </t>
  </si>
  <si>
    <t> 07.05.1989 23:18 </t>
  </si>
  <si>
    <t>2447663.411 </t>
  </si>
  <si>
    <t> 16.05.1989 21:51 </t>
  </si>
  <si>
    <t> 0.006 </t>
  </si>
  <si>
    <t>2447663.414 </t>
  </si>
  <si>
    <t> 16.05.1989 21:56 </t>
  </si>
  <si>
    <t> 0.009 </t>
  </si>
  <si>
    <t>2447669.404 </t>
  </si>
  <si>
    <t> 22.05.1989 21:41 </t>
  </si>
  <si>
    <t> -0.001 </t>
  </si>
  <si>
    <t>2447669.412 </t>
  </si>
  <si>
    <t> 22.05.1989 21:53 </t>
  </si>
  <si>
    <t>2447669.413 </t>
  </si>
  <si>
    <t> 22.05.1989 21:54 </t>
  </si>
  <si>
    <t> 0.008 </t>
  </si>
  <si>
    <t>2447918.628 </t>
  </si>
  <si>
    <t> 27.01.1990 03:04 </t>
  </si>
  <si>
    <t> 0.005 </t>
  </si>
  <si>
    <t>2447943.561 </t>
  </si>
  <si>
    <t> 21.02.1990 01:27 </t>
  </si>
  <si>
    <t>2447946.503 </t>
  </si>
  <si>
    <t> 24.02.1990 00:04 </t>
  </si>
  <si>
    <t> 0.012 </t>
  </si>
  <si>
    <t>2447946.634 </t>
  </si>
  <si>
    <t> 24.02.1990 03:12 </t>
  </si>
  <si>
    <t>2447947.558 </t>
  </si>
  <si>
    <t> 25.02.1990 01:23 </t>
  </si>
  <si>
    <t>2447967.438 </t>
  </si>
  <si>
    <t> 16.03.1990 22:30 </t>
  </si>
  <si>
    <t> BRNO 31 </t>
  </si>
  <si>
    <t>2447967.442 </t>
  </si>
  <si>
    <t> 16.03.1990 22:36 </t>
  </si>
  <si>
    <t> 0.016 </t>
  </si>
  <si>
    <t>2447967.562 </t>
  </si>
  <si>
    <t> 17.03.1990 01:29 </t>
  </si>
  <si>
    <t>2447967.579 </t>
  </si>
  <si>
    <t> 17.03.1990 01:53 </t>
  </si>
  <si>
    <t> 0.020 </t>
  </si>
  <si>
    <t>2447968.485 </t>
  </si>
  <si>
    <t> 17.03.1990 23:38 </t>
  </si>
  <si>
    <t> -0.008 </t>
  </si>
  <si>
    <t>2447968.499 </t>
  </si>
  <si>
    <t> 17.03.1990 23:58 </t>
  </si>
  <si>
    <t>2447969.431 </t>
  </si>
  <si>
    <t> 18.03.1990 22:20 </t>
  </si>
  <si>
    <t>2447969.568 </t>
  </si>
  <si>
    <t> 19.03.1990 01:37 </t>
  </si>
  <si>
    <t>2447970.496 </t>
  </si>
  <si>
    <t> 19.03.1990 23:54 </t>
  </si>
  <si>
    <t>2447970.497 </t>
  </si>
  <si>
    <t> 19.03.1990 23:55 </t>
  </si>
  <si>
    <t> 0.004 </t>
  </si>
  <si>
    <t>2448013.436 </t>
  </si>
  <si>
    <t> 01.05.1990 22:27 </t>
  </si>
  <si>
    <t>2448692.421 </t>
  </si>
  <si>
    <t> 10.03.1992 22:06 </t>
  </si>
  <si>
    <t> 0.011 </t>
  </si>
  <si>
    <t>E </t>
  </si>
  <si>
    <t>?</t>
  </si>
  <si>
    <t>2449006.579 </t>
  </si>
  <si>
    <t> 19.01.1993 01:53 </t>
  </si>
  <si>
    <t> 0.014 </t>
  </si>
  <si>
    <t>2449397.0006 </t>
  </si>
  <si>
    <t> 13.02.1994 12:00 </t>
  </si>
  <si>
    <t> 0.0086 </t>
  </si>
  <si>
    <t> G.Samec et al. </t>
  </si>
  <si>
    <t>IBVS 4167 </t>
  </si>
  <si>
    <t>2449399.0022 </t>
  </si>
  <si>
    <t> 15.02.1994 12:03 </t>
  </si>
  <si>
    <t> 0.0101 </t>
  </si>
  <si>
    <t>2449399.412 </t>
  </si>
  <si>
    <t> 15.02.1994 21:53 </t>
  </si>
  <si>
    <t>2449482.7440 </t>
  </si>
  <si>
    <t> 10.05.1994 05:51 </t>
  </si>
  <si>
    <t> 0.0127 </t>
  </si>
  <si>
    <t>2449482.8740 </t>
  </si>
  <si>
    <t> 10.05.1994 08:58 </t>
  </si>
  <si>
    <t> 0.0094 </t>
  </si>
  <si>
    <t>2449485.6710 </t>
  </si>
  <si>
    <t> 13.05.1994 04:06 </t>
  </si>
  <si>
    <t> 0.0062 </t>
  </si>
  <si>
    <t>2451288.8642 </t>
  </si>
  <si>
    <t> 20.04.1999 08:44 </t>
  </si>
  <si>
    <t> 0.0074 </t>
  </si>
  <si>
    <t> R.Diethelm </t>
  </si>
  <si>
    <t>IBVS 5027 </t>
  </si>
  <si>
    <t>2451340.7354 </t>
  </si>
  <si>
    <t> 11.06.1999 05:38 </t>
  </si>
  <si>
    <t> 0.0083 </t>
  </si>
  <si>
    <t>2451585.5520 </t>
  </si>
  <si>
    <t> 11.02.2000 01:14 </t>
  </si>
  <si>
    <t> 0.0079 </t>
  </si>
  <si>
    <t> J.Safar </t>
  </si>
  <si>
    <t> BRNO 32 </t>
  </si>
  <si>
    <t>2451603.4212 </t>
  </si>
  <si>
    <t> 28.02.2000 22:06 </t>
  </si>
  <si>
    <t> 0.0092 </t>
  </si>
  <si>
    <t>2451670.48820 </t>
  </si>
  <si>
    <t> 05.05.2000 23:43 </t>
  </si>
  <si>
    <t> 0.00490 </t>
  </si>
  <si>
    <t>C </t>
  </si>
  <si>
    <t>o</t>
  </si>
  <si>
    <t> P.Hájek </t>
  </si>
  <si>
    <t>OEJV 0074 </t>
  </si>
  <si>
    <t>2451960.9124 </t>
  </si>
  <si>
    <t> 20.02.2001 09:53 </t>
  </si>
  <si>
    <t> 0.0089 </t>
  </si>
  <si>
    <t> R.Nelson </t>
  </si>
  <si>
    <t>IBVS 5224 </t>
  </si>
  <si>
    <t>2452001.316 </t>
  </si>
  <si>
    <t> 01.04.2001 19:35 </t>
  </si>
  <si>
    <t> BBS 125 </t>
  </si>
  <si>
    <t>2452003.31716 </t>
  </si>
  <si>
    <t> 03.04.2001 19:36 </t>
  </si>
  <si>
    <t> 0.01073 </t>
  </si>
  <si>
    <t> J.Šafár </t>
  </si>
  <si>
    <t>2452003.44966 </t>
  </si>
  <si>
    <t> 03.04.2001 22:47 </t>
  </si>
  <si>
    <t> 0.00989 </t>
  </si>
  <si>
    <t>2452014.38426 </t>
  </si>
  <si>
    <t> 14.04.2001 21:13 </t>
  </si>
  <si>
    <t> 0.01039 </t>
  </si>
  <si>
    <t>2452014.51602 </t>
  </si>
  <si>
    <t> 15.04.2001 00:23 </t>
  </si>
  <si>
    <t> 0.00881 </t>
  </si>
  <si>
    <t>2452026.3842 </t>
  </si>
  <si>
    <t> 26.04.2001 21:13 </t>
  </si>
  <si>
    <t> 0.0095 </t>
  </si>
  <si>
    <t>2452670.0214 </t>
  </si>
  <si>
    <t> 30.01.2003 12:30 </t>
  </si>
  <si>
    <t> 0.0020 </t>
  </si>
  <si>
    <t> P.Sobotka (ESA INTEGRAL) </t>
  </si>
  <si>
    <t>IBVS 5809 </t>
  </si>
  <si>
    <t>2452722.4269 </t>
  </si>
  <si>
    <t> 23.03.2003 22:14 </t>
  </si>
  <si>
    <t> 0.0038 </t>
  </si>
  <si>
    <t>-I</t>
  </si>
  <si>
    <t> K. &amp; M. Rätz </t>
  </si>
  <si>
    <t>BAVM 172 </t>
  </si>
  <si>
    <t>2453028.5788 </t>
  </si>
  <si>
    <t> 24.01.2004 01:53 </t>
  </si>
  <si>
    <t>1981</t>
  </si>
  <si>
    <t> 0.0011 </t>
  </si>
  <si>
    <t> M.Zejda </t>
  </si>
  <si>
    <t>IBVS 5583 </t>
  </si>
  <si>
    <t>2453028.7117 </t>
  </si>
  <si>
    <t> 24.01.2004 05:04 </t>
  </si>
  <si>
    <t>1981.5</t>
  </si>
  <si>
    <t> 0.0007 </t>
  </si>
  <si>
    <t>2453029.6456 </t>
  </si>
  <si>
    <t> 25.01.2004 03:29 </t>
  </si>
  <si>
    <t>1985</t>
  </si>
  <si>
    <t> 0.0012 </t>
  </si>
  <si>
    <t>2453033.7782 </t>
  </si>
  <si>
    <t> 29.01.2004 06:40 </t>
  </si>
  <si>
    <t>2000.5</t>
  </si>
  <si>
    <t> 0.0002 </t>
  </si>
  <si>
    <t> S.Dvorak </t>
  </si>
  <si>
    <t>IBVS 5603 </t>
  </si>
  <si>
    <t>2453066.4462 </t>
  </si>
  <si>
    <t> 01.03.2004 22:42 </t>
  </si>
  <si>
    <t>2123</t>
  </si>
  <si>
    <t> -0.0008 </t>
  </si>
  <si>
    <t> T.Krajci </t>
  </si>
  <si>
    <t>IBVS 5592 </t>
  </si>
  <si>
    <t>2453093.7813 </t>
  </si>
  <si>
    <t> 29.03.2004 06:45 </t>
  </si>
  <si>
    <t>2225.5</t>
  </si>
  <si>
    <t> -0.0009 </t>
  </si>
  <si>
    <t>IBVS 5602 </t>
  </si>
  <si>
    <t>2453095.5145 </t>
  </si>
  <si>
    <t> 31.03.2004 00:20 </t>
  </si>
  <si>
    <t>2232</t>
  </si>
  <si>
    <t> -0.0012 </t>
  </si>
  <si>
    <t> F. Agerer </t>
  </si>
  <si>
    <t>2453112.4478 </t>
  </si>
  <si>
    <t> 16.04.2004 22:44 </t>
  </si>
  <si>
    <t>2295.5</t>
  </si>
  <si>
    <t> -0.0024 </t>
  </si>
  <si>
    <t>BAVM 173 </t>
  </si>
  <si>
    <t>2453163.3870 </t>
  </si>
  <si>
    <t> 06.06.2004 21:17 </t>
  </si>
  <si>
    <t>2486.5</t>
  </si>
  <si>
    <t> -0.0000 </t>
  </si>
  <si>
    <t> v.Poschinger </t>
  </si>
  <si>
    <t>2453164.4550 </t>
  </si>
  <si>
    <t> 07.06.2004 22:55 </t>
  </si>
  <si>
    <t>2490.5</t>
  </si>
  <si>
    <t>2453377.9339 </t>
  </si>
  <si>
    <t> 07.01.2005 10:24 </t>
  </si>
  <si>
    <t>3291</t>
  </si>
  <si>
    <t> -0.0014 </t>
  </si>
  <si>
    <t> R. Nelson </t>
  </si>
  <si>
    <t>IBVS 5672 </t>
  </si>
  <si>
    <t>2453381.9364 </t>
  </si>
  <si>
    <t> 11.01.2005 10:28 </t>
  </si>
  <si>
    <t>3306</t>
  </si>
  <si>
    <t> 0.0008 </t>
  </si>
  <si>
    <t>2453382.4716 </t>
  </si>
  <si>
    <t> 11.01.2005 23:19 </t>
  </si>
  <si>
    <t>3308</t>
  </si>
  <si>
    <t> 0.0027 </t>
  </si>
  <si>
    <t>2453382.5968 </t>
  </si>
  <si>
    <t> 12.01.2005 02:19 </t>
  </si>
  <si>
    <t>3308.5</t>
  </si>
  <si>
    <t> -0.0055 </t>
  </si>
  <si>
    <t>2453401.2687 </t>
  </si>
  <si>
    <t> 30.01.2005 18:26 </t>
  </si>
  <si>
    <t>3378.5</t>
  </si>
  <si>
    <t> -0.0015 </t>
  </si>
  <si>
    <t> C.-H.Kim et al. </t>
  </si>
  <si>
    <t>IBVS 5694 </t>
  </si>
  <si>
    <t>2453405.0020 </t>
  </si>
  <si>
    <t> 03.02.2005 12:02 </t>
  </si>
  <si>
    <t>3392.5</t>
  </si>
  <si>
    <t> -0.0018 </t>
  </si>
  <si>
    <t>IBVS 5690 </t>
  </si>
  <si>
    <t>2453406.6017 </t>
  </si>
  <si>
    <t> 05.02.2005 02:26 </t>
  </si>
  <si>
    <t>3398.5</t>
  </si>
  <si>
    <t> -0.0023 </t>
  </si>
  <si>
    <t> Rätz </t>
  </si>
  <si>
    <t>BAVM 178 </t>
  </si>
  <si>
    <t>2453408.4685 </t>
  </si>
  <si>
    <t> 06.02.2005 23:14 </t>
  </si>
  <si>
    <t>3405.5</t>
  </si>
  <si>
    <t> -0.0022 </t>
  </si>
  <si>
    <t> T.Pribulla et al. </t>
  </si>
  <si>
    <t>IBVS 5668 </t>
  </si>
  <si>
    <t>2453408.6027 </t>
  </si>
  <si>
    <t> 07.02.2005 02:27 </t>
  </si>
  <si>
    <t>3406</t>
  </si>
  <si>
    <t>2453408.6030 </t>
  </si>
  <si>
    <t> 07.02.2005 02:28 </t>
  </si>
  <si>
    <t> -0.0011 </t>
  </si>
  <si>
    <t>2453473.2735 </t>
  </si>
  <si>
    <t> 12.04.2005 18:33 </t>
  </si>
  <si>
    <t>3648.5</t>
  </si>
  <si>
    <t>2453474.0735 </t>
  </si>
  <si>
    <t> 13.04.2005 13:45 </t>
  </si>
  <si>
    <t>3651.5</t>
  </si>
  <si>
    <t>2453476.4732 </t>
  </si>
  <si>
    <t> 15.04.2005 23:21 </t>
  </si>
  <si>
    <t>3660.5</t>
  </si>
  <si>
    <t> F.Agerer </t>
  </si>
  <si>
    <t>2453484.3432 </t>
  </si>
  <si>
    <t> 23.04.2005 20:14 </t>
  </si>
  <si>
    <t>3690</t>
  </si>
  <si>
    <t> 0.0005 </t>
  </si>
  <si>
    <t> M.Zejda et al. </t>
  </si>
  <si>
    <t>IBVS 5741 </t>
  </si>
  <si>
    <t>2453509.8057 </t>
  </si>
  <si>
    <t> 19.05.2005 07:20 </t>
  </si>
  <si>
    <t>3785.5</t>
  </si>
  <si>
    <t> -0.0054 </t>
  </si>
  <si>
    <t>2453511.8135 </t>
  </si>
  <si>
    <t> 21.05.2005 07:31 </t>
  </si>
  <si>
    <t>3793</t>
  </si>
  <si>
    <t> 0.0022 </t>
  </si>
  <si>
    <t>2453513.8093 </t>
  </si>
  <si>
    <t> 23.05.2005 07:25 </t>
  </si>
  <si>
    <t>3800.5</t>
  </si>
  <si>
    <t> -0.0021 </t>
  </si>
  <si>
    <t>2453514.6147 </t>
  </si>
  <si>
    <t> 24.05.2005 02:45 </t>
  </si>
  <si>
    <t>3803.5</t>
  </si>
  <si>
    <t> 0.0032 </t>
  </si>
  <si>
    <t>2453531.4103 </t>
  </si>
  <si>
    <t> 09.06.2005 21:50 </t>
  </si>
  <si>
    <t>3866.5</t>
  </si>
  <si>
    <t>2453531.8114 </t>
  </si>
  <si>
    <t> 10.06.2005 07:28 </t>
  </si>
  <si>
    <t>3868</t>
  </si>
  <si>
    <t> -0.0013 </t>
  </si>
  <si>
    <t>2453531.9460 </t>
  </si>
  <si>
    <t> 10.06.2005 10:42 </t>
  </si>
  <si>
    <t>3868.5</t>
  </si>
  <si>
    <t> 0.0000 </t>
  </si>
  <si>
    <t>2453532.3460 </t>
  </si>
  <si>
    <t> 10.06.2005 20:18 </t>
  </si>
  <si>
    <t>3870</t>
  </si>
  <si>
    <t>2453814.63279 </t>
  </si>
  <si>
    <t> 20.03.2006 03:11 </t>
  </si>
  <si>
    <t>4928.5</t>
  </si>
  <si>
    <t> 0.00048 </t>
  </si>
  <si>
    <t> P.Svoboda </t>
  </si>
  <si>
    <t>2454138.9270 </t>
  </si>
  <si>
    <t> 07.02.2007 10:14 </t>
  </si>
  <si>
    <t>6144.5</t>
  </si>
  <si>
    <t> 0.0055 </t>
  </si>
  <si>
    <t>IBVS 5814 </t>
  </si>
  <si>
    <t>2454169.8621 </t>
  </si>
  <si>
    <t> 10.03.2007 08:41 </t>
  </si>
  <si>
    <t>6260.5</t>
  </si>
  <si>
    <t> 0.0051 </t>
  </si>
  <si>
    <t>IBVS 5806 </t>
  </si>
  <si>
    <t>2454174.5285 </t>
  </si>
  <si>
    <t> 15.03.2007 00:41 </t>
  </si>
  <si>
    <t>6278</t>
  </si>
  <si>
    <t> 0.0045 </t>
  </si>
  <si>
    <t>BAVM 186 </t>
  </si>
  <si>
    <t>2454176.3950 </t>
  </si>
  <si>
    <t> 16.03.2007 21:28 </t>
  </si>
  <si>
    <t>6285</t>
  </si>
  <si>
    <t> 0.0042 </t>
  </si>
  <si>
    <t>2454176.5303 </t>
  </si>
  <si>
    <t> 17.03.2007 00:43 </t>
  </si>
  <si>
    <t>6285.5</t>
  </si>
  <si>
    <t>2454187.4637 </t>
  </si>
  <si>
    <t> 27.03.2007 23:07 </t>
  </si>
  <si>
    <t>6326.5</t>
  </si>
  <si>
    <t>2454187.5955 </t>
  </si>
  <si>
    <t> 28.03.2007 02:17 </t>
  </si>
  <si>
    <t>6327</t>
  </si>
  <si>
    <t> 0.0039 </t>
  </si>
  <si>
    <t>2454220.3980 </t>
  </si>
  <si>
    <t> 29.04.2007 21:33 </t>
  </si>
  <si>
    <t>6450</t>
  </si>
  <si>
    <t> U.Schmidt </t>
  </si>
  <si>
    <t>2454222.40053 </t>
  </si>
  <si>
    <t> 01.05.2007 21:36 </t>
  </si>
  <si>
    <t>6457.5</t>
  </si>
  <si>
    <t> 0.00655 </t>
  </si>
  <si>
    <t> L.Brát </t>
  </si>
  <si>
    <t>2454500.5529 </t>
  </si>
  <si>
    <t> 04.02.2008 01:16 </t>
  </si>
  <si>
    <t>7500.5</t>
  </si>
  <si>
    <t> 0.0063 </t>
  </si>
  <si>
    <t> M.&amp; K.Rätz </t>
  </si>
  <si>
    <t>BAVM 209 </t>
  </si>
  <si>
    <t>2454882.8419 </t>
  </si>
  <si>
    <t> 20.02.2009 08:12 </t>
  </si>
  <si>
    <t>8934</t>
  </si>
  <si>
    <t>IBVS 5894 </t>
  </si>
  <si>
    <t>2454882.9757 </t>
  </si>
  <si>
    <t> 20.02.2009 11:25 </t>
  </si>
  <si>
    <t>8934.5</t>
  </si>
  <si>
    <t> 0.0025 </t>
  </si>
  <si>
    <t>2454908.4430 </t>
  </si>
  <si>
    <t> 17.03.2009 22:37 </t>
  </si>
  <si>
    <t>9030</t>
  </si>
  <si>
    <t> 0.0013 </t>
  </si>
  <si>
    <t>2454908.5757 </t>
  </si>
  <si>
    <t> 18.03.2009 01:49 </t>
  </si>
  <si>
    <t>9030.5</t>
  </si>
  <si>
    <t>2454933.3769 </t>
  </si>
  <si>
    <t> 11.04.2009 21:02 </t>
  </si>
  <si>
    <t>9123.5</t>
  </si>
  <si>
    <t>2454933.5111 </t>
  </si>
  <si>
    <t> 12.04.2009 00:15 </t>
  </si>
  <si>
    <t>9124</t>
  </si>
  <si>
    <t> 0.0010 </t>
  </si>
  <si>
    <t>2454937.3770 </t>
  </si>
  <si>
    <t> 15.04.2009 21:02 </t>
  </si>
  <si>
    <t>9138.5</t>
  </si>
  <si>
    <t>2454937.5115 </t>
  </si>
  <si>
    <t> 16.04.2009 00:16 </t>
  </si>
  <si>
    <t>9139</t>
  </si>
  <si>
    <t>2455280.3291 </t>
  </si>
  <si>
    <t> 24.03.2010 19:53 </t>
  </si>
  <si>
    <t>10424.5</t>
  </si>
  <si>
    <t> -0.0051 </t>
  </si>
  <si>
    <t> L.Šmelcer </t>
  </si>
  <si>
    <t>OEJV 0137 </t>
  </si>
  <si>
    <t>2455280.7291 </t>
  </si>
  <si>
    <t> 25.03.2010 05:29 </t>
  </si>
  <si>
    <t>10426</t>
  </si>
  <si>
    <t>IBVS 5945 </t>
  </si>
  <si>
    <t>2455310.4659 </t>
  </si>
  <si>
    <t> 23.04.2010 23:10 </t>
  </si>
  <si>
    <t>10537.5</t>
  </si>
  <si>
    <t> -0.0037 </t>
  </si>
  <si>
    <t>BAVM 214 </t>
  </si>
  <si>
    <t>2455310.5989 </t>
  </si>
  <si>
    <t> 24.04.2010 02:22 </t>
  </si>
  <si>
    <t>10538</t>
  </si>
  <si>
    <t> -0.0040 </t>
  </si>
  <si>
    <t>2455589.5542 </t>
  </si>
  <si>
    <t> 28.01.2011 01:18 </t>
  </si>
  <si>
    <t>11584</t>
  </si>
  <si>
    <t>2455589.5548 </t>
  </si>
  <si>
    <t>2455591.5541 </t>
  </si>
  <si>
    <t> 30.01.2011 01:17 </t>
  </si>
  <si>
    <t>11591.5</t>
  </si>
  <si>
    <t> -0.0017 </t>
  </si>
  <si>
    <t>2455591.5544 </t>
  </si>
  <si>
    <t> 30.01.2011 01:18 </t>
  </si>
  <si>
    <t>2455607.4228 </t>
  </si>
  <si>
    <t> 14.02.2011 22:08 </t>
  </si>
  <si>
    <t>11651</t>
  </si>
  <si>
    <t>2455607.4235 </t>
  </si>
  <si>
    <t> 14.02.2011 22:09 </t>
  </si>
  <si>
    <t> -0.0001 </t>
  </si>
  <si>
    <t>2455607.5550 </t>
  </si>
  <si>
    <t> 15.02.2011 01:19 </t>
  </si>
  <si>
    <t>11651.5</t>
  </si>
  <si>
    <t> -0.0019 </t>
  </si>
  <si>
    <t>2455607.5560 </t>
  </si>
  <si>
    <t> 15.02.2011 01:20 </t>
  </si>
  <si>
    <t>2455614.8897 </t>
  </si>
  <si>
    <t> 22.02.2011 09:21 </t>
  </si>
  <si>
    <t>11679</t>
  </si>
  <si>
    <t>IBVS 5992 </t>
  </si>
  <si>
    <t>2455650.49234 </t>
  </si>
  <si>
    <t> 29.03.2011 23:48 </t>
  </si>
  <si>
    <t>11812.5</t>
  </si>
  <si>
    <t> -0.00089 </t>
  </si>
  <si>
    <t>OEJV 0160 </t>
  </si>
  <si>
    <t>2455650.49274 </t>
  </si>
  <si>
    <t> 29.03.2011 23:49 </t>
  </si>
  <si>
    <t> -0.00049 </t>
  </si>
  <si>
    <t>2455662.3620 </t>
  </si>
  <si>
    <t> 10.04.2011 20:41 </t>
  </si>
  <si>
    <t>11857</t>
  </si>
  <si>
    <t>BAVM 220 </t>
  </si>
  <si>
    <t>2455662.4941 </t>
  </si>
  <si>
    <t> 10.04.2011 23:51 </t>
  </si>
  <si>
    <t>2455675.4300 </t>
  </si>
  <si>
    <t> 23.04.2011 22:19 </t>
  </si>
  <si>
    <t> 0.0017 </t>
  </si>
  <si>
    <t>2455675.5625 </t>
  </si>
  <si>
    <t> 24.04.2011 01:30 </t>
  </si>
  <si>
    <t> 0.0009 </t>
  </si>
  <si>
    <t>2455692.36275 </t>
  </si>
  <si>
    <t> 10.05.2011 20:42 </t>
  </si>
  <si>
    <t> -0.00005 </t>
  </si>
  <si>
    <t>2455692.36375 </t>
  </si>
  <si>
    <t> 10.05.2011 20:43 </t>
  </si>
  <si>
    <t> 0.00095 </t>
  </si>
  <si>
    <t>2455956.51615 </t>
  </si>
  <si>
    <t> 30.01.2012 00:23 </t>
  </si>
  <si>
    <t> 0.00166 </t>
  </si>
  <si>
    <t>2455986.9185 </t>
  </si>
  <si>
    <t> 29.02.2012 10:02 </t>
  </si>
  <si>
    <t> 0.0019 </t>
  </si>
  <si>
    <t>IBVS 6029 </t>
  </si>
  <si>
    <t>2455993.45014 </t>
  </si>
  <si>
    <t> 06.03.2012 22:48 </t>
  </si>
  <si>
    <t> -0.00025 </t>
  </si>
  <si>
    <t>2455993.58484 </t>
  </si>
  <si>
    <t> 07.03.2012 02:02 </t>
  </si>
  <si>
    <t> 0.00111 </t>
  </si>
  <si>
    <t>2456007.31799 </t>
  </si>
  <si>
    <t> 20.03.2012 19:37 </t>
  </si>
  <si>
    <t> -0.00003 </t>
  </si>
  <si>
    <t>2456008.3846 </t>
  </si>
  <si>
    <t> 21.03.2012 21:13 </t>
  </si>
  <si>
    <t> -0.0002 </t>
  </si>
  <si>
    <t>BAVM 228 </t>
  </si>
  <si>
    <t>2456008.5185 </t>
  </si>
  <si>
    <t> 22.03.2012 00:26 </t>
  </si>
  <si>
    <t> 0.0004 </t>
  </si>
  <si>
    <t>2456008.6520 </t>
  </si>
  <si>
    <t> 22.03.2012 03:38 </t>
  </si>
  <si>
    <t> 0.0006 </t>
  </si>
  <si>
    <t>2456012.3834 </t>
  </si>
  <si>
    <t> 25.03.2012 21:12 </t>
  </si>
  <si>
    <t> -0.0016 </t>
  </si>
  <si>
    <t>2456012.5195 </t>
  </si>
  <si>
    <t> 26.03.2012 00:28 </t>
  </si>
  <si>
    <t>2456012.6513 </t>
  </si>
  <si>
    <t> 26.03.2012 03:37 </t>
  </si>
  <si>
    <t> -0.0004 </t>
  </si>
  <si>
    <t>2456019.4518 </t>
  </si>
  <si>
    <t> 01.04.2012 22:50 </t>
  </si>
  <si>
    <t> H.Jungbluth </t>
  </si>
  <si>
    <t>BAVM 231 </t>
  </si>
  <si>
    <t>2456049.7199 </t>
  </si>
  <si>
    <t> 02.05.2012 05:16 </t>
  </si>
  <si>
    <t>2456072.3875 </t>
  </si>
  <si>
    <t> 24.05.2012 21:18 </t>
  </si>
  <si>
    <t>2456072.5232 </t>
  </si>
  <si>
    <t> 25.05.2012 00:33 </t>
  </si>
  <si>
    <t>2456368.53791 </t>
  </si>
  <si>
    <t> 17.03.2013 00:54 </t>
  </si>
  <si>
    <t> -0.00522 </t>
  </si>
  <si>
    <t>2456368.54075 </t>
  </si>
  <si>
    <t> 17.03.2013 00:58 </t>
  </si>
  <si>
    <t> -0.00238 </t>
  </si>
  <si>
    <t>2456368.54116 </t>
  </si>
  <si>
    <t> 17.03.2013 00:59 </t>
  </si>
  <si>
    <t> -0.00197 </t>
  </si>
  <si>
    <t>2456397.34335 </t>
  </si>
  <si>
    <t> 14.04.2013 20:14 </t>
  </si>
  <si>
    <t> -0.00178 </t>
  </si>
  <si>
    <t>2456397.34357 </t>
  </si>
  <si>
    <t> -0.00156 </t>
  </si>
  <si>
    <t>s5</t>
  </si>
  <si>
    <t>IBVS 5741</t>
  </si>
  <si>
    <t>BAD?</t>
  </si>
  <si>
    <t>IBVS 6149</t>
  </si>
  <si>
    <t>OEJV 0168</t>
  </si>
  <si>
    <t>OEJV 0179</t>
  </si>
  <si>
    <t>RHN 2019</t>
  </si>
  <si>
    <t>Tavakkoli 2017NewA…56…14</t>
  </si>
  <si>
    <t>OEJV 0211</t>
  </si>
  <si>
    <t>JAAVSO 51, 138</t>
  </si>
  <si>
    <t>JAVSO..48….1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</si>
</sst>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0.0000"/>
    <numFmt numFmtId="166" formatCode="0.00000"/>
    <numFmt numFmtId="167" formatCode="0.000000"/>
    <numFmt numFmtId="168" formatCode="yyyy/mm/dd\ "/>
    <numFmt numFmtId="169" formatCode="0.E+00"/>
    <numFmt numFmtId="170" formatCode="0.0%"/>
    <numFmt numFmtId="171" formatCode="dd/mm/yyyy"/>
  </numFmts>
  <fonts count="5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20"/>
      <name val="Arial"/>
      <family val="2"/>
    </font>
    <font>
      <vertAlign val="superscript"/>
      <sz val="10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trike/>
      <sz val="10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8">
    <xf numFmtId="0" fontId="0" fillId="0" borderId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37" fillId="4" borderId="0" applyNumberFormat="0" applyBorder="0" applyAlignment="0" applyProtection="0"/>
    <xf numFmtId="0" fontId="38" fillId="21" borderId="1" applyNumberFormat="0" applyAlignment="0" applyProtection="0"/>
    <xf numFmtId="0" fontId="39" fillId="22" borderId="2" applyNumberFormat="0" applyAlignment="0" applyProtection="0"/>
    <xf numFmtId="3" fontId="50" fillId="2" borderId="0"/>
    <xf numFmtId="164" fontId="50" fillId="2" borderId="0"/>
    <xf numFmtId="0" fontId="50" fillId="2" borderId="0"/>
    <xf numFmtId="0" fontId="40" fillId="0" borderId="0" applyNumberFormat="0" applyFill="0" applyBorder="0" applyAlignment="0" applyProtection="0"/>
    <xf numFmtId="2" fontId="50" fillId="2" borderId="0"/>
    <xf numFmtId="0" fontId="41" fillId="5" borderId="0" applyNumberFormat="0" applyBorder="0" applyAlignment="0" applyProtection="0"/>
    <xf numFmtId="0" fontId="1" fillId="2" borderId="0"/>
    <xf numFmtId="0" fontId="2" fillId="2" borderId="0"/>
    <xf numFmtId="0" fontId="42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3" fillId="8" borderId="1" applyNumberFormat="0" applyAlignment="0" applyProtection="0"/>
    <xf numFmtId="0" fontId="44" fillId="0" borderId="4" applyNumberFormat="0" applyFill="0" applyAlignment="0" applyProtection="0"/>
    <xf numFmtId="0" fontId="45" fillId="23" borderId="0" applyNumberFormat="0" applyBorder="0" applyAlignment="0" applyProtection="0"/>
    <xf numFmtId="0" fontId="9" fillId="0" borderId="0"/>
    <xf numFmtId="0" fontId="9" fillId="24" borderId="5" applyNumberFormat="0" applyFont="0" applyAlignment="0" applyProtection="0"/>
    <xf numFmtId="0" fontId="46" fillId="21" borderId="6" applyNumberFormat="0" applyAlignment="0" applyProtection="0"/>
    <xf numFmtId="0" fontId="47" fillId="0" borderId="0" applyNumberFormat="0" applyFill="0" applyBorder="0" applyAlignment="0" applyProtection="0"/>
    <xf numFmtId="0" fontId="50" fillId="2" borderId="7"/>
    <xf numFmtId="0" fontId="48" fillId="0" borderId="0" applyNumberFormat="0" applyFill="0" applyBorder="0" applyAlignment="0" applyProtection="0"/>
  </cellStyleXfs>
  <cellXfs count="311">
    <xf numFmtId="0" fontId="0" fillId="2" borderId="0" xfId="0" applyFill="1"/>
    <xf numFmtId="0" fontId="0" fillId="2" borderId="5" xfId="0" applyFill="1" applyBorder="1"/>
    <xf numFmtId="166" fontId="0" fillId="2" borderId="5" xfId="0" applyNumberFormat="1" applyFill="1" applyBorder="1"/>
    <xf numFmtId="167" fontId="0" fillId="2" borderId="5" xfId="0" applyNumberFormat="1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5" xfId="0" applyBorder="1" applyAlignment="1">
      <alignment horizontal="center"/>
    </xf>
    <xf numFmtId="0" fontId="6" fillId="2" borderId="5" xfId="0" applyFont="1" applyFill="1" applyBorder="1"/>
    <xf numFmtId="11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14" xfId="0" applyFill="1" applyBorder="1"/>
    <xf numFmtId="0" fontId="0" fillId="2" borderId="11" xfId="0" applyFill="1" applyBorder="1" applyAlignment="1">
      <alignment horizontal="center"/>
    </xf>
    <xf numFmtId="11" fontId="0" fillId="2" borderId="11" xfId="0" applyNumberFormat="1" applyFill="1" applyBorder="1"/>
    <xf numFmtId="0" fontId="7" fillId="2" borderId="5" xfId="0" applyFont="1" applyFill="1" applyBorder="1"/>
    <xf numFmtId="11" fontId="0" fillId="2" borderId="8" xfId="0" applyNumberFormat="1" applyFill="1" applyBorder="1"/>
    <xf numFmtId="11" fontId="0" fillId="2" borderId="9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Alignment="1">
      <alignment horizontal="right"/>
    </xf>
    <xf numFmtId="0" fontId="8" fillId="2" borderId="5" xfId="0" applyFont="1" applyFill="1" applyBorder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6" fillId="2" borderId="0" xfId="0" applyFont="1" applyFill="1"/>
    <xf numFmtId="0" fontId="0" fillId="0" borderId="5" xfId="0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/>
    <xf numFmtId="0" fontId="9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0" fillId="2" borderId="20" xfId="0" applyFill="1" applyBorder="1"/>
    <xf numFmtId="0" fontId="3" fillId="2" borderId="5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0" fillId="0" borderId="21" xfId="0" applyBorder="1"/>
    <xf numFmtId="0" fontId="0" fillId="0" borderId="22" xfId="0" applyBorder="1"/>
    <xf numFmtId="0" fontId="12" fillId="0" borderId="0" xfId="0" applyFont="1"/>
    <xf numFmtId="11" fontId="12" fillId="2" borderId="11" xfId="0" applyNumberFormat="1" applyFont="1" applyFill="1" applyBorder="1"/>
    <xf numFmtId="0" fontId="12" fillId="2" borderId="5" xfId="0" applyFont="1" applyFill="1" applyBorder="1"/>
    <xf numFmtId="0" fontId="11" fillId="2" borderId="14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0" fillId="2" borderId="10" xfId="0" applyFill="1" applyBorder="1" applyAlignment="1">
      <alignment horizontal="left"/>
    </xf>
    <xf numFmtId="166" fontId="0" fillId="2" borderId="5" xfId="0" applyNumberFormat="1" applyFill="1" applyBorder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16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6" fillId="0" borderId="25" xfId="0" applyFont="1" applyBorder="1"/>
    <xf numFmtId="0" fontId="7" fillId="0" borderId="26" xfId="0" applyFont="1" applyBorder="1"/>
    <xf numFmtId="0" fontId="8" fillId="0" borderId="27" xfId="0" applyFont="1" applyBorder="1"/>
    <xf numFmtId="169" fontId="8" fillId="0" borderId="27" xfId="0" applyNumberFormat="1" applyFont="1" applyBorder="1" applyAlignment="1">
      <alignment horizontal="center"/>
    </xf>
    <xf numFmtId="170" fontId="6" fillId="0" borderId="0" xfId="0" applyNumberFormat="1" applyFont="1"/>
    <xf numFmtId="14" fontId="0" fillId="0" borderId="0" xfId="0" applyNumberFormat="1"/>
    <xf numFmtId="0" fontId="6" fillId="0" borderId="28" xfId="0" applyFont="1" applyBorder="1"/>
    <xf numFmtId="0" fontId="7" fillId="0" borderId="29" xfId="0" applyFont="1" applyBorder="1"/>
    <xf numFmtId="0" fontId="8" fillId="0" borderId="30" xfId="0" applyFont="1" applyBorder="1"/>
    <xf numFmtId="169" fontId="8" fillId="0" borderId="30" xfId="0" applyNumberFormat="1" applyFont="1" applyBorder="1" applyAlignment="1">
      <alignment horizontal="center"/>
    </xf>
    <xf numFmtId="0" fontId="6" fillId="0" borderId="31" xfId="0" applyFont="1" applyBorder="1"/>
    <xf numFmtId="0" fontId="7" fillId="0" borderId="32" xfId="0" applyFont="1" applyBorder="1"/>
    <xf numFmtId="0" fontId="8" fillId="0" borderId="33" xfId="0" applyFont="1" applyBorder="1"/>
    <xf numFmtId="169" fontId="8" fillId="0" borderId="33" xfId="0" applyNumberFormat="1" applyFont="1" applyBorder="1" applyAlignment="1">
      <alignment horizontal="center"/>
    </xf>
    <xf numFmtId="0" fontId="18" fillId="0" borderId="15" xfId="0" applyFont="1" applyBorder="1"/>
    <xf numFmtId="0" fontId="0" fillId="0" borderId="15" xfId="0" applyBorder="1"/>
    <xf numFmtId="0" fontId="7" fillId="0" borderId="0" xfId="0" applyFont="1"/>
    <xf numFmtId="169" fontId="8" fillId="0" borderId="0" xfId="0" applyNumberFormat="1" applyFont="1" applyAlignment="1">
      <alignment horizontal="center"/>
    </xf>
    <xf numFmtId="10" fontId="9" fillId="0" borderId="0" xfId="0" applyNumberFormat="1" applyFont="1"/>
    <xf numFmtId="0" fontId="19" fillId="0" borderId="0" xfId="0" applyFont="1"/>
    <xf numFmtId="170" fontId="19" fillId="0" borderId="0" xfId="0" applyNumberFormat="1" applyFont="1"/>
    <xf numFmtId="10" fontId="19" fillId="0" borderId="0" xfId="0" applyNumberFormat="1" applyFont="1"/>
    <xf numFmtId="0" fontId="20" fillId="0" borderId="0" xfId="0" applyFont="1" applyProtection="1"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9" fillId="0" borderId="0" xfId="0" applyFont="1"/>
    <xf numFmtId="0" fontId="6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0" fillId="25" borderId="5" xfId="0" applyFont="1" applyFill="1" applyBorder="1"/>
    <xf numFmtId="0" fontId="8" fillId="0" borderId="11" xfId="0" applyFont="1" applyBorder="1"/>
    <xf numFmtId="0" fontId="6" fillId="0" borderId="5" xfId="0" applyFont="1" applyBorder="1"/>
    <xf numFmtId="0" fontId="12" fillId="26" borderId="11" xfId="0" applyFont="1" applyFill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24" fillId="2" borderId="5" xfId="0" applyFont="1" applyFill="1" applyBorder="1"/>
    <xf numFmtId="0" fontId="24" fillId="2" borderId="11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/>
    </xf>
    <xf numFmtId="0" fontId="24" fillId="0" borderId="5" xfId="0" applyFont="1" applyBorder="1"/>
    <xf numFmtId="0" fontId="24" fillId="0" borderId="0" xfId="0" applyFont="1"/>
    <xf numFmtId="0" fontId="24" fillId="2" borderId="0" xfId="0" applyFont="1" applyFill="1" applyAlignment="1">
      <alignment horizontal="left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24" fillId="2" borderId="10" xfId="0" applyFont="1" applyFill="1" applyBorder="1" applyAlignment="1">
      <alignment horizontal="left"/>
    </xf>
    <xf numFmtId="0" fontId="24" fillId="2" borderId="10" xfId="0" applyFont="1" applyFill="1" applyBorder="1"/>
    <xf numFmtId="0" fontId="24" fillId="2" borderId="20" xfId="0" applyFont="1" applyFill="1" applyBorder="1"/>
    <xf numFmtId="167" fontId="24" fillId="2" borderId="5" xfId="0" applyNumberFormat="1" applyFont="1" applyFill="1" applyBorder="1"/>
    <xf numFmtId="0" fontId="5" fillId="2" borderId="5" xfId="0" applyFont="1" applyFill="1" applyBorder="1"/>
    <xf numFmtId="0" fontId="25" fillId="0" borderId="5" xfId="0" applyFont="1" applyBorder="1" applyAlignment="1">
      <alignment wrapText="1"/>
    </xf>
    <xf numFmtId="0" fontId="26" fillId="2" borderId="5" xfId="0" applyFont="1" applyFill="1" applyBorder="1"/>
    <xf numFmtId="0" fontId="26" fillId="2" borderId="11" xfId="0" applyFont="1" applyFill="1" applyBorder="1"/>
    <xf numFmtId="0" fontId="8" fillId="0" borderId="5" xfId="0" applyFont="1" applyBorder="1" applyAlignment="1">
      <alignment vertical="center"/>
    </xf>
    <xf numFmtId="0" fontId="24" fillId="0" borderId="5" xfId="0" applyFont="1" applyBorder="1" applyAlignment="1">
      <alignment wrapText="1"/>
    </xf>
    <xf numFmtId="0" fontId="24" fillId="0" borderId="5" xfId="0" applyFont="1" applyBorder="1" applyAlignment="1">
      <alignment horizontal="left"/>
    </xf>
    <xf numFmtId="0" fontId="24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left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/>
    </xf>
    <xf numFmtId="0" fontId="20" fillId="0" borderId="0" xfId="0" applyFont="1"/>
    <xf numFmtId="0" fontId="10" fillId="0" borderId="0" xfId="0" applyFont="1"/>
    <xf numFmtId="22" fontId="8" fillId="0" borderId="0" xfId="0" applyNumberFormat="1" applyFont="1"/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left"/>
      <protection locked="0"/>
    </xf>
    <xf numFmtId="10" fontId="6" fillId="0" borderId="0" xfId="0" applyNumberFormat="1" applyFont="1"/>
    <xf numFmtId="0" fontId="27" fillId="0" borderId="0" xfId="0" applyFont="1"/>
    <xf numFmtId="0" fontId="8" fillId="0" borderId="0" xfId="0" applyFont="1" applyAlignment="1">
      <alignment horizontal="left"/>
    </xf>
    <xf numFmtId="0" fontId="20" fillId="25" borderId="11" xfId="0" applyFont="1" applyFill="1" applyBorder="1" applyAlignment="1">
      <alignment horizontal="center"/>
    </xf>
    <xf numFmtId="0" fontId="20" fillId="25" borderId="5" xfId="0" applyFont="1" applyFill="1" applyBorder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center"/>
    </xf>
    <xf numFmtId="0" fontId="29" fillId="2" borderId="5" xfId="0" applyFont="1" applyFill="1" applyBorder="1"/>
    <xf numFmtId="0" fontId="25" fillId="0" borderId="5" xfId="0" applyFont="1" applyBorder="1"/>
    <xf numFmtId="0" fontId="25" fillId="2" borderId="5" xfId="0" applyFont="1" applyFill="1" applyBorder="1" applyAlignment="1">
      <alignment horizontal="left"/>
    </xf>
    <xf numFmtId="0" fontId="25" fillId="0" borderId="5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/>
    </xf>
    <xf numFmtId="0" fontId="25" fillId="2" borderId="5" xfId="0" applyFont="1" applyFill="1" applyBorder="1"/>
    <xf numFmtId="0" fontId="25" fillId="2" borderId="5" xfId="0" applyFont="1" applyFill="1" applyBorder="1" applyAlignment="1">
      <alignment horizontal="center"/>
    </xf>
    <xf numFmtId="0" fontId="30" fillId="2" borderId="5" xfId="0" applyFont="1" applyFill="1" applyBorder="1"/>
    <xf numFmtId="0" fontId="25" fillId="0" borderId="5" xfId="0" applyFont="1" applyBorder="1" applyAlignment="1">
      <alignment horizontal="center" wrapText="1"/>
    </xf>
    <xf numFmtId="0" fontId="25" fillId="0" borderId="5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0" applyFont="1"/>
    <xf numFmtId="0" fontId="31" fillId="0" borderId="0" xfId="0" applyFont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32" fillId="0" borderId="0" xfId="38" applyAlignment="1" applyProtection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0" xfId="0" quotePrefix="1"/>
    <xf numFmtId="0" fontId="0" fillId="27" borderId="34" xfId="0" applyFill="1" applyBorder="1" applyAlignment="1">
      <alignment horizontal="left" wrapText="1" indent="1"/>
    </xf>
    <xf numFmtId="0" fontId="0" fillId="27" borderId="34" xfId="0" applyFill="1" applyBorder="1" applyAlignment="1">
      <alignment horizontal="center" wrapText="1"/>
    </xf>
    <xf numFmtId="0" fontId="0" fillId="27" borderId="34" xfId="0" applyFill="1" applyBorder="1" applyAlignment="1">
      <alignment horizontal="right" wrapText="1"/>
    </xf>
    <xf numFmtId="0" fontId="32" fillId="27" borderId="34" xfId="38" applyFill="1" applyBorder="1" applyAlignment="1" applyProtection="1">
      <alignment horizontal="right" wrapText="1"/>
    </xf>
    <xf numFmtId="0" fontId="0" fillId="27" borderId="35" xfId="0" applyFill="1" applyBorder="1" applyAlignment="1">
      <alignment horizontal="left" wrapText="1" indent="1"/>
    </xf>
    <xf numFmtId="0" fontId="0" fillId="27" borderId="35" xfId="0" applyFill="1" applyBorder="1" applyAlignment="1">
      <alignment horizontal="center" wrapText="1"/>
    </xf>
    <xf numFmtId="0" fontId="0" fillId="27" borderId="35" xfId="0" applyFill="1" applyBorder="1" applyAlignment="1">
      <alignment horizontal="right" wrapText="1"/>
    </xf>
    <xf numFmtId="0" fontId="32" fillId="27" borderId="35" xfId="38" applyFill="1" applyBorder="1" applyAlignment="1" applyProtection="1">
      <alignment horizontal="right" wrapText="1"/>
    </xf>
    <xf numFmtId="0" fontId="13" fillId="27" borderId="0" xfId="0" applyFont="1" applyFill="1" applyAlignment="1">
      <alignment horizontal="left" vertical="top" wrapText="1" indent="1"/>
    </xf>
    <xf numFmtId="0" fontId="13" fillId="27" borderId="0" xfId="0" applyFont="1" applyFill="1" applyAlignment="1">
      <alignment horizontal="center" vertical="top" wrapText="1"/>
    </xf>
    <xf numFmtId="0" fontId="13" fillId="27" borderId="0" xfId="0" applyFont="1" applyFill="1" applyAlignment="1">
      <alignment horizontal="right" vertical="top" wrapText="1"/>
    </xf>
    <xf numFmtId="0" fontId="32" fillId="27" borderId="0" xfId="38" applyFill="1" applyBorder="1" applyAlignment="1" applyProtection="1">
      <alignment horizontal="right" vertical="top" wrapText="1"/>
    </xf>
    <xf numFmtId="0" fontId="8" fillId="2" borderId="0" xfId="0" applyFont="1" applyFill="1"/>
    <xf numFmtId="0" fontId="25" fillId="0" borderId="5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6" fillId="2" borderId="10" xfId="0" applyFont="1" applyFill="1" applyBorder="1"/>
    <xf numFmtId="0" fontId="24" fillId="0" borderId="5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33" fillId="0" borderId="22" xfId="0" applyFont="1" applyBorder="1"/>
    <xf numFmtId="0" fontId="7" fillId="2" borderId="5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23" xfId="0" applyFont="1" applyBorder="1" applyAlignment="1">
      <alignment horizontal="left"/>
    </xf>
    <xf numFmtId="0" fontId="33" fillId="0" borderId="21" xfId="0" applyFont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49" fillId="0" borderId="0" xfId="42" applyFont="1"/>
    <xf numFmtId="0" fontId="49" fillId="0" borderId="0" xfId="42" applyFont="1" applyAlignment="1">
      <alignment horizontal="center"/>
    </xf>
    <xf numFmtId="0" fontId="49" fillId="0" borderId="0" xfId="42" applyFont="1" applyAlignment="1">
      <alignment horizontal="left"/>
    </xf>
    <xf numFmtId="0" fontId="24" fillId="2" borderId="11" xfId="0" applyFont="1" applyFill="1" applyBorder="1" applyAlignment="1">
      <alignment horizontal="center"/>
    </xf>
    <xf numFmtId="0" fontId="34" fillId="0" borderId="5" xfId="0" applyFont="1" applyBorder="1" applyAlignment="1">
      <alignment horizontal="left"/>
    </xf>
    <xf numFmtId="0" fontId="2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5" fillId="2" borderId="14" xfId="0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/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/>
    <xf numFmtId="0" fontId="5" fillId="2" borderId="20" xfId="0" applyFont="1" applyFill="1" applyBorder="1"/>
    <xf numFmtId="167" fontId="5" fillId="2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4" fillId="2" borderId="8" xfId="0" applyFont="1" applyFill="1" applyBorder="1"/>
    <xf numFmtId="0" fontId="24" fillId="2" borderId="9" xfId="0" applyFont="1" applyFill="1" applyBorder="1"/>
    <xf numFmtId="0" fontId="13" fillId="0" borderId="5" xfId="42" applyFont="1" applyBorder="1"/>
    <xf numFmtId="0" fontId="13" fillId="0" borderId="5" xfId="42" applyFont="1" applyBorder="1" applyAlignment="1">
      <alignment horizontal="center"/>
    </xf>
    <xf numFmtId="0" fontId="13" fillId="0" borderId="5" xfId="42" applyFont="1" applyBorder="1" applyAlignment="1">
      <alignment horizontal="left"/>
    </xf>
    <xf numFmtId="0" fontId="13" fillId="0" borderId="0" xfId="42" applyFont="1"/>
    <xf numFmtId="0" fontId="13" fillId="0" borderId="0" xfId="42" applyFont="1" applyAlignment="1">
      <alignment horizontal="center"/>
    </xf>
    <xf numFmtId="0" fontId="13" fillId="0" borderId="0" xfId="42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171" fontId="24" fillId="2" borderId="5" xfId="0" applyNumberFormat="1" applyFont="1" applyFill="1" applyBorder="1"/>
    <xf numFmtId="171" fontId="0" fillId="2" borderId="5" xfId="0" applyNumberFormat="1" applyFill="1" applyBorder="1"/>
    <xf numFmtId="171" fontId="5" fillId="2" borderId="5" xfId="0" applyNumberFormat="1" applyFont="1" applyFill="1" applyBorder="1"/>
    <xf numFmtId="0" fontId="51" fillId="0" borderId="0" xfId="0" applyFont="1" applyAlignment="1" applyProtection="1">
      <alignment horizontal="left" vertical="center" wrapText="1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0" fontId="13" fillId="0" borderId="0" xfId="0" applyNumberFormat="1" applyFont="1" applyAlignment="1">
      <alignment horizontal="left" wrapText="1"/>
    </xf>
    <xf numFmtId="0" fontId="0" fillId="2" borderId="5" xfId="0" applyFill="1" applyBorder="1" applyAlignment="1">
      <alignment horizontal="right"/>
    </xf>
    <xf numFmtId="166" fontId="51" fillId="0" borderId="0" xfId="0" applyNumberFormat="1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25" fillId="0" borderId="5" xfId="0" applyFont="1" applyFill="1" applyBorder="1"/>
    <xf numFmtId="0" fontId="5" fillId="0" borderId="5" xfId="0" applyFont="1" applyFill="1" applyBorder="1"/>
    <xf numFmtId="0" fontId="5" fillId="0" borderId="11" xfId="0" applyFont="1" applyFill="1" applyBorder="1"/>
    <xf numFmtId="11" fontId="12" fillId="0" borderId="11" xfId="0" applyNumberFormat="1" applyFont="1" applyFill="1" applyBorder="1"/>
    <xf numFmtId="168" fontId="5" fillId="0" borderId="5" xfId="0" applyNumberFormat="1" applyFont="1" applyFill="1" applyBorder="1"/>
    <xf numFmtId="0" fontId="5" fillId="0" borderId="5" xfId="0" applyFont="1" applyFill="1" applyBorder="1" applyAlignment="1">
      <alignment horizontal="center"/>
    </xf>
    <xf numFmtId="0" fontId="5" fillId="0" borderId="0" xfId="0" applyFont="1" applyFill="1"/>
    <xf numFmtId="0" fontId="0" fillId="0" borderId="5" xfId="0" applyFill="1" applyBorder="1"/>
    <xf numFmtId="0" fontId="0" fillId="0" borderId="5" xfId="0" applyFill="1" applyBorder="1" applyAlignment="1">
      <alignment horizontal="left"/>
    </xf>
    <xf numFmtId="0" fontId="0" fillId="0" borderId="11" xfId="0" applyFill="1" applyBorder="1"/>
    <xf numFmtId="168" fontId="0" fillId="0" borderId="5" xfId="0" applyNumberFormat="1" applyFill="1" applyBorder="1"/>
    <xf numFmtId="0" fontId="0" fillId="0" borderId="5" xfId="0" applyFill="1" applyBorder="1" applyAlignment="1">
      <alignment horizontal="center"/>
    </xf>
    <xf numFmtId="0" fontId="0" fillId="0" borderId="0" xfId="0" applyFill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left"/>
    </xf>
    <xf numFmtId="171" fontId="5" fillId="0" borderId="5" xfId="0" applyNumberFormat="1" applyFont="1" applyFill="1" applyBorder="1"/>
    <xf numFmtId="0" fontId="25" fillId="0" borderId="5" xfId="0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center" wrapText="1"/>
    </xf>
    <xf numFmtId="0" fontId="49" fillId="0" borderId="5" xfId="42" applyFont="1" applyFill="1" applyBorder="1"/>
    <xf numFmtId="0" fontId="49" fillId="0" borderId="5" xfId="42" applyFont="1" applyFill="1" applyBorder="1" applyAlignment="1">
      <alignment horizontal="center"/>
    </xf>
    <xf numFmtId="0" fontId="49" fillId="0" borderId="5" xfId="42" applyFont="1" applyFill="1" applyBorder="1" applyAlignment="1">
      <alignment horizontal="left"/>
    </xf>
    <xf numFmtId="0" fontId="49" fillId="0" borderId="0" xfId="42" applyFont="1" applyFill="1"/>
    <xf numFmtId="0" fontId="49" fillId="0" borderId="0" xfId="42" applyFont="1" applyFill="1" applyAlignment="1">
      <alignment horizontal="center"/>
    </xf>
    <xf numFmtId="0" fontId="49" fillId="0" borderId="0" xfId="42" applyFont="1" applyFill="1" applyAlignment="1">
      <alignment horizontal="left"/>
    </xf>
    <xf numFmtId="0" fontId="49" fillId="0" borderId="0" xfId="0" applyFont="1" applyFill="1" applyAlignment="1">
      <alignment wrapText="1"/>
    </xf>
    <xf numFmtId="0" fontId="49" fillId="0" borderId="0" xfId="0" applyFont="1" applyFill="1" applyAlignment="1">
      <alignment horizontal="center" wrapText="1"/>
    </xf>
    <xf numFmtId="0" fontId="49" fillId="0" borderId="0" xfId="0" applyFont="1" applyFill="1" applyAlignment="1">
      <alignment horizontal="left" wrapText="1"/>
    </xf>
    <xf numFmtId="0" fontId="49" fillId="0" borderId="0" xfId="0" applyNumberFormat="1" applyFont="1" applyFill="1" applyAlignment="1">
      <alignment horizontal="left" wrapText="1"/>
    </xf>
    <xf numFmtId="0" fontId="19" fillId="0" borderId="0" xfId="0" applyFont="1" applyFill="1"/>
    <xf numFmtId="0" fontId="25" fillId="0" borderId="0" xfId="0" applyFont="1" applyFill="1" applyAlignment="1">
      <alignment horizontal="left"/>
    </xf>
    <xf numFmtId="0" fontId="51" fillId="0" borderId="0" xfId="0" applyFont="1" applyFill="1" applyAlignment="1" applyProtection="1">
      <alignment horizontal="left" vertical="center" wrapText="1"/>
      <protection locked="0"/>
    </xf>
    <xf numFmtId="0" fontId="51" fillId="0" borderId="0" xfId="0" applyFont="1" applyFill="1" applyAlignment="1" applyProtection="1">
      <alignment horizontal="center" vertical="center" wrapText="1"/>
      <protection locked="0"/>
    </xf>
    <xf numFmtId="166" fontId="51" fillId="0" borderId="0" xfId="0" applyNumberFormat="1" applyFont="1" applyFill="1" applyAlignment="1">
      <alignment horizontal="left" vertical="center" wrapText="1"/>
    </xf>
    <xf numFmtId="0" fontId="51" fillId="0" borderId="0" xfId="0" applyFont="1" applyFill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3830415496308575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08718402662"/>
          <c:y val="0.14545497589659059"/>
          <c:w val="0.81286665762440835"/>
          <c:h val="0.645456455541120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1'!$F$21:$F$944</c:f>
              <c:numCache>
                <c:formatCode>General</c:formatCode>
                <c:ptCount val="924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31675.5</c:v>
                </c:pt>
                <c:pt idx="181">
                  <c:v>34355</c:v>
                </c:pt>
                <c:pt idx="182">
                  <c:v>37294</c:v>
                </c:pt>
              </c:numCache>
            </c:numRef>
          </c:xVal>
          <c:yVal>
            <c:numRef>
              <c:f>'Active 1'!$H$21:$H$944</c:f>
              <c:numCache>
                <c:formatCode>General</c:formatCode>
                <c:ptCount val="9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7-4C3D-9F35-C2EF651FA7C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1'!$F$21:$F$944</c:f>
              <c:numCache>
                <c:formatCode>General</c:formatCode>
                <c:ptCount val="924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31675.5</c:v>
                </c:pt>
                <c:pt idx="181">
                  <c:v>34355</c:v>
                </c:pt>
                <c:pt idx="182">
                  <c:v>37294</c:v>
                </c:pt>
              </c:numCache>
            </c:numRef>
          </c:xVal>
          <c:yVal>
            <c:numRef>
              <c:f>'Active 1'!$I$21:$I$944</c:f>
              <c:numCache>
                <c:formatCode>General</c:formatCode>
                <c:ptCount val="924"/>
                <c:pt idx="11">
                  <c:v>-3.3044499992683996E-2</c:v>
                </c:pt>
                <c:pt idx="12">
                  <c:v>-3.3044499992683996E-2</c:v>
                </c:pt>
                <c:pt idx="14">
                  <c:v>-1.2070384997059591E-2</c:v>
                </c:pt>
                <c:pt idx="16">
                  <c:v>-5.4126999966683798E-3</c:v>
                </c:pt>
                <c:pt idx="17">
                  <c:v>-1.4682149994769134E-2</c:v>
                </c:pt>
                <c:pt idx="18">
                  <c:v>-7.6821499969810247E-3</c:v>
                </c:pt>
                <c:pt idx="19">
                  <c:v>6.317849998595193E-3</c:v>
                </c:pt>
                <c:pt idx="20">
                  <c:v>6.9216449992381968E-3</c:v>
                </c:pt>
                <c:pt idx="21">
                  <c:v>-1.2886705000710208E-2</c:v>
                </c:pt>
                <c:pt idx="22">
                  <c:v>1.132949983002618E-4</c:v>
                </c:pt>
                <c:pt idx="23">
                  <c:v>-1.4772855000046548E-2</c:v>
                </c:pt>
                <c:pt idx="24">
                  <c:v>-8.7079599979915656E-3</c:v>
                </c:pt>
                <c:pt idx="25">
                  <c:v>-5.707960001018364E-3</c:v>
                </c:pt>
                <c:pt idx="26">
                  <c:v>-5.707960001018364E-3</c:v>
                </c:pt>
                <c:pt idx="27">
                  <c:v>-1.6112134995637462E-2</c:v>
                </c:pt>
                <c:pt idx="28">
                  <c:v>-8.1121350012836047E-3</c:v>
                </c:pt>
                <c:pt idx="29">
                  <c:v>-7.112134997441899E-3</c:v>
                </c:pt>
                <c:pt idx="30">
                  <c:v>-8.8988700008485466E-3</c:v>
                </c:pt>
                <c:pt idx="31">
                  <c:v>-1.0911774996202439E-2</c:v>
                </c:pt>
                <c:pt idx="32">
                  <c:v>-2.4427050011581741E-3</c:v>
                </c:pt>
                <c:pt idx="33">
                  <c:v>-4.7850199989625253E-3</c:v>
                </c:pt>
                <c:pt idx="34">
                  <c:v>-1.418122500035679E-2</c:v>
                </c:pt>
                <c:pt idx="35">
                  <c:v>-2.1861599961994216E-3</c:v>
                </c:pt>
                <c:pt idx="36">
                  <c:v>1.8138400046154857E-3</c:v>
                </c:pt>
                <c:pt idx="37">
                  <c:v>-1.1528474999067839E-2</c:v>
                </c:pt>
                <c:pt idx="38">
                  <c:v>5.4715250007575378E-3</c:v>
                </c:pt>
                <c:pt idx="39">
                  <c:v>-2.1924679997027852E-2</c:v>
                </c:pt>
                <c:pt idx="40">
                  <c:v>-7.9246799941756763E-3</c:v>
                </c:pt>
                <c:pt idx="41">
                  <c:v>-9.3208850012160838E-3</c:v>
                </c:pt>
                <c:pt idx="42">
                  <c:v>-5.663199997798074E-3</c:v>
                </c:pt>
                <c:pt idx="43">
                  <c:v>-1.1059404998377431E-2</c:v>
                </c:pt>
                <c:pt idx="44">
                  <c:v>-1.0059404994535726E-2</c:v>
                </c:pt>
                <c:pt idx="45">
                  <c:v>-7.2848349955165759E-3</c:v>
                </c:pt>
                <c:pt idx="46">
                  <c:v>-1.3528149938792922E-3</c:v>
                </c:pt>
                <c:pt idx="47">
                  <c:v>2.1530450030695647E-3</c:v>
                </c:pt>
                <c:pt idx="50">
                  <c:v>8.6930550023680553E-3</c:v>
                </c:pt>
                <c:pt idx="54">
                  <c:v>-2.9104950008331798E-3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7-4C3D-9F35-C2EF651FA7C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1'!$F$21:$F$944</c:f>
              <c:numCache>
                <c:formatCode>General</c:formatCode>
                <c:ptCount val="924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31675.5</c:v>
                </c:pt>
                <c:pt idx="181">
                  <c:v>34355</c:v>
                </c:pt>
                <c:pt idx="182">
                  <c:v>37294</c:v>
                </c:pt>
              </c:numCache>
            </c:numRef>
          </c:xVal>
          <c:yVal>
            <c:numRef>
              <c:f>'Active 1'!$J$21:$J$944</c:f>
              <c:numCache>
                <c:formatCode>General</c:formatCode>
                <c:ptCount val="924"/>
                <c:pt idx="0">
                  <c:v>2.3589900003571529E-2</c:v>
                </c:pt>
                <c:pt idx="1">
                  <c:v>3.2250620002741925E-2</c:v>
                </c:pt>
                <c:pt idx="2">
                  <c:v>3.2250620002741925E-2</c:v>
                </c:pt>
                <c:pt idx="3">
                  <c:v>1.457699500315357E-2</c:v>
                </c:pt>
                <c:pt idx="4">
                  <c:v>1.457699500315357E-2</c:v>
                </c:pt>
                <c:pt idx="5">
                  <c:v>1.122974500322016E-2</c:v>
                </c:pt>
                <c:pt idx="6">
                  <c:v>1.2302609997277614E-2</c:v>
                </c:pt>
                <c:pt idx="7">
                  <c:v>1.2167884997325018E-2</c:v>
                </c:pt>
                <c:pt idx="8">
                  <c:v>1.3033160001214128E-2</c:v>
                </c:pt>
                <c:pt idx="9">
                  <c:v>1.529463999759173E-2</c:v>
                </c:pt>
                <c:pt idx="10">
                  <c:v>1.529463999759173E-2</c:v>
                </c:pt>
                <c:pt idx="13">
                  <c:v>-3.3044499992683996E-2</c:v>
                </c:pt>
                <c:pt idx="15">
                  <c:v>-1.1070385000493843E-2</c:v>
                </c:pt>
                <c:pt idx="48">
                  <c:v>-2.5452749978285283E-3</c:v>
                </c:pt>
                <c:pt idx="49">
                  <c:v>-1.079999994544778E-3</c:v>
                </c:pt>
                <c:pt idx="51">
                  <c:v>1.7461800016462803E-3</c:v>
                </c:pt>
                <c:pt idx="52">
                  <c:v>-1.5961349927238189E-3</c:v>
                </c:pt>
                <c:pt idx="53">
                  <c:v>-4.7847499954514205E-3</c:v>
                </c:pt>
                <c:pt idx="57">
                  <c:v>1.4386300099431537E-3</c:v>
                </c:pt>
                <c:pt idx="58">
                  <c:v>2.7684200031217188E-3</c:v>
                </c:pt>
                <c:pt idx="60">
                  <c:v>2.4766234128037468E-3</c:v>
                </c:pt>
                <c:pt idx="70">
                  <c:v>-2.3905999842099845E-4</c:v>
                </c:pt>
                <c:pt idx="76">
                  <c:v>1.0740610006905627E-2</c:v>
                </c:pt>
                <c:pt idx="78">
                  <c:v>-4.4364299974404275E-3</c:v>
                </c:pt>
                <c:pt idx="79">
                  <c:v>-5.6104349932866171E-3</c:v>
                </c:pt>
                <c:pt idx="80">
                  <c:v>-3.1747649918543175E-3</c:v>
                </c:pt>
                <c:pt idx="81">
                  <c:v>-1.9132849920424633E-3</c:v>
                </c:pt>
                <c:pt idx="89">
                  <c:v>-4.8573249951004982E-3</c:v>
                </c:pt>
                <c:pt idx="91">
                  <c:v>-3.9920499912113883E-3</c:v>
                </c:pt>
                <c:pt idx="97">
                  <c:v>-4.7303849933086894E-3</c:v>
                </c:pt>
                <c:pt idx="110">
                  <c:v>3.5505900013959035E-3</c:v>
                </c:pt>
                <c:pt idx="111">
                  <c:v>3.2581799969193526E-3</c:v>
                </c:pt>
                <c:pt idx="112">
                  <c:v>5.2158649996272288E-3</c:v>
                </c:pt>
                <c:pt idx="113">
                  <c:v>4.5460350011126138E-3</c:v>
                </c:pt>
                <c:pt idx="114">
                  <c:v>3.0037200049264356E-3</c:v>
                </c:pt>
                <c:pt idx="115">
                  <c:v>3.2942300022114068E-3</c:v>
                </c:pt>
                <c:pt idx="117">
                  <c:v>5.9904150039074011E-3</c:v>
                </c:pt>
                <c:pt idx="120">
                  <c:v>1.9488300022203475E-3</c:v>
                </c:pt>
                <c:pt idx="121">
                  <c:v>1.3065150051261298E-3</c:v>
                </c:pt>
                <c:pt idx="122">
                  <c:v>8.3592500595841557E-4</c:v>
                </c:pt>
                <c:pt idx="123">
                  <c:v>1.6936100073507987E-3</c:v>
                </c:pt>
                <c:pt idx="124">
                  <c:v>6.6647500352701172E-4</c:v>
                </c:pt>
                <c:pt idx="125">
                  <c:v>1.824160004616715E-3</c:v>
                </c:pt>
                <c:pt idx="128">
                  <c:v>-2.2308949919533916E-3</c:v>
                </c:pt>
                <c:pt idx="129">
                  <c:v>-2.5732099966262467E-3</c:v>
                </c:pt>
                <c:pt idx="141">
                  <c:v>3.4998200062545948E-3</c:v>
                </c:pt>
                <c:pt idx="142">
                  <c:v>2.2575050097657368E-3</c:v>
                </c:pt>
                <c:pt idx="143">
                  <c:v>3.9529500063508749E-3</c:v>
                </c:pt>
                <c:pt idx="144">
                  <c:v>3.1106350070331246E-3</c:v>
                </c:pt>
                <c:pt idx="152">
                  <c:v>2.792395003780257E-3</c:v>
                </c:pt>
                <c:pt idx="153">
                  <c:v>3.3500799981993623E-3</c:v>
                </c:pt>
                <c:pt idx="154">
                  <c:v>3.5077650027233176E-3</c:v>
                </c:pt>
                <c:pt idx="155">
                  <c:v>1.3229450050857849E-3</c:v>
                </c:pt>
                <c:pt idx="156">
                  <c:v>4.0806300021358766E-3</c:v>
                </c:pt>
                <c:pt idx="157">
                  <c:v>2.5383149986737408E-3</c:v>
                </c:pt>
                <c:pt idx="158">
                  <c:v>2.5802500094869174E-3</c:v>
                </c:pt>
                <c:pt idx="160">
                  <c:v>1.3811949975206517E-3</c:v>
                </c:pt>
                <c:pt idx="161">
                  <c:v>3.7388800046755932E-3</c:v>
                </c:pt>
                <c:pt idx="167">
                  <c:v>6.6891950045828708E-3</c:v>
                </c:pt>
                <c:pt idx="168">
                  <c:v>7.2091949987225235E-3</c:v>
                </c:pt>
                <c:pt idx="169">
                  <c:v>7.219195002107881E-3</c:v>
                </c:pt>
                <c:pt idx="170">
                  <c:v>6.1568800010718405E-3</c:v>
                </c:pt>
                <c:pt idx="171">
                  <c:v>6.2562899984186515E-3</c:v>
                </c:pt>
                <c:pt idx="172">
                  <c:v>1.0749965003924444E-2</c:v>
                </c:pt>
                <c:pt idx="173">
                  <c:v>1.1079964999225922E-2</c:v>
                </c:pt>
                <c:pt idx="174">
                  <c:v>1.2269965001905803E-2</c:v>
                </c:pt>
                <c:pt idx="175">
                  <c:v>1.3237650004157331E-2</c:v>
                </c:pt>
                <c:pt idx="176">
                  <c:v>1.3247650000266731E-2</c:v>
                </c:pt>
                <c:pt idx="177">
                  <c:v>1.3317650002136361E-2</c:v>
                </c:pt>
                <c:pt idx="178">
                  <c:v>1.4616390006267466E-2</c:v>
                </c:pt>
                <c:pt idx="179">
                  <c:v>1.4874075008265208E-2</c:v>
                </c:pt>
                <c:pt idx="180">
                  <c:v>1.5172434810665436E-2</c:v>
                </c:pt>
                <c:pt idx="181">
                  <c:v>1.7456350004067644E-2</c:v>
                </c:pt>
                <c:pt idx="182">
                  <c:v>2.0628780002880376E-2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87-4C3D-9F35-C2EF651FA7C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1'!$F$21:$F$944</c:f>
              <c:numCache>
                <c:formatCode>General</c:formatCode>
                <c:ptCount val="924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31675.5</c:v>
                </c:pt>
                <c:pt idx="181">
                  <c:v>34355</c:v>
                </c:pt>
                <c:pt idx="182">
                  <c:v>37294</c:v>
                </c:pt>
              </c:numCache>
            </c:numRef>
          </c:xVal>
          <c:yVal>
            <c:numRef>
              <c:f>'Active 1'!$K$21:$K$944</c:f>
              <c:numCache>
                <c:formatCode>General</c:formatCode>
                <c:ptCount val="924"/>
                <c:pt idx="55">
                  <c:v>2.8950500563951209E-4</c:v>
                </c:pt>
                <c:pt idx="56">
                  <c:v>1.3289700000314042E-3</c:v>
                </c:pt>
                <c:pt idx="59">
                  <c:v>-1.4160249993437901E-3</c:v>
                </c:pt>
                <c:pt idx="61">
                  <c:v>3.2219050044659525E-3</c:v>
                </c:pt>
                <c:pt idx="62">
                  <c:v>4.1004599988809787E-3</c:v>
                </c:pt>
                <c:pt idx="63">
                  <c:v>5.1257349987281486E-3</c:v>
                </c:pt>
                <c:pt idx="64">
                  <c:v>4.2834199994103983E-3</c:v>
                </c:pt>
                <c:pt idx="65">
                  <c:v>4.813589999685064E-3</c:v>
                </c:pt>
                <c:pt idx="66">
                  <c:v>3.2312750045093708E-3</c:v>
                </c:pt>
                <c:pt idx="67">
                  <c:v>3.9452400014852174E-3</c:v>
                </c:pt>
                <c:pt idx="68">
                  <c:v>-2.2092649960541166E-3</c:v>
                </c:pt>
                <c:pt idx="71">
                  <c:v>-2.2942999930819497E-3</c:v>
                </c:pt>
                <c:pt idx="72">
                  <c:v>-2.7366149952285923E-3</c:v>
                </c:pt>
                <c:pt idx="73">
                  <c:v>-2.2328199920593761E-3</c:v>
                </c:pt>
                <c:pt idx="74">
                  <c:v>-3.2445849938085303E-3</c:v>
                </c:pt>
                <c:pt idx="75">
                  <c:v>-4.1117599976132624E-3</c:v>
                </c:pt>
                <c:pt idx="77">
                  <c:v>-4.1563349950592965E-3</c:v>
                </c:pt>
                <c:pt idx="82">
                  <c:v>-4.0595999962533824E-3</c:v>
                </c:pt>
                <c:pt idx="83">
                  <c:v>-1.829050001106225E-3</c:v>
                </c:pt>
                <c:pt idx="84">
                  <c:v>1.6900012269616127E-6</c:v>
                </c:pt>
                <c:pt idx="85">
                  <c:v>-8.1406249955762178E-3</c:v>
                </c:pt>
                <c:pt idx="86">
                  <c:v>-4.1647249963716604E-3</c:v>
                </c:pt>
                <c:pt idx="87">
                  <c:v>-4.1647249963716604E-3</c:v>
                </c:pt>
                <c:pt idx="88">
                  <c:v>-4.4495449983514845E-3</c:v>
                </c:pt>
                <c:pt idx="90">
                  <c:v>-4.8497349926037714E-3</c:v>
                </c:pt>
                <c:pt idx="92">
                  <c:v>-3.6920499915140681E-3</c:v>
                </c:pt>
                <c:pt idx="93">
                  <c:v>-4.2148249922320247E-3</c:v>
                </c:pt>
                <c:pt idx="94">
                  <c:v>-4.2148249922320247E-3</c:v>
                </c:pt>
                <c:pt idx="95">
                  <c:v>-4.268714998033829E-3</c:v>
                </c:pt>
                <c:pt idx="96">
                  <c:v>-4.268714998033829E-3</c:v>
                </c:pt>
                <c:pt idx="98">
                  <c:v>-1.9269699914730154E-3</c:v>
                </c:pt>
                <c:pt idx="99">
                  <c:v>-7.8091350005706772E-3</c:v>
                </c:pt>
                <c:pt idx="100">
                  <c:v>-1.4386000111699104E-4</c:v>
                </c:pt>
                <c:pt idx="101">
                  <c:v>-4.478584996832069E-3</c:v>
                </c:pt>
                <c:pt idx="102">
                  <c:v>8.6752499919384718E-4</c:v>
                </c:pt>
                <c:pt idx="103">
                  <c:v>-4.66416499693878E-3</c:v>
                </c:pt>
                <c:pt idx="104">
                  <c:v>-3.591109998524189E-3</c:v>
                </c:pt>
                <c:pt idx="105">
                  <c:v>-2.3334249926847406E-3</c:v>
                </c:pt>
                <c:pt idx="106">
                  <c:v>-2.3603700028616004E-3</c:v>
                </c:pt>
                <c:pt idx="107">
                  <c:v>-1.2512249959399924E-3</c:v>
                </c:pt>
                <c:pt idx="108">
                  <c:v>4.4486950064310804E-3</c:v>
                </c:pt>
                <c:pt idx="109">
                  <c:v>4.1316150309285149E-3</c:v>
                </c:pt>
                <c:pt idx="116">
                  <c:v>5.689505000191275E-3</c:v>
                </c:pt>
                <c:pt idx="118">
                  <c:v>2.5733100046636537E-3</c:v>
                </c:pt>
                <c:pt idx="119">
                  <c:v>3.0309950088849291E-3</c:v>
                </c:pt>
                <c:pt idx="126">
                  <c:v>-3.5777049997705035E-3</c:v>
                </c:pt>
                <c:pt idx="127">
                  <c:v>-3.6946499967598356E-3</c:v>
                </c:pt>
                <c:pt idx="130">
                  <c:v>6.6381000215187669E-4</c:v>
                </c:pt>
                <c:pt idx="131">
                  <c:v>1.263810001546517E-3</c:v>
                </c:pt>
                <c:pt idx="132">
                  <c:v>3.6908500624122098E-4</c:v>
                </c:pt>
                <c:pt idx="133">
                  <c:v>6.6908500593854114E-4</c:v>
                </c:pt>
                <c:pt idx="134">
                  <c:v>1.393600003211759E-3</c:v>
                </c:pt>
                <c:pt idx="135">
                  <c:v>2.0936000073561445E-3</c:v>
                </c:pt>
                <c:pt idx="136">
                  <c:v>2.1128500520717353E-4</c:v>
                </c:pt>
                <c:pt idx="137">
                  <c:v>1.2112850090488791E-3</c:v>
                </c:pt>
                <c:pt idx="138">
                  <c:v>1.0639600004651584E-3</c:v>
                </c:pt>
                <c:pt idx="148">
                  <c:v>4.8051100020529702E-3</c:v>
                </c:pt>
                <c:pt idx="159">
                  <c:v>1.9747449987335131E-3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87-4C3D-9F35-C2EF651FA7C7}"/>
            </c:ext>
          </c:extLst>
        </c:ser>
        <c:ser>
          <c:idx val="5"/>
          <c:order val="4"/>
          <c:tx>
            <c:strRef>
              <c:f>'Active 1'!$M$20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1'!$F$21:$F$944</c:f>
              <c:numCache>
                <c:formatCode>General</c:formatCode>
                <c:ptCount val="924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31675.5</c:v>
                </c:pt>
                <c:pt idx="181">
                  <c:v>34355</c:v>
                </c:pt>
                <c:pt idx="182">
                  <c:v>37294</c:v>
                </c:pt>
              </c:numCache>
            </c:numRef>
          </c:xVal>
          <c:yVal>
            <c:numRef>
              <c:f>'Active 1'!$M$21:$M$944</c:f>
              <c:numCache>
                <c:formatCode>General</c:formatCode>
                <c:ptCount val="9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87-4C3D-9F35-C2EF651FA7C7}"/>
            </c:ext>
          </c:extLst>
        </c:ser>
        <c:ser>
          <c:idx val="6"/>
          <c:order val="5"/>
          <c:tx>
            <c:strRef>
              <c:f>'Active 1'!$N$20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1'!$F$21:$F$944</c:f>
              <c:numCache>
                <c:formatCode>General</c:formatCode>
                <c:ptCount val="924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31675.5</c:v>
                </c:pt>
                <c:pt idx="181">
                  <c:v>34355</c:v>
                </c:pt>
                <c:pt idx="182">
                  <c:v>37294</c:v>
                </c:pt>
              </c:numCache>
            </c:numRef>
          </c:xVal>
          <c:yVal>
            <c:numRef>
              <c:f>'Active 1'!$N$21:$N$944</c:f>
              <c:numCache>
                <c:formatCode>General</c:formatCode>
                <c:ptCount val="924"/>
                <c:pt idx="29">
                  <c:v>-4.7175413795429527E-2</c:v>
                </c:pt>
                <c:pt idx="30">
                  <c:v>-4.5656763212762463E-2</c:v>
                </c:pt>
                <c:pt idx="31">
                  <c:v>-4.5504816899782932E-2</c:v>
                </c:pt>
                <c:pt idx="32">
                  <c:v>-4.5486940862961817E-2</c:v>
                </c:pt>
                <c:pt idx="33">
                  <c:v>-4.5486128315833582E-2</c:v>
                </c:pt>
                <c:pt idx="34">
                  <c:v>-4.5480440485935955E-2</c:v>
                </c:pt>
                <c:pt idx="35">
                  <c:v>-4.5359370963829269E-2</c:v>
                </c:pt>
                <c:pt idx="36">
                  <c:v>-4.5359370963829269E-2</c:v>
                </c:pt>
                <c:pt idx="37">
                  <c:v>-4.5358558416701035E-2</c:v>
                </c:pt>
                <c:pt idx="38">
                  <c:v>-4.5358558416701035E-2</c:v>
                </c:pt>
                <c:pt idx="39">
                  <c:v>-4.5352870586803408E-2</c:v>
                </c:pt>
                <c:pt idx="40">
                  <c:v>-4.5352870586803408E-2</c:v>
                </c:pt>
                <c:pt idx="41">
                  <c:v>-4.5347182756905774E-2</c:v>
                </c:pt>
                <c:pt idx="42">
                  <c:v>-4.534637020977754E-2</c:v>
                </c:pt>
                <c:pt idx="43">
                  <c:v>-4.5340682379879912E-2</c:v>
                </c:pt>
                <c:pt idx="44">
                  <c:v>-4.5340682379879912E-2</c:v>
                </c:pt>
                <c:pt idx="45">
                  <c:v>-4.5079042204588957E-2</c:v>
                </c:pt>
                <c:pt idx="46">
                  <c:v>-4.0941552227627652E-2</c:v>
                </c:pt>
                <c:pt idx="47">
                  <c:v>-3.9027191193511231E-2</c:v>
                </c:pt>
                <c:pt idx="48">
                  <c:v>-3.6648053202045651E-2</c:v>
                </c:pt>
                <c:pt idx="49">
                  <c:v>-3.6635864995122162E-2</c:v>
                </c:pt>
                <c:pt idx="50">
                  <c:v>-3.6633427353737466E-2</c:v>
                </c:pt>
                <c:pt idx="51">
                  <c:v>-3.6125585398591981E-2</c:v>
                </c:pt>
                <c:pt idx="52">
                  <c:v>-3.6124772851463746E-2</c:v>
                </c:pt>
                <c:pt idx="53">
                  <c:v>-3.6107709361770858E-2</c:v>
                </c:pt>
                <c:pt idx="54">
                  <c:v>-2.5119634546678996E-2</c:v>
                </c:pt>
                <c:pt idx="55">
                  <c:v>-2.5119634546678996E-2</c:v>
                </c:pt>
                <c:pt idx="56">
                  <c:v>-2.4803553713796448E-2</c:v>
                </c:pt>
                <c:pt idx="57">
                  <c:v>-2.3311717186361068E-2</c:v>
                </c:pt>
                <c:pt idx="58">
                  <c:v>-2.3202835871177874E-2</c:v>
                </c:pt>
                <c:pt idx="59">
                  <c:v>-2.2794124665676787E-2</c:v>
                </c:pt>
                <c:pt idx="60">
                  <c:v>-2.1097526261926746E-2</c:v>
                </c:pt>
                <c:pt idx="61">
                  <c:v>-2.1024397020385797E-2</c:v>
                </c:pt>
                <c:pt idx="62">
                  <c:v>-2.0778195240531264E-2</c:v>
                </c:pt>
                <c:pt idx="63">
                  <c:v>-2.0766007033607772E-2</c:v>
                </c:pt>
                <c:pt idx="64">
                  <c:v>-2.0765194486479541E-2</c:v>
                </c:pt>
                <c:pt idx="65">
                  <c:v>-2.0698565621964451E-2</c:v>
                </c:pt>
                <c:pt idx="66">
                  <c:v>-2.069775307483622E-2</c:v>
                </c:pt>
                <c:pt idx="67">
                  <c:v>-2.0625436380423502E-2</c:v>
                </c:pt>
                <c:pt idx="68">
                  <c:v>-1.6703271392443882E-2</c:v>
                </c:pt>
                <c:pt idx="69">
                  <c:v>-1.6492821686231594E-2</c:v>
                </c:pt>
                <c:pt idx="70">
                  <c:v>-1.63839403710484E-2</c:v>
                </c:pt>
                <c:pt idx="71">
                  <c:v>-1.4518332164625943E-2</c:v>
                </c:pt>
                <c:pt idx="72">
                  <c:v>-1.4517519617497709E-2</c:v>
                </c:pt>
                <c:pt idx="73">
                  <c:v>-1.4511831787600078E-2</c:v>
                </c:pt>
                <c:pt idx="74">
                  <c:v>-1.4486642826624863E-2</c:v>
                </c:pt>
                <c:pt idx="75">
                  <c:v>-1.4287568780207833E-2</c:v>
                </c:pt>
                <c:pt idx="76">
                  <c:v>-1.4123434260304813E-2</c:v>
                </c:pt>
                <c:pt idx="77">
                  <c:v>-1.4120996618920113E-2</c:v>
                </c:pt>
                <c:pt idx="78">
                  <c:v>-1.4110433506253087E-2</c:v>
                </c:pt>
                <c:pt idx="79">
                  <c:v>-1.4007240020967524E-2</c:v>
                </c:pt>
                <c:pt idx="80">
                  <c:v>-1.3696847017982603E-2</c:v>
                </c:pt>
                <c:pt idx="81">
                  <c:v>-1.3690346640956742E-2</c:v>
                </c:pt>
                <c:pt idx="82">
                  <c:v>-1.2389458688656062E-2</c:v>
                </c:pt>
                <c:pt idx="83">
                  <c:v>-1.2365082274809081E-2</c:v>
                </c:pt>
                <c:pt idx="84">
                  <c:v>-1.236183208629615E-2</c:v>
                </c:pt>
                <c:pt idx="85">
                  <c:v>-1.2361019539167916E-2</c:v>
                </c:pt>
                <c:pt idx="86">
                  <c:v>-1.2247262941215326E-2</c:v>
                </c:pt>
                <c:pt idx="87">
                  <c:v>-1.2247262941215326E-2</c:v>
                </c:pt>
                <c:pt idx="88">
                  <c:v>-1.2224511621624811E-2</c:v>
                </c:pt>
                <c:pt idx="89">
                  <c:v>-1.2214761056086015E-2</c:v>
                </c:pt>
                <c:pt idx="90">
                  <c:v>-1.2203385396290758E-2</c:v>
                </c:pt>
                <c:pt idx="91">
                  <c:v>-1.2202572849162523E-2</c:v>
                </c:pt>
                <c:pt idx="92">
                  <c:v>-1.2202572849162523E-2</c:v>
                </c:pt>
                <c:pt idx="93">
                  <c:v>-1.1808487491969628E-2</c:v>
                </c:pt>
                <c:pt idx="94">
                  <c:v>-1.1808487491969628E-2</c:v>
                </c:pt>
                <c:pt idx="95">
                  <c:v>-1.1803612209200232E-2</c:v>
                </c:pt>
                <c:pt idx="96">
                  <c:v>-1.1803612209200232E-2</c:v>
                </c:pt>
                <c:pt idx="97">
                  <c:v>-1.178898636089204E-2</c:v>
                </c:pt>
                <c:pt idx="98">
                  <c:v>-1.1741046080326306E-2</c:v>
                </c:pt>
                <c:pt idx="99">
                  <c:v>-1.1585849578833844E-2</c:v>
                </c:pt>
                <c:pt idx="100">
                  <c:v>-1.1573661371910356E-2</c:v>
                </c:pt>
                <c:pt idx="101">
                  <c:v>-1.1561473164986864E-2</c:v>
                </c:pt>
                <c:pt idx="102">
                  <c:v>-1.1556597882217464E-2</c:v>
                </c:pt>
                <c:pt idx="103">
                  <c:v>-1.1454216944060135E-2</c:v>
                </c:pt>
                <c:pt idx="104">
                  <c:v>-1.1451779302675439E-2</c:v>
                </c:pt>
                <c:pt idx="105">
                  <c:v>-1.1450966755547205E-2</c:v>
                </c:pt>
                <c:pt idx="106">
                  <c:v>-1.1448529114162505E-2</c:v>
                </c:pt>
                <c:pt idx="107">
                  <c:v>-9.7283668436937143E-3</c:v>
                </c:pt>
                <c:pt idx="108">
                  <c:v>-7.7522522278315985E-3</c:v>
                </c:pt>
                <c:pt idx="109">
                  <c:v>-7.5637412940815947E-3</c:v>
                </c:pt>
                <c:pt idx="110">
                  <c:v>-7.5353021445934455E-3</c:v>
                </c:pt>
                <c:pt idx="111">
                  <c:v>-7.5239264847981879E-3</c:v>
                </c:pt>
                <c:pt idx="112">
                  <c:v>-7.5231139376699535E-3</c:v>
                </c:pt>
                <c:pt idx="113">
                  <c:v>-7.4564850731548664E-3</c:v>
                </c:pt>
                <c:pt idx="114">
                  <c:v>-7.4556725260266354E-3</c:v>
                </c:pt>
                <c:pt idx="115">
                  <c:v>-7.2557859324813706E-3</c:v>
                </c:pt>
                <c:pt idx="116">
                  <c:v>-7.2435977255578786E-3</c:v>
                </c:pt>
                <c:pt idx="117">
                  <c:v>-5.5486244160643031E-3</c:v>
                </c:pt>
                <c:pt idx="118">
                  <c:v>-3.2190517994209328E-3</c:v>
                </c:pt>
                <c:pt idx="119">
                  <c:v>-3.2182392522926984E-3</c:v>
                </c:pt>
                <c:pt idx="120">
                  <c:v>-3.0630427508002364E-3</c:v>
                </c:pt>
                <c:pt idx="121">
                  <c:v>-3.062230203672002E-3</c:v>
                </c:pt>
                <c:pt idx="122">
                  <c:v>-2.9110964378207052E-3</c:v>
                </c:pt>
                <c:pt idx="123">
                  <c:v>-2.9102838906924708E-3</c:v>
                </c:pt>
                <c:pt idx="124">
                  <c:v>-2.8867200239737212E-3</c:v>
                </c:pt>
                <c:pt idx="125">
                  <c:v>-2.8859074768454937E-3</c:v>
                </c:pt>
                <c:pt idx="126">
                  <c:v>-7.9684881015901904E-4</c:v>
                </c:pt>
                <c:pt idx="127">
                  <c:v>-7.9441116877432272E-4</c:v>
                </c:pt>
                <c:pt idx="128">
                  <c:v>-6.1321315917840791E-4</c:v>
                </c:pt>
                <c:pt idx="129">
                  <c:v>-6.1240061205018043E-4</c:v>
                </c:pt>
                <c:pt idx="130">
                  <c:v>1.0874479802127912E-3</c:v>
                </c:pt>
                <c:pt idx="131">
                  <c:v>1.0874479802127912E-3</c:v>
                </c:pt>
                <c:pt idx="132">
                  <c:v>1.0996361871362867E-3</c:v>
                </c:pt>
                <c:pt idx="133">
                  <c:v>1.0996361871362867E-3</c:v>
                </c:pt>
                <c:pt idx="134">
                  <c:v>1.1963292953959884E-3</c:v>
                </c:pt>
                <c:pt idx="135">
                  <c:v>1.1963292953959884E-3</c:v>
                </c:pt>
                <c:pt idx="136">
                  <c:v>1.1971418425242228E-3</c:v>
                </c:pt>
                <c:pt idx="137">
                  <c:v>1.1971418425242228E-3</c:v>
                </c:pt>
                <c:pt idx="138">
                  <c:v>1.2418319345770257E-3</c:v>
                </c:pt>
                <c:pt idx="139">
                  <c:v>1.4587820178151717E-3</c:v>
                </c:pt>
                <c:pt idx="140">
                  <c:v>1.4587820178151717E-3</c:v>
                </c:pt>
                <c:pt idx="141">
                  <c:v>1.5310987122278893E-3</c:v>
                </c:pt>
                <c:pt idx="142">
                  <c:v>1.5319112593561238E-3</c:v>
                </c:pt>
                <c:pt idx="143">
                  <c:v>1.6107283307947029E-3</c:v>
                </c:pt>
                <c:pt idx="144">
                  <c:v>1.6115408779229373E-3</c:v>
                </c:pt>
                <c:pt idx="145">
                  <c:v>1.7139218160802661E-3</c:v>
                </c:pt>
                <c:pt idx="146">
                  <c:v>1.7139218160802661E-3</c:v>
                </c:pt>
                <c:pt idx="147">
                  <c:v>3.3235776771093975E-3</c:v>
                </c:pt>
                <c:pt idx="148">
                  <c:v>3.5088384223464705E-3</c:v>
                </c:pt>
                <c:pt idx="149">
                  <c:v>3.5486532316298808E-3</c:v>
                </c:pt>
                <c:pt idx="150">
                  <c:v>3.5494657787581152E-3</c:v>
                </c:pt>
                <c:pt idx="151">
                  <c:v>3.633158132966087E-3</c:v>
                </c:pt>
                <c:pt idx="152">
                  <c:v>3.6396585099919485E-3</c:v>
                </c:pt>
                <c:pt idx="153">
                  <c:v>3.6404710571201829E-3</c:v>
                </c:pt>
                <c:pt idx="154">
                  <c:v>3.6412836042484173E-3</c:v>
                </c:pt>
                <c:pt idx="155">
                  <c:v>3.6640349238389325E-3</c:v>
                </c:pt>
                <c:pt idx="156">
                  <c:v>3.6648474709671669E-3</c:v>
                </c:pt>
                <c:pt idx="157">
                  <c:v>3.6656600180954013E-3</c:v>
                </c:pt>
                <c:pt idx="158">
                  <c:v>3.7070999216352735E-3</c:v>
                </c:pt>
                <c:pt idx="159">
                  <c:v>3.8915481197441121E-3</c:v>
                </c:pt>
                <c:pt idx="160">
                  <c:v>4.0296811315436859E-3</c:v>
                </c:pt>
                <c:pt idx="161">
                  <c:v>4.0304936786719203E-3</c:v>
                </c:pt>
                <c:pt idx="162">
                  <c:v>5.8343483033486826E-3</c:v>
                </c:pt>
                <c:pt idx="163">
                  <c:v>5.8343483033486826E-3</c:v>
                </c:pt>
                <c:pt idx="164">
                  <c:v>5.8343483033486826E-3</c:v>
                </c:pt>
                <c:pt idx="165">
                  <c:v>6.0098584830469634E-3</c:v>
                </c:pt>
                <c:pt idx="166">
                  <c:v>6.0098584830469634E-3</c:v>
                </c:pt>
                <c:pt idx="167">
                  <c:v>7.9299073470610187E-3</c:v>
                </c:pt>
                <c:pt idx="168">
                  <c:v>7.9299073470610187E-3</c:v>
                </c:pt>
                <c:pt idx="169">
                  <c:v>7.9299073470610187E-3</c:v>
                </c:pt>
                <c:pt idx="170">
                  <c:v>7.9307198941892532E-3</c:v>
                </c:pt>
                <c:pt idx="171">
                  <c:v>8.0818536600405499E-3</c:v>
                </c:pt>
                <c:pt idx="172">
                  <c:v>1.0239166285498577E-2</c:v>
                </c:pt>
                <c:pt idx="173">
                  <c:v>1.0239166285498577E-2</c:v>
                </c:pt>
                <c:pt idx="174">
                  <c:v>1.0239166285498577E-2</c:v>
                </c:pt>
                <c:pt idx="175">
                  <c:v>1.0239978832626805E-2</c:v>
                </c:pt>
                <c:pt idx="176">
                  <c:v>1.0239978832626805E-2</c:v>
                </c:pt>
                <c:pt idx="177">
                  <c:v>1.0239978832626805E-2</c:v>
                </c:pt>
                <c:pt idx="178">
                  <c:v>1.2518360980191517E-2</c:v>
                </c:pt>
                <c:pt idx="179">
                  <c:v>1.2519173527319752E-2</c:v>
                </c:pt>
                <c:pt idx="180">
                  <c:v>1.4839808125552564E-2</c:v>
                </c:pt>
                <c:pt idx="181">
                  <c:v>1.9194248185752022E-2</c:v>
                </c:pt>
                <c:pt idx="182">
                  <c:v>2.397040020550429E-2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87-4C3D-9F35-C2EF651FA7C7}"/>
            </c:ext>
          </c:extLst>
        </c:ser>
        <c:ser>
          <c:idx val="7"/>
          <c:order val="6"/>
          <c:tx>
            <c:strRef>
              <c:f>'Active 1'!$W$1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-40000</c:v>
                </c:pt>
                <c:pt idx="2">
                  <c:v>-35000</c:v>
                </c:pt>
                <c:pt idx="3">
                  <c:v>-30000</c:v>
                </c:pt>
                <c:pt idx="4">
                  <c:v>-25000</c:v>
                </c:pt>
                <c:pt idx="5">
                  <c:v>-20000</c:v>
                </c:pt>
                <c:pt idx="6">
                  <c:v>-15000</c:v>
                </c:pt>
                <c:pt idx="7">
                  <c:v>-10000</c:v>
                </c:pt>
                <c:pt idx="8">
                  <c:v>-5000</c:v>
                </c:pt>
                <c:pt idx="9">
                  <c:v>0</c:v>
                </c:pt>
                <c:pt idx="10">
                  <c:v>5000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  <c:pt idx="16">
                  <c:v>35000</c:v>
                </c:pt>
                <c:pt idx="17">
                  <c:v>40000</c:v>
                </c:pt>
              </c:numCache>
            </c:numRef>
          </c:xVal>
          <c:yVal>
            <c:numRef>
              <c:f>'Active 1'!$W$2:$W$19</c:f>
              <c:numCache>
                <c:formatCode>General</c:formatCode>
                <c:ptCount val="18"/>
                <c:pt idx="0">
                  <c:v>2.2873027896742958E-2</c:v>
                </c:pt>
                <c:pt idx="1">
                  <c:v>1.520815099694869E-2</c:v>
                </c:pt>
                <c:pt idx="2">
                  <c:v>1.1955138419454524E-2</c:v>
                </c:pt>
                <c:pt idx="3">
                  <c:v>9.0884097568956681E-3</c:v>
                </c:pt>
                <c:pt idx="4">
                  <c:v>6.6079650092721234E-3</c:v>
                </c:pt>
                <c:pt idx="5">
                  <c:v>4.5138041765838922E-3</c:v>
                </c:pt>
                <c:pt idx="6">
                  <c:v>2.805927258830972E-3</c:v>
                </c:pt>
                <c:pt idx="7">
                  <c:v>1.4843342560133636E-3</c:v>
                </c:pt>
                <c:pt idx="8">
                  <c:v>5.4902516813106731E-4</c:v>
                </c:pt>
                <c:pt idx="9">
                  <c:v>-4.8159174177123244E-12</c:v>
                </c:pt>
                <c:pt idx="10">
                  <c:v>-1.6274126282759025E-4</c:v>
                </c:pt>
                <c:pt idx="11">
                  <c:v>6.0801394096048739E-5</c:v>
                </c:pt>
                <c:pt idx="12">
                  <c:v>6.7062796595499961E-4</c:v>
                </c:pt>
                <c:pt idx="13">
                  <c:v>1.6667384527492622E-3</c:v>
                </c:pt>
                <c:pt idx="14">
                  <c:v>3.0491328544788362E-3</c:v>
                </c:pt>
                <c:pt idx="15">
                  <c:v>4.8178111711437224E-3</c:v>
                </c:pt>
                <c:pt idx="16">
                  <c:v>6.9727734027439214E-3</c:v>
                </c:pt>
                <c:pt idx="17">
                  <c:v>9.5140195492794313E-3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87-4C3D-9F35-C2EF651FA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35472"/>
        <c:axId val="1"/>
      </c:scatterChart>
      <c:valAx>
        <c:axId val="62833547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16451013798716"/>
              <c:y val="0.85151769665155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17697349234855E-2"/>
              <c:y val="0.37575853018372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35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631624994244136"/>
          <c:y val="0.92121498449057504"/>
          <c:w val="0.55848029961167134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3830415496308575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08718402662"/>
          <c:y val="0.14545497589659059"/>
          <c:w val="0.81579063840722998"/>
          <c:h val="0.645456455541120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2'!$H$21:$H$949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B-4648-9765-EBE1BBC5E91D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2'!$I$21:$I$949</c:f>
              <c:numCache>
                <c:formatCode>General</c:formatCode>
                <c:ptCount val="929"/>
                <c:pt idx="11">
                  <c:v>-3.3044499992683996E-2</c:v>
                </c:pt>
                <c:pt idx="12">
                  <c:v>-3.3044499992683996E-2</c:v>
                </c:pt>
                <c:pt idx="14">
                  <c:v>-1.2070384997059591E-2</c:v>
                </c:pt>
                <c:pt idx="16">
                  <c:v>-5.4126999966683798E-3</c:v>
                </c:pt>
                <c:pt idx="17">
                  <c:v>-1.4682149994769134E-2</c:v>
                </c:pt>
                <c:pt idx="18">
                  <c:v>-7.6821499969810247E-3</c:v>
                </c:pt>
                <c:pt idx="19">
                  <c:v>6.317849998595193E-3</c:v>
                </c:pt>
                <c:pt idx="20">
                  <c:v>6.9216449992381968E-3</c:v>
                </c:pt>
                <c:pt idx="21">
                  <c:v>-1.2886705000710208E-2</c:v>
                </c:pt>
                <c:pt idx="22">
                  <c:v>1.132949983002618E-4</c:v>
                </c:pt>
                <c:pt idx="23">
                  <c:v>-1.4772855000046548E-2</c:v>
                </c:pt>
                <c:pt idx="24">
                  <c:v>-8.7079599979915656E-3</c:v>
                </c:pt>
                <c:pt idx="25">
                  <c:v>-5.707960001018364E-3</c:v>
                </c:pt>
                <c:pt idx="26">
                  <c:v>-5.707960001018364E-3</c:v>
                </c:pt>
                <c:pt idx="27">
                  <c:v>-1.6112134995637462E-2</c:v>
                </c:pt>
                <c:pt idx="28">
                  <c:v>-8.1121350012836047E-3</c:v>
                </c:pt>
                <c:pt idx="29">
                  <c:v>-7.112134997441899E-3</c:v>
                </c:pt>
                <c:pt idx="30">
                  <c:v>-8.8988700008485466E-3</c:v>
                </c:pt>
                <c:pt idx="31">
                  <c:v>-1.0911774996202439E-2</c:v>
                </c:pt>
                <c:pt idx="32">
                  <c:v>-2.4427050011581741E-3</c:v>
                </c:pt>
                <c:pt idx="33">
                  <c:v>-4.7850199989625253E-3</c:v>
                </c:pt>
                <c:pt idx="34">
                  <c:v>-1.418122500035679E-2</c:v>
                </c:pt>
                <c:pt idx="35">
                  <c:v>-2.1861599961994216E-3</c:v>
                </c:pt>
                <c:pt idx="36">
                  <c:v>1.8138400046154857E-3</c:v>
                </c:pt>
                <c:pt idx="37">
                  <c:v>-1.1528474999067839E-2</c:v>
                </c:pt>
                <c:pt idx="38">
                  <c:v>5.4715250007575378E-3</c:v>
                </c:pt>
                <c:pt idx="39">
                  <c:v>-2.1924679997027852E-2</c:v>
                </c:pt>
                <c:pt idx="40">
                  <c:v>-7.9246799941756763E-3</c:v>
                </c:pt>
                <c:pt idx="41">
                  <c:v>-9.3208850012160838E-3</c:v>
                </c:pt>
                <c:pt idx="42">
                  <c:v>-5.663199997798074E-3</c:v>
                </c:pt>
                <c:pt idx="43">
                  <c:v>-1.1059404998377431E-2</c:v>
                </c:pt>
                <c:pt idx="44">
                  <c:v>-1.0059404994535726E-2</c:v>
                </c:pt>
                <c:pt idx="45">
                  <c:v>-7.2848349955165759E-3</c:v>
                </c:pt>
                <c:pt idx="46">
                  <c:v>-1.3528149938792922E-3</c:v>
                </c:pt>
                <c:pt idx="47">
                  <c:v>2.1530450030695647E-3</c:v>
                </c:pt>
                <c:pt idx="50">
                  <c:v>8.6930550023680553E-3</c:v>
                </c:pt>
                <c:pt idx="54">
                  <c:v>-2.9104950008331798E-3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6B-4648-9765-EBE1BBC5E91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2'!$J$21:$J$949</c:f>
              <c:numCache>
                <c:formatCode>General</c:formatCode>
                <c:ptCount val="929"/>
                <c:pt idx="0">
                  <c:v>2.3589900003571529E-2</c:v>
                </c:pt>
                <c:pt idx="1">
                  <c:v>3.2250620002741925E-2</c:v>
                </c:pt>
                <c:pt idx="2">
                  <c:v>3.2250620002741925E-2</c:v>
                </c:pt>
                <c:pt idx="3">
                  <c:v>1.457699500315357E-2</c:v>
                </c:pt>
                <c:pt idx="4">
                  <c:v>1.457699500315357E-2</c:v>
                </c:pt>
                <c:pt idx="5">
                  <c:v>1.122974500322016E-2</c:v>
                </c:pt>
                <c:pt idx="6">
                  <c:v>1.2302609997277614E-2</c:v>
                </c:pt>
                <c:pt idx="7">
                  <c:v>1.2167884997325018E-2</c:v>
                </c:pt>
                <c:pt idx="8">
                  <c:v>1.3033160001214128E-2</c:v>
                </c:pt>
                <c:pt idx="9">
                  <c:v>1.529463999759173E-2</c:v>
                </c:pt>
                <c:pt idx="10">
                  <c:v>1.529463999759173E-2</c:v>
                </c:pt>
                <c:pt idx="13">
                  <c:v>-3.3044499992683996E-2</c:v>
                </c:pt>
                <c:pt idx="15">
                  <c:v>-1.1070385000493843E-2</c:v>
                </c:pt>
                <c:pt idx="48">
                  <c:v>-2.5452749978285283E-3</c:v>
                </c:pt>
                <c:pt idx="49">
                  <c:v>-1.079999994544778E-3</c:v>
                </c:pt>
                <c:pt idx="51">
                  <c:v>1.7461800016462803E-3</c:v>
                </c:pt>
                <c:pt idx="52">
                  <c:v>-1.5961349927238189E-3</c:v>
                </c:pt>
                <c:pt idx="53">
                  <c:v>-4.7847499954514205E-3</c:v>
                </c:pt>
                <c:pt idx="57">
                  <c:v>1.4386300099431537E-3</c:v>
                </c:pt>
                <c:pt idx="58">
                  <c:v>2.7684200031217188E-3</c:v>
                </c:pt>
                <c:pt idx="60">
                  <c:v>2.4766234128037468E-3</c:v>
                </c:pt>
                <c:pt idx="70">
                  <c:v>-2.3905999842099845E-4</c:v>
                </c:pt>
                <c:pt idx="76">
                  <c:v>1.0740610006905627E-2</c:v>
                </c:pt>
                <c:pt idx="78">
                  <c:v>-4.4364299974404275E-3</c:v>
                </c:pt>
                <c:pt idx="79">
                  <c:v>-5.6104349932866171E-3</c:v>
                </c:pt>
                <c:pt idx="80">
                  <c:v>-3.1747649918543175E-3</c:v>
                </c:pt>
                <c:pt idx="81">
                  <c:v>-1.9132849920424633E-3</c:v>
                </c:pt>
                <c:pt idx="89">
                  <c:v>-4.8573249951004982E-3</c:v>
                </c:pt>
                <c:pt idx="91">
                  <c:v>-3.9920499912113883E-3</c:v>
                </c:pt>
                <c:pt idx="97">
                  <c:v>-4.7303849933086894E-3</c:v>
                </c:pt>
                <c:pt idx="110">
                  <c:v>3.5505900013959035E-3</c:v>
                </c:pt>
                <c:pt idx="111">
                  <c:v>3.2581799969193526E-3</c:v>
                </c:pt>
                <c:pt idx="112">
                  <c:v>5.2158649996272288E-3</c:v>
                </c:pt>
                <c:pt idx="113">
                  <c:v>4.5460350011126138E-3</c:v>
                </c:pt>
                <c:pt idx="114">
                  <c:v>3.0037200049264356E-3</c:v>
                </c:pt>
                <c:pt idx="115">
                  <c:v>3.2942300022114068E-3</c:v>
                </c:pt>
                <c:pt idx="117">
                  <c:v>5.9904150039074011E-3</c:v>
                </c:pt>
                <c:pt idx="120">
                  <c:v>1.9488300022203475E-3</c:v>
                </c:pt>
                <c:pt idx="121">
                  <c:v>1.3065150051261298E-3</c:v>
                </c:pt>
                <c:pt idx="122">
                  <c:v>8.3592500595841557E-4</c:v>
                </c:pt>
                <c:pt idx="123">
                  <c:v>1.6936100073507987E-3</c:v>
                </c:pt>
                <c:pt idx="124">
                  <c:v>6.6647500352701172E-4</c:v>
                </c:pt>
                <c:pt idx="125">
                  <c:v>1.824160004616715E-3</c:v>
                </c:pt>
                <c:pt idx="128">
                  <c:v>-2.2308949919533916E-3</c:v>
                </c:pt>
                <c:pt idx="129">
                  <c:v>-2.5732099966262467E-3</c:v>
                </c:pt>
                <c:pt idx="141">
                  <c:v>3.4998200062545948E-3</c:v>
                </c:pt>
                <c:pt idx="142">
                  <c:v>2.2575050097657368E-3</c:v>
                </c:pt>
                <c:pt idx="143">
                  <c:v>3.9529500063508749E-3</c:v>
                </c:pt>
                <c:pt idx="144">
                  <c:v>3.1106350070331246E-3</c:v>
                </c:pt>
                <c:pt idx="152">
                  <c:v>2.792395003780257E-3</c:v>
                </c:pt>
                <c:pt idx="153">
                  <c:v>3.3500799981993623E-3</c:v>
                </c:pt>
                <c:pt idx="154">
                  <c:v>3.5077650027233176E-3</c:v>
                </c:pt>
                <c:pt idx="155">
                  <c:v>1.3229450050857849E-3</c:v>
                </c:pt>
                <c:pt idx="156">
                  <c:v>4.0806300021358766E-3</c:v>
                </c:pt>
                <c:pt idx="157">
                  <c:v>2.5383149986737408E-3</c:v>
                </c:pt>
                <c:pt idx="158">
                  <c:v>2.5802500094869174E-3</c:v>
                </c:pt>
                <c:pt idx="160">
                  <c:v>1.3811949975206517E-3</c:v>
                </c:pt>
                <c:pt idx="161">
                  <c:v>3.7388800046755932E-3</c:v>
                </c:pt>
                <c:pt idx="167">
                  <c:v>6.6891950045828708E-3</c:v>
                </c:pt>
                <c:pt idx="168">
                  <c:v>7.2091949987225235E-3</c:v>
                </c:pt>
                <c:pt idx="169">
                  <c:v>7.219195002107881E-3</c:v>
                </c:pt>
                <c:pt idx="170">
                  <c:v>6.1568800010718405E-3</c:v>
                </c:pt>
                <c:pt idx="171">
                  <c:v>6.2562899984186515E-3</c:v>
                </c:pt>
                <c:pt idx="172">
                  <c:v>1.0749965003924444E-2</c:v>
                </c:pt>
                <c:pt idx="173">
                  <c:v>1.1079964999225922E-2</c:v>
                </c:pt>
                <c:pt idx="174">
                  <c:v>1.2269965001905803E-2</c:v>
                </c:pt>
                <c:pt idx="175">
                  <c:v>1.3237650004157331E-2</c:v>
                </c:pt>
                <c:pt idx="176">
                  <c:v>1.3247650000266731E-2</c:v>
                </c:pt>
                <c:pt idx="177">
                  <c:v>1.3317650002136361E-2</c:v>
                </c:pt>
                <c:pt idx="178">
                  <c:v>1.4616390006267466E-2</c:v>
                </c:pt>
                <c:pt idx="179">
                  <c:v>1.4874075008265208E-2</c:v>
                </c:pt>
                <c:pt idx="180">
                  <c:v>1.7456350004067644E-2</c:v>
                </c:pt>
                <c:pt idx="181">
                  <c:v>2.0628780002880376E-2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6B-4648-9765-EBE1BBC5E91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2'!$K$21:$K$949</c:f>
              <c:numCache>
                <c:formatCode>General</c:formatCode>
                <c:ptCount val="929"/>
                <c:pt idx="55">
                  <c:v>2.8950500563951209E-4</c:v>
                </c:pt>
                <c:pt idx="56">
                  <c:v>1.3289700000314042E-3</c:v>
                </c:pt>
                <c:pt idx="59">
                  <c:v>-1.4160249993437901E-3</c:v>
                </c:pt>
                <c:pt idx="61">
                  <c:v>3.2219050044659525E-3</c:v>
                </c:pt>
                <c:pt idx="62">
                  <c:v>4.1004599988809787E-3</c:v>
                </c:pt>
                <c:pt idx="63">
                  <c:v>5.1257349987281486E-3</c:v>
                </c:pt>
                <c:pt idx="64">
                  <c:v>4.2834199994103983E-3</c:v>
                </c:pt>
                <c:pt idx="65">
                  <c:v>4.813589999685064E-3</c:v>
                </c:pt>
                <c:pt idx="66">
                  <c:v>3.2312750045093708E-3</c:v>
                </c:pt>
                <c:pt idx="67">
                  <c:v>3.9452400014852174E-3</c:v>
                </c:pt>
                <c:pt idx="68">
                  <c:v>-2.2092649960541166E-3</c:v>
                </c:pt>
                <c:pt idx="71">
                  <c:v>-2.2942999930819497E-3</c:v>
                </c:pt>
                <c:pt idx="72">
                  <c:v>-2.7366149952285923E-3</c:v>
                </c:pt>
                <c:pt idx="73">
                  <c:v>-2.2328199920593761E-3</c:v>
                </c:pt>
                <c:pt idx="74">
                  <c:v>-3.2445849938085303E-3</c:v>
                </c:pt>
                <c:pt idx="75">
                  <c:v>-4.1117599976132624E-3</c:v>
                </c:pt>
                <c:pt idx="77">
                  <c:v>-4.1563349950592965E-3</c:v>
                </c:pt>
                <c:pt idx="82">
                  <c:v>-4.0595999962533824E-3</c:v>
                </c:pt>
                <c:pt idx="83">
                  <c:v>-1.829050001106225E-3</c:v>
                </c:pt>
                <c:pt idx="84">
                  <c:v>1.6900012269616127E-6</c:v>
                </c:pt>
                <c:pt idx="85">
                  <c:v>-8.1406249955762178E-3</c:v>
                </c:pt>
                <c:pt idx="86">
                  <c:v>-4.1647249963716604E-3</c:v>
                </c:pt>
                <c:pt idx="87">
                  <c:v>-4.1647249963716604E-3</c:v>
                </c:pt>
                <c:pt idx="88">
                  <c:v>-4.4495449983514845E-3</c:v>
                </c:pt>
                <c:pt idx="90">
                  <c:v>-4.8497349926037714E-3</c:v>
                </c:pt>
                <c:pt idx="92">
                  <c:v>-3.6920499915140681E-3</c:v>
                </c:pt>
                <c:pt idx="93">
                  <c:v>-4.2148249922320247E-3</c:v>
                </c:pt>
                <c:pt idx="94">
                  <c:v>-4.2148249922320247E-3</c:v>
                </c:pt>
                <c:pt idx="95">
                  <c:v>-4.268714998033829E-3</c:v>
                </c:pt>
                <c:pt idx="96">
                  <c:v>-4.268714998033829E-3</c:v>
                </c:pt>
                <c:pt idx="98">
                  <c:v>-1.9269699914730154E-3</c:v>
                </c:pt>
                <c:pt idx="99">
                  <c:v>-7.8091350005706772E-3</c:v>
                </c:pt>
                <c:pt idx="100">
                  <c:v>-1.4386000111699104E-4</c:v>
                </c:pt>
                <c:pt idx="101">
                  <c:v>-4.478584996832069E-3</c:v>
                </c:pt>
                <c:pt idx="102">
                  <c:v>8.6752499919384718E-4</c:v>
                </c:pt>
                <c:pt idx="103">
                  <c:v>-4.66416499693878E-3</c:v>
                </c:pt>
                <c:pt idx="104">
                  <c:v>-3.591109998524189E-3</c:v>
                </c:pt>
                <c:pt idx="105">
                  <c:v>-2.3334249926847406E-3</c:v>
                </c:pt>
                <c:pt idx="106">
                  <c:v>-2.3603700028616004E-3</c:v>
                </c:pt>
                <c:pt idx="107">
                  <c:v>-1.2512249959399924E-3</c:v>
                </c:pt>
                <c:pt idx="108">
                  <c:v>4.4486950064310804E-3</c:v>
                </c:pt>
                <c:pt idx="109">
                  <c:v>4.1316150309285149E-3</c:v>
                </c:pt>
                <c:pt idx="116">
                  <c:v>5.689505000191275E-3</c:v>
                </c:pt>
                <c:pt idx="118">
                  <c:v>2.5733100046636537E-3</c:v>
                </c:pt>
                <c:pt idx="119">
                  <c:v>3.0309950088849291E-3</c:v>
                </c:pt>
                <c:pt idx="126">
                  <c:v>-3.5777049997705035E-3</c:v>
                </c:pt>
                <c:pt idx="127">
                  <c:v>-3.6946499967598356E-3</c:v>
                </c:pt>
                <c:pt idx="130">
                  <c:v>6.6381000215187669E-4</c:v>
                </c:pt>
                <c:pt idx="131">
                  <c:v>1.263810001546517E-3</c:v>
                </c:pt>
                <c:pt idx="132">
                  <c:v>3.6908500624122098E-4</c:v>
                </c:pt>
                <c:pt idx="133">
                  <c:v>6.6908500593854114E-4</c:v>
                </c:pt>
                <c:pt idx="134">
                  <c:v>1.393600003211759E-3</c:v>
                </c:pt>
                <c:pt idx="135">
                  <c:v>2.0936000073561445E-3</c:v>
                </c:pt>
                <c:pt idx="136">
                  <c:v>2.1128500520717353E-4</c:v>
                </c:pt>
                <c:pt idx="137">
                  <c:v>1.2112850090488791E-3</c:v>
                </c:pt>
                <c:pt idx="138">
                  <c:v>1.0639600004651584E-3</c:v>
                </c:pt>
                <c:pt idx="148">
                  <c:v>4.8051100020529702E-3</c:v>
                </c:pt>
                <c:pt idx="159">
                  <c:v>1.9747449987335131E-3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6B-4648-9765-EBE1BBC5E91D}"/>
            </c:ext>
          </c:extLst>
        </c:ser>
        <c:ser>
          <c:idx val="5"/>
          <c:order val="4"/>
          <c:tx>
            <c:strRef>
              <c:f>'Active 2'!$M$20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2'!$M$21:$M$949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6B-4648-9765-EBE1BBC5E91D}"/>
            </c:ext>
          </c:extLst>
        </c:ser>
        <c:ser>
          <c:idx val="6"/>
          <c:order val="5"/>
          <c:tx>
            <c:strRef>
              <c:f>'Active 2'!$N$20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2'!$N$21:$N$949</c:f>
              <c:numCache>
                <c:formatCode>General</c:formatCode>
                <c:ptCount val="929"/>
                <c:pt idx="29">
                  <c:v>-1.366615901713098E-2</c:v>
                </c:pt>
                <c:pt idx="30">
                  <c:v>-1.3111526636592555E-2</c:v>
                </c:pt>
                <c:pt idx="31">
                  <c:v>-1.3056033723183948E-2</c:v>
                </c:pt>
                <c:pt idx="32">
                  <c:v>-1.3049505145135878E-2</c:v>
                </c:pt>
                <c:pt idx="33">
                  <c:v>-1.3049208391588237E-2</c:v>
                </c:pt>
                <c:pt idx="34">
                  <c:v>-1.304713111675476E-2</c:v>
                </c:pt>
                <c:pt idx="35">
                  <c:v>-1.300291483815646E-2</c:v>
                </c:pt>
                <c:pt idx="36">
                  <c:v>-1.300291483815646E-2</c:v>
                </c:pt>
                <c:pt idx="37">
                  <c:v>-1.300261808460882E-2</c:v>
                </c:pt>
                <c:pt idx="38">
                  <c:v>-1.300261808460882E-2</c:v>
                </c:pt>
                <c:pt idx="39">
                  <c:v>-1.3000540809775342E-2</c:v>
                </c:pt>
                <c:pt idx="40">
                  <c:v>-1.3000540809775342E-2</c:v>
                </c:pt>
                <c:pt idx="41">
                  <c:v>-1.2998463534941865E-2</c:v>
                </c:pt>
                <c:pt idx="42">
                  <c:v>-1.2998166781394226E-2</c:v>
                </c:pt>
                <c:pt idx="43">
                  <c:v>-1.2996089506560749E-2</c:v>
                </c:pt>
                <c:pt idx="44">
                  <c:v>-1.2996089506560749E-2</c:v>
                </c:pt>
                <c:pt idx="45">
                  <c:v>-1.2900534864220796E-2</c:v>
                </c:pt>
                <c:pt idx="46">
                  <c:v>-1.138946579963992E-2</c:v>
                </c:pt>
                <c:pt idx="47">
                  <c:v>-1.0690314441401007E-2</c:v>
                </c:pt>
                <c:pt idx="48">
                  <c:v>-9.8214200539122401E-3</c:v>
                </c:pt>
                <c:pt idx="49">
                  <c:v>-9.8169687506976452E-3</c:v>
                </c:pt>
                <c:pt idx="50">
                  <c:v>-9.8160784900547266E-3</c:v>
                </c:pt>
                <c:pt idx="51">
                  <c:v>-9.6306075227799732E-3</c:v>
                </c:pt>
                <c:pt idx="52">
                  <c:v>-9.6303107692323336E-3</c:v>
                </c:pt>
                <c:pt idx="53">
                  <c:v>-9.6240789447319015E-3</c:v>
                </c:pt>
                <c:pt idx="54">
                  <c:v>-5.6110807200015038E-3</c:v>
                </c:pt>
                <c:pt idx="55">
                  <c:v>-5.6110807200015038E-3</c:v>
                </c:pt>
                <c:pt idx="56">
                  <c:v>-5.4956435899696969E-3</c:v>
                </c:pt>
                <c:pt idx="57">
                  <c:v>-4.9508040765033796E-3</c:v>
                </c:pt>
                <c:pt idx="58">
                  <c:v>-4.9110391011196724E-3</c:v>
                </c:pt>
                <c:pt idx="59">
                  <c:v>-4.76177206665695E-3</c:v>
                </c:pt>
                <c:pt idx="60">
                  <c:v>-4.1421506591854526E-3</c:v>
                </c:pt>
                <c:pt idx="61">
                  <c:v>-4.1154428398978878E-3</c:v>
                </c:pt>
                <c:pt idx="62">
                  <c:v>-4.0255265149630867E-3</c:v>
                </c:pt>
                <c:pt idx="63">
                  <c:v>-4.0210752117484927E-3</c:v>
                </c:pt>
                <c:pt idx="64">
                  <c:v>-4.0207784582008532E-3</c:v>
                </c:pt>
                <c:pt idx="65">
                  <c:v>-3.9964446672944055E-3</c:v>
                </c:pt>
                <c:pt idx="66">
                  <c:v>-3.996147913746766E-3</c:v>
                </c:pt>
                <c:pt idx="67">
                  <c:v>-3.9697368480068407E-3</c:v>
                </c:pt>
                <c:pt idx="68">
                  <c:v>-2.5373074735504609E-3</c:v>
                </c:pt>
                <c:pt idx="69">
                  <c:v>-2.4604483047118032E-3</c:v>
                </c:pt>
                <c:pt idx="70">
                  <c:v>-2.4206833293280959E-3</c:v>
                </c:pt>
                <c:pt idx="71">
                  <c:v>-1.7393371839475591E-3</c:v>
                </c:pt>
                <c:pt idx="72">
                  <c:v>-1.7390404303999196E-3</c:v>
                </c:pt>
                <c:pt idx="73">
                  <c:v>-1.7369631555664428E-3</c:v>
                </c:pt>
                <c:pt idx="74">
                  <c:v>-1.7277637955896152E-3</c:v>
                </c:pt>
                <c:pt idx="75">
                  <c:v>-1.6550591764179102E-3</c:v>
                </c:pt>
                <c:pt idx="76">
                  <c:v>-1.5951149597947106E-3</c:v>
                </c:pt>
                <c:pt idx="77">
                  <c:v>-1.594224699151792E-3</c:v>
                </c:pt>
                <c:pt idx="78">
                  <c:v>-1.5903669030324762E-3</c:v>
                </c:pt>
                <c:pt idx="79">
                  <c:v>-1.5526792024822475E-3</c:v>
                </c:pt>
                <c:pt idx="80">
                  <c:v>-1.4393193472839166E-3</c:v>
                </c:pt>
                <c:pt idx="81">
                  <c:v>-1.4369453189028002E-3</c:v>
                </c:pt>
                <c:pt idx="82">
                  <c:v>-9.6184288913178997E-4</c:v>
                </c:pt>
                <c:pt idx="83">
                  <c:v>-9.5294028270260199E-4</c:v>
                </c:pt>
                <c:pt idx="84">
                  <c:v>-9.5175326851204382E-4</c:v>
                </c:pt>
                <c:pt idx="85">
                  <c:v>-9.5145651496440428E-4</c:v>
                </c:pt>
                <c:pt idx="86">
                  <c:v>-9.0991101829485978E-4</c:v>
                </c:pt>
                <c:pt idx="87">
                  <c:v>-9.0991101829485978E-4</c:v>
                </c:pt>
                <c:pt idx="88">
                  <c:v>-9.0160191896095088E-4</c:v>
                </c:pt>
                <c:pt idx="89">
                  <c:v>-8.9804087638927464E-4</c:v>
                </c:pt>
                <c:pt idx="90">
                  <c:v>-8.9388632672232106E-4</c:v>
                </c:pt>
                <c:pt idx="91">
                  <c:v>-8.9358957317468152E-4</c:v>
                </c:pt>
                <c:pt idx="92">
                  <c:v>-8.9358957317468152E-4</c:v>
                </c:pt>
                <c:pt idx="93">
                  <c:v>-7.4966410256947259E-4</c:v>
                </c:pt>
                <c:pt idx="94">
                  <c:v>-7.4966410256947259E-4</c:v>
                </c:pt>
                <c:pt idx="95">
                  <c:v>-7.4788358128363361E-4</c:v>
                </c:pt>
                <c:pt idx="96">
                  <c:v>-7.4788358128363361E-4</c:v>
                </c:pt>
                <c:pt idx="97">
                  <c:v>-7.4254201742612186E-4</c:v>
                </c:pt>
                <c:pt idx="98">
                  <c:v>-7.250335581153837E-4</c:v>
                </c:pt>
                <c:pt idx="99">
                  <c:v>-6.683536305162191E-4</c:v>
                </c:pt>
                <c:pt idx="100">
                  <c:v>-6.6390232730162597E-4</c:v>
                </c:pt>
                <c:pt idx="101">
                  <c:v>-6.5945102408703112E-4</c:v>
                </c:pt>
                <c:pt idx="102">
                  <c:v>-6.5767050280119387E-4</c:v>
                </c:pt>
                <c:pt idx="103">
                  <c:v>-6.2027955579860294E-4</c:v>
                </c:pt>
                <c:pt idx="104">
                  <c:v>-6.1938929515568432E-4</c:v>
                </c:pt>
                <c:pt idx="105">
                  <c:v>-6.1909254160804478E-4</c:v>
                </c:pt>
                <c:pt idx="106">
                  <c:v>-6.1820228096512615E-4</c:v>
                </c:pt>
                <c:pt idx="107">
                  <c:v>1.002497938792056E-5</c:v>
                </c:pt>
                <c:pt idx="108">
                  <c:v>7.3172960724744371E-4</c:v>
                </c:pt>
                <c:pt idx="109">
                  <c:v>8.0057643029983125E-4</c:v>
                </c:pt>
                <c:pt idx="110">
                  <c:v>8.1096280446721868E-4</c:v>
                </c:pt>
                <c:pt idx="111">
                  <c:v>8.1511735413417226E-4</c:v>
                </c:pt>
                <c:pt idx="112">
                  <c:v>8.154141076818118E-4</c:v>
                </c:pt>
                <c:pt idx="113">
                  <c:v>8.3974789858825942E-4</c:v>
                </c:pt>
                <c:pt idx="114">
                  <c:v>8.4004465213589896E-4</c:v>
                </c:pt>
                <c:pt idx="115">
                  <c:v>9.1304602485524355E-4</c:v>
                </c:pt>
                <c:pt idx="116">
                  <c:v>9.1749732806983668E-4</c:v>
                </c:pt>
                <c:pt idx="117">
                  <c:v>1.5365252284460559E-3</c:v>
                </c:pt>
                <c:pt idx="118">
                  <c:v>2.3873176495288074E-3</c:v>
                </c:pt>
                <c:pt idx="119">
                  <c:v>2.3876144030764469E-3</c:v>
                </c:pt>
                <c:pt idx="120">
                  <c:v>2.4442943306756115E-3</c:v>
                </c:pt>
                <c:pt idx="121">
                  <c:v>2.4445910842232511E-3</c:v>
                </c:pt>
                <c:pt idx="122">
                  <c:v>2.499787244084218E-3</c:v>
                </c:pt>
                <c:pt idx="123">
                  <c:v>2.5000839976318575E-3</c:v>
                </c:pt>
                <c:pt idx="124">
                  <c:v>2.5086898505134059E-3</c:v>
                </c:pt>
                <c:pt idx="125">
                  <c:v>2.5089866040610455E-3</c:v>
                </c:pt>
                <c:pt idx="126">
                  <c:v>3.2719399750424736E-3</c:v>
                </c:pt>
                <c:pt idx="127">
                  <c:v>3.2728302356853922E-3</c:v>
                </c:pt>
                <c:pt idx="128">
                  <c:v>3.3390062768090256E-3</c:v>
                </c:pt>
                <c:pt idx="129">
                  <c:v>3.3393030303566652E-3</c:v>
                </c:pt>
                <c:pt idx="130">
                  <c:v>3.9601114520187216E-3</c:v>
                </c:pt>
                <c:pt idx="131">
                  <c:v>3.9601114520187216E-3</c:v>
                </c:pt>
                <c:pt idx="132">
                  <c:v>3.9645627552333147E-3</c:v>
                </c:pt>
                <c:pt idx="133">
                  <c:v>3.9645627552333147E-3</c:v>
                </c:pt>
                <c:pt idx="134">
                  <c:v>3.9998764274024289E-3</c:v>
                </c:pt>
                <c:pt idx="135">
                  <c:v>3.9998764274024289E-3</c:v>
                </c:pt>
                <c:pt idx="136">
                  <c:v>4.0001731809500684E-3</c:v>
                </c:pt>
                <c:pt idx="137">
                  <c:v>4.0001731809500684E-3</c:v>
                </c:pt>
                <c:pt idx="138">
                  <c:v>4.0164946260702467E-3</c:v>
                </c:pt>
                <c:pt idx="139">
                  <c:v>4.0957278232900216E-3</c:v>
                </c:pt>
                <c:pt idx="140">
                  <c:v>4.0957278232900216E-3</c:v>
                </c:pt>
                <c:pt idx="141">
                  <c:v>4.122138889029946E-3</c:v>
                </c:pt>
                <c:pt idx="142">
                  <c:v>4.1224356425775856E-3</c:v>
                </c:pt>
                <c:pt idx="143">
                  <c:v>4.1512207366986281E-3</c:v>
                </c:pt>
                <c:pt idx="144">
                  <c:v>4.1515174902462676E-3</c:v>
                </c:pt>
                <c:pt idx="145">
                  <c:v>4.1889084372488585E-3</c:v>
                </c:pt>
                <c:pt idx="146">
                  <c:v>4.1889084372488585E-3</c:v>
                </c:pt>
                <c:pt idx="147">
                  <c:v>4.7767772151229172E-3</c:v>
                </c:pt>
                <c:pt idx="148">
                  <c:v>4.8444370239847483E-3</c:v>
                </c:pt>
                <c:pt idx="149">
                  <c:v>4.8589779478190893E-3</c:v>
                </c:pt>
                <c:pt idx="150">
                  <c:v>4.8592747013667288E-3</c:v>
                </c:pt>
                <c:pt idx="151">
                  <c:v>4.8898403167736085E-3</c:v>
                </c:pt>
                <c:pt idx="152">
                  <c:v>4.8922143451547249E-3</c:v>
                </c:pt>
                <c:pt idx="153">
                  <c:v>4.8925110987023644E-3</c:v>
                </c:pt>
                <c:pt idx="154">
                  <c:v>4.892807852250004E-3</c:v>
                </c:pt>
                <c:pt idx="155">
                  <c:v>4.9011169515839129E-3</c:v>
                </c:pt>
                <c:pt idx="156">
                  <c:v>4.9014137051315524E-3</c:v>
                </c:pt>
                <c:pt idx="157">
                  <c:v>4.9017104586791919E-3</c:v>
                </c:pt>
                <c:pt idx="158">
                  <c:v>4.916844889608812E-3</c:v>
                </c:pt>
                <c:pt idx="159">
                  <c:v>4.9842079449230036E-3</c:v>
                </c:pt>
                <c:pt idx="160">
                  <c:v>5.0346560480217361E-3</c:v>
                </c:pt>
                <c:pt idx="161">
                  <c:v>5.0349528015693756E-3</c:v>
                </c:pt>
                <c:pt idx="162">
                  <c:v>5.6937456773293021E-3</c:v>
                </c:pt>
                <c:pt idx="163">
                  <c:v>5.6937456773293021E-3</c:v>
                </c:pt>
                <c:pt idx="164">
                  <c:v>5.6937456773293021E-3</c:v>
                </c:pt>
                <c:pt idx="165">
                  <c:v>5.757844443619457E-3</c:v>
                </c:pt>
                <c:pt idx="166">
                  <c:v>5.757844443619457E-3</c:v>
                </c:pt>
                <c:pt idx="167">
                  <c:v>6.4590730766918465E-3</c:v>
                </c:pt>
                <c:pt idx="168">
                  <c:v>6.4590730766918465E-3</c:v>
                </c:pt>
                <c:pt idx="169">
                  <c:v>6.4590730766918465E-3</c:v>
                </c:pt>
                <c:pt idx="170">
                  <c:v>6.4593698302394878E-3</c:v>
                </c:pt>
                <c:pt idx="171">
                  <c:v>6.514565990100453E-3</c:v>
                </c:pt>
                <c:pt idx="172">
                  <c:v>7.3024466590836078E-3</c:v>
                </c:pt>
                <c:pt idx="173">
                  <c:v>7.3024466590836078E-3</c:v>
                </c:pt>
                <c:pt idx="174">
                  <c:v>7.3024466590836078E-3</c:v>
                </c:pt>
                <c:pt idx="175">
                  <c:v>7.302743412631249E-3</c:v>
                </c:pt>
                <c:pt idx="176">
                  <c:v>7.302743412631249E-3</c:v>
                </c:pt>
                <c:pt idx="177">
                  <c:v>7.302743412631249E-3</c:v>
                </c:pt>
                <c:pt idx="178">
                  <c:v>8.1348403602127042E-3</c:v>
                </c:pt>
                <c:pt idx="179">
                  <c:v>8.135137113760342E-3</c:v>
                </c:pt>
                <c:pt idx="180">
                  <c:v>1.0572967507619709E-2</c:v>
                </c:pt>
                <c:pt idx="181">
                  <c:v>1.2317284860645317E-2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6B-4648-9765-EBE1BBC5E91D}"/>
            </c:ext>
          </c:extLst>
        </c:ser>
        <c:ser>
          <c:idx val="7"/>
          <c:order val="6"/>
          <c:tx>
            <c:strRef>
              <c:f>'Active 2'!$W$1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-40000</c:v>
                </c:pt>
                <c:pt idx="2">
                  <c:v>-35000</c:v>
                </c:pt>
                <c:pt idx="3">
                  <c:v>-30000</c:v>
                </c:pt>
                <c:pt idx="4">
                  <c:v>-25000</c:v>
                </c:pt>
                <c:pt idx="5">
                  <c:v>-20000</c:v>
                </c:pt>
                <c:pt idx="6">
                  <c:v>-15000</c:v>
                </c:pt>
                <c:pt idx="7">
                  <c:v>-10000</c:v>
                </c:pt>
                <c:pt idx="8">
                  <c:v>-5000</c:v>
                </c:pt>
                <c:pt idx="9">
                  <c:v>0</c:v>
                </c:pt>
                <c:pt idx="10">
                  <c:v>5000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  <c:pt idx="16">
                  <c:v>35000</c:v>
                </c:pt>
                <c:pt idx="17">
                  <c:v>40000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9.355855970953092E-2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6B-4648-9765-EBE1BBC5E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34392"/>
        <c:axId val="1"/>
      </c:scatterChart>
      <c:valAx>
        <c:axId val="6283343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62649844208077"/>
              <c:y val="0.85151769665155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17697349234855E-2"/>
              <c:y val="0.37575853018372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3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777823824653497"/>
          <c:y val="0.92121498449057504"/>
          <c:w val="0.55848029961167134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36173913043478262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608695652174"/>
          <c:y val="0.14159332824405491"/>
          <c:w val="0.78434782608695652"/>
          <c:h val="0.654869143128753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2'!$H$21:$H$949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39-422E-B31D-D5D3344BAFED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2'!$I$21:$I$949</c:f>
              <c:numCache>
                <c:formatCode>General</c:formatCode>
                <c:ptCount val="929"/>
                <c:pt idx="11">
                  <c:v>-3.3044499992683996E-2</c:v>
                </c:pt>
                <c:pt idx="12">
                  <c:v>-3.3044499992683996E-2</c:v>
                </c:pt>
                <c:pt idx="14">
                  <c:v>-1.2070384997059591E-2</c:v>
                </c:pt>
                <c:pt idx="16">
                  <c:v>-5.4126999966683798E-3</c:v>
                </c:pt>
                <c:pt idx="17">
                  <c:v>-1.4682149994769134E-2</c:v>
                </c:pt>
                <c:pt idx="18">
                  <c:v>-7.6821499969810247E-3</c:v>
                </c:pt>
                <c:pt idx="19">
                  <c:v>6.317849998595193E-3</c:v>
                </c:pt>
                <c:pt idx="20">
                  <c:v>6.9216449992381968E-3</c:v>
                </c:pt>
                <c:pt idx="21">
                  <c:v>-1.2886705000710208E-2</c:v>
                </c:pt>
                <c:pt idx="22">
                  <c:v>1.132949983002618E-4</c:v>
                </c:pt>
                <c:pt idx="23">
                  <c:v>-1.4772855000046548E-2</c:v>
                </c:pt>
                <c:pt idx="24">
                  <c:v>-8.7079599979915656E-3</c:v>
                </c:pt>
                <c:pt idx="25">
                  <c:v>-5.707960001018364E-3</c:v>
                </c:pt>
                <c:pt idx="26">
                  <c:v>-5.707960001018364E-3</c:v>
                </c:pt>
                <c:pt idx="27">
                  <c:v>-1.6112134995637462E-2</c:v>
                </c:pt>
                <c:pt idx="28">
                  <c:v>-8.1121350012836047E-3</c:v>
                </c:pt>
                <c:pt idx="29">
                  <c:v>-7.112134997441899E-3</c:v>
                </c:pt>
                <c:pt idx="30">
                  <c:v>-8.8988700008485466E-3</c:v>
                </c:pt>
                <c:pt idx="31">
                  <c:v>-1.0911774996202439E-2</c:v>
                </c:pt>
                <c:pt idx="32">
                  <c:v>-2.4427050011581741E-3</c:v>
                </c:pt>
                <c:pt idx="33">
                  <c:v>-4.7850199989625253E-3</c:v>
                </c:pt>
                <c:pt idx="34">
                  <c:v>-1.418122500035679E-2</c:v>
                </c:pt>
                <c:pt idx="35">
                  <c:v>-2.1861599961994216E-3</c:v>
                </c:pt>
                <c:pt idx="36">
                  <c:v>1.8138400046154857E-3</c:v>
                </c:pt>
                <c:pt idx="37">
                  <c:v>-1.1528474999067839E-2</c:v>
                </c:pt>
                <c:pt idx="38">
                  <c:v>5.4715250007575378E-3</c:v>
                </c:pt>
                <c:pt idx="39">
                  <c:v>-2.1924679997027852E-2</c:v>
                </c:pt>
                <c:pt idx="40">
                  <c:v>-7.9246799941756763E-3</c:v>
                </c:pt>
                <c:pt idx="41">
                  <c:v>-9.3208850012160838E-3</c:v>
                </c:pt>
                <c:pt idx="42">
                  <c:v>-5.663199997798074E-3</c:v>
                </c:pt>
                <c:pt idx="43">
                  <c:v>-1.1059404998377431E-2</c:v>
                </c:pt>
                <c:pt idx="44">
                  <c:v>-1.0059404994535726E-2</c:v>
                </c:pt>
                <c:pt idx="45">
                  <c:v>-7.2848349955165759E-3</c:v>
                </c:pt>
                <c:pt idx="46">
                  <c:v>-1.3528149938792922E-3</c:v>
                </c:pt>
                <c:pt idx="47">
                  <c:v>2.1530450030695647E-3</c:v>
                </c:pt>
                <c:pt idx="50">
                  <c:v>8.6930550023680553E-3</c:v>
                </c:pt>
                <c:pt idx="54">
                  <c:v>-2.9104950008331798E-3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39-422E-B31D-D5D3344BAFE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2'!$J$21:$J$949</c:f>
              <c:numCache>
                <c:formatCode>General</c:formatCode>
                <c:ptCount val="929"/>
                <c:pt idx="0">
                  <c:v>2.3589900003571529E-2</c:v>
                </c:pt>
                <c:pt idx="1">
                  <c:v>3.2250620002741925E-2</c:v>
                </c:pt>
                <c:pt idx="2">
                  <c:v>3.2250620002741925E-2</c:v>
                </c:pt>
                <c:pt idx="3">
                  <c:v>1.457699500315357E-2</c:v>
                </c:pt>
                <c:pt idx="4">
                  <c:v>1.457699500315357E-2</c:v>
                </c:pt>
                <c:pt idx="5">
                  <c:v>1.122974500322016E-2</c:v>
                </c:pt>
                <c:pt idx="6">
                  <c:v>1.2302609997277614E-2</c:v>
                </c:pt>
                <c:pt idx="7">
                  <c:v>1.2167884997325018E-2</c:v>
                </c:pt>
                <c:pt idx="8">
                  <c:v>1.3033160001214128E-2</c:v>
                </c:pt>
                <c:pt idx="9">
                  <c:v>1.529463999759173E-2</c:v>
                </c:pt>
                <c:pt idx="10">
                  <c:v>1.529463999759173E-2</c:v>
                </c:pt>
                <c:pt idx="13">
                  <c:v>-3.3044499992683996E-2</c:v>
                </c:pt>
                <c:pt idx="15">
                  <c:v>-1.1070385000493843E-2</c:v>
                </c:pt>
                <c:pt idx="48">
                  <c:v>-2.5452749978285283E-3</c:v>
                </c:pt>
                <c:pt idx="49">
                  <c:v>-1.079999994544778E-3</c:v>
                </c:pt>
                <c:pt idx="51">
                  <c:v>1.7461800016462803E-3</c:v>
                </c:pt>
                <c:pt idx="52">
                  <c:v>-1.5961349927238189E-3</c:v>
                </c:pt>
                <c:pt idx="53">
                  <c:v>-4.7847499954514205E-3</c:v>
                </c:pt>
                <c:pt idx="57">
                  <c:v>1.4386300099431537E-3</c:v>
                </c:pt>
                <c:pt idx="58">
                  <c:v>2.7684200031217188E-3</c:v>
                </c:pt>
                <c:pt idx="60">
                  <c:v>2.4766234128037468E-3</c:v>
                </c:pt>
                <c:pt idx="70">
                  <c:v>-2.3905999842099845E-4</c:v>
                </c:pt>
                <c:pt idx="76">
                  <c:v>1.0740610006905627E-2</c:v>
                </c:pt>
                <c:pt idx="78">
                  <c:v>-4.4364299974404275E-3</c:v>
                </c:pt>
                <c:pt idx="79">
                  <c:v>-5.6104349932866171E-3</c:v>
                </c:pt>
                <c:pt idx="80">
                  <c:v>-3.1747649918543175E-3</c:v>
                </c:pt>
                <c:pt idx="81">
                  <c:v>-1.9132849920424633E-3</c:v>
                </c:pt>
                <c:pt idx="89">
                  <c:v>-4.8573249951004982E-3</c:v>
                </c:pt>
                <c:pt idx="91">
                  <c:v>-3.9920499912113883E-3</c:v>
                </c:pt>
                <c:pt idx="97">
                  <c:v>-4.7303849933086894E-3</c:v>
                </c:pt>
                <c:pt idx="110">
                  <c:v>3.5505900013959035E-3</c:v>
                </c:pt>
                <c:pt idx="111">
                  <c:v>3.2581799969193526E-3</c:v>
                </c:pt>
                <c:pt idx="112">
                  <c:v>5.2158649996272288E-3</c:v>
                </c:pt>
                <c:pt idx="113">
                  <c:v>4.5460350011126138E-3</c:v>
                </c:pt>
                <c:pt idx="114">
                  <c:v>3.0037200049264356E-3</c:v>
                </c:pt>
                <c:pt idx="115">
                  <c:v>3.2942300022114068E-3</c:v>
                </c:pt>
                <c:pt idx="117">
                  <c:v>5.9904150039074011E-3</c:v>
                </c:pt>
                <c:pt idx="120">
                  <c:v>1.9488300022203475E-3</c:v>
                </c:pt>
                <c:pt idx="121">
                  <c:v>1.3065150051261298E-3</c:v>
                </c:pt>
                <c:pt idx="122">
                  <c:v>8.3592500595841557E-4</c:v>
                </c:pt>
                <c:pt idx="123">
                  <c:v>1.6936100073507987E-3</c:v>
                </c:pt>
                <c:pt idx="124">
                  <c:v>6.6647500352701172E-4</c:v>
                </c:pt>
                <c:pt idx="125">
                  <c:v>1.824160004616715E-3</c:v>
                </c:pt>
                <c:pt idx="128">
                  <c:v>-2.2308949919533916E-3</c:v>
                </c:pt>
                <c:pt idx="129">
                  <c:v>-2.5732099966262467E-3</c:v>
                </c:pt>
                <c:pt idx="141">
                  <c:v>3.4998200062545948E-3</c:v>
                </c:pt>
                <c:pt idx="142">
                  <c:v>2.2575050097657368E-3</c:v>
                </c:pt>
                <c:pt idx="143">
                  <c:v>3.9529500063508749E-3</c:v>
                </c:pt>
                <c:pt idx="144">
                  <c:v>3.1106350070331246E-3</c:v>
                </c:pt>
                <c:pt idx="152">
                  <c:v>2.792395003780257E-3</c:v>
                </c:pt>
                <c:pt idx="153">
                  <c:v>3.3500799981993623E-3</c:v>
                </c:pt>
                <c:pt idx="154">
                  <c:v>3.5077650027233176E-3</c:v>
                </c:pt>
                <c:pt idx="155">
                  <c:v>1.3229450050857849E-3</c:v>
                </c:pt>
                <c:pt idx="156">
                  <c:v>4.0806300021358766E-3</c:v>
                </c:pt>
                <c:pt idx="157">
                  <c:v>2.5383149986737408E-3</c:v>
                </c:pt>
                <c:pt idx="158">
                  <c:v>2.5802500094869174E-3</c:v>
                </c:pt>
                <c:pt idx="160">
                  <c:v>1.3811949975206517E-3</c:v>
                </c:pt>
                <c:pt idx="161">
                  <c:v>3.7388800046755932E-3</c:v>
                </c:pt>
                <c:pt idx="167">
                  <c:v>6.6891950045828708E-3</c:v>
                </c:pt>
                <c:pt idx="168">
                  <c:v>7.2091949987225235E-3</c:v>
                </c:pt>
                <c:pt idx="169">
                  <c:v>7.219195002107881E-3</c:v>
                </c:pt>
                <c:pt idx="170">
                  <c:v>6.1568800010718405E-3</c:v>
                </c:pt>
                <c:pt idx="171">
                  <c:v>6.2562899984186515E-3</c:v>
                </c:pt>
                <c:pt idx="172">
                  <c:v>1.0749965003924444E-2</c:v>
                </c:pt>
                <c:pt idx="173">
                  <c:v>1.1079964999225922E-2</c:v>
                </c:pt>
                <c:pt idx="174">
                  <c:v>1.2269965001905803E-2</c:v>
                </c:pt>
                <c:pt idx="175">
                  <c:v>1.3237650004157331E-2</c:v>
                </c:pt>
                <c:pt idx="176">
                  <c:v>1.3247650000266731E-2</c:v>
                </c:pt>
                <c:pt idx="177">
                  <c:v>1.3317650002136361E-2</c:v>
                </c:pt>
                <c:pt idx="178">
                  <c:v>1.4616390006267466E-2</c:v>
                </c:pt>
                <c:pt idx="179">
                  <c:v>1.4874075008265208E-2</c:v>
                </c:pt>
                <c:pt idx="180">
                  <c:v>1.7456350004067644E-2</c:v>
                </c:pt>
                <c:pt idx="181">
                  <c:v>2.0628780002880376E-2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39-422E-B31D-D5D3344BAFE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2'!$K$21:$K$949</c:f>
              <c:numCache>
                <c:formatCode>General</c:formatCode>
                <c:ptCount val="929"/>
                <c:pt idx="55">
                  <c:v>2.8950500563951209E-4</c:v>
                </c:pt>
                <c:pt idx="56">
                  <c:v>1.3289700000314042E-3</c:v>
                </c:pt>
                <c:pt idx="59">
                  <c:v>-1.4160249993437901E-3</c:v>
                </c:pt>
                <c:pt idx="61">
                  <c:v>3.2219050044659525E-3</c:v>
                </c:pt>
                <c:pt idx="62">
                  <c:v>4.1004599988809787E-3</c:v>
                </c:pt>
                <c:pt idx="63">
                  <c:v>5.1257349987281486E-3</c:v>
                </c:pt>
                <c:pt idx="64">
                  <c:v>4.2834199994103983E-3</c:v>
                </c:pt>
                <c:pt idx="65">
                  <c:v>4.813589999685064E-3</c:v>
                </c:pt>
                <c:pt idx="66">
                  <c:v>3.2312750045093708E-3</c:v>
                </c:pt>
                <c:pt idx="67">
                  <c:v>3.9452400014852174E-3</c:v>
                </c:pt>
                <c:pt idx="68">
                  <c:v>-2.2092649960541166E-3</c:v>
                </c:pt>
                <c:pt idx="71">
                  <c:v>-2.2942999930819497E-3</c:v>
                </c:pt>
                <c:pt idx="72">
                  <c:v>-2.7366149952285923E-3</c:v>
                </c:pt>
                <c:pt idx="73">
                  <c:v>-2.2328199920593761E-3</c:v>
                </c:pt>
                <c:pt idx="74">
                  <c:v>-3.2445849938085303E-3</c:v>
                </c:pt>
                <c:pt idx="75">
                  <c:v>-4.1117599976132624E-3</c:v>
                </c:pt>
                <c:pt idx="77">
                  <c:v>-4.1563349950592965E-3</c:v>
                </c:pt>
                <c:pt idx="82">
                  <c:v>-4.0595999962533824E-3</c:v>
                </c:pt>
                <c:pt idx="83">
                  <c:v>-1.829050001106225E-3</c:v>
                </c:pt>
                <c:pt idx="84">
                  <c:v>1.6900012269616127E-6</c:v>
                </c:pt>
                <c:pt idx="85">
                  <c:v>-8.1406249955762178E-3</c:v>
                </c:pt>
                <c:pt idx="86">
                  <c:v>-4.1647249963716604E-3</c:v>
                </c:pt>
                <c:pt idx="87">
                  <c:v>-4.1647249963716604E-3</c:v>
                </c:pt>
                <c:pt idx="88">
                  <c:v>-4.4495449983514845E-3</c:v>
                </c:pt>
                <c:pt idx="90">
                  <c:v>-4.8497349926037714E-3</c:v>
                </c:pt>
                <c:pt idx="92">
                  <c:v>-3.6920499915140681E-3</c:v>
                </c:pt>
                <c:pt idx="93">
                  <c:v>-4.2148249922320247E-3</c:v>
                </c:pt>
                <c:pt idx="94">
                  <c:v>-4.2148249922320247E-3</c:v>
                </c:pt>
                <c:pt idx="95">
                  <c:v>-4.268714998033829E-3</c:v>
                </c:pt>
                <c:pt idx="96">
                  <c:v>-4.268714998033829E-3</c:v>
                </c:pt>
                <c:pt idx="98">
                  <c:v>-1.9269699914730154E-3</c:v>
                </c:pt>
                <c:pt idx="99">
                  <c:v>-7.8091350005706772E-3</c:v>
                </c:pt>
                <c:pt idx="100">
                  <c:v>-1.4386000111699104E-4</c:v>
                </c:pt>
                <c:pt idx="101">
                  <c:v>-4.478584996832069E-3</c:v>
                </c:pt>
                <c:pt idx="102">
                  <c:v>8.6752499919384718E-4</c:v>
                </c:pt>
                <c:pt idx="103">
                  <c:v>-4.66416499693878E-3</c:v>
                </c:pt>
                <c:pt idx="104">
                  <c:v>-3.591109998524189E-3</c:v>
                </c:pt>
                <c:pt idx="105">
                  <c:v>-2.3334249926847406E-3</c:v>
                </c:pt>
                <c:pt idx="106">
                  <c:v>-2.3603700028616004E-3</c:v>
                </c:pt>
                <c:pt idx="107">
                  <c:v>-1.2512249959399924E-3</c:v>
                </c:pt>
                <c:pt idx="108">
                  <c:v>4.4486950064310804E-3</c:v>
                </c:pt>
                <c:pt idx="109">
                  <c:v>4.1316150309285149E-3</c:v>
                </c:pt>
                <c:pt idx="116">
                  <c:v>5.689505000191275E-3</c:v>
                </c:pt>
                <c:pt idx="118">
                  <c:v>2.5733100046636537E-3</c:v>
                </c:pt>
                <c:pt idx="119">
                  <c:v>3.0309950088849291E-3</c:v>
                </c:pt>
                <c:pt idx="126">
                  <c:v>-3.5777049997705035E-3</c:v>
                </c:pt>
                <c:pt idx="127">
                  <c:v>-3.6946499967598356E-3</c:v>
                </c:pt>
                <c:pt idx="130">
                  <c:v>6.6381000215187669E-4</c:v>
                </c:pt>
                <c:pt idx="131">
                  <c:v>1.263810001546517E-3</c:v>
                </c:pt>
                <c:pt idx="132">
                  <c:v>3.6908500624122098E-4</c:v>
                </c:pt>
                <c:pt idx="133">
                  <c:v>6.6908500593854114E-4</c:v>
                </c:pt>
                <c:pt idx="134">
                  <c:v>1.393600003211759E-3</c:v>
                </c:pt>
                <c:pt idx="135">
                  <c:v>2.0936000073561445E-3</c:v>
                </c:pt>
                <c:pt idx="136">
                  <c:v>2.1128500520717353E-4</c:v>
                </c:pt>
                <c:pt idx="137">
                  <c:v>1.2112850090488791E-3</c:v>
                </c:pt>
                <c:pt idx="138">
                  <c:v>1.0639600004651584E-3</c:v>
                </c:pt>
                <c:pt idx="148">
                  <c:v>4.8051100020529702E-3</c:v>
                </c:pt>
                <c:pt idx="159">
                  <c:v>1.9747449987335131E-3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39-422E-B31D-D5D3344BAFED}"/>
            </c:ext>
          </c:extLst>
        </c:ser>
        <c:ser>
          <c:idx val="5"/>
          <c:order val="4"/>
          <c:tx>
            <c:strRef>
              <c:f>'Active 2'!$M$20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2'!$M$21:$M$949</c:f>
              <c:numCache>
                <c:formatCode>General</c:formatCode>
                <c:ptCount val="9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39-422E-B31D-D5D3344BAFED}"/>
            </c:ext>
          </c:extLst>
        </c:ser>
        <c:ser>
          <c:idx val="6"/>
          <c:order val="5"/>
          <c:tx>
            <c:strRef>
              <c:f>'Active 2'!$N$20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2'!$F$21:$F$949</c:f>
              <c:numCache>
                <c:formatCode>General</c:formatCode>
                <c:ptCount val="929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-6710.5</c:v>
                </c:pt>
                <c:pt idx="15">
                  <c:v>-6710.5</c:v>
                </c:pt>
                <c:pt idx="16">
                  <c:v>-6710</c:v>
                </c:pt>
                <c:pt idx="17">
                  <c:v>-6695</c:v>
                </c:pt>
                <c:pt idx="18">
                  <c:v>-6695</c:v>
                </c:pt>
                <c:pt idx="19">
                  <c:v>-6695</c:v>
                </c:pt>
                <c:pt idx="20">
                  <c:v>-6691.5</c:v>
                </c:pt>
                <c:pt idx="21">
                  <c:v>-6646.5</c:v>
                </c:pt>
                <c:pt idx="22">
                  <c:v>-6646.5</c:v>
                </c:pt>
                <c:pt idx="23">
                  <c:v>-6541.5</c:v>
                </c:pt>
                <c:pt idx="24">
                  <c:v>-6508</c:v>
                </c:pt>
                <c:pt idx="25">
                  <c:v>-6508</c:v>
                </c:pt>
                <c:pt idx="26">
                  <c:v>-6508</c:v>
                </c:pt>
                <c:pt idx="27">
                  <c:v>-6485.5</c:v>
                </c:pt>
                <c:pt idx="28">
                  <c:v>-6485.5</c:v>
                </c:pt>
                <c:pt idx="29">
                  <c:v>-6485.5</c:v>
                </c:pt>
                <c:pt idx="30">
                  <c:v>-5551</c:v>
                </c:pt>
                <c:pt idx="31">
                  <c:v>-5457.5</c:v>
                </c:pt>
                <c:pt idx="32">
                  <c:v>-5446.5</c:v>
                </c:pt>
                <c:pt idx="33">
                  <c:v>-5446</c:v>
                </c:pt>
                <c:pt idx="34">
                  <c:v>-5442.5</c:v>
                </c:pt>
                <c:pt idx="35">
                  <c:v>-5368</c:v>
                </c:pt>
                <c:pt idx="36">
                  <c:v>-5368</c:v>
                </c:pt>
                <c:pt idx="37">
                  <c:v>-5367.5</c:v>
                </c:pt>
                <c:pt idx="38">
                  <c:v>-5367.5</c:v>
                </c:pt>
                <c:pt idx="39">
                  <c:v>-5364</c:v>
                </c:pt>
                <c:pt idx="40">
                  <c:v>-5364</c:v>
                </c:pt>
                <c:pt idx="41">
                  <c:v>-5360.5</c:v>
                </c:pt>
                <c:pt idx="42">
                  <c:v>-5360</c:v>
                </c:pt>
                <c:pt idx="43">
                  <c:v>-5356.5</c:v>
                </c:pt>
                <c:pt idx="44">
                  <c:v>-5356.5</c:v>
                </c:pt>
                <c:pt idx="45">
                  <c:v>-5195.5</c:v>
                </c:pt>
                <c:pt idx="46">
                  <c:v>-2649.5</c:v>
                </c:pt>
                <c:pt idx="47">
                  <c:v>-1471.5</c:v>
                </c:pt>
                <c:pt idx="48">
                  <c:v>-7.5</c:v>
                </c:pt>
                <c:pt idx="49">
                  <c:v>0</c:v>
                </c:pt>
                <c:pt idx="50">
                  <c:v>1.5</c:v>
                </c:pt>
                <c:pt idx="51">
                  <c:v>314</c:v>
                </c:pt>
                <c:pt idx="52">
                  <c:v>314.5</c:v>
                </c:pt>
                <c:pt idx="53">
                  <c:v>325</c:v>
                </c:pt>
                <c:pt idx="54">
                  <c:v>7086.5</c:v>
                </c:pt>
                <c:pt idx="55">
                  <c:v>7086.5</c:v>
                </c:pt>
                <c:pt idx="56">
                  <c:v>7281</c:v>
                </c:pt>
                <c:pt idx="57">
                  <c:v>8199</c:v>
                </c:pt>
                <c:pt idx="58">
                  <c:v>8266</c:v>
                </c:pt>
                <c:pt idx="59">
                  <c:v>8517.5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9765.5</c:v>
                </c:pt>
                <c:pt idx="64">
                  <c:v>9766</c:v>
                </c:pt>
                <c:pt idx="65">
                  <c:v>9807</c:v>
                </c:pt>
                <c:pt idx="66">
                  <c:v>9807.5</c:v>
                </c:pt>
                <c:pt idx="67">
                  <c:v>9852</c:v>
                </c:pt>
                <c:pt idx="68">
                  <c:v>12265.5</c:v>
                </c:pt>
                <c:pt idx="69">
                  <c:v>12395</c:v>
                </c:pt>
                <c:pt idx="70">
                  <c:v>12462</c:v>
                </c:pt>
                <c:pt idx="71">
                  <c:v>13610</c:v>
                </c:pt>
                <c:pt idx="72">
                  <c:v>13610.5</c:v>
                </c:pt>
                <c:pt idx="73">
                  <c:v>13614</c:v>
                </c:pt>
                <c:pt idx="74">
                  <c:v>13629.5</c:v>
                </c:pt>
                <c:pt idx="75">
                  <c:v>13752</c:v>
                </c:pt>
                <c:pt idx="76">
                  <c:v>13853</c:v>
                </c:pt>
                <c:pt idx="77">
                  <c:v>13854.5</c:v>
                </c:pt>
                <c:pt idx="78">
                  <c:v>13861</c:v>
                </c:pt>
                <c:pt idx="79">
                  <c:v>13924.5</c:v>
                </c:pt>
                <c:pt idx="80">
                  <c:v>14115.5</c:v>
                </c:pt>
                <c:pt idx="81">
                  <c:v>14119.5</c:v>
                </c:pt>
                <c:pt idx="82">
                  <c:v>14920</c:v>
                </c:pt>
                <c:pt idx="83">
                  <c:v>14935</c:v>
                </c:pt>
                <c:pt idx="84">
                  <c:v>14937</c:v>
                </c:pt>
                <c:pt idx="85">
                  <c:v>14937.5</c:v>
                </c:pt>
                <c:pt idx="86">
                  <c:v>15007.5</c:v>
                </c:pt>
                <c:pt idx="87">
                  <c:v>15007.5</c:v>
                </c:pt>
                <c:pt idx="88">
                  <c:v>15021.5</c:v>
                </c:pt>
                <c:pt idx="89">
                  <c:v>15027.5</c:v>
                </c:pt>
                <c:pt idx="90">
                  <c:v>15034.5</c:v>
                </c:pt>
                <c:pt idx="91">
                  <c:v>15035</c:v>
                </c:pt>
                <c:pt idx="92">
                  <c:v>15035</c:v>
                </c:pt>
                <c:pt idx="93">
                  <c:v>15277.5</c:v>
                </c:pt>
                <c:pt idx="94">
                  <c:v>15277.5</c:v>
                </c:pt>
                <c:pt idx="95">
                  <c:v>15280.5</c:v>
                </c:pt>
                <c:pt idx="96">
                  <c:v>15280.5</c:v>
                </c:pt>
                <c:pt idx="97">
                  <c:v>15289.5</c:v>
                </c:pt>
                <c:pt idx="98">
                  <c:v>15319</c:v>
                </c:pt>
                <c:pt idx="99">
                  <c:v>15414.5</c:v>
                </c:pt>
                <c:pt idx="100">
                  <c:v>15422</c:v>
                </c:pt>
                <c:pt idx="101">
                  <c:v>15429.5</c:v>
                </c:pt>
                <c:pt idx="102">
                  <c:v>15432.5</c:v>
                </c:pt>
                <c:pt idx="103">
                  <c:v>15495.5</c:v>
                </c:pt>
                <c:pt idx="104">
                  <c:v>15497</c:v>
                </c:pt>
                <c:pt idx="105">
                  <c:v>15497.5</c:v>
                </c:pt>
                <c:pt idx="106">
                  <c:v>15499</c:v>
                </c:pt>
                <c:pt idx="107">
                  <c:v>16557.5</c:v>
                </c:pt>
                <c:pt idx="108">
                  <c:v>17773.5</c:v>
                </c:pt>
                <c:pt idx="109">
                  <c:v>17889.5</c:v>
                </c:pt>
                <c:pt idx="110">
                  <c:v>17907</c:v>
                </c:pt>
                <c:pt idx="111">
                  <c:v>17914</c:v>
                </c:pt>
                <c:pt idx="112">
                  <c:v>17914.5</c:v>
                </c:pt>
                <c:pt idx="113">
                  <c:v>17955.5</c:v>
                </c:pt>
                <c:pt idx="114">
                  <c:v>17956</c:v>
                </c:pt>
                <c:pt idx="115">
                  <c:v>18079</c:v>
                </c:pt>
                <c:pt idx="116">
                  <c:v>18086.5</c:v>
                </c:pt>
                <c:pt idx="117">
                  <c:v>19129.5</c:v>
                </c:pt>
                <c:pt idx="118">
                  <c:v>20563</c:v>
                </c:pt>
                <c:pt idx="119">
                  <c:v>20563.5</c:v>
                </c:pt>
                <c:pt idx="120">
                  <c:v>20659</c:v>
                </c:pt>
                <c:pt idx="121">
                  <c:v>20659.5</c:v>
                </c:pt>
                <c:pt idx="122">
                  <c:v>20752.5</c:v>
                </c:pt>
                <c:pt idx="123">
                  <c:v>20753</c:v>
                </c:pt>
                <c:pt idx="124">
                  <c:v>20767.5</c:v>
                </c:pt>
                <c:pt idx="125">
                  <c:v>20768</c:v>
                </c:pt>
                <c:pt idx="126">
                  <c:v>22053.5</c:v>
                </c:pt>
                <c:pt idx="127">
                  <c:v>22055</c:v>
                </c:pt>
                <c:pt idx="128">
                  <c:v>22166.5</c:v>
                </c:pt>
                <c:pt idx="129">
                  <c:v>22167</c:v>
                </c:pt>
                <c:pt idx="130">
                  <c:v>23213</c:v>
                </c:pt>
                <c:pt idx="131">
                  <c:v>23213</c:v>
                </c:pt>
                <c:pt idx="132">
                  <c:v>23220.5</c:v>
                </c:pt>
                <c:pt idx="133">
                  <c:v>23220.5</c:v>
                </c:pt>
                <c:pt idx="134">
                  <c:v>23280</c:v>
                </c:pt>
                <c:pt idx="135">
                  <c:v>23280</c:v>
                </c:pt>
                <c:pt idx="136">
                  <c:v>23280.5</c:v>
                </c:pt>
                <c:pt idx="137">
                  <c:v>23280.5</c:v>
                </c:pt>
                <c:pt idx="138">
                  <c:v>23308</c:v>
                </c:pt>
                <c:pt idx="139">
                  <c:v>23441.5</c:v>
                </c:pt>
                <c:pt idx="140">
                  <c:v>23441.5</c:v>
                </c:pt>
                <c:pt idx="141">
                  <c:v>23486</c:v>
                </c:pt>
                <c:pt idx="142">
                  <c:v>23486.5</c:v>
                </c:pt>
                <c:pt idx="143">
                  <c:v>23535</c:v>
                </c:pt>
                <c:pt idx="144">
                  <c:v>23535.5</c:v>
                </c:pt>
                <c:pt idx="145">
                  <c:v>23598.5</c:v>
                </c:pt>
                <c:pt idx="146">
                  <c:v>23598.5</c:v>
                </c:pt>
                <c:pt idx="147">
                  <c:v>24589</c:v>
                </c:pt>
                <c:pt idx="148">
                  <c:v>24703</c:v>
                </c:pt>
                <c:pt idx="149">
                  <c:v>24727.5</c:v>
                </c:pt>
                <c:pt idx="150">
                  <c:v>24728</c:v>
                </c:pt>
                <c:pt idx="151">
                  <c:v>24779.5</c:v>
                </c:pt>
                <c:pt idx="152">
                  <c:v>24783.5</c:v>
                </c:pt>
                <c:pt idx="153">
                  <c:v>24784</c:v>
                </c:pt>
                <c:pt idx="154">
                  <c:v>24784.5</c:v>
                </c:pt>
                <c:pt idx="155">
                  <c:v>24798.5</c:v>
                </c:pt>
                <c:pt idx="156">
                  <c:v>24799</c:v>
                </c:pt>
                <c:pt idx="157">
                  <c:v>24799.5</c:v>
                </c:pt>
                <c:pt idx="158">
                  <c:v>24825</c:v>
                </c:pt>
                <c:pt idx="159">
                  <c:v>24938.5</c:v>
                </c:pt>
                <c:pt idx="160">
                  <c:v>25023.5</c:v>
                </c:pt>
                <c:pt idx="161">
                  <c:v>25024</c:v>
                </c:pt>
                <c:pt idx="162">
                  <c:v>26134</c:v>
                </c:pt>
                <c:pt idx="163">
                  <c:v>26134</c:v>
                </c:pt>
                <c:pt idx="164">
                  <c:v>26134</c:v>
                </c:pt>
                <c:pt idx="165">
                  <c:v>26242</c:v>
                </c:pt>
                <c:pt idx="166">
                  <c:v>26242</c:v>
                </c:pt>
                <c:pt idx="167">
                  <c:v>27423.5</c:v>
                </c:pt>
                <c:pt idx="168">
                  <c:v>27423.5</c:v>
                </c:pt>
                <c:pt idx="169">
                  <c:v>27423.5</c:v>
                </c:pt>
                <c:pt idx="170">
                  <c:v>27424</c:v>
                </c:pt>
                <c:pt idx="171">
                  <c:v>27517</c:v>
                </c:pt>
                <c:pt idx="172">
                  <c:v>28844.5</c:v>
                </c:pt>
                <c:pt idx="173">
                  <c:v>28844.5</c:v>
                </c:pt>
                <c:pt idx="174">
                  <c:v>28844.5</c:v>
                </c:pt>
                <c:pt idx="175">
                  <c:v>28845</c:v>
                </c:pt>
                <c:pt idx="176">
                  <c:v>28845</c:v>
                </c:pt>
                <c:pt idx="177">
                  <c:v>28845</c:v>
                </c:pt>
                <c:pt idx="178">
                  <c:v>30247</c:v>
                </c:pt>
                <c:pt idx="179">
                  <c:v>30247.5</c:v>
                </c:pt>
                <c:pt idx="180">
                  <c:v>34355</c:v>
                </c:pt>
                <c:pt idx="181">
                  <c:v>37294</c:v>
                </c:pt>
              </c:numCache>
            </c:numRef>
          </c:xVal>
          <c:yVal>
            <c:numRef>
              <c:f>'Active 2'!$N$21:$N$949</c:f>
              <c:numCache>
                <c:formatCode>General</c:formatCode>
                <c:ptCount val="929"/>
                <c:pt idx="29">
                  <c:v>-1.366615901713098E-2</c:v>
                </c:pt>
                <c:pt idx="30">
                  <c:v>-1.3111526636592555E-2</c:v>
                </c:pt>
                <c:pt idx="31">
                  <c:v>-1.3056033723183948E-2</c:v>
                </c:pt>
                <c:pt idx="32">
                  <c:v>-1.3049505145135878E-2</c:v>
                </c:pt>
                <c:pt idx="33">
                  <c:v>-1.3049208391588237E-2</c:v>
                </c:pt>
                <c:pt idx="34">
                  <c:v>-1.304713111675476E-2</c:v>
                </c:pt>
                <c:pt idx="35">
                  <c:v>-1.300291483815646E-2</c:v>
                </c:pt>
                <c:pt idx="36">
                  <c:v>-1.300291483815646E-2</c:v>
                </c:pt>
                <c:pt idx="37">
                  <c:v>-1.300261808460882E-2</c:v>
                </c:pt>
                <c:pt idx="38">
                  <c:v>-1.300261808460882E-2</c:v>
                </c:pt>
                <c:pt idx="39">
                  <c:v>-1.3000540809775342E-2</c:v>
                </c:pt>
                <c:pt idx="40">
                  <c:v>-1.3000540809775342E-2</c:v>
                </c:pt>
                <c:pt idx="41">
                  <c:v>-1.2998463534941865E-2</c:v>
                </c:pt>
                <c:pt idx="42">
                  <c:v>-1.2998166781394226E-2</c:v>
                </c:pt>
                <c:pt idx="43">
                  <c:v>-1.2996089506560749E-2</c:v>
                </c:pt>
                <c:pt idx="44">
                  <c:v>-1.2996089506560749E-2</c:v>
                </c:pt>
                <c:pt idx="45">
                  <c:v>-1.2900534864220796E-2</c:v>
                </c:pt>
                <c:pt idx="46">
                  <c:v>-1.138946579963992E-2</c:v>
                </c:pt>
                <c:pt idx="47">
                  <c:v>-1.0690314441401007E-2</c:v>
                </c:pt>
                <c:pt idx="48">
                  <c:v>-9.8214200539122401E-3</c:v>
                </c:pt>
                <c:pt idx="49">
                  <c:v>-9.8169687506976452E-3</c:v>
                </c:pt>
                <c:pt idx="50">
                  <c:v>-9.8160784900547266E-3</c:v>
                </c:pt>
                <c:pt idx="51">
                  <c:v>-9.6306075227799732E-3</c:v>
                </c:pt>
                <c:pt idx="52">
                  <c:v>-9.6303107692323336E-3</c:v>
                </c:pt>
                <c:pt idx="53">
                  <c:v>-9.6240789447319015E-3</c:v>
                </c:pt>
                <c:pt idx="54">
                  <c:v>-5.6110807200015038E-3</c:v>
                </c:pt>
                <c:pt idx="55">
                  <c:v>-5.6110807200015038E-3</c:v>
                </c:pt>
                <c:pt idx="56">
                  <c:v>-5.4956435899696969E-3</c:v>
                </c:pt>
                <c:pt idx="57">
                  <c:v>-4.9508040765033796E-3</c:v>
                </c:pt>
                <c:pt idx="58">
                  <c:v>-4.9110391011196724E-3</c:v>
                </c:pt>
                <c:pt idx="59">
                  <c:v>-4.76177206665695E-3</c:v>
                </c:pt>
                <c:pt idx="60">
                  <c:v>-4.1421506591854526E-3</c:v>
                </c:pt>
                <c:pt idx="61">
                  <c:v>-4.1154428398978878E-3</c:v>
                </c:pt>
                <c:pt idx="62">
                  <c:v>-4.0255265149630867E-3</c:v>
                </c:pt>
                <c:pt idx="63">
                  <c:v>-4.0210752117484927E-3</c:v>
                </c:pt>
                <c:pt idx="64">
                  <c:v>-4.0207784582008532E-3</c:v>
                </c:pt>
                <c:pt idx="65">
                  <c:v>-3.9964446672944055E-3</c:v>
                </c:pt>
                <c:pt idx="66">
                  <c:v>-3.996147913746766E-3</c:v>
                </c:pt>
                <c:pt idx="67">
                  <c:v>-3.9697368480068407E-3</c:v>
                </c:pt>
                <c:pt idx="68">
                  <c:v>-2.5373074735504609E-3</c:v>
                </c:pt>
                <c:pt idx="69">
                  <c:v>-2.4604483047118032E-3</c:v>
                </c:pt>
                <c:pt idx="70">
                  <c:v>-2.4206833293280959E-3</c:v>
                </c:pt>
                <c:pt idx="71">
                  <c:v>-1.7393371839475591E-3</c:v>
                </c:pt>
                <c:pt idx="72">
                  <c:v>-1.7390404303999196E-3</c:v>
                </c:pt>
                <c:pt idx="73">
                  <c:v>-1.7369631555664428E-3</c:v>
                </c:pt>
                <c:pt idx="74">
                  <c:v>-1.7277637955896152E-3</c:v>
                </c:pt>
                <c:pt idx="75">
                  <c:v>-1.6550591764179102E-3</c:v>
                </c:pt>
                <c:pt idx="76">
                  <c:v>-1.5951149597947106E-3</c:v>
                </c:pt>
                <c:pt idx="77">
                  <c:v>-1.594224699151792E-3</c:v>
                </c:pt>
                <c:pt idx="78">
                  <c:v>-1.5903669030324762E-3</c:v>
                </c:pt>
                <c:pt idx="79">
                  <c:v>-1.5526792024822475E-3</c:v>
                </c:pt>
                <c:pt idx="80">
                  <c:v>-1.4393193472839166E-3</c:v>
                </c:pt>
                <c:pt idx="81">
                  <c:v>-1.4369453189028002E-3</c:v>
                </c:pt>
                <c:pt idx="82">
                  <c:v>-9.6184288913178997E-4</c:v>
                </c:pt>
                <c:pt idx="83">
                  <c:v>-9.5294028270260199E-4</c:v>
                </c:pt>
                <c:pt idx="84">
                  <c:v>-9.5175326851204382E-4</c:v>
                </c:pt>
                <c:pt idx="85">
                  <c:v>-9.5145651496440428E-4</c:v>
                </c:pt>
                <c:pt idx="86">
                  <c:v>-9.0991101829485978E-4</c:v>
                </c:pt>
                <c:pt idx="87">
                  <c:v>-9.0991101829485978E-4</c:v>
                </c:pt>
                <c:pt idx="88">
                  <c:v>-9.0160191896095088E-4</c:v>
                </c:pt>
                <c:pt idx="89">
                  <c:v>-8.9804087638927464E-4</c:v>
                </c:pt>
                <c:pt idx="90">
                  <c:v>-8.9388632672232106E-4</c:v>
                </c:pt>
                <c:pt idx="91">
                  <c:v>-8.9358957317468152E-4</c:v>
                </c:pt>
                <c:pt idx="92">
                  <c:v>-8.9358957317468152E-4</c:v>
                </c:pt>
                <c:pt idx="93">
                  <c:v>-7.4966410256947259E-4</c:v>
                </c:pt>
                <c:pt idx="94">
                  <c:v>-7.4966410256947259E-4</c:v>
                </c:pt>
                <c:pt idx="95">
                  <c:v>-7.4788358128363361E-4</c:v>
                </c:pt>
                <c:pt idx="96">
                  <c:v>-7.4788358128363361E-4</c:v>
                </c:pt>
                <c:pt idx="97">
                  <c:v>-7.4254201742612186E-4</c:v>
                </c:pt>
                <c:pt idx="98">
                  <c:v>-7.250335581153837E-4</c:v>
                </c:pt>
                <c:pt idx="99">
                  <c:v>-6.683536305162191E-4</c:v>
                </c:pt>
                <c:pt idx="100">
                  <c:v>-6.6390232730162597E-4</c:v>
                </c:pt>
                <c:pt idx="101">
                  <c:v>-6.5945102408703112E-4</c:v>
                </c:pt>
                <c:pt idx="102">
                  <c:v>-6.5767050280119387E-4</c:v>
                </c:pt>
                <c:pt idx="103">
                  <c:v>-6.2027955579860294E-4</c:v>
                </c:pt>
                <c:pt idx="104">
                  <c:v>-6.1938929515568432E-4</c:v>
                </c:pt>
                <c:pt idx="105">
                  <c:v>-6.1909254160804478E-4</c:v>
                </c:pt>
                <c:pt idx="106">
                  <c:v>-6.1820228096512615E-4</c:v>
                </c:pt>
                <c:pt idx="107">
                  <c:v>1.002497938792056E-5</c:v>
                </c:pt>
                <c:pt idx="108">
                  <c:v>7.3172960724744371E-4</c:v>
                </c:pt>
                <c:pt idx="109">
                  <c:v>8.0057643029983125E-4</c:v>
                </c:pt>
                <c:pt idx="110">
                  <c:v>8.1096280446721868E-4</c:v>
                </c:pt>
                <c:pt idx="111">
                  <c:v>8.1511735413417226E-4</c:v>
                </c:pt>
                <c:pt idx="112">
                  <c:v>8.154141076818118E-4</c:v>
                </c:pt>
                <c:pt idx="113">
                  <c:v>8.3974789858825942E-4</c:v>
                </c:pt>
                <c:pt idx="114">
                  <c:v>8.4004465213589896E-4</c:v>
                </c:pt>
                <c:pt idx="115">
                  <c:v>9.1304602485524355E-4</c:v>
                </c:pt>
                <c:pt idx="116">
                  <c:v>9.1749732806983668E-4</c:v>
                </c:pt>
                <c:pt idx="117">
                  <c:v>1.5365252284460559E-3</c:v>
                </c:pt>
                <c:pt idx="118">
                  <c:v>2.3873176495288074E-3</c:v>
                </c:pt>
                <c:pt idx="119">
                  <c:v>2.3876144030764469E-3</c:v>
                </c:pt>
                <c:pt idx="120">
                  <c:v>2.4442943306756115E-3</c:v>
                </c:pt>
                <c:pt idx="121">
                  <c:v>2.4445910842232511E-3</c:v>
                </c:pt>
                <c:pt idx="122">
                  <c:v>2.499787244084218E-3</c:v>
                </c:pt>
                <c:pt idx="123">
                  <c:v>2.5000839976318575E-3</c:v>
                </c:pt>
                <c:pt idx="124">
                  <c:v>2.5086898505134059E-3</c:v>
                </c:pt>
                <c:pt idx="125">
                  <c:v>2.5089866040610455E-3</c:v>
                </c:pt>
                <c:pt idx="126">
                  <c:v>3.2719399750424736E-3</c:v>
                </c:pt>
                <c:pt idx="127">
                  <c:v>3.2728302356853922E-3</c:v>
                </c:pt>
                <c:pt idx="128">
                  <c:v>3.3390062768090256E-3</c:v>
                </c:pt>
                <c:pt idx="129">
                  <c:v>3.3393030303566652E-3</c:v>
                </c:pt>
                <c:pt idx="130">
                  <c:v>3.9601114520187216E-3</c:v>
                </c:pt>
                <c:pt idx="131">
                  <c:v>3.9601114520187216E-3</c:v>
                </c:pt>
                <c:pt idx="132">
                  <c:v>3.9645627552333147E-3</c:v>
                </c:pt>
                <c:pt idx="133">
                  <c:v>3.9645627552333147E-3</c:v>
                </c:pt>
                <c:pt idx="134">
                  <c:v>3.9998764274024289E-3</c:v>
                </c:pt>
                <c:pt idx="135">
                  <c:v>3.9998764274024289E-3</c:v>
                </c:pt>
                <c:pt idx="136">
                  <c:v>4.0001731809500684E-3</c:v>
                </c:pt>
                <c:pt idx="137">
                  <c:v>4.0001731809500684E-3</c:v>
                </c:pt>
                <c:pt idx="138">
                  <c:v>4.0164946260702467E-3</c:v>
                </c:pt>
                <c:pt idx="139">
                  <c:v>4.0957278232900216E-3</c:v>
                </c:pt>
                <c:pt idx="140">
                  <c:v>4.0957278232900216E-3</c:v>
                </c:pt>
                <c:pt idx="141">
                  <c:v>4.122138889029946E-3</c:v>
                </c:pt>
                <c:pt idx="142">
                  <c:v>4.1224356425775856E-3</c:v>
                </c:pt>
                <c:pt idx="143">
                  <c:v>4.1512207366986281E-3</c:v>
                </c:pt>
                <c:pt idx="144">
                  <c:v>4.1515174902462676E-3</c:v>
                </c:pt>
                <c:pt idx="145">
                  <c:v>4.1889084372488585E-3</c:v>
                </c:pt>
                <c:pt idx="146">
                  <c:v>4.1889084372488585E-3</c:v>
                </c:pt>
                <c:pt idx="147">
                  <c:v>4.7767772151229172E-3</c:v>
                </c:pt>
                <c:pt idx="148">
                  <c:v>4.8444370239847483E-3</c:v>
                </c:pt>
                <c:pt idx="149">
                  <c:v>4.8589779478190893E-3</c:v>
                </c:pt>
                <c:pt idx="150">
                  <c:v>4.8592747013667288E-3</c:v>
                </c:pt>
                <c:pt idx="151">
                  <c:v>4.8898403167736085E-3</c:v>
                </c:pt>
                <c:pt idx="152">
                  <c:v>4.8922143451547249E-3</c:v>
                </c:pt>
                <c:pt idx="153">
                  <c:v>4.8925110987023644E-3</c:v>
                </c:pt>
                <c:pt idx="154">
                  <c:v>4.892807852250004E-3</c:v>
                </c:pt>
                <c:pt idx="155">
                  <c:v>4.9011169515839129E-3</c:v>
                </c:pt>
                <c:pt idx="156">
                  <c:v>4.9014137051315524E-3</c:v>
                </c:pt>
                <c:pt idx="157">
                  <c:v>4.9017104586791919E-3</c:v>
                </c:pt>
                <c:pt idx="158">
                  <c:v>4.916844889608812E-3</c:v>
                </c:pt>
                <c:pt idx="159">
                  <c:v>4.9842079449230036E-3</c:v>
                </c:pt>
                <c:pt idx="160">
                  <c:v>5.0346560480217361E-3</c:v>
                </c:pt>
                <c:pt idx="161">
                  <c:v>5.0349528015693756E-3</c:v>
                </c:pt>
                <c:pt idx="162">
                  <c:v>5.6937456773293021E-3</c:v>
                </c:pt>
                <c:pt idx="163">
                  <c:v>5.6937456773293021E-3</c:v>
                </c:pt>
                <c:pt idx="164">
                  <c:v>5.6937456773293021E-3</c:v>
                </c:pt>
                <c:pt idx="165">
                  <c:v>5.757844443619457E-3</c:v>
                </c:pt>
                <c:pt idx="166">
                  <c:v>5.757844443619457E-3</c:v>
                </c:pt>
                <c:pt idx="167">
                  <c:v>6.4590730766918465E-3</c:v>
                </c:pt>
                <c:pt idx="168">
                  <c:v>6.4590730766918465E-3</c:v>
                </c:pt>
                <c:pt idx="169">
                  <c:v>6.4590730766918465E-3</c:v>
                </c:pt>
                <c:pt idx="170">
                  <c:v>6.4593698302394878E-3</c:v>
                </c:pt>
                <c:pt idx="171">
                  <c:v>6.514565990100453E-3</c:v>
                </c:pt>
                <c:pt idx="172">
                  <c:v>7.3024466590836078E-3</c:v>
                </c:pt>
                <c:pt idx="173">
                  <c:v>7.3024466590836078E-3</c:v>
                </c:pt>
                <c:pt idx="174">
                  <c:v>7.3024466590836078E-3</c:v>
                </c:pt>
                <c:pt idx="175">
                  <c:v>7.302743412631249E-3</c:v>
                </c:pt>
                <c:pt idx="176">
                  <c:v>7.302743412631249E-3</c:v>
                </c:pt>
                <c:pt idx="177">
                  <c:v>7.302743412631249E-3</c:v>
                </c:pt>
                <c:pt idx="178">
                  <c:v>8.1348403602127042E-3</c:v>
                </c:pt>
                <c:pt idx="179">
                  <c:v>8.135137113760342E-3</c:v>
                </c:pt>
                <c:pt idx="180">
                  <c:v>1.0572967507619709E-2</c:v>
                </c:pt>
                <c:pt idx="181">
                  <c:v>1.2317284860645317E-2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39-422E-B31D-D5D3344BAFED}"/>
            </c:ext>
          </c:extLst>
        </c:ser>
        <c:ser>
          <c:idx val="7"/>
          <c:order val="6"/>
          <c:tx>
            <c:strRef>
              <c:f>'Active 2'!$W$1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-40000</c:v>
                </c:pt>
                <c:pt idx="2">
                  <c:v>-35000</c:v>
                </c:pt>
                <c:pt idx="3">
                  <c:v>-30000</c:v>
                </c:pt>
                <c:pt idx="4">
                  <c:v>-25000</c:v>
                </c:pt>
                <c:pt idx="5">
                  <c:v>-20000</c:v>
                </c:pt>
                <c:pt idx="6">
                  <c:v>-15000</c:v>
                </c:pt>
                <c:pt idx="7">
                  <c:v>-10000</c:v>
                </c:pt>
                <c:pt idx="8">
                  <c:v>-5000</c:v>
                </c:pt>
                <c:pt idx="9">
                  <c:v>0</c:v>
                </c:pt>
                <c:pt idx="10">
                  <c:v>5000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  <c:pt idx="15">
                  <c:v>30000</c:v>
                </c:pt>
                <c:pt idx="16">
                  <c:v>35000</c:v>
                </c:pt>
                <c:pt idx="17">
                  <c:v>40000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9.355855970953092E-2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39-422E-B31D-D5D3344BA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38352"/>
        <c:axId val="1"/>
      </c:scatterChart>
      <c:valAx>
        <c:axId val="628338352"/>
        <c:scaling>
          <c:orientation val="minMax"/>
          <c:min val="-5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17391304347827"/>
              <c:y val="0.85250985219767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869565217391307E-2"/>
              <c:y val="0.38053221223453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38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782608695652173"/>
          <c:y val="0.92625647457784588"/>
          <c:w val="0.66434782608695653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-- O-C Diagr</a:t>
            </a:r>
          </a:p>
        </c:rich>
      </c:tx>
      <c:layout>
        <c:manualLayout>
          <c:xMode val="edge"/>
          <c:yMode val="edge"/>
          <c:x val="0.40293091568682116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18155260506402E-2"/>
          <c:y val="0.11085985097463033"/>
          <c:w val="0.89621596484847765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Q_fit!$D$21:$D$124</c:f>
              <c:numCache>
                <c:formatCode>General</c:formatCode>
                <c:ptCount val="104"/>
                <c:pt idx="0">
                  <c:v>-0.67105000000000004</c:v>
                </c:pt>
                <c:pt idx="1">
                  <c:v>-0.67100000000000004</c:v>
                </c:pt>
                <c:pt idx="2">
                  <c:v>-0.66949999999999998</c:v>
                </c:pt>
                <c:pt idx="3">
                  <c:v>-0.66949999999999998</c:v>
                </c:pt>
                <c:pt idx="4">
                  <c:v>-0.66949999999999998</c:v>
                </c:pt>
                <c:pt idx="5">
                  <c:v>-0.66915000000000002</c:v>
                </c:pt>
                <c:pt idx="6">
                  <c:v>-0.66464999999999996</c:v>
                </c:pt>
                <c:pt idx="7">
                  <c:v>-0.66464999999999996</c:v>
                </c:pt>
                <c:pt idx="8">
                  <c:v>-0.65415000000000001</c:v>
                </c:pt>
                <c:pt idx="9">
                  <c:v>-0.65080000000000005</c:v>
                </c:pt>
                <c:pt idx="10">
                  <c:v>-0.65080000000000005</c:v>
                </c:pt>
                <c:pt idx="11">
                  <c:v>-0.65080000000000005</c:v>
                </c:pt>
                <c:pt idx="12">
                  <c:v>-0.64854999999999996</c:v>
                </c:pt>
                <c:pt idx="13">
                  <c:v>-0.64854999999999996</c:v>
                </c:pt>
                <c:pt idx="14">
                  <c:v>-0.64854999999999996</c:v>
                </c:pt>
                <c:pt idx="15">
                  <c:v>-0.55510000000000004</c:v>
                </c:pt>
                <c:pt idx="16">
                  <c:v>-0.54574999999999996</c:v>
                </c:pt>
                <c:pt idx="17">
                  <c:v>-0.54464999999999997</c:v>
                </c:pt>
                <c:pt idx="18">
                  <c:v>-0.54459999999999997</c:v>
                </c:pt>
                <c:pt idx="19">
                  <c:v>-0.54425000000000001</c:v>
                </c:pt>
                <c:pt idx="20">
                  <c:v>-0.53680000000000005</c:v>
                </c:pt>
                <c:pt idx="21">
                  <c:v>-0.53680000000000005</c:v>
                </c:pt>
                <c:pt idx="22">
                  <c:v>-0.53674999999999995</c:v>
                </c:pt>
                <c:pt idx="23">
                  <c:v>-0.53674999999999995</c:v>
                </c:pt>
                <c:pt idx="24">
                  <c:v>-0.53639999999999999</c:v>
                </c:pt>
                <c:pt idx="25">
                  <c:v>-0.53639999999999999</c:v>
                </c:pt>
                <c:pt idx="26">
                  <c:v>-0.53605000000000003</c:v>
                </c:pt>
                <c:pt idx="27">
                  <c:v>-0.53600000000000003</c:v>
                </c:pt>
                <c:pt idx="28">
                  <c:v>-0.53564999999999996</c:v>
                </c:pt>
                <c:pt idx="29">
                  <c:v>-0.53564999999999996</c:v>
                </c:pt>
                <c:pt idx="30">
                  <c:v>-0.51954999999999996</c:v>
                </c:pt>
                <c:pt idx="31">
                  <c:v>-0.26495000000000002</c:v>
                </c:pt>
                <c:pt idx="32">
                  <c:v>-0.14715</c:v>
                </c:pt>
                <c:pt idx="33">
                  <c:v>-7.5000000000000002E-4</c:v>
                </c:pt>
                <c:pt idx="34">
                  <c:v>0</c:v>
                </c:pt>
                <c:pt idx="35">
                  <c:v>1.4999999999999999E-4</c:v>
                </c:pt>
                <c:pt idx="36">
                  <c:v>3.1399999999999997E-2</c:v>
                </c:pt>
                <c:pt idx="37">
                  <c:v>3.1449999999999999E-2</c:v>
                </c:pt>
                <c:pt idx="38">
                  <c:v>3.2500000000000001E-2</c:v>
                </c:pt>
                <c:pt idx="39">
                  <c:v>0.70865</c:v>
                </c:pt>
                <c:pt idx="40">
                  <c:v>0.70865</c:v>
                </c:pt>
                <c:pt idx="41">
                  <c:v>0.72809999999999997</c:v>
                </c:pt>
                <c:pt idx="42">
                  <c:v>0.81989999999999996</c:v>
                </c:pt>
                <c:pt idx="43">
                  <c:v>0.8266</c:v>
                </c:pt>
                <c:pt idx="44">
                  <c:v>0.95615000000000006</c:v>
                </c:pt>
                <c:pt idx="45">
                  <c:v>0.96065</c:v>
                </c:pt>
                <c:pt idx="46">
                  <c:v>0.9758</c:v>
                </c:pt>
                <c:pt idx="47">
                  <c:v>0.98519999999999996</c:v>
                </c:pt>
                <c:pt idx="48">
                  <c:v>1.22655</c:v>
                </c:pt>
                <c:pt idx="49">
                  <c:v>1.2462</c:v>
                </c:pt>
                <c:pt idx="50">
                  <c:v>1.361</c:v>
                </c:pt>
                <c:pt idx="51">
                  <c:v>1.3610500000000001</c:v>
                </c:pt>
                <c:pt idx="52">
                  <c:v>1.3613999999999999</c:v>
                </c:pt>
                <c:pt idx="53">
                  <c:v>1.3629500000000001</c:v>
                </c:pt>
                <c:pt idx="54">
                  <c:v>1.3752</c:v>
                </c:pt>
                <c:pt idx="55">
                  <c:v>1.3853</c:v>
                </c:pt>
                <c:pt idx="56">
                  <c:v>1.3854500000000001</c:v>
                </c:pt>
                <c:pt idx="57">
                  <c:v>1.3861000000000001</c:v>
                </c:pt>
                <c:pt idx="58">
                  <c:v>1.39245</c:v>
                </c:pt>
                <c:pt idx="59">
                  <c:v>1.4115500000000001</c:v>
                </c:pt>
                <c:pt idx="60">
                  <c:v>1.41195</c:v>
                </c:pt>
                <c:pt idx="61">
                  <c:v>1.492</c:v>
                </c:pt>
                <c:pt idx="62">
                  <c:v>1.4935</c:v>
                </c:pt>
                <c:pt idx="63">
                  <c:v>1.4937</c:v>
                </c:pt>
                <c:pt idx="64">
                  <c:v>1.4937499999999999</c:v>
                </c:pt>
                <c:pt idx="65">
                  <c:v>1.50075</c:v>
                </c:pt>
                <c:pt idx="66">
                  <c:v>1.50075</c:v>
                </c:pt>
                <c:pt idx="67">
                  <c:v>1.5021500000000001</c:v>
                </c:pt>
                <c:pt idx="68">
                  <c:v>1.50275</c:v>
                </c:pt>
                <c:pt idx="69">
                  <c:v>1.50345</c:v>
                </c:pt>
                <c:pt idx="70">
                  <c:v>1.5035000000000001</c:v>
                </c:pt>
                <c:pt idx="71">
                  <c:v>1.5035000000000001</c:v>
                </c:pt>
                <c:pt idx="72">
                  <c:v>1.5277499999999999</c:v>
                </c:pt>
                <c:pt idx="73">
                  <c:v>1.5277499999999999</c:v>
                </c:pt>
                <c:pt idx="74">
                  <c:v>1.5280499999999999</c:v>
                </c:pt>
                <c:pt idx="75">
                  <c:v>1.5280499999999999</c:v>
                </c:pt>
                <c:pt idx="76">
                  <c:v>1.52895</c:v>
                </c:pt>
                <c:pt idx="77">
                  <c:v>1.54145</c:v>
                </c:pt>
                <c:pt idx="78">
                  <c:v>1.5422</c:v>
                </c:pt>
                <c:pt idx="79">
                  <c:v>1.54295</c:v>
                </c:pt>
                <c:pt idx="80">
                  <c:v>1.54325</c:v>
                </c:pt>
                <c:pt idx="81">
                  <c:v>1.54955</c:v>
                </c:pt>
                <c:pt idx="82">
                  <c:v>1.5497000000000001</c:v>
                </c:pt>
                <c:pt idx="83">
                  <c:v>1.54975</c:v>
                </c:pt>
                <c:pt idx="84">
                  <c:v>1.5499000000000001</c:v>
                </c:pt>
                <c:pt idx="85">
                  <c:v>1.77735</c:v>
                </c:pt>
                <c:pt idx="86">
                  <c:v>1.78895</c:v>
                </c:pt>
                <c:pt idx="87">
                  <c:v>1.7907</c:v>
                </c:pt>
                <c:pt idx="88">
                  <c:v>1.7914000000000001</c:v>
                </c:pt>
                <c:pt idx="89">
                  <c:v>1.79145</c:v>
                </c:pt>
                <c:pt idx="90">
                  <c:v>1.79555</c:v>
                </c:pt>
                <c:pt idx="91">
                  <c:v>1.7956000000000001</c:v>
                </c:pt>
                <c:pt idx="92">
                  <c:v>1.8079000000000001</c:v>
                </c:pt>
                <c:pt idx="93">
                  <c:v>2.0562999999999998</c:v>
                </c:pt>
                <c:pt idx="94">
                  <c:v>2.0563500000000001</c:v>
                </c:pt>
                <c:pt idx="95">
                  <c:v>2.2054999999999998</c:v>
                </c:pt>
                <c:pt idx="96">
                  <c:v>2.2053500000000001</c:v>
                </c:pt>
                <c:pt idx="97">
                  <c:v>2.3212999999999999</c:v>
                </c:pt>
                <c:pt idx="98">
                  <c:v>2.3212999999999999</c:v>
                </c:pt>
                <c:pt idx="99">
                  <c:v>2.3220499999999999</c:v>
                </c:pt>
                <c:pt idx="100">
                  <c:v>2.3220499999999999</c:v>
                </c:pt>
                <c:pt idx="101">
                  <c:v>2.3279999999999998</c:v>
                </c:pt>
                <c:pt idx="102">
                  <c:v>2.3279999999999998</c:v>
                </c:pt>
                <c:pt idx="103">
                  <c:v>2.3280500000000002</c:v>
                </c:pt>
              </c:numCache>
            </c:numRef>
          </c:xVal>
          <c:yVal>
            <c:numRef>
              <c:f>Q_fit!$E$21:$E$124</c:f>
              <c:numCache>
                <c:formatCode>General</c:formatCode>
                <c:ptCount val="104"/>
                <c:pt idx="0">
                  <c:v>7.6582299952860922E-3</c:v>
                </c:pt>
                <c:pt idx="1">
                  <c:v>1.3314600000740029E-2</c:v>
                </c:pt>
                <c:pt idx="2">
                  <c:v>4.0057000005617738E-3</c:v>
                </c:pt>
                <c:pt idx="3">
                  <c:v>1.1005699998349883E-2</c:v>
                </c:pt>
                <c:pt idx="4">
                  <c:v>2.50056999939261E-2</c:v>
                </c:pt>
                <c:pt idx="5">
                  <c:v>2.560028999869246E-2</c:v>
                </c:pt>
                <c:pt idx="6">
                  <c:v>5.6735899925115518E-3</c:v>
                </c:pt>
                <c:pt idx="7">
                  <c:v>1.8673589991522022E-2</c:v>
                </c:pt>
                <c:pt idx="8">
                  <c:v>3.5112899931846187E-3</c:v>
                </c:pt>
                <c:pt idx="9">
                  <c:v>9.4880799952079542E-3</c:v>
                </c:pt>
                <c:pt idx="10">
                  <c:v>1.2488079992181156E-2</c:v>
                </c:pt>
                <c:pt idx="11">
                  <c:v>1.2488079992181156E-2</c:v>
                </c:pt>
                <c:pt idx="12">
                  <c:v>2.0247299980837852E-3</c:v>
                </c:pt>
                <c:pt idx="13">
                  <c:v>1.0024729992437642E-2</c:v>
                </c:pt>
                <c:pt idx="14">
                  <c:v>1.1024729996279348E-2</c:v>
                </c:pt>
                <c:pt idx="15">
                  <c:v>6.780259995139204E-3</c:v>
                </c:pt>
                <c:pt idx="16">
                  <c:v>4.5214499987196177E-3</c:v>
                </c:pt>
                <c:pt idx="17">
                  <c:v>1.2961589993210509E-2</c:v>
                </c:pt>
                <c:pt idx="18">
                  <c:v>1.0617959997034632E-2</c:v>
                </c:pt>
                <c:pt idx="19">
                  <c:v>1.2125499924877658E-3</c:v>
                </c:pt>
                <c:pt idx="20">
                  <c:v>1.3011679999181069E-2</c:v>
                </c:pt>
                <c:pt idx="21">
                  <c:v>1.7011679999995977E-2</c:v>
                </c:pt>
                <c:pt idx="22">
                  <c:v>3.6680499979411252E-3</c:v>
                </c:pt>
                <c:pt idx="23">
                  <c:v>2.0668049997766502E-2</c:v>
                </c:pt>
                <c:pt idx="24">
                  <c:v>-6.7373600031714886E-3</c:v>
                </c:pt>
                <c:pt idx="25">
                  <c:v>7.2626399996806867E-3</c:v>
                </c:pt>
                <c:pt idx="26">
                  <c:v>5.8572299967636354E-3</c:v>
                </c:pt>
                <c:pt idx="27">
                  <c:v>9.5135999945341609E-3</c:v>
                </c:pt>
                <c:pt idx="28">
                  <c:v>4.10818999807816E-3</c:v>
                </c:pt>
                <c:pt idx="29">
                  <c:v>5.1081900019198656E-3</c:v>
                </c:pt>
                <c:pt idx="30">
                  <c:v>7.4593300014385022E-3</c:v>
                </c:pt>
                <c:pt idx="31">
                  <c:v>6.695370000670664E-3</c:v>
                </c:pt>
                <c:pt idx="32">
                  <c:v>7.1030899925972335E-3</c:v>
                </c:pt>
                <c:pt idx="33">
                  <c:v>-1.4455500058829784E-3</c:v>
                </c:pt>
                <c:pt idx="34">
                  <c:v>0</c:v>
                </c:pt>
                <c:pt idx="35">
                  <c:v>9.7691099945222959E-3</c:v>
                </c:pt>
                <c:pt idx="36">
                  <c:v>2.0003599929623306E-3</c:v>
                </c:pt>
                <c:pt idx="37">
                  <c:v>-1.3432699997792952E-3</c:v>
                </c:pt>
                <c:pt idx="38">
                  <c:v>-4.5594999974127859E-3</c:v>
                </c:pt>
                <c:pt idx="39">
                  <c:v>-2.0467990005272441E-2</c:v>
                </c:pt>
                <c:pt idx="40">
                  <c:v>-1.7267989998799749E-2</c:v>
                </c:pt>
                <c:pt idx="41">
                  <c:v>-1.6740060003940016E-2</c:v>
                </c:pt>
                <c:pt idx="42">
                  <c:v>-1.9044740001845639E-2</c:v>
                </c:pt>
                <c:pt idx="43">
                  <c:v>-1.7891160008730367E-2</c:v>
                </c:pt>
                <c:pt idx="44">
                  <c:v>-2.1590121592453215E-2</c:v>
                </c:pt>
                <c:pt idx="45">
                  <c:v>-2.0963189999747556E-2</c:v>
                </c:pt>
                <c:pt idx="46">
                  <c:v>-2.0483080006670207E-2</c:v>
                </c:pt>
                <c:pt idx="47">
                  <c:v>-2.0885520003503188E-2</c:v>
                </c:pt>
                <c:pt idx="48">
                  <c:v>-3.3387530005711596E-2</c:v>
                </c:pt>
                <c:pt idx="49">
                  <c:v>-3.1934120001096744E-2</c:v>
                </c:pt>
                <c:pt idx="50">
                  <c:v>-3.700859999662498E-2</c:v>
                </c:pt>
                <c:pt idx="51">
                  <c:v>-3.7452230004419107E-2</c:v>
                </c:pt>
                <c:pt idx="52">
                  <c:v>-3.6957639997126535E-2</c:v>
                </c:pt>
                <c:pt idx="53">
                  <c:v>-3.8010169999324717E-2</c:v>
                </c:pt>
                <c:pt idx="54">
                  <c:v>-3.9199520004331134E-2</c:v>
                </c:pt>
                <c:pt idx="55">
                  <c:v>-2.4612779998278711E-2</c:v>
                </c:pt>
                <c:pt idx="56">
                  <c:v>-3.9513670002634171E-2</c:v>
                </c:pt>
                <c:pt idx="57">
                  <c:v>-3.9810860005673021E-2</c:v>
                </c:pt>
                <c:pt idx="58">
                  <c:v>-4.1151869998429902E-2</c:v>
                </c:pt>
                <c:pt idx="59">
                  <c:v>-3.9218530000653118E-2</c:v>
                </c:pt>
                <c:pt idx="60">
                  <c:v>-3.7967570002365392E-2</c:v>
                </c:pt>
                <c:pt idx="61">
                  <c:v>-4.2219199996907264E-2</c:v>
                </c:pt>
                <c:pt idx="62">
                  <c:v>-4.0028100003837608E-2</c:v>
                </c:pt>
                <c:pt idx="63">
                  <c:v>-3.8202620002266485E-2</c:v>
                </c:pt>
                <c:pt idx="64">
                  <c:v>-4.6346250004717149E-2</c:v>
                </c:pt>
                <c:pt idx="65">
                  <c:v>-4.2554450003081001E-2</c:v>
                </c:pt>
                <c:pt idx="66">
                  <c:v>-4.2554450003081001E-2</c:v>
                </c:pt>
                <c:pt idx="67">
                  <c:v>-4.2876090003119316E-2</c:v>
                </c:pt>
                <c:pt idx="68">
                  <c:v>-4.3299650002154522E-2</c:v>
                </c:pt>
                <c:pt idx="69">
                  <c:v>-4.331046999868704E-2</c:v>
                </c:pt>
                <c:pt idx="70">
                  <c:v>-4.2454099995666184E-2</c:v>
                </c:pt>
                <c:pt idx="71">
                  <c:v>-4.2154099995968863E-2</c:v>
                </c:pt>
                <c:pt idx="72">
                  <c:v>-4.33146499999566E-2</c:v>
                </c:pt>
                <c:pt idx="73">
                  <c:v>-4.33146499999566E-2</c:v>
                </c:pt>
                <c:pt idx="74">
                  <c:v>-4.3376430003263522E-2</c:v>
                </c:pt>
                <c:pt idx="75">
                  <c:v>-4.3376430003263522E-2</c:v>
                </c:pt>
                <c:pt idx="76">
                  <c:v>-4.3861770005605649E-2</c:v>
                </c:pt>
                <c:pt idx="77">
                  <c:v>-4.7269270005926955E-2</c:v>
                </c:pt>
                <c:pt idx="78">
                  <c:v>-3.9623720003874041E-2</c:v>
                </c:pt>
                <c:pt idx="79">
                  <c:v>-4.3978170004265849E-2</c:v>
                </c:pt>
                <c:pt idx="80">
                  <c:v>-3.863995000574505E-2</c:v>
                </c:pt>
                <c:pt idx="81">
                  <c:v>-4.4337330000416841E-2</c:v>
                </c:pt>
                <c:pt idx="82">
                  <c:v>-4.3268220004392788E-2</c:v>
                </c:pt>
                <c:pt idx="83">
                  <c:v>-4.2011849996924866E-2</c:v>
                </c:pt>
                <c:pt idx="84">
                  <c:v>-4.2042740002216306E-2</c:v>
                </c:pt>
                <c:pt idx="85">
                  <c:v>-4.1215609999198932E-2</c:v>
                </c:pt>
                <c:pt idx="86">
                  <c:v>-4.1837769975245465E-2</c:v>
                </c:pt>
                <c:pt idx="87">
                  <c:v>-4.246481999871321E-2</c:v>
                </c:pt>
                <c:pt idx="88">
                  <c:v>-4.2775640009494964E-2</c:v>
                </c:pt>
                <c:pt idx="89">
                  <c:v>-4.0819270005158614E-2</c:v>
                </c:pt>
                <c:pt idx="90">
                  <c:v>-4.1596930001105648E-2</c:v>
                </c:pt>
                <c:pt idx="91">
                  <c:v>-4.314056000293931E-2</c:v>
                </c:pt>
                <c:pt idx="92">
                  <c:v>-4.3173540005227551E-2</c:v>
                </c:pt>
                <c:pt idx="93">
                  <c:v>-5.0427380003384314E-2</c:v>
                </c:pt>
                <c:pt idx="94">
                  <c:v>-4.9971009997534566E-2</c:v>
                </c:pt>
                <c:pt idx="95">
                  <c:v>-6.0619300005782861E-2</c:v>
                </c:pt>
                <c:pt idx="96">
                  <c:v>-6.0498410006402992E-2</c:v>
                </c:pt>
                <c:pt idx="97">
                  <c:v>-5.9306380004272796E-2</c:v>
                </c:pt>
                <c:pt idx="98">
                  <c:v>-5.8706380004878156E-2</c:v>
                </c:pt>
                <c:pt idx="99">
                  <c:v>-5.9620830004860181E-2</c:v>
                </c:pt>
                <c:pt idx="100">
                  <c:v>-5.9320830005162861E-2</c:v>
                </c:pt>
                <c:pt idx="101">
                  <c:v>-5.8752800003276207E-2</c:v>
                </c:pt>
                <c:pt idx="102">
                  <c:v>-5.8052799999131821E-2</c:v>
                </c:pt>
                <c:pt idx="103">
                  <c:v>-5.9936429999652319E-2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8A-4D97-9145-C98338A6699D}"/>
            </c:ext>
          </c:extLst>
        </c:ser>
        <c:ser>
          <c:idx val="1"/>
          <c:order val="1"/>
          <c:tx>
            <c:strRef>
              <c:f>Q_fit!$M$20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Q_fit!$D$21:$D$124</c:f>
              <c:numCache>
                <c:formatCode>General</c:formatCode>
                <c:ptCount val="104"/>
                <c:pt idx="0">
                  <c:v>-0.67105000000000004</c:v>
                </c:pt>
                <c:pt idx="1">
                  <c:v>-0.67100000000000004</c:v>
                </c:pt>
                <c:pt idx="2">
                  <c:v>-0.66949999999999998</c:v>
                </c:pt>
                <c:pt idx="3">
                  <c:v>-0.66949999999999998</c:v>
                </c:pt>
                <c:pt idx="4">
                  <c:v>-0.66949999999999998</c:v>
                </c:pt>
                <c:pt idx="5">
                  <c:v>-0.66915000000000002</c:v>
                </c:pt>
                <c:pt idx="6">
                  <c:v>-0.66464999999999996</c:v>
                </c:pt>
                <c:pt idx="7">
                  <c:v>-0.66464999999999996</c:v>
                </c:pt>
                <c:pt idx="8">
                  <c:v>-0.65415000000000001</c:v>
                </c:pt>
                <c:pt idx="9">
                  <c:v>-0.65080000000000005</c:v>
                </c:pt>
                <c:pt idx="10">
                  <c:v>-0.65080000000000005</c:v>
                </c:pt>
                <c:pt idx="11">
                  <c:v>-0.65080000000000005</c:v>
                </c:pt>
                <c:pt idx="12">
                  <c:v>-0.64854999999999996</c:v>
                </c:pt>
                <c:pt idx="13">
                  <c:v>-0.64854999999999996</c:v>
                </c:pt>
                <c:pt idx="14">
                  <c:v>-0.64854999999999996</c:v>
                </c:pt>
                <c:pt idx="15">
                  <c:v>-0.55510000000000004</c:v>
                </c:pt>
                <c:pt idx="16">
                  <c:v>-0.54574999999999996</c:v>
                </c:pt>
                <c:pt idx="17">
                  <c:v>-0.54464999999999997</c:v>
                </c:pt>
                <c:pt idx="18">
                  <c:v>-0.54459999999999997</c:v>
                </c:pt>
                <c:pt idx="19">
                  <c:v>-0.54425000000000001</c:v>
                </c:pt>
                <c:pt idx="20">
                  <c:v>-0.53680000000000005</c:v>
                </c:pt>
                <c:pt idx="21">
                  <c:v>-0.53680000000000005</c:v>
                </c:pt>
                <c:pt idx="22">
                  <c:v>-0.53674999999999995</c:v>
                </c:pt>
                <c:pt idx="23">
                  <c:v>-0.53674999999999995</c:v>
                </c:pt>
                <c:pt idx="24">
                  <c:v>-0.53639999999999999</c:v>
                </c:pt>
                <c:pt idx="25">
                  <c:v>-0.53639999999999999</c:v>
                </c:pt>
                <c:pt idx="26">
                  <c:v>-0.53605000000000003</c:v>
                </c:pt>
                <c:pt idx="27">
                  <c:v>-0.53600000000000003</c:v>
                </c:pt>
                <c:pt idx="28">
                  <c:v>-0.53564999999999996</c:v>
                </c:pt>
                <c:pt idx="29">
                  <c:v>-0.53564999999999996</c:v>
                </c:pt>
                <c:pt idx="30">
                  <c:v>-0.51954999999999996</c:v>
                </c:pt>
                <c:pt idx="31">
                  <c:v>-0.26495000000000002</c:v>
                </c:pt>
                <c:pt idx="32">
                  <c:v>-0.14715</c:v>
                </c:pt>
                <c:pt idx="33">
                  <c:v>-7.5000000000000002E-4</c:v>
                </c:pt>
                <c:pt idx="34">
                  <c:v>0</c:v>
                </c:pt>
                <c:pt idx="35">
                  <c:v>1.4999999999999999E-4</c:v>
                </c:pt>
                <c:pt idx="36">
                  <c:v>3.1399999999999997E-2</c:v>
                </c:pt>
                <c:pt idx="37">
                  <c:v>3.1449999999999999E-2</c:v>
                </c:pt>
                <c:pt idx="38">
                  <c:v>3.2500000000000001E-2</c:v>
                </c:pt>
                <c:pt idx="39">
                  <c:v>0.70865</c:v>
                </c:pt>
                <c:pt idx="40">
                  <c:v>0.70865</c:v>
                </c:pt>
                <c:pt idx="41">
                  <c:v>0.72809999999999997</c:v>
                </c:pt>
                <c:pt idx="42">
                  <c:v>0.81989999999999996</c:v>
                </c:pt>
                <c:pt idx="43">
                  <c:v>0.8266</c:v>
                </c:pt>
                <c:pt idx="44">
                  <c:v>0.95615000000000006</c:v>
                </c:pt>
                <c:pt idx="45">
                  <c:v>0.96065</c:v>
                </c:pt>
                <c:pt idx="46">
                  <c:v>0.9758</c:v>
                </c:pt>
                <c:pt idx="47">
                  <c:v>0.98519999999999996</c:v>
                </c:pt>
                <c:pt idx="48">
                  <c:v>1.22655</c:v>
                </c:pt>
                <c:pt idx="49">
                  <c:v>1.2462</c:v>
                </c:pt>
                <c:pt idx="50">
                  <c:v>1.361</c:v>
                </c:pt>
                <c:pt idx="51">
                  <c:v>1.3610500000000001</c:v>
                </c:pt>
                <c:pt idx="52">
                  <c:v>1.3613999999999999</c:v>
                </c:pt>
                <c:pt idx="53">
                  <c:v>1.3629500000000001</c:v>
                </c:pt>
                <c:pt idx="54">
                  <c:v>1.3752</c:v>
                </c:pt>
                <c:pt idx="55">
                  <c:v>1.3853</c:v>
                </c:pt>
                <c:pt idx="56">
                  <c:v>1.3854500000000001</c:v>
                </c:pt>
                <c:pt idx="57">
                  <c:v>1.3861000000000001</c:v>
                </c:pt>
                <c:pt idx="58">
                  <c:v>1.39245</c:v>
                </c:pt>
                <c:pt idx="59">
                  <c:v>1.4115500000000001</c:v>
                </c:pt>
                <c:pt idx="60">
                  <c:v>1.41195</c:v>
                </c:pt>
                <c:pt idx="61">
                  <c:v>1.492</c:v>
                </c:pt>
                <c:pt idx="62">
                  <c:v>1.4935</c:v>
                </c:pt>
                <c:pt idx="63">
                  <c:v>1.4937</c:v>
                </c:pt>
                <c:pt idx="64">
                  <c:v>1.4937499999999999</c:v>
                </c:pt>
                <c:pt idx="65">
                  <c:v>1.50075</c:v>
                </c:pt>
                <c:pt idx="66">
                  <c:v>1.50075</c:v>
                </c:pt>
                <c:pt idx="67">
                  <c:v>1.5021500000000001</c:v>
                </c:pt>
                <c:pt idx="68">
                  <c:v>1.50275</c:v>
                </c:pt>
                <c:pt idx="69">
                  <c:v>1.50345</c:v>
                </c:pt>
                <c:pt idx="70">
                  <c:v>1.5035000000000001</c:v>
                </c:pt>
                <c:pt idx="71">
                  <c:v>1.5035000000000001</c:v>
                </c:pt>
                <c:pt idx="72">
                  <c:v>1.5277499999999999</c:v>
                </c:pt>
                <c:pt idx="73">
                  <c:v>1.5277499999999999</c:v>
                </c:pt>
                <c:pt idx="74">
                  <c:v>1.5280499999999999</c:v>
                </c:pt>
                <c:pt idx="75">
                  <c:v>1.5280499999999999</c:v>
                </c:pt>
                <c:pt idx="76">
                  <c:v>1.52895</c:v>
                </c:pt>
                <c:pt idx="77">
                  <c:v>1.54145</c:v>
                </c:pt>
                <c:pt idx="78">
                  <c:v>1.5422</c:v>
                </c:pt>
                <c:pt idx="79">
                  <c:v>1.54295</c:v>
                </c:pt>
                <c:pt idx="80">
                  <c:v>1.54325</c:v>
                </c:pt>
                <c:pt idx="81">
                  <c:v>1.54955</c:v>
                </c:pt>
                <c:pt idx="82">
                  <c:v>1.5497000000000001</c:v>
                </c:pt>
                <c:pt idx="83">
                  <c:v>1.54975</c:v>
                </c:pt>
                <c:pt idx="84">
                  <c:v>1.5499000000000001</c:v>
                </c:pt>
                <c:pt idx="85">
                  <c:v>1.77735</c:v>
                </c:pt>
                <c:pt idx="86">
                  <c:v>1.78895</c:v>
                </c:pt>
                <c:pt idx="87">
                  <c:v>1.7907</c:v>
                </c:pt>
                <c:pt idx="88">
                  <c:v>1.7914000000000001</c:v>
                </c:pt>
                <c:pt idx="89">
                  <c:v>1.79145</c:v>
                </c:pt>
                <c:pt idx="90">
                  <c:v>1.79555</c:v>
                </c:pt>
                <c:pt idx="91">
                  <c:v>1.7956000000000001</c:v>
                </c:pt>
                <c:pt idx="92">
                  <c:v>1.8079000000000001</c:v>
                </c:pt>
                <c:pt idx="93">
                  <c:v>2.0562999999999998</c:v>
                </c:pt>
                <c:pt idx="94">
                  <c:v>2.0563500000000001</c:v>
                </c:pt>
                <c:pt idx="95">
                  <c:v>2.2054999999999998</c:v>
                </c:pt>
                <c:pt idx="96">
                  <c:v>2.2053500000000001</c:v>
                </c:pt>
                <c:pt idx="97">
                  <c:v>2.3212999999999999</c:v>
                </c:pt>
                <c:pt idx="98">
                  <c:v>2.3212999999999999</c:v>
                </c:pt>
                <c:pt idx="99">
                  <c:v>2.3220499999999999</c:v>
                </c:pt>
                <c:pt idx="100">
                  <c:v>2.3220499999999999</c:v>
                </c:pt>
                <c:pt idx="101">
                  <c:v>2.3279999999999998</c:v>
                </c:pt>
                <c:pt idx="102">
                  <c:v>2.3279999999999998</c:v>
                </c:pt>
                <c:pt idx="103">
                  <c:v>2.3280500000000002</c:v>
                </c:pt>
              </c:numCache>
            </c:numRef>
          </c:xVal>
          <c:yVal>
            <c:numRef>
              <c:f>Q_fit!$M$21:$M$124</c:f>
              <c:numCache>
                <c:formatCode>General</c:formatCode>
                <c:ptCount val="104"/>
                <c:pt idx="0">
                  <c:v>1.1860845883273271E-2</c:v>
                </c:pt>
                <c:pt idx="1">
                  <c:v>1.1859794811168178E-2</c:v>
                </c:pt>
                <c:pt idx="2">
                  <c:v>1.1828260093917903E-2</c:v>
                </c:pt>
                <c:pt idx="3">
                  <c:v>1.1828260093917903E-2</c:v>
                </c:pt>
                <c:pt idx="4">
                  <c:v>1.1828260093917903E-2</c:v>
                </c:pt>
                <c:pt idx="5">
                  <c:v>1.1820901281923762E-2</c:v>
                </c:pt>
                <c:pt idx="6">
                  <c:v>1.1726264009296151E-2</c:v>
                </c:pt>
                <c:pt idx="7">
                  <c:v>1.1726264009296151E-2</c:v>
                </c:pt>
                <c:pt idx="8">
                  <c:v>1.1505270686992744E-2</c:v>
                </c:pt>
                <c:pt idx="9">
                  <c:v>1.1434712324337126E-2</c:v>
                </c:pt>
                <c:pt idx="10">
                  <c:v>1.1434712324337126E-2</c:v>
                </c:pt>
                <c:pt idx="11">
                  <c:v>1.1434712324337126E-2</c:v>
                </c:pt>
                <c:pt idx="12">
                  <c:v>1.1387308537709468E-2</c:v>
                </c:pt>
                <c:pt idx="13">
                  <c:v>1.1387308537709468E-2</c:v>
                </c:pt>
                <c:pt idx="14">
                  <c:v>1.1387308537709468E-2</c:v>
                </c:pt>
                <c:pt idx="15">
                  <c:v>9.4086468728709054E-3</c:v>
                </c:pt>
                <c:pt idx="16">
                  <c:v>9.2096189476340677E-3</c:v>
                </c:pt>
                <c:pt idx="17">
                  <c:v>9.1861912699286331E-3</c:v>
                </c:pt>
                <c:pt idx="18">
                  <c:v>9.1851263123216269E-3</c:v>
                </c:pt>
                <c:pt idx="19">
                  <c:v>9.1776714552774599E-3</c:v>
                </c:pt>
                <c:pt idx="20">
                  <c:v>9.0189256622359021E-3</c:v>
                </c:pt>
                <c:pt idx="21">
                  <c:v>9.0189256622359021E-3</c:v>
                </c:pt>
                <c:pt idx="22">
                  <c:v>9.0178598422777055E-3</c:v>
                </c:pt>
                <c:pt idx="23">
                  <c:v>9.0178598422777055E-3</c:v>
                </c:pt>
                <c:pt idx="24">
                  <c:v>9.0103989487752296E-3</c:v>
                </c:pt>
                <c:pt idx="25">
                  <c:v>9.0103989487752296E-3</c:v>
                </c:pt>
                <c:pt idx="26">
                  <c:v>9.0029377861313032E-3</c:v>
                </c:pt>
                <c:pt idx="27">
                  <c:v>9.0018718837828679E-3</c:v>
                </c:pt>
                <c:pt idx="28">
                  <c:v>8.9944104135487035E-3</c:v>
                </c:pt>
                <c:pt idx="29">
                  <c:v>8.9944104135487035E-3</c:v>
                </c:pt>
                <c:pt idx="30">
                  <c:v>8.6508918408663305E-3</c:v>
                </c:pt>
                <c:pt idx="31">
                  <c:v>3.1428929695991479E-3</c:v>
                </c:pt>
                <c:pt idx="32">
                  <c:v>5.4622448785807598E-4</c:v>
                </c:pt>
                <c:pt idx="33">
                  <c:v>-2.7233647052353365E-3</c:v>
                </c:pt>
                <c:pt idx="34">
                  <c:v>-2.7402358871114019E-3</c:v>
                </c:pt>
                <c:pt idx="35">
                  <c:v>-2.7436102717890484E-3</c:v>
                </c:pt>
                <c:pt idx="36">
                  <c:v>-3.4476850186156908E-3</c:v>
                </c:pt>
                <c:pt idx="37">
                  <c:v>-3.4488132574203049E-3</c:v>
                </c:pt>
                <c:pt idx="38">
                  <c:v>-3.4725075411269003E-3</c:v>
                </c:pt>
                <c:pt idx="39">
                  <c:v>-1.9233505506782201E-2</c:v>
                </c:pt>
                <c:pt idx="40">
                  <c:v>-1.9233505506782201E-2</c:v>
                </c:pt>
                <c:pt idx="41">
                  <c:v>-1.9701745885281161E-2</c:v>
                </c:pt>
                <c:pt idx="42">
                  <c:v>-2.1922963254662284E-2</c:v>
                </c:pt>
                <c:pt idx="43">
                  <c:v>-2.2085803227044502E-2</c:v>
                </c:pt>
                <c:pt idx="44">
                  <c:v>-2.5253838242169258E-2</c:v>
                </c:pt>
                <c:pt idx="45">
                  <c:v>-2.5364544577798798E-2</c:v>
                </c:pt>
                <c:pt idx="46">
                  <c:v>-2.5737582939334331E-2</c:v>
                </c:pt>
                <c:pt idx="47">
                  <c:v>-2.5969292593723704E-2</c:v>
                </c:pt>
                <c:pt idx="48">
                  <c:v>-3.1985043017545421E-2</c:v>
                </c:pt>
                <c:pt idx="49">
                  <c:v>-3.2480461554971356E-2</c:v>
                </c:pt>
                <c:pt idx="50">
                  <c:v>-3.5391770905427063E-2</c:v>
                </c:pt>
                <c:pt idx="51">
                  <c:v>-3.539304520565055E-2</c:v>
                </c:pt>
                <c:pt idx="52">
                  <c:v>-3.5401965461010015E-2</c:v>
                </c:pt>
                <c:pt idx="53">
                  <c:v>-3.5441472684220647E-2</c:v>
                </c:pt>
                <c:pt idx="54">
                  <c:v>-3.5753892897842858E-2</c:v>
                </c:pt>
                <c:pt idx="55">
                  <c:v>-3.6011728154159726E-2</c:v>
                </c:pt>
                <c:pt idx="56">
                  <c:v>-3.6015559079639617E-2</c:v>
                </c:pt>
                <c:pt idx="57">
                  <c:v>-3.603216032795814E-2</c:v>
                </c:pt>
                <c:pt idx="58">
                  <c:v>-3.6194390583788483E-2</c:v>
                </c:pt>
                <c:pt idx="59">
                  <c:v>-3.6682892747989991E-2</c:v>
                </c:pt>
                <c:pt idx="60">
                  <c:v>-3.6693131728390775E-2</c:v>
                </c:pt>
                <c:pt idx="61">
                  <c:v>-3.8749282281156122E-2</c:v>
                </c:pt>
                <c:pt idx="62">
                  <c:v>-3.8787945402039191E-2</c:v>
                </c:pt>
                <c:pt idx="63">
                  <c:v>-3.8793100858326025E-2</c:v>
                </c:pt>
                <c:pt idx="64">
                  <c:v>-3.8794389736129434E-2</c:v>
                </c:pt>
                <c:pt idx="65">
                  <c:v>-3.8974886841386037E-2</c:v>
                </c:pt>
                <c:pt idx="66">
                  <c:v>-3.8974886841386037E-2</c:v>
                </c:pt>
                <c:pt idx="67">
                  <c:v>-3.9010999181227114E-2</c:v>
                </c:pt>
                <c:pt idx="68">
                  <c:v>-3.9026477216545716E-2</c:v>
                </c:pt>
                <c:pt idx="69">
                  <c:v>-3.9044535924085667E-2</c:v>
                </c:pt>
                <c:pt idx="70">
                  <c:v>-3.9045825872962209E-2</c:v>
                </c:pt>
                <c:pt idx="71">
                  <c:v>-3.9045825872962209E-2</c:v>
                </c:pt>
                <c:pt idx="72">
                  <c:v>-3.9672098418208693E-2</c:v>
                </c:pt>
                <c:pt idx="73">
                  <c:v>-3.9672098418208693E-2</c:v>
                </c:pt>
                <c:pt idx="74">
                  <c:v>-3.9679854210521018E-2</c:v>
                </c:pt>
                <c:pt idx="75">
                  <c:v>-3.9679854210521018E-2</c:v>
                </c:pt>
                <c:pt idx="76">
                  <c:v>-3.9703122773877456E-2</c:v>
                </c:pt>
                <c:pt idx="77">
                  <c:v>-4.0026481269810177E-2</c:v>
                </c:pt>
                <c:pt idx="78">
                  <c:v>-4.0045893696273045E-2</c:v>
                </c:pt>
                <c:pt idx="79">
                  <c:v>-4.0065307358589528E-2</c:v>
                </c:pt>
                <c:pt idx="80">
                  <c:v>-4.0073073169555128E-2</c:v>
                </c:pt>
                <c:pt idx="81">
                  <c:v>-4.0236200876982285E-2</c:v>
                </c:pt>
                <c:pt idx="82">
                  <c:v>-4.0240085932850375E-2</c:v>
                </c:pt>
                <c:pt idx="83">
                  <c:v>-4.0241380962458426E-2</c:v>
                </c:pt>
                <c:pt idx="84">
                  <c:v>-4.0245266084238708E-2</c:v>
                </c:pt>
                <c:pt idx="85">
                  <c:v>-4.6193274366090734E-2</c:v>
                </c:pt>
                <c:pt idx="86">
                  <c:v>-4.6499670315872391E-2</c:v>
                </c:pt>
                <c:pt idx="87">
                  <c:v>-4.6545919507339113E-2</c:v>
                </c:pt>
                <c:pt idx="88">
                  <c:v>-4.6564421067915973E-2</c:v>
                </c:pt>
                <c:pt idx="89">
                  <c:v>-4.6565742649152295E-2</c:v>
                </c:pt>
                <c:pt idx="90">
                  <c:v>-4.6674131002130213E-2</c:v>
                </c:pt>
                <c:pt idx="91">
                  <c:v>-4.6675453039259213E-2</c:v>
                </c:pt>
                <c:pt idx="92">
                  <c:v>-4.700084104618453E-2</c:v>
                </c:pt>
                <c:pt idx="93">
                  <c:v>-5.3643230425185609E-2</c:v>
                </c:pt>
                <c:pt idx="94">
                  <c:v>-5.3644581106654987E-2</c:v>
                </c:pt>
                <c:pt idx="95">
                  <c:v>-5.769810986123268E-2</c:v>
                </c:pt>
                <c:pt idx="96">
                  <c:v>-5.7694008679284974E-2</c:v>
                </c:pt>
                <c:pt idx="97">
                  <c:v>-6.0878972386028338E-2</c:v>
                </c:pt>
                <c:pt idx="98">
                  <c:v>-6.0878972386028338E-2</c:v>
                </c:pt>
                <c:pt idx="99">
                  <c:v>-6.0899669853076745E-2</c:v>
                </c:pt>
                <c:pt idx="100">
                  <c:v>-6.0899669853076745E-2</c:v>
                </c:pt>
                <c:pt idx="101">
                  <c:v>-6.106391355148675E-2</c:v>
                </c:pt>
                <c:pt idx="102">
                  <c:v>-6.106391355148675E-2</c:v>
                </c:pt>
                <c:pt idx="103">
                  <c:v>-6.1065294080194024E-2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8A-4D97-9145-C98338A66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889320"/>
        <c:axId val="1"/>
      </c:scatterChart>
      <c:valAx>
        <c:axId val="567889320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7887744801130623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8893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01346947016238"/>
          <c:y val="0.93891497725680217"/>
          <c:w val="0.44810796086386634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393899482723810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4729816454051"/>
          <c:y val="0.14545497589659059"/>
          <c:w val="0.83023926444332341"/>
          <c:h val="0.645456455541120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Locher, 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(3)'!$H$21:$H$968</c:f>
              <c:numCache>
                <c:formatCode>General</c:formatCode>
                <c:ptCount val="948"/>
                <c:pt idx="11">
                  <c:v>-3.4289999966858886E-3</c:v>
                </c:pt>
                <c:pt idx="55">
                  <c:v>-2.0467990005272441E-2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6A-421C-9EF6-959D5E6862ED}"/>
            </c:ext>
          </c:extLst>
        </c:ser>
        <c:ser>
          <c:idx val="1"/>
          <c:order val="1"/>
          <c:tx>
            <c:strRef>
              <c:f>'A (3)'!$I$20</c:f>
              <c:strCache>
                <c:ptCount val="1"/>
                <c:pt idx="0">
                  <c:v>Samec 1996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(3)'!$I$21:$I$968</c:f>
              <c:numCache>
                <c:formatCode>General</c:formatCode>
                <c:ptCount val="948"/>
                <c:pt idx="0">
                  <c:v>0.13967979999870295</c:v>
                </c:pt>
                <c:pt idx="1">
                  <c:v>0.14819323999836342</c:v>
                </c:pt>
                <c:pt idx="3">
                  <c:v>0.13042098999721929</c:v>
                </c:pt>
                <c:pt idx="5">
                  <c:v>0.12687648999417434</c:v>
                </c:pt>
                <c:pt idx="6">
                  <c:v>0.12791121999180177</c:v>
                </c:pt>
                <c:pt idx="7">
                  <c:v>0.1277567699944484</c:v>
                </c:pt>
                <c:pt idx="8">
                  <c:v>0.12860231999366079</c:v>
                </c:pt>
                <c:pt idx="9">
                  <c:v>0.13085327999579022</c:v>
                </c:pt>
                <c:pt idx="12">
                  <c:v>-3.4289999966858886E-3</c:v>
                </c:pt>
                <c:pt idx="16">
                  <c:v>7.6582299952860922E-3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6A-421C-9EF6-959D5E6862ED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(3)'!$J$21:$J$968</c:f>
              <c:numCache>
                <c:formatCode>General</c:formatCode>
                <c:ptCount val="948"/>
                <c:pt idx="49">
                  <c:v>-1.4455500058829784E-3</c:v>
                </c:pt>
                <c:pt idx="50">
                  <c:v>0</c:v>
                </c:pt>
                <c:pt idx="52">
                  <c:v>2.0003599929623306E-3</c:v>
                </c:pt>
                <c:pt idx="53">
                  <c:v>-1.3432699997792952E-3</c:v>
                </c:pt>
                <c:pt idx="54">
                  <c:v>-4.5594999974127859E-3</c:v>
                </c:pt>
                <c:pt idx="64">
                  <c:v>-3.3387530005711596E-2</c:v>
                </c:pt>
                <c:pt idx="65">
                  <c:v>4.7555929995724E-2</c:v>
                </c:pt>
                <c:pt idx="66">
                  <c:v>-3.1934120001096744E-2</c:v>
                </c:pt>
                <c:pt idx="67">
                  <c:v>-3.700859999662498E-2</c:v>
                </c:pt>
                <c:pt idx="68">
                  <c:v>-3.7452230004419107E-2</c:v>
                </c:pt>
                <c:pt idx="69">
                  <c:v>-3.6957639997126535E-2</c:v>
                </c:pt>
                <c:pt idx="70">
                  <c:v>-3.8010169999324717E-2</c:v>
                </c:pt>
                <c:pt idx="72">
                  <c:v>-2.4612779998278711E-2</c:v>
                </c:pt>
                <c:pt idx="74">
                  <c:v>-3.9810860005673021E-2</c:v>
                </c:pt>
                <c:pt idx="75">
                  <c:v>-4.1151869998429902E-2</c:v>
                </c:pt>
                <c:pt idx="76">
                  <c:v>-3.9218530000653118E-2</c:v>
                </c:pt>
                <c:pt idx="77">
                  <c:v>-3.7967570002365392E-2</c:v>
                </c:pt>
                <c:pt idx="79">
                  <c:v>-4.0028100003837608E-2</c:v>
                </c:pt>
                <c:pt idx="80">
                  <c:v>-3.8202620002266485E-2</c:v>
                </c:pt>
                <c:pt idx="81">
                  <c:v>-4.6346250004717149E-2</c:v>
                </c:pt>
                <c:pt idx="82">
                  <c:v>-4.2554450003081001E-2</c:v>
                </c:pt>
                <c:pt idx="83">
                  <c:v>-4.2554450003081001E-2</c:v>
                </c:pt>
                <c:pt idx="84">
                  <c:v>-4.2876090003119316E-2</c:v>
                </c:pt>
                <c:pt idx="85">
                  <c:v>-4.3299650002154522E-2</c:v>
                </c:pt>
                <c:pt idx="86">
                  <c:v>-4.331046999868704E-2</c:v>
                </c:pt>
                <c:pt idx="87">
                  <c:v>-4.2454099995666184E-2</c:v>
                </c:pt>
                <c:pt idx="88">
                  <c:v>-4.2154099995968863E-2</c:v>
                </c:pt>
                <c:pt idx="89">
                  <c:v>-4.33146499999566E-2</c:v>
                </c:pt>
                <c:pt idx="90">
                  <c:v>-4.33146499999566E-2</c:v>
                </c:pt>
                <c:pt idx="91">
                  <c:v>-4.3376430003263522E-2</c:v>
                </c:pt>
                <c:pt idx="92">
                  <c:v>-4.3376430003263522E-2</c:v>
                </c:pt>
                <c:pt idx="93">
                  <c:v>-4.3861770005605649E-2</c:v>
                </c:pt>
                <c:pt idx="94">
                  <c:v>-4.7269270005926955E-2</c:v>
                </c:pt>
                <c:pt idx="95">
                  <c:v>-3.9623720003874041E-2</c:v>
                </c:pt>
                <c:pt idx="96">
                  <c:v>-4.3978170004265849E-2</c:v>
                </c:pt>
                <c:pt idx="97">
                  <c:v>-3.863995000574505E-2</c:v>
                </c:pt>
                <c:pt idx="98">
                  <c:v>-4.4337330000416841E-2</c:v>
                </c:pt>
                <c:pt idx="99">
                  <c:v>-4.3268220004392788E-2</c:v>
                </c:pt>
                <c:pt idx="100">
                  <c:v>-4.2011849996924866E-2</c:v>
                </c:pt>
                <c:pt idx="101">
                  <c:v>-4.2042740002216306E-2</c:v>
                </c:pt>
                <c:pt idx="102">
                  <c:v>-4.1215609999198932E-2</c:v>
                </c:pt>
                <c:pt idx="103">
                  <c:v>-4.1837769975245465E-2</c:v>
                </c:pt>
                <c:pt idx="104">
                  <c:v>-4.246481999871321E-2</c:v>
                </c:pt>
                <c:pt idx="105">
                  <c:v>-4.2775640009494964E-2</c:v>
                </c:pt>
                <c:pt idx="106">
                  <c:v>-4.0819270005158614E-2</c:v>
                </c:pt>
                <c:pt idx="107">
                  <c:v>-4.1596930001105648E-2</c:v>
                </c:pt>
                <c:pt idx="108">
                  <c:v>-4.314056000293931E-2</c:v>
                </c:pt>
                <c:pt idx="109">
                  <c:v>-4.3173540005227551E-2</c:v>
                </c:pt>
                <c:pt idx="110">
                  <c:v>-5.0427380003384314E-2</c:v>
                </c:pt>
                <c:pt idx="111">
                  <c:v>-4.9971009997534566E-2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6A-421C-9EF6-959D5E6862ED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(3)'!$K$21:$K$968</c:f>
              <c:numCache>
                <c:formatCode>General</c:formatCode>
                <c:ptCount val="948"/>
                <c:pt idx="61">
                  <c:v>-2.0963189999747556E-2</c:v>
                </c:pt>
                <c:pt idx="73">
                  <c:v>-3.9513670002634171E-2</c:v>
                </c:pt>
                <c:pt idx="78">
                  <c:v>-4.2219199996907264E-2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6A-421C-9EF6-959D5E6862ED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Shoup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(3)'!$L$21:$L$968</c:f>
              <c:numCache>
                <c:formatCode>General</c:formatCode>
                <c:ptCount val="948"/>
                <c:pt idx="60">
                  <c:v>-2.1590121592453215E-2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6A-421C-9EF6-959D5E6862ED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(3)'!$M$21:$M$968</c:f>
              <c:numCache>
                <c:formatCode>General</c:formatCode>
                <c:ptCount val="948"/>
                <c:pt idx="2">
                  <c:v>0.14819323999836342</c:v>
                </c:pt>
                <c:pt idx="4">
                  <c:v>0.13042098999721929</c:v>
                </c:pt>
                <c:pt idx="10">
                  <c:v>0.13085327999579022</c:v>
                </c:pt>
                <c:pt idx="13">
                  <c:v>-3.4289999966858886E-3</c:v>
                </c:pt>
                <c:pt idx="14">
                  <c:v>-3.4289999966858886E-3</c:v>
                </c:pt>
                <c:pt idx="15">
                  <c:v>6.6582299987203442E-3</c:v>
                </c:pt>
                <c:pt idx="17">
                  <c:v>1.3314600000740029E-2</c:v>
                </c:pt>
                <c:pt idx="18">
                  <c:v>4.0057000005617738E-3</c:v>
                </c:pt>
                <c:pt idx="19">
                  <c:v>1.1005699998349883E-2</c:v>
                </c:pt>
                <c:pt idx="20">
                  <c:v>2.50056999939261E-2</c:v>
                </c:pt>
                <c:pt idx="21">
                  <c:v>2.560028999869246E-2</c:v>
                </c:pt>
                <c:pt idx="22">
                  <c:v>5.6735899925115518E-3</c:v>
                </c:pt>
                <c:pt idx="23">
                  <c:v>1.8673589991522022E-2</c:v>
                </c:pt>
                <c:pt idx="24">
                  <c:v>3.5112899931846187E-3</c:v>
                </c:pt>
                <c:pt idx="25">
                  <c:v>9.4880799952079542E-3</c:v>
                </c:pt>
                <c:pt idx="26">
                  <c:v>1.2488079992181156E-2</c:v>
                </c:pt>
                <c:pt idx="27">
                  <c:v>1.2488079992181156E-2</c:v>
                </c:pt>
                <c:pt idx="28">
                  <c:v>2.0247299980837852E-3</c:v>
                </c:pt>
                <c:pt idx="29">
                  <c:v>1.0024729992437642E-2</c:v>
                </c:pt>
                <c:pt idx="30">
                  <c:v>1.1024729996279348E-2</c:v>
                </c:pt>
                <c:pt idx="31">
                  <c:v>6.780259995139204E-3</c:v>
                </c:pt>
                <c:pt idx="32">
                  <c:v>4.5214499987196177E-3</c:v>
                </c:pt>
                <c:pt idx="33">
                  <c:v>1.2961589993210509E-2</c:v>
                </c:pt>
                <c:pt idx="34">
                  <c:v>1.0617959997034632E-2</c:v>
                </c:pt>
                <c:pt idx="35">
                  <c:v>1.2125499924877658E-3</c:v>
                </c:pt>
                <c:pt idx="36">
                  <c:v>1.3011679999181069E-2</c:v>
                </c:pt>
                <c:pt idx="37">
                  <c:v>1.7011679999995977E-2</c:v>
                </c:pt>
                <c:pt idx="38">
                  <c:v>3.6680499979411252E-3</c:v>
                </c:pt>
                <c:pt idx="39">
                  <c:v>2.0668049997766502E-2</c:v>
                </c:pt>
                <c:pt idx="40">
                  <c:v>-6.7373600031714886E-3</c:v>
                </c:pt>
                <c:pt idx="41">
                  <c:v>7.2626399996806867E-3</c:v>
                </c:pt>
                <c:pt idx="42">
                  <c:v>5.8572299967636354E-3</c:v>
                </c:pt>
                <c:pt idx="43">
                  <c:v>9.5135999945341609E-3</c:v>
                </c:pt>
                <c:pt idx="44">
                  <c:v>4.10818999807816E-3</c:v>
                </c:pt>
                <c:pt idx="45">
                  <c:v>5.1081900019198656E-3</c:v>
                </c:pt>
                <c:pt idx="46">
                  <c:v>7.4593300014385022E-3</c:v>
                </c:pt>
                <c:pt idx="47">
                  <c:v>6.695370000670664E-3</c:v>
                </c:pt>
                <c:pt idx="48">
                  <c:v>7.1030899925972335E-3</c:v>
                </c:pt>
                <c:pt idx="51">
                  <c:v>9.7691099945222959E-3</c:v>
                </c:pt>
                <c:pt idx="56">
                  <c:v>-1.7267989998799749E-2</c:v>
                </c:pt>
                <c:pt idx="57">
                  <c:v>-1.6740060003940016E-2</c:v>
                </c:pt>
                <c:pt idx="58">
                  <c:v>-1.9044740001845639E-2</c:v>
                </c:pt>
                <c:pt idx="59">
                  <c:v>-1.7891160008730367E-2</c:v>
                </c:pt>
                <c:pt idx="62">
                  <c:v>-2.0483080006670207E-2</c:v>
                </c:pt>
                <c:pt idx="63">
                  <c:v>-2.0885520003503188E-2</c:v>
                </c:pt>
                <c:pt idx="71">
                  <c:v>-3.9199520004331134E-2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6A-421C-9EF6-959D5E6862ED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(3)'!$N$21:$N$968</c:f>
              <c:numCache>
                <c:formatCode>General</c:formatCode>
                <c:ptCount val="948"/>
                <c:pt idx="2">
                  <c:v>0.10074480405194115</c:v>
                </c:pt>
                <c:pt idx="4">
                  <c:v>0.10065532743735807</c:v>
                </c:pt>
                <c:pt idx="9">
                  <c:v>0.10039644176583104</c:v>
                </c:pt>
                <c:pt idx="10">
                  <c:v>0.10039644176583104</c:v>
                </c:pt>
                <c:pt idx="11">
                  <c:v>2.2425326796610509E-2</c:v>
                </c:pt>
                <c:pt idx="12">
                  <c:v>2.2425326796610509E-2</c:v>
                </c:pt>
                <c:pt idx="13">
                  <c:v>2.2425326796610509E-2</c:v>
                </c:pt>
                <c:pt idx="14">
                  <c:v>2.2425326796610509E-2</c:v>
                </c:pt>
                <c:pt idx="15">
                  <c:v>1.2548301568166654E-2</c:v>
                </c:pt>
                <c:pt idx="16">
                  <c:v>1.2548301568166654E-2</c:v>
                </c:pt>
                <c:pt idx="17">
                  <c:v>1.2547108546638878E-2</c:v>
                </c:pt>
                <c:pt idx="18">
                  <c:v>1.2511317900805646E-2</c:v>
                </c:pt>
                <c:pt idx="19">
                  <c:v>1.2511317900805646E-2</c:v>
                </c:pt>
                <c:pt idx="20">
                  <c:v>1.2511317900805646E-2</c:v>
                </c:pt>
                <c:pt idx="21">
                  <c:v>1.2502966750111227E-2</c:v>
                </c:pt>
                <c:pt idx="22">
                  <c:v>1.2395594812611536E-2</c:v>
                </c:pt>
                <c:pt idx="23">
                  <c:v>1.2395594812611536E-2</c:v>
                </c:pt>
                <c:pt idx="24">
                  <c:v>1.2145060291778921E-2</c:v>
                </c:pt>
                <c:pt idx="25">
                  <c:v>1.206512784941804E-2</c:v>
                </c:pt>
                <c:pt idx="26">
                  <c:v>1.206512784941804E-2</c:v>
                </c:pt>
                <c:pt idx="27">
                  <c:v>1.206512784941804E-2</c:v>
                </c:pt>
                <c:pt idx="28">
                  <c:v>1.2011441880668194E-2</c:v>
                </c:pt>
                <c:pt idx="29">
                  <c:v>1.2011441880668194E-2</c:v>
                </c:pt>
                <c:pt idx="30">
                  <c:v>1.2011441880668194E-2</c:v>
                </c:pt>
                <c:pt idx="31">
                  <c:v>9.781684645257931E-3</c:v>
                </c:pt>
                <c:pt idx="32">
                  <c:v>9.5585896195641267E-3</c:v>
                </c:pt>
                <c:pt idx="33">
                  <c:v>9.532343145953092E-3</c:v>
                </c:pt>
                <c:pt idx="34">
                  <c:v>9.5311501244253177E-3</c:v>
                </c:pt>
                <c:pt idx="35">
                  <c:v>9.522798973730897E-3</c:v>
                </c:pt>
                <c:pt idx="36">
                  <c:v>9.3450387660925175E-3</c:v>
                </c:pt>
                <c:pt idx="37">
                  <c:v>9.3450387660925175E-3</c:v>
                </c:pt>
                <c:pt idx="38">
                  <c:v>9.3438457445647431E-3</c:v>
                </c:pt>
                <c:pt idx="39">
                  <c:v>9.3438457445647431E-3</c:v>
                </c:pt>
                <c:pt idx="40">
                  <c:v>9.3354945938703224E-3</c:v>
                </c:pt>
                <c:pt idx="41">
                  <c:v>9.3354945938703224E-3</c:v>
                </c:pt>
                <c:pt idx="42">
                  <c:v>9.3271434431759035E-3</c:v>
                </c:pt>
                <c:pt idx="43">
                  <c:v>9.3259504216481291E-3</c:v>
                </c:pt>
                <c:pt idx="44">
                  <c:v>9.3175992709537084E-3</c:v>
                </c:pt>
                <c:pt idx="45">
                  <c:v>9.3175992709537084E-3</c:v>
                </c:pt>
                <c:pt idx="46">
                  <c:v>8.9334463390103661E-3</c:v>
                </c:pt>
                <c:pt idx="47">
                  <c:v>2.858580719583368E-3</c:v>
                </c:pt>
                <c:pt idx="48">
                  <c:v>4.7822000146995145E-5</c:v>
                </c:pt>
                <c:pt idx="49">
                  <c:v>-3.4453450331763066E-3</c:v>
                </c:pt>
                <c:pt idx="50">
                  <c:v>-3.4632403560929219E-3</c:v>
                </c:pt>
                <c:pt idx="51">
                  <c:v>-3.466819420676245E-3</c:v>
                </c:pt>
                <c:pt idx="52">
                  <c:v>-4.2124578755352148E-3</c:v>
                </c:pt>
                <c:pt idx="53">
                  <c:v>-4.2136508970629892E-3</c:v>
                </c:pt>
                <c:pt idx="54">
                  <c:v>-4.2387043491462504E-3</c:v>
                </c:pt>
                <c:pt idx="55">
                  <c:v>-2.0371934469238809E-2</c:v>
                </c:pt>
                <c:pt idx="56">
                  <c:v>-2.0371934469238809E-2</c:v>
                </c:pt>
                <c:pt idx="57">
                  <c:v>-2.0836019843543031E-2</c:v>
                </c:pt>
                <c:pt idx="58">
                  <c:v>-2.3026407368536742E-2</c:v>
                </c:pt>
                <c:pt idx="59">
                  <c:v>-2.3186272253258505E-2</c:v>
                </c:pt>
                <c:pt idx="60">
                  <c:v>-2.6277391031721848E-2</c:v>
                </c:pt>
                <c:pt idx="61">
                  <c:v>-2.6384762969221542E-2</c:v>
                </c:pt>
                <c:pt idx="62">
                  <c:v>-2.6746248492137168E-2</c:v>
                </c:pt>
                <c:pt idx="63">
                  <c:v>-2.6970536539358748E-2</c:v>
                </c:pt>
                <c:pt idx="64">
                  <c:v>-3.2729251453925544E-2</c:v>
                </c:pt>
                <c:pt idx="65">
                  <c:v>-3.3037051008091331E-2</c:v>
                </c:pt>
                <c:pt idx="66">
                  <c:v>-3.3198108914340864E-2</c:v>
                </c:pt>
                <c:pt idx="67">
                  <c:v>-3.5937286342110769E-2</c:v>
                </c:pt>
                <c:pt idx="68">
                  <c:v>-3.5938479363638545E-2</c:v>
                </c:pt>
                <c:pt idx="69">
                  <c:v>-3.5946830514332964E-2</c:v>
                </c:pt>
                <c:pt idx="70">
                  <c:v>-3.5983814181693968E-2</c:v>
                </c:pt>
                <c:pt idx="71">
                  <c:v>-3.6276104455998687E-2</c:v>
                </c:pt>
                <c:pt idx="72">
                  <c:v>-3.6517094804609115E-2</c:v>
                </c:pt>
                <c:pt idx="73">
                  <c:v>-3.652067386919243E-2</c:v>
                </c:pt>
                <c:pt idx="74">
                  <c:v>-3.6536183149053506E-2</c:v>
                </c:pt>
                <c:pt idx="75">
                  <c:v>-3.6687696883080836E-2</c:v>
                </c:pt>
                <c:pt idx="76">
                  <c:v>-3.7143431106690647E-2</c:v>
                </c:pt>
                <c:pt idx="77">
                  <c:v>-3.7152975278912842E-2</c:v>
                </c:pt>
                <c:pt idx="78">
                  <c:v>-3.9063002744879574E-2</c:v>
                </c:pt>
                <c:pt idx="79">
                  <c:v>-3.9098793390712802E-2</c:v>
                </c:pt>
                <c:pt idx="80">
                  <c:v>-3.9103565476823907E-2</c:v>
                </c:pt>
                <c:pt idx="81">
                  <c:v>-3.9104758498351683E-2</c:v>
                </c:pt>
                <c:pt idx="82">
                  <c:v>-3.9271781512240089E-2</c:v>
                </c:pt>
                <c:pt idx="83">
                  <c:v>-3.9271781512240089E-2</c:v>
                </c:pt>
                <c:pt idx="84">
                  <c:v>-3.9305186115017765E-2</c:v>
                </c:pt>
                <c:pt idx="85">
                  <c:v>-3.9319502373351065E-2</c:v>
                </c:pt>
                <c:pt idx="86">
                  <c:v>-3.9336204674739902E-2</c:v>
                </c:pt>
                <c:pt idx="87">
                  <c:v>-3.9337397696267679E-2</c:v>
                </c:pt>
                <c:pt idx="88">
                  <c:v>-3.9337397696267679E-2</c:v>
                </c:pt>
                <c:pt idx="89">
                  <c:v>-3.9916013137238235E-2</c:v>
                </c:pt>
                <c:pt idx="90">
                  <c:v>-3.9916013137238235E-2</c:v>
                </c:pt>
                <c:pt idx="91">
                  <c:v>-3.9923171266404878E-2</c:v>
                </c:pt>
                <c:pt idx="92">
                  <c:v>-3.9923171266404878E-2</c:v>
                </c:pt>
                <c:pt idx="93">
                  <c:v>-3.994464565390482E-2</c:v>
                </c:pt>
                <c:pt idx="94">
                  <c:v>-4.0242901035848405E-2</c:v>
                </c:pt>
                <c:pt idx="95">
                  <c:v>-4.0260796358765019E-2</c:v>
                </c:pt>
                <c:pt idx="96">
                  <c:v>-4.0278691681681647E-2</c:v>
                </c:pt>
                <c:pt idx="97">
                  <c:v>-4.028584981084829E-2</c:v>
                </c:pt>
                <c:pt idx="98">
                  <c:v>-4.0436170523347859E-2</c:v>
                </c:pt>
                <c:pt idx="99">
                  <c:v>-4.0439749587931173E-2</c:v>
                </c:pt>
                <c:pt idx="100">
                  <c:v>-4.0440942609458949E-2</c:v>
                </c:pt>
                <c:pt idx="101">
                  <c:v>-4.0444521674042277E-2</c:v>
                </c:pt>
                <c:pt idx="102">
                  <c:v>-4.5871576603887798E-2</c:v>
                </c:pt>
                <c:pt idx="103">
                  <c:v>-4.6148357598331455E-2</c:v>
                </c:pt>
                <c:pt idx="104">
                  <c:v>-4.6190113351803549E-2</c:v>
                </c:pt>
                <c:pt idx="105">
                  <c:v>-4.6206815653192401E-2</c:v>
                </c:pt>
                <c:pt idx="106">
                  <c:v>-4.6208008674720163E-2</c:v>
                </c:pt>
                <c:pt idx="107">
                  <c:v>-4.6305836439997666E-2</c:v>
                </c:pt>
                <c:pt idx="108">
                  <c:v>-4.6307029461525442E-2</c:v>
                </c:pt>
                <c:pt idx="109">
                  <c:v>-4.6600512757357937E-2</c:v>
                </c:pt>
                <c:pt idx="110">
                  <c:v>-5.2527443707340915E-2</c:v>
                </c:pt>
                <c:pt idx="111">
                  <c:v>-5.2528636728868691E-2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6A-421C-9EF6-959D5E6862ED}"/>
            </c:ext>
          </c:extLst>
        </c:ser>
        <c:ser>
          <c:idx val="7"/>
          <c:order val="7"/>
          <c:tx>
            <c:strRef>
              <c:f>'A (3)'!$U$20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(3)'!$U$21:$U$968</c:f>
              <c:numCache>
                <c:formatCode>General</c:formatCode>
                <c:ptCount val="948"/>
                <c:pt idx="0">
                  <c:v>-44000</c:v>
                </c:pt>
                <c:pt idx="1">
                  <c:v>-42000</c:v>
                </c:pt>
                <c:pt idx="2">
                  <c:v>-40000</c:v>
                </c:pt>
                <c:pt idx="3">
                  <c:v>-38000</c:v>
                </c:pt>
                <c:pt idx="4">
                  <c:v>-36000</c:v>
                </c:pt>
                <c:pt idx="5">
                  <c:v>-34000</c:v>
                </c:pt>
                <c:pt idx="6">
                  <c:v>-32000</c:v>
                </c:pt>
                <c:pt idx="7">
                  <c:v>-30000</c:v>
                </c:pt>
                <c:pt idx="8">
                  <c:v>-28000</c:v>
                </c:pt>
                <c:pt idx="9">
                  <c:v>-26000</c:v>
                </c:pt>
                <c:pt idx="10">
                  <c:v>-24000</c:v>
                </c:pt>
                <c:pt idx="11">
                  <c:v>-22000</c:v>
                </c:pt>
                <c:pt idx="12">
                  <c:v>-20000</c:v>
                </c:pt>
                <c:pt idx="13">
                  <c:v>-18000</c:v>
                </c:pt>
                <c:pt idx="14">
                  <c:v>-16000</c:v>
                </c:pt>
                <c:pt idx="15">
                  <c:v>-14000</c:v>
                </c:pt>
                <c:pt idx="16">
                  <c:v>-12000</c:v>
                </c:pt>
                <c:pt idx="17">
                  <c:v>-10000</c:v>
                </c:pt>
                <c:pt idx="18">
                  <c:v>-8000</c:v>
                </c:pt>
                <c:pt idx="19">
                  <c:v>-6000</c:v>
                </c:pt>
                <c:pt idx="20">
                  <c:v>-4000</c:v>
                </c:pt>
                <c:pt idx="21">
                  <c:v>-2000</c:v>
                </c:pt>
                <c:pt idx="22">
                  <c:v>0</c:v>
                </c:pt>
                <c:pt idx="23">
                  <c:v>2000</c:v>
                </c:pt>
                <c:pt idx="24">
                  <c:v>4000</c:v>
                </c:pt>
                <c:pt idx="25">
                  <c:v>6000</c:v>
                </c:pt>
                <c:pt idx="26">
                  <c:v>8000</c:v>
                </c:pt>
                <c:pt idx="27">
                  <c:v>10000</c:v>
                </c:pt>
                <c:pt idx="28">
                  <c:v>12000</c:v>
                </c:pt>
                <c:pt idx="29">
                  <c:v>14000</c:v>
                </c:pt>
                <c:pt idx="30">
                  <c:v>16000</c:v>
                </c:pt>
                <c:pt idx="31">
                  <c:v>18000</c:v>
                </c:pt>
                <c:pt idx="32">
                  <c:v>20000</c:v>
                </c:pt>
                <c:pt idx="33">
                  <c:v>22000</c:v>
                </c:pt>
                <c:pt idx="34">
                  <c:v>24000</c:v>
                </c:pt>
                <c:pt idx="35">
                  <c:v>26000</c:v>
                </c:pt>
                <c:pt idx="36">
                  <c:v>28000</c:v>
                </c:pt>
                <c:pt idx="37">
                  <c:v>30000</c:v>
                </c:pt>
                <c:pt idx="38">
                  <c:v>32000</c:v>
                </c:pt>
                <c:pt idx="39">
                  <c:v>34000</c:v>
                </c:pt>
                <c:pt idx="40">
                  <c:v>36000</c:v>
                </c:pt>
                <c:pt idx="41">
                  <c:v>38000</c:v>
                </c:pt>
                <c:pt idx="42">
                  <c:v>40000</c:v>
                </c:pt>
                <c:pt idx="43">
                  <c:v>42000</c:v>
                </c:pt>
                <c:pt idx="44">
                  <c:v>44000</c:v>
                </c:pt>
                <c:pt idx="45">
                  <c:v>46000</c:v>
                </c:pt>
                <c:pt idx="46">
                  <c:v>48000</c:v>
                </c:pt>
                <c:pt idx="47">
                  <c:v>50000</c:v>
                </c:pt>
                <c:pt idx="48">
                  <c:v>52000</c:v>
                </c:pt>
                <c:pt idx="49">
                  <c:v>54000</c:v>
                </c:pt>
                <c:pt idx="50">
                  <c:v>56000</c:v>
                </c:pt>
                <c:pt idx="51">
                  <c:v>58000</c:v>
                </c:pt>
                <c:pt idx="52">
                  <c:v>60000</c:v>
                </c:pt>
                <c:pt idx="53">
                  <c:v>62000</c:v>
                </c:pt>
                <c:pt idx="54">
                  <c:v>64000</c:v>
                </c:pt>
                <c:pt idx="55">
                  <c:v>66000</c:v>
                </c:pt>
                <c:pt idx="56">
                  <c:v>68000</c:v>
                </c:pt>
                <c:pt idx="57">
                  <c:v>70000</c:v>
                </c:pt>
                <c:pt idx="58">
                  <c:v>72000</c:v>
                </c:pt>
                <c:pt idx="59">
                  <c:v>74000</c:v>
                </c:pt>
                <c:pt idx="60">
                  <c:v>76000</c:v>
                </c:pt>
                <c:pt idx="61">
                  <c:v>78000</c:v>
                </c:pt>
                <c:pt idx="62">
                  <c:v>82000</c:v>
                </c:pt>
                <c:pt idx="63">
                  <c:v>84000</c:v>
                </c:pt>
                <c:pt idx="65">
                  <c:v>86000</c:v>
                </c:pt>
                <c:pt idx="66">
                  <c:v>88000</c:v>
                </c:pt>
                <c:pt idx="67">
                  <c:v>90000</c:v>
                </c:pt>
                <c:pt idx="70">
                  <c:v>96000</c:v>
                </c:pt>
                <c:pt idx="73">
                  <c:v>102000</c:v>
                </c:pt>
                <c:pt idx="76">
                  <c:v>108000</c:v>
                </c:pt>
                <c:pt idx="77">
                  <c:v>110000</c:v>
                </c:pt>
                <c:pt idx="78">
                  <c:v>112000</c:v>
                </c:pt>
                <c:pt idx="82">
                  <c:v>114000</c:v>
                </c:pt>
                <c:pt idx="83">
                  <c:v>116000</c:v>
                </c:pt>
                <c:pt idx="84">
                  <c:v>118000</c:v>
                </c:pt>
                <c:pt idx="85">
                  <c:v>120000</c:v>
                </c:pt>
                <c:pt idx="86">
                  <c:v>122000</c:v>
                </c:pt>
                <c:pt idx="87">
                  <c:v>124000</c:v>
                </c:pt>
                <c:pt idx="88">
                  <c:v>126000</c:v>
                </c:pt>
                <c:pt idx="89">
                  <c:v>128000</c:v>
                </c:pt>
                <c:pt idx="90">
                  <c:v>130000</c:v>
                </c:pt>
                <c:pt idx="91">
                  <c:v>132000</c:v>
                </c:pt>
                <c:pt idx="92">
                  <c:v>134000</c:v>
                </c:pt>
                <c:pt idx="93">
                  <c:v>136000</c:v>
                </c:pt>
                <c:pt idx="103">
                  <c:v>150000</c:v>
                </c:pt>
                <c:pt idx="104">
                  <c:v>138000</c:v>
                </c:pt>
                <c:pt idx="105">
                  <c:v>140000</c:v>
                </c:pt>
                <c:pt idx="106">
                  <c:v>142000</c:v>
                </c:pt>
                <c:pt idx="107">
                  <c:v>144000</c:v>
                </c:pt>
                <c:pt idx="108">
                  <c:v>146000</c:v>
                </c:pt>
                <c:pt idx="109">
                  <c:v>148000</c:v>
                </c:pt>
              </c:numCache>
            </c:numRef>
          </c:xVal>
          <c:yVal>
            <c:numRef>
              <c:f>'A (3)'!$V$21:$V$968</c:f>
              <c:numCache>
                <c:formatCode>General</c:formatCode>
                <c:ptCount val="948"/>
                <c:pt idx="0">
                  <c:v>0.13226894594700991</c:v>
                </c:pt>
                <c:pt idx="1">
                  <c:v>0.12574986144949377</c:v>
                </c:pt>
                <c:pt idx="2">
                  <c:v>0.11927904973338981</c:v>
                </c:pt>
                <c:pt idx="3">
                  <c:v>0.11285651079869802</c:v>
                </c:pt>
                <c:pt idx="4">
                  <c:v>0.10648224464541844</c:v>
                </c:pt>
                <c:pt idx="5">
                  <c:v>0.10015625127355106</c:v>
                </c:pt>
                <c:pt idx="6">
                  <c:v>9.3878530683095859E-2</c:v>
                </c:pt>
                <c:pt idx="7">
                  <c:v>8.7649082874052861E-2</c:v>
                </c:pt>
                <c:pt idx="8">
                  <c:v>8.146790784642205E-2</c:v>
                </c:pt>
                <c:pt idx="9">
                  <c:v>7.5335005600203439E-2</c:v>
                </c:pt>
                <c:pt idx="10">
                  <c:v>6.9250376135397015E-2</c:v>
                </c:pt>
                <c:pt idx="11">
                  <c:v>6.3214019452002779E-2</c:v>
                </c:pt>
                <c:pt idx="12">
                  <c:v>5.7225935550020743E-2</c:v>
                </c:pt>
                <c:pt idx="13">
                  <c:v>5.1286124429450894E-2</c:v>
                </c:pt>
                <c:pt idx="14">
                  <c:v>4.5394586090293239E-2</c:v>
                </c:pt>
                <c:pt idx="15">
                  <c:v>3.9551320532547778E-2</c:v>
                </c:pt>
                <c:pt idx="16">
                  <c:v>3.375632775621451E-2</c:v>
                </c:pt>
                <c:pt idx="17">
                  <c:v>2.8009607761293433E-2</c:v>
                </c:pt>
                <c:pt idx="18">
                  <c:v>2.2311160547784547E-2</c:v>
                </c:pt>
                <c:pt idx="19">
                  <c:v>1.6660986115687854E-2</c:v>
                </c:pt>
                <c:pt idx="20">
                  <c:v>1.1059084465003352E-2</c:v>
                </c:pt>
                <c:pt idx="21">
                  <c:v>5.5054555957310437E-3</c:v>
                </c:pt>
                <c:pt idx="22">
                  <c:v>9.9507870928499092E-8</c:v>
                </c:pt>
                <c:pt idx="23">
                  <c:v>-5.4569837985769948E-3</c:v>
                </c:pt>
                <c:pt idx="24">
                  <c:v>-1.0865794323612725E-2</c:v>
                </c:pt>
                <c:pt idx="25">
                  <c:v>-1.6226332067236265E-2</c:v>
                </c:pt>
                <c:pt idx="26">
                  <c:v>-2.1538597029447607E-2</c:v>
                </c:pt>
                <c:pt idx="27">
                  <c:v>-2.6802589210246763E-2</c:v>
                </c:pt>
                <c:pt idx="28">
                  <c:v>-3.2018308609633728E-2</c:v>
                </c:pt>
                <c:pt idx="29">
                  <c:v>-3.7185755227608495E-2</c:v>
                </c:pt>
                <c:pt idx="30">
                  <c:v>-4.2304929064171069E-2</c:v>
                </c:pt>
                <c:pt idx="31">
                  <c:v>-4.7375830119321449E-2</c:v>
                </c:pt>
                <c:pt idx="32">
                  <c:v>-5.2398458393059649E-2</c:v>
                </c:pt>
                <c:pt idx="33">
                  <c:v>-5.7372813885385641E-2</c:v>
                </c:pt>
                <c:pt idx="34">
                  <c:v>-6.2298896596299454E-2</c:v>
                </c:pt>
                <c:pt idx="35">
                  <c:v>-6.7176706525801058E-2</c:v>
                </c:pt>
                <c:pt idx="36">
                  <c:v>-7.2006243673890497E-2</c:v>
                </c:pt>
                <c:pt idx="37">
                  <c:v>-7.6787508040567706E-2</c:v>
                </c:pt>
                <c:pt idx="38">
                  <c:v>-8.1520499625832757E-2</c:v>
                </c:pt>
                <c:pt idx="39">
                  <c:v>-8.6205218429685607E-2</c:v>
                </c:pt>
                <c:pt idx="40">
                  <c:v>-9.0841664452126242E-2</c:v>
                </c:pt>
                <c:pt idx="41">
                  <c:v>-9.5429837693154718E-2</c:v>
                </c:pt>
                <c:pt idx="42">
                  <c:v>-9.9969738152770979E-2</c:v>
                </c:pt>
                <c:pt idx="43">
                  <c:v>-0.10446136583097505</c:v>
                </c:pt>
                <c:pt idx="44">
                  <c:v>-0.10890472072776694</c:v>
                </c:pt>
                <c:pt idx="45">
                  <c:v>-0.11329980284314664</c:v>
                </c:pt>
                <c:pt idx="46">
                  <c:v>-0.11764661217711415</c:v>
                </c:pt>
                <c:pt idx="47">
                  <c:v>-0.12194514872966945</c:v>
                </c:pt>
                <c:pt idx="48">
                  <c:v>-0.12619541250081256</c:v>
                </c:pt>
                <c:pt idx="49">
                  <c:v>-0.13039740349054346</c:v>
                </c:pt>
                <c:pt idx="50">
                  <c:v>-0.13455112169886221</c:v>
                </c:pt>
                <c:pt idx="51">
                  <c:v>-0.13865656712576874</c:v>
                </c:pt>
                <c:pt idx="52">
                  <c:v>-0.14271373977126309</c:v>
                </c:pt>
                <c:pt idx="53">
                  <c:v>-0.14672263963534524</c:v>
                </c:pt>
                <c:pt idx="54">
                  <c:v>-0.15068326671801519</c:v>
                </c:pt>
                <c:pt idx="55">
                  <c:v>-0.15459562101927296</c:v>
                </c:pt>
                <c:pt idx="56">
                  <c:v>-0.15845970253911854</c:v>
                </c:pt>
                <c:pt idx="57">
                  <c:v>-0.16227551127755191</c:v>
                </c:pt>
                <c:pt idx="58">
                  <c:v>-0.16604304723457311</c:v>
                </c:pt>
                <c:pt idx="59">
                  <c:v>-0.16976231041018211</c:v>
                </c:pt>
                <c:pt idx="60">
                  <c:v>-0.17343330080437891</c:v>
                </c:pt>
                <c:pt idx="61">
                  <c:v>-0.17705601841716351</c:v>
                </c:pt>
                <c:pt idx="62">
                  <c:v>-0.18415663529849619</c:v>
                </c:pt>
                <c:pt idx="63">
                  <c:v>-0.18763453456704421</c:v>
                </c:pt>
                <c:pt idx="65">
                  <c:v>-0.19106416105418006</c:v>
                </c:pt>
                <c:pt idx="66">
                  <c:v>-0.19444551475990371</c:v>
                </c:pt>
                <c:pt idx="67">
                  <c:v>-0.19777859568421516</c:v>
                </c:pt>
                <c:pt idx="70">
                  <c:v>-0.20748820176867638</c:v>
                </c:pt>
                <c:pt idx="73">
                  <c:v>-0.21676335282042786</c:v>
                </c:pt>
                <c:pt idx="76">
                  <c:v>-0.22560404883946955</c:v>
                </c:pt>
                <c:pt idx="77">
                  <c:v>-0.2284544019496591</c:v>
                </c:pt>
                <c:pt idx="78">
                  <c:v>-0.23125648227843648</c:v>
                </c:pt>
                <c:pt idx="82">
                  <c:v>-0.23401028982580158</c:v>
                </c:pt>
                <c:pt idx="83">
                  <c:v>-0.23671582459175455</c:v>
                </c:pt>
                <c:pt idx="84">
                  <c:v>-0.23937308657629536</c:v>
                </c:pt>
                <c:pt idx="85">
                  <c:v>-0.24198207577942388</c:v>
                </c:pt>
                <c:pt idx="86">
                  <c:v>-0.24454279220114028</c:v>
                </c:pt>
                <c:pt idx="87">
                  <c:v>-0.24705523584144451</c:v>
                </c:pt>
                <c:pt idx="88">
                  <c:v>-0.24951940670033645</c:v>
                </c:pt>
                <c:pt idx="89">
                  <c:v>-0.25193530477781628</c:v>
                </c:pt>
                <c:pt idx="90">
                  <c:v>-0.25430293007388388</c:v>
                </c:pt>
                <c:pt idx="91">
                  <c:v>-0.25662228258853925</c:v>
                </c:pt>
                <c:pt idx="92">
                  <c:v>-0.25889336232178251</c:v>
                </c:pt>
                <c:pt idx="93">
                  <c:v>-0.26111616927361359</c:v>
                </c:pt>
                <c:pt idx="103">
                  <c:v>-0.27532418005688941</c:v>
                </c:pt>
                <c:pt idx="104">
                  <c:v>-0.26329070344403238</c:v>
                </c:pt>
                <c:pt idx="105">
                  <c:v>-0.26541696483303906</c:v>
                </c:pt>
                <c:pt idx="106">
                  <c:v>-0.26749495344063351</c:v>
                </c:pt>
                <c:pt idx="107">
                  <c:v>-0.26952466926681573</c:v>
                </c:pt>
                <c:pt idx="108">
                  <c:v>-0.27150611231158583</c:v>
                </c:pt>
                <c:pt idx="109">
                  <c:v>-0.27343928257494376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6A-421C-9EF6-959D5E686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5952"/>
        <c:axId val="1"/>
      </c:scatterChart>
      <c:valAx>
        <c:axId val="586305952"/>
        <c:scaling>
          <c:orientation val="minMax"/>
          <c:max val="21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83051720656938"/>
              <c:y val="0.85151769665155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76657824933686E-2"/>
              <c:y val="0.37575853018372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5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893913128232976"/>
          <c:y val="0.92121498449057504"/>
          <c:w val="0.9098148805669849"/>
          <c:h val="0.981821363238686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40172015967291558"/>
          <c:y val="3.7288135593220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2169457689564"/>
          <c:y val="0.15932229760708688"/>
          <c:w val="0.83783834041861449"/>
          <c:h val="0.61017050147394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Locher, 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(3)'!$H$21:$H$968</c:f>
              <c:numCache>
                <c:formatCode>General</c:formatCode>
                <c:ptCount val="948"/>
                <c:pt idx="11">
                  <c:v>-3.4289999966858886E-3</c:v>
                </c:pt>
                <c:pt idx="55">
                  <c:v>-2.0467990005272441E-2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A-4666-848C-071F1B47E9D1}"/>
            </c:ext>
          </c:extLst>
        </c:ser>
        <c:ser>
          <c:idx val="1"/>
          <c:order val="1"/>
          <c:tx>
            <c:strRef>
              <c:f>'A (3)'!$I$20</c:f>
              <c:strCache>
                <c:ptCount val="1"/>
                <c:pt idx="0">
                  <c:v>Samec 1996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(3)'!$I$21:$I$968</c:f>
              <c:numCache>
                <c:formatCode>General</c:formatCode>
                <c:ptCount val="948"/>
                <c:pt idx="0">
                  <c:v>0.13967979999870295</c:v>
                </c:pt>
                <c:pt idx="1">
                  <c:v>0.14819323999836342</c:v>
                </c:pt>
                <c:pt idx="3">
                  <c:v>0.13042098999721929</c:v>
                </c:pt>
                <c:pt idx="5">
                  <c:v>0.12687648999417434</c:v>
                </c:pt>
                <c:pt idx="6">
                  <c:v>0.12791121999180177</c:v>
                </c:pt>
                <c:pt idx="7">
                  <c:v>0.1277567699944484</c:v>
                </c:pt>
                <c:pt idx="8">
                  <c:v>0.12860231999366079</c:v>
                </c:pt>
                <c:pt idx="9">
                  <c:v>0.13085327999579022</c:v>
                </c:pt>
                <c:pt idx="12">
                  <c:v>-3.4289999966858886E-3</c:v>
                </c:pt>
                <c:pt idx="16">
                  <c:v>7.6582299952860922E-3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A-4666-848C-071F1B47E9D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(3)'!$J$21:$J$968</c:f>
              <c:numCache>
                <c:formatCode>General</c:formatCode>
                <c:ptCount val="948"/>
                <c:pt idx="49">
                  <c:v>-1.4455500058829784E-3</c:v>
                </c:pt>
                <c:pt idx="50">
                  <c:v>0</c:v>
                </c:pt>
                <c:pt idx="52">
                  <c:v>2.0003599929623306E-3</c:v>
                </c:pt>
                <c:pt idx="53">
                  <c:v>-1.3432699997792952E-3</c:v>
                </c:pt>
                <c:pt idx="54">
                  <c:v>-4.5594999974127859E-3</c:v>
                </c:pt>
                <c:pt idx="64">
                  <c:v>-3.3387530005711596E-2</c:v>
                </c:pt>
                <c:pt idx="65">
                  <c:v>4.7555929995724E-2</c:v>
                </c:pt>
                <c:pt idx="66">
                  <c:v>-3.1934120001096744E-2</c:v>
                </c:pt>
                <c:pt idx="67">
                  <c:v>-3.700859999662498E-2</c:v>
                </c:pt>
                <c:pt idx="68">
                  <c:v>-3.7452230004419107E-2</c:v>
                </c:pt>
                <c:pt idx="69">
                  <c:v>-3.6957639997126535E-2</c:v>
                </c:pt>
                <c:pt idx="70">
                  <c:v>-3.8010169999324717E-2</c:v>
                </c:pt>
                <c:pt idx="72">
                  <c:v>-2.4612779998278711E-2</c:v>
                </c:pt>
                <c:pt idx="74">
                  <c:v>-3.9810860005673021E-2</c:v>
                </c:pt>
                <c:pt idx="75">
                  <c:v>-4.1151869998429902E-2</c:v>
                </c:pt>
                <c:pt idx="76">
                  <c:v>-3.9218530000653118E-2</c:v>
                </c:pt>
                <c:pt idx="77">
                  <c:v>-3.7967570002365392E-2</c:v>
                </c:pt>
                <c:pt idx="79">
                  <c:v>-4.0028100003837608E-2</c:v>
                </c:pt>
                <c:pt idx="80">
                  <c:v>-3.8202620002266485E-2</c:v>
                </c:pt>
                <c:pt idx="81">
                  <c:v>-4.6346250004717149E-2</c:v>
                </c:pt>
                <c:pt idx="82">
                  <c:v>-4.2554450003081001E-2</c:v>
                </c:pt>
                <c:pt idx="83">
                  <c:v>-4.2554450003081001E-2</c:v>
                </c:pt>
                <c:pt idx="84">
                  <c:v>-4.2876090003119316E-2</c:v>
                </c:pt>
                <c:pt idx="85">
                  <c:v>-4.3299650002154522E-2</c:v>
                </c:pt>
                <c:pt idx="86">
                  <c:v>-4.331046999868704E-2</c:v>
                </c:pt>
                <c:pt idx="87">
                  <c:v>-4.2454099995666184E-2</c:v>
                </c:pt>
                <c:pt idx="88">
                  <c:v>-4.2154099995968863E-2</c:v>
                </c:pt>
                <c:pt idx="89">
                  <c:v>-4.33146499999566E-2</c:v>
                </c:pt>
                <c:pt idx="90">
                  <c:v>-4.33146499999566E-2</c:v>
                </c:pt>
                <c:pt idx="91">
                  <c:v>-4.3376430003263522E-2</c:v>
                </c:pt>
                <c:pt idx="92">
                  <c:v>-4.3376430003263522E-2</c:v>
                </c:pt>
                <c:pt idx="93">
                  <c:v>-4.3861770005605649E-2</c:v>
                </c:pt>
                <c:pt idx="94">
                  <c:v>-4.7269270005926955E-2</c:v>
                </c:pt>
                <c:pt idx="95">
                  <c:v>-3.9623720003874041E-2</c:v>
                </c:pt>
                <c:pt idx="96">
                  <c:v>-4.3978170004265849E-2</c:v>
                </c:pt>
                <c:pt idx="97">
                  <c:v>-3.863995000574505E-2</c:v>
                </c:pt>
                <c:pt idx="98">
                  <c:v>-4.4337330000416841E-2</c:v>
                </c:pt>
                <c:pt idx="99">
                  <c:v>-4.3268220004392788E-2</c:v>
                </c:pt>
                <c:pt idx="100">
                  <c:v>-4.2011849996924866E-2</c:v>
                </c:pt>
                <c:pt idx="101">
                  <c:v>-4.2042740002216306E-2</c:v>
                </c:pt>
                <c:pt idx="102">
                  <c:v>-4.1215609999198932E-2</c:v>
                </c:pt>
                <c:pt idx="103">
                  <c:v>-4.1837769975245465E-2</c:v>
                </c:pt>
                <c:pt idx="104">
                  <c:v>-4.246481999871321E-2</c:v>
                </c:pt>
                <c:pt idx="105">
                  <c:v>-4.2775640009494964E-2</c:v>
                </c:pt>
                <c:pt idx="106">
                  <c:v>-4.0819270005158614E-2</c:v>
                </c:pt>
                <c:pt idx="107">
                  <c:v>-4.1596930001105648E-2</c:v>
                </c:pt>
                <c:pt idx="108">
                  <c:v>-4.314056000293931E-2</c:v>
                </c:pt>
                <c:pt idx="109">
                  <c:v>-4.3173540005227551E-2</c:v>
                </c:pt>
                <c:pt idx="110">
                  <c:v>-5.0427380003384314E-2</c:v>
                </c:pt>
                <c:pt idx="111">
                  <c:v>-4.9971009997534566E-2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2A-4666-848C-071F1B47E9D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(3)'!$K$21:$K$968</c:f>
              <c:numCache>
                <c:formatCode>General</c:formatCode>
                <c:ptCount val="948"/>
                <c:pt idx="61">
                  <c:v>-2.0963189999747556E-2</c:v>
                </c:pt>
                <c:pt idx="73">
                  <c:v>-3.9513670002634171E-2</c:v>
                </c:pt>
                <c:pt idx="78">
                  <c:v>-4.2219199996907264E-2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2A-4666-848C-071F1B47E9D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Shoup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(3)'!$L$21:$L$968</c:f>
              <c:numCache>
                <c:formatCode>General</c:formatCode>
                <c:ptCount val="948"/>
                <c:pt idx="60">
                  <c:v>-2.1590121592453215E-2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2A-4666-848C-071F1B47E9D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(3)'!$M$21:$M$968</c:f>
              <c:numCache>
                <c:formatCode>General</c:formatCode>
                <c:ptCount val="948"/>
                <c:pt idx="2">
                  <c:v>0.14819323999836342</c:v>
                </c:pt>
                <c:pt idx="4">
                  <c:v>0.13042098999721929</c:v>
                </c:pt>
                <c:pt idx="10">
                  <c:v>0.13085327999579022</c:v>
                </c:pt>
                <c:pt idx="13">
                  <c:v>-3.4289999966858886E-3</c:v>
                </c:pt>
                <c:pt idx="14">
                  <c:v>-3.4289999966858886E-3</c:v>
                </c:pt>
                <c:pt idx="15">
                  <c:v>6.6582299987203442E-3</c:v>
                </c:pt>
                <c:pt idx="17">
                  <c:v>1.3314600000740029E-2</c:v>
                </c:pt>
                <c:pt idx="18">
                  <c:v>4.0057000005617738E-3</c:v>
                </c:pt>
                <c:pt idx="19">
                  <c:v>1.1005699998349883E-2</c:v>
                </c:pt>
                <c:pt idx="20">
                  <c:v>2.50056999939261E-2</c:v>
                </c:pt>
                <c:pt idx="21">
                  <c:v>2.560028999869246E-2</c:v>
                </c:pt>
                <c:pt idx="22">
                  <c:v>5.6735899925115518E-3</c:v>
                </c:pt>
                <c:pt idx="23">
                  <c:v>1.8673589991522022E-2</c:v>
                </c:pt>
                <c:pt idx="24">
                  <c:v>3.5112899931846187E-3</c:v>
                </c:pt>
                <c:pt idx="25">
                  <c:v>9.4880799952079542E-3</c:v>
                </c:pt>
                <c:pt idx="26">
                  <c:v>1.2488079992181156E-2</c:v>
                </c:pt>
                <c:pt idx="27">
                  <c:v>1.2488079992181156E-2</c:v>
                </c:pt>
                <c:pt idx="28">
                  <c:v>2.0247299980837852E-3</c:v>
                </c:pt>
                <c:pt idx="29">
                  <c:v>1.0024729992437642E-2</c:v>
                </c:pt>
                <c:pt idx="30">
                  <c:v>1.1024729996279348E-2</c:v>
                </c:pt>
                <c:pt idx="31">
                  <c:v>6.780259995139204E-3</c:v>
                </c:pt>
                <c:pt idx="32">
                  <c:v>4.5214499987196177E-3</c:v>
                </c:pt>
                <c:pt idx="33">
                  <c:v>1.2961589993210509E-2</c:v>
                </c:pt>
                <c:pt idx="34">
                  <c:v>1.0617959997034632E-2</c:v>
                </c:pt>
                <c:pt idx="35">
                  <c:v>1.2125499924877658E-3</c:v>
                </c:pt>
                <c:pt idx="36">
                  <c:v>1.3011679999181069E-2</c:v>
                </c:pt>
                <c:pt idx="37">
                  <c:v>1.7011679999995977E-2</c:v>
                </c:pt>
                <c:pt idx="38">
                  <c:v>3.6680499979411252E-3</c:v>
                </c:pt>
                <c:pt idx="39">
                  <c:v>2.0668049997766502E-2</c:v>
                </c:pt>
                <c:pt idx="40">
                  <c:v>-6.7373600031714886E-3</c:v>
                </c:pt>
                <c:pt idx="41">
                  <c:v>7.2626399996806867E-3</c:v>
                </c:pt>
                <c:pt idx="42">
                  <c:v>5.8572299967636354E-3</c:v>
                </c:pt>
                <c:pt idx="43">
                  <c:v>9.5135999945341609E-3</c:v>
                </c:pt>
                <c:pt idx="44">
                  <c:v>4.10818999807816E-3</c:v>
                </c:pt>
                <c:pt idx="45">
                  <c:v>5.1081900019198656E-3</c:v>
                </c:pt>
                <c:pt idx="46">
                  <c:v>7.4593300014385022E-3</c:v>
                </c:pt>
                <c:pt idx="47">
                  <c:v>6.695370000670664E-3</c:v>
                </c:pt>
                <c:pt idx="48">
                  <c:v>7.1030899925972335E-3</c:v>
                </c:pt>
                <c:pt idx="51">
                  <c:v>9.7691099945222959E-3</c:v>
                </c:pt>
                <c:pt idx="56">
                  <c:v>-1.7267989998799749E-2</c:v>
                </c:pt>
                <c:pt idx="57">
                  <c:v>-1.6740060003940016E-2</c:v>
                </c:pt>
                <c:pt idx="58">
                  <c:v>-1.9044740001845639E-2</c:v>
                </c:pt>
                <c:pt idx="59">
                  <c:v>-1.7891160008730367E-2</c:v>
                </c:pt>
                <c:pt idx="62">
                  <c:v>-2.0483080006670207E-2</c:v>
                </c:pt>
                <c:pt idx="63">
                  <c:v>-2.0885520003503188E-2</c:v>
                </c:pt>
                <c:pt idx="71">
                  <c:v>-3.9199520004331134E-2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2A-4666-848C-071F1B47E9D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(3)'!$N$21:$N$968</c:f>
              <c:numCache>
                <c:formatCode>General</c:formatCode>
                <c:ptCount val="948"/>
                <c:pt idx="2">
                  <c:v>0.10074480405194115</c:v>
                </c:pt>
                <c:pt idx="4">
                  <c:v>0.10065532743735807</c:v>
                </c:pt>
                <c:pt idx="9">
                  <c:v>0.10039644176583104</c:v>
                </c:pt>
                <c:pt idx="10">
                  <c:v>0.10039644176583104</c:v>
                </c:pt>
                <c:pt idx="11">
                  <c:v>2.2425326796610509E-2</c:v>
                </c:pt>
                <c:pt idx="12">
                  <c:v>2.2425326796610509E-2</c:v>
                </c:pt>
                <c:pt idx="13">
                  <c:v>2.2425326796610509E-2</c:v>
                </c:pt>
                <c:pt idx="14">
                  <c:v>2.2425326796610509E-2</c:v>
                </c:pt>
                <c:pt idx="15">
                  <c:v>1.2548301568166654E-2</c:v>
                </c:pt>
                <c:pt idx="16">
                  <c:v>1.2548301568166654E-2</c:v>
                </c:pt>
                <c:pt idx="17">
                  <c:v>1.2547108546638878E-2</c:v>
                </c:pt>
                <c:pt idx="18">
                  <c:v>1.2511317900805646E-2</c:v>
                </c:pt>
                <c:pt idx="19">
                  <c:v>1.2511317900805646E-2</c:v>
                </c:pt>
                <c:pt idx="20">
                  <c:v>1.2511317900805646E-2</c:v>
                </c:pt>
                <c:pt idx="21">
                  <c:v>1.2502966750111227E-2</c:v>
                </c:pt>
                <c:pt idx="22">
                  <c:v>1.2395594812611536E-2</c:v>
                </c:pt>
                <c:pt idx="23">
                  <c:v>1.2395594812611536E-2</c:v>
                </c:pt>
                <c:pt idx="24">
                  <c:v>1.2145060291778921E-2</c:v>
                </c:pt>
                <c:pt idx="25">
                  <c:v>1.206512784941804E-2</c:v>
                </c:pt>
                <c:pt idx="26">
                  <c:v>1.206512784941804E-2</c:v>
                </c:pt>
                <c:pt idx="27">
                  <c:v>1.206512784941804E-2</c:v>
                </c:pt>
                <c:pt idx="28">
                  <c:v>1.2011441880668194E-2</c:v>
                </c:pt>
                <c:pt idx="29">
                  <c:v>1.2011441880668194E-2</c:v>
                </c:pt>
                <c:pt idx="30">
                  <c:v>1.2011441880668194E-2</c:v>
                </c:pt>
                <c:pt idx="31">
                  <c:v>9.781684645257931E-3</c:v>
                </c:pt>
                <c:pt idx="32">
                  <c:v>9.5585896195641267E-3</c:v>
                </c:pt>
                <c:pt idx="33">
                  <c:v>9.532343145953092E-3</c:v>
                </c:pt>
                <c:pt idx="34">
                  <c:v>9.5311501244253177E-3</c:v>
                </c:pt>
                <c:pt idx="35">
                  <c:v>9.522798973730897E-3</c:v>
                </c:pt>
                <c:pt idx="36">
                  <c:v>9.3450387660925175E-3</c:v>
                </c:pt>
                <c:pt idx="37">
                  <c:v>9.3450387660925175E-3</c:v>
                </c:pt>
                <c:pt idx="38">
                  <c:v>9.3438457445647431E-3</c:v>
                </c:pt>
                <c:pt idx="39">
                  <c:v>9.3438457445647431E-3</c:v>
                </c:pt>
                <c:pt idx="40">
                  <c:v>9.3354945938703224E-3</c:v>
                </c:pt>
                <c:pt idx="41">
                  <c:v>9.3354945938703224E-3</c:v>
                </c:pt>
                <c:pt idx="42">
                  <c:v>9.3271434431759035E-3</c:v>
                </c:pt>
                <c:pt idx="43">
                  <c:v>9.3259504216481291E-3</c:v>
                </c:pt>
                <c:pt idx="44">
                  <c:v>9.3175992709537084E-3</c:v>
                </c:pt>
                <c:pt idx="45">
                  <c:v>9.3175992709537084E-3</c:v>
                </c:pt>
                <c:pt idx="46">
                  <c:v>8.9334463390103661E-3</c:v>
                </c:pt>
                <c:pt idx="47">
                  <c:v>2.858580719583368E-3</c:v>
                </c:pt>
                <c:pt idx="48">
                  <c:v>4.7822000146995145E-5</c:v>
                </c:pt>
                <c:pt idx="49">
                  <c:v>-3.4453450331763066E-3</c:v>
                </c:pt>
                <c:pt idx="50">
                  <c:v>-3.4632403560929219E-3</c:v>
                </c:pt>
                <c:pt idx="51">
                  <c:v>-3.466819420676245E-3</c:v>
                </c:pt>
                <c:pt idx="52">
                  <c:v>-4.2124578755352148E-3</c:v>
                </c:pt>
                <c:pt idx="53">
                  <c:v>-4.2136508970629892E-3</c:v>
                </c:pt>
                <c:pt idx="54">
                  <c:v>-4.2387043491462504E-3</c:v>
                </c:pt>
                <c:pt idx="55">
                  <c:v>-2.0371934469238809E-2</c:v>
                </c:pt>
                <c:pt idx="56">
                  <c:v>-2.0371934469238809E-2</c:v>
                </c:pt>
                <c:pt idx="57">
                  <c:v>-2.0836019843543031E-2</c:v>
                </c:pt>
                <c:pt idx="58">
                  <c:v>-2.3026407368536742E-2</c:v>
                </c:pt>
                <c:pt idx="59">
                  <c:v>-2.3186272253258505E-2</c:v>
                </c:pt>
                <c:pt idx="60">
                  <c:v>-2.6277391031721848E-2</c:v>
                </c:pt>
                <c:pt idx="61">
                  <c:v>-2.6384762969221542E-2</c:v>
                </c:pt>
                <c:pt idx="62">
                  <c:v>-2.6746248492137168E-2</c:v>
                </c:pt>
                <c:pt idx="63">
                  <c:v>-2.6970536539358748E-2</c:v>
                </c:pt>
                <c:pt idx="64">
                  <c:v>-3.2729251453925544E-2</c:v>
                </c:pt>
                <c:pt idx="65">
                  <c:v>-3.3037051008091331E-2</c:v>
                </c:pt>
                <c:pt idx="66">
                  <c:v>-3.3198108914340864E-2</c:v>
                </c:pt>
                <c:pt idx="67">
                  <c:v>-3.5937286342110769E-2</c:v>
                </c:pt>
                <c:pt idx="68">
                  <c:v>-3.5938479363638545E-2</c:v>
                </c:pt>
                <c:pt idx="69">
                  <c:v>-3.5946830514332964E-2</c:v>
                </c:pt>
                <c:pt idx="70">
                  <c:v>-3.5983814181693968E-2</c:v>
                </c:pt>
                <c:pt idx="71">
                  <c:v>-3.6276104455998687E-2</c:v>
                </c:pt>
                <c:pt idx="72">
                  <c:v>-3.6517094804609115E-2</c:v>
                </c:pt>
                <c:pt idx="73">
                  <c:v>-3.652067386919243E-2</c:v>
                </c:pt>
                <c:pt idx="74">
                  <c:v>-3.6536183149053506E-2</c:v>
                </c:pt>
                <c:pt idx="75">
                  <c:v>-3.6687696883080836E-2</c:v>
                </c:pt>
                <c:pt idx="76">
                  <c:v>-3.7143431106690647E-2</c:v>
                </c:pt>
                <c:pt idx="77">
                  <c:v>-3.7152975278912842E-2</c:v>
                </c:pt>
                <c:pt idx="78">
                  <c:v>-3.9063002744879574E-2</c:v>
                </c:pt>
                <c:pt idx="79">
                  <c:v>-3.9098793390712802E-2</c:v>
                </c:pt>
                <c:pt idx="80">
                  <c:v>-3.9103565476823907E-2</c:v>
                </c:pt>
                <c:pt idx="81">
                  <c:v>-3.9104758498351683E-2</c:v>
                </c:pt>
                <c:pt idx="82">
                  <c:v>-3.9271781512240089E-2</c:v>
                </c:pt>
                <c:pt idx="83">
                  <c:v>-3.9271781512240089E-2</c:v>
                </c:pt>
                <c:pt idx="84">
                  <c:v>-3.9305186115017765E-2</c:v>
                </c:pt>
                <c:pt idx="85">
                  <c:v>-3.9319502373351065E-2</c:v>
                </c:pt>
                <c:pt idx="86">
                  <c:v>-3.9336204674739902E-2</c:v>
                </c:pt>
                <c:pt idx="87">
                  <c:v>-3.9337397696267679E-2</c:v>
                </c:pt>
                <c:pt idx="88">
                  <c:v>-3.9337397696267679E-2</c:v>
                </c:pt>
                <c:pt idx="89">
                  <c:v>-3.9916013137238235E-2</c:v>
                </c:pt>
                <c:pt idx="90">
                  <c:v>-3.9916013137238235E-2</c:v>
                </c:pt>
                <c:pt idx="91">
                  <c:v>-3.9923171266404878E-2</c:v>
                </c:pt>
                <c:pt idx="92">
                  <c:v>-3.9923171266404878E-2</c:v>
                </c:pt>
                <c:pt idx="93">
                  <c:v>-3.994464565390482E-2</c:v>
                </c:pt>
                <c:pt idx="94">
                  <c:v>-4.0242901035848405E-2</c:v>
                </c:pt>
                <c:pt idx="95">
                  <c:v>-4.0260796358765019E-2</c:v>
                </c:pt>
                <c:pt idx="96">
                  <c:v>-4.0278691681681647E-2</c:v>
                </c:pt>
                <c:pt idx="97">
                  <c:v>-4.028584981084829E-2</c:v>
                </c:pt>
                <c:pt idx="98">
                  <c:v>-4.0436170523347859E-2</c:v>
                </c:pt>
                <c:pt idx="99">
                  <c:v>-4.0439749587931173E-2</c:v>
                </c:pt>
                <c:pt idx="100">
                  <c:v>-4.0440942609458949E-2</c:v>
                </c:pt>
                <c:pt idx="101">
                  <c:v>-4.0444521674042277E-2</c:v>
                </c:pt>
                <c:pt idx="102">
                  <c:v>-4.5871576603887798E-2</c:v>
                </c:pt>
                <c:pt idx="103">
                  <c:v>-4.6148357598331455E-2</c:v>
                </c:pt>
                <c:pt idx="104">
                  <c:v>-4.6190113351803549E-2</c:v>
                </c:pt>
                <c:pt idx="105">
                  <c:v>-4.6206815653192401E-2</c:v>
                </c:pt>
                <c:pt idx="106">
                  <c:v>-4.6208008674720163E-2</c:v>
                </c:pt>
                <c:pt idx="107">
                  <c:v>-4.6305836439997666E-2</c:v>
                </c:pt>
                <c:pt idx="108">
                  <c:v>-4.6307029461525442E-2</c:v>
                </c:pt>
                <c:pt idx="109">
                  <c:v>-4.6600512757357937E-2</c:v>
                </c:pt>
                <c:pt idx="110">
                  <c:v>-5.2527443707340915E-2</c:v>
                </c:pt>
                <c:pt idx="111">
                  <c:v>-5.2528636728868691E-2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2A-4666-848C-071F1B47E9D1}"/>
            </c:ext>
          </c:extLst>
        </c:ser>
        <c:ser>
          <c:idx val="7"/>
          <c:order val="7"/>
          <c:tx>
            <c:strRef>
              <c:f>'A (3)'!$V$20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(3)'!$U$21:$U$968</c:f>
              <c:numCache>
                <c:formatCode>General</c:formatCode>
                <c:ptCount val="948"/>
                <c:pt idx="0">
                  <c:v>-44000</c:v>
                </c:pt>
                <c:pt idx="1">
                  <c:v>-42000</c:v>
                </c:pt>
                <c:pt idx="2">
                  <c:v>-40000</c:v>
                </c:pt>
                <c:pt idx="3">
                  <c:v>-38000</c:v>
                </c:pt>
                <c:pt idx="4">
                  <c:v>-36000</c:v>
                </c:pt>
                <c:pt idx="5">
                  <c:v>-34000</c:v>
                </c:pt>
                <c:pt idx="6">
                  <c:v>-32000</c:v>
                </c:pt>
                <c:pt idx="7">
                  <c:v>-30000</c:v>
                </c:pt>
                <c:pt idx="8">
                  <c:v>-28000</c:v>
                </c:pt>
                <c:pt idx="9">
                  <c:v>-26000</c:v>
                </c:pt>
                <c:pt idx="10">
                  <c:v>-24000</c:v>
                </c:pt>
                <c:pt idx="11">
                  <c:v>-22000</c:v>
                </c:pt>
                <c:pt idx="12">
                  <c:v>-20000</c:v>
                </c:pt>
                <c:pt idx="13">
                  <c:v>-18000</c:v>
                </c:pt>
                <c:pt idx="14">
                  <c:v>-16000</c:v>
                </c:pt>
                <c:pt idx="15">
                  <c:v>-14000</c:v>
                </c:pt>
                <c:pt idx="16">
                  <c:v>-12000</c:v>
                </c:pt>
                <c:pt idx="17">
                  <c:v>-10000</c:v>
                </c:pt>
                <c:pt idx="18">
                  <c:v>-8000</c:v>
                </c:pt>
                <c:pt idx="19">
                  <c:v>-6000</c:v>
                </c:pt>
                <c:pt idx="20">
                  <c:v>-4000</c:v>
                </c:pt>
                <c:pt idx="21">
                  <c:v>-2000</c:v>
                </c:pt>
                <c:pt idx="22">
                  <c:v>0</c:v>
                </c:pt>
                <c:pt idx="23">
                  <c:v>2000</c:v>
                </c:pt>
                <c:pt idx="24">
                  <c:v>4000</c:v>
                </c:pt>
                <c:pt idx="25">
                  <c:v>6000</c:v>
                </c:pt>
                <c:pt idx="26">
                  <c:v>8000</c:v>
                </c:pt>
                <c:pt idx="27">
                  <c:v>10000</c:v>
                </c:pt>
                <c:pt idx="28">
                  <c:v>12000</c:v>
                </c:pt>
                <c:pt idx="29">
                  <c:v>14000</c:v>
                </c:pt>
                <c:pt idx="30">
                  <c:v>16000</c:v>
                </c:pt>
                <c:pt idx="31">
                  <c:v>18000</c:v>
                </c:pt>
                <c:pt idx="32">
                  <c:v>20000</c:v>
                </c:pt>
                <c:pt idx="33">
                  <c:v>22000</c:v>
                </c:pt>
                <c:pt idx="34">
                  <c:v>24000</c:v>
                </c:pt>
                <c:pt idx="35">
                  <c:v>26000</c:v>
                </c:pt>
                <c:pt idx="36">
                  <c:v>28000</c:v>
                </c:pt>
                <c:pt idx="37">
                  <c:v>30000</c:v>
                </c:pt>
                <c:pt idx="38">
                  <c:v>32000</c:v>
                </c:pt>
                <c:pt idx="39">
                  <c:v>34000</c:v>
                </c:pt>
                <c:pt idx="40">
                  <c:v>36000</c:v>
                </c:pt>
                <c:pt idx="41">
                  <c:v>38000</c:v>
                </c:pt>
                <c:pt idx="42">
                  <c:v>40000</c:v>
                </c:pt>
                <c:pt idx="43">
                  <c:v>42000</c:v>
                </c:pt>
                <c:pt idx="44">
                  <c:v>44000</c:v>
                </c:pt>
                <c:pt idx="45">
                  <c:v>46000</c:v>
                </c:pt>
                <c:pt idx="46">
                  <c:v>48000</c:v>
                </c:pt>
                <c:pt idx="47">
                  <c:v>50000</c:v>
                </c:pt>
                <c:pt idx="48">
                  <c:v>52000</c:v>
                </c:pt>
                <c:pt idx="49">
                  <c:v>54000</c:v>
                </c:pt>
                <c:pt idx="50">
                  <c:v>56000</c:v>
                </c:pt>
                <c:pt idx="51">
                  <c:v>58000</c:v>
                </c:pt>
                <c:pt idx="52">
                  <c:v>60000</c:v>
                </c:pt>
                <c:pt idx="53">
                  <c:v>62000</c:v>
                </c:pt>
                <c:pt idx="54">
                  <c:v>64000</c:v>
                </c:pt>
                <c:pt idx="55">
                  <c:v>66000</c:v>
                </c:pt>
                <c:pt idx="56">
                  <c:v>68000</c:v>
                </c:pt>
                <c:pt idx="57">
                  <c:v>70000</c:v>
                </c:pt>
                <c:pt idx="58">
                  <c:v>72000</c:v>
                </c:pt>
                <c:pt idx="59">
                  <c:v>74000</c:v>
                </c:pt>
                <c:pt idx="60">
                  <c:v>76000</c:v>
                </c:pt>
                <c:pt idx="61">
                  <c:v>78000</c:v>
                </c:pt>
                <c:pt idx="62">
                  <c:v>82000</c:v>
                </c:pt>
                <c:pt idx="63">
                  <c:v>84000</c:v>
                </c:pt>
                <c:pt idx="65">
                  <c:v>86000</c:v>
                </c:pt>
                <c:pt idx="66">
                  <c:v>88000</c:v>
                </c:pt>
                <c:pt idx="67">
                  <c:v>90000</c:v>
                </c:pt>
                <c:pt idx="70">
                  <c:v>96000</c:v>
                </c:pt>
                <c:pt idx="73">
                  <c:v>102000</c:v>
                </c:pt>
                <c:pt idx="76">
                  <c:v>108000</c:v>
                </c:pt>
                <c:pt idx="77">
                  <c:v>110000</c:v>
                </c:pt>
                <c:pt idx="78">
                  <c:v>112000</c:v>
                </c:pt>
                <c:pt idx="82">
                  <c:v>114000</c:v>
                </c:pt>
                <c:pt idx="83">
                  <c:v>116000</c:v>
                </c:pt>
                <c:pt idx="84">
                  <c:v>118000</c:v>
                </c:pt>
                <c:pt idx="85">
                  <c:v>120000</c:v>
                </c:pt>
                <c:pt idx="86">
                  <c:v>122000</c:v>
                </c:pt>
                <c:pt idx="87">
                  <c:v>124000</c:v>
                </c:pt>
                <c:pt idx="88">
                  <c:v>126000</c:v>
                </c:pt>
                <c:pt idx="89">
                  <c:v>128000</c:v>
                </c:pt>
                <c:pt idx="90">
                  <c:v>130000</c:v>
                </c:pt>
                <c:pt idx="91">
                  <c:v>132000</c:v>
                </c:pt>
                <c:pt idx="92">
                  <c:v>134000</c:v>
                </c:pt>
                <c:pt idx="93">
                  <c:v>136000</c:v>
                </c:pt>
                <c:pt idx="103">
                  <c:v>150000</c:v>
                </c:pt>
                <c:pt idx="104">
                  <c:v>138000</c:v>
                </c:pt>
                <c:pt idx="105">
                  <c:v>140000</c:v>
                </c:pt>
                <c:pt idx="106">
                  <c:v>142000</c:v>
                </c:pt>
                <c:pt idx="107">
                  <c:v>144000</c:v>
                </c:pt>
                <c:pt idx="108">
                  <c:v>146000</c:v>
                </c:pt>
                <c:pt idx="109">
                  <c:v>148000</c:v>
                </c:pt>
              </c:numCache>
            </c:numRef>
          </c:xVal>
          <c:yVal>
            <c:numRef>
              <c:f>'A (3)'!$V$21:$V$968</c:f>
              <c:numCache>
                <c:formatCode>General</c:formatCode>
                <c:ptCount val="948"/>
                <c:pt idx="0">
                  <c:v>0.13226894594700991</c:v>
                </c:pt>
                <c:pt idx="1">
                  <c:v>0.12574986144949377</c:v>
                </c:pt>
                <c:pt idx="2">
                  <c:v>0.11927904973338981</c:v>
                </c:pt>
                <c:pt idx="3">
                  <c:v>0.11285651079869802</c:v>
                </c:pt>
                <c:pt idx="4">
                  <c:v>0.10648224464541844</c:v>
                </c:pt>
                <c:pt idx="5">
                  <c:v>0.10015625127355106</c:v>
                </c:pt>
                <c:pt idx="6">
                  <c:v>9.3878530683095859E-2</c:v>
                </c:pt>
                <c:pt idx="7">
                  <c:v>8.7649082874052861E-2</c:v>
                </c:pt>
                <c:pt idx="8">
                  <c:v>8.146790784642205E-2</c:v>
                </c:pt>
                <c:pt idx="9">
                  <c:v>7.5335005600203439E-2</c:v>
                </c:pt>
                <c:pt idx="10">
                  <c:v>6.9250376135397015E-2</c:v>
                </c:pt>
                <c:pt idx="11">
                  <c:v>6.3214019452002779E-2</c:v>
                </c:pt>
                <c:pt idx="12">
                  <c:v>5.7225935550020743E-2</c:v>
                </c:pt>
                <c:pt idx="13">
                  <c:v>5.1286124429450894E-2</c:v>
                </c:pt>
                <c:pt idx="14">
                  <c:v>4.5394586090293239E-2</c:v>
                </c:pt>
                <c:pt idx="15">
                  <c:v>3.9551320532547778E-2</c:v>
                </c:pt>
                <c:pt idx="16">
                  <c:v>3.375632775621451E-2</c:v>
                </c:pt>
                <c:pt idx="17">
                  <c:v>2.8009607761293433E-2</c:v>
                </c:pt>
                <c:pt idx="18">
                  <c:v>2.2311160547784547E-2</c:v>
                </c:pt>
                <c:pt idx="19">
                  <c:v>1.6660986115687854E-2</c:v>
                </c:pt>
                <c:pt idx="20">
                  <c:v>1.1059084465003352E-2</c:v>
                </c:pt>
                <c:pt idx="21">
                  <c:v>5.5054555957310437E-3</c:v>
                </c:pt>
                <c:pt idx="22">
                  <c:v>9.9507870928499092E-8</c:v>
                </c:pt>
                <c:pt idx="23">
                  <c:v>-5.4569837985769948E-3</c:v>
                </c:pt>
                <c:pt idx="24">
                  <c:v>-1.0865794323612725E-2</c:v>
                </c:pt>
                <c:pt idx="25">
                  <c:v>-1.6226332067236265E-2</c:v>
                </c:pt>
                <c:pt idx="26">
                  <c:v>-2.1538597029447607E-2</c:v>
                </c:pt>
                <c:pt idx="27">
                  <c:v>-2.6802589210246763E-2</c:v>
                </c:pt>
                <c:pt idx="28">
                  <c:v>-3.2018308609633728E-2</c:v>
                </c:pt>
                <c:pt idx="29">
                  <c:v>-3.7185755227608495E-2</c:v>
                </c:pt>
                <c:pt idx="30">
                  <c:v>-4.2304929064171069E-2</c:v>
                </c:pt>
                <c:pt idx="31">
                  <c:v>-4.7375830119321449E-2</c:v>
                </c:pt>
                <c:pt idx="32">
                  <c:v>-5.2398458393059649E-2</c:v>
                </c:pt>
                <c:pt idx="33">
                  <c:v>-5.7372813885385641E-2</c:v>
                </c:pt>
                <c:pt idx="34">
                  <c:v>-6.2298896596299454E-2</c:v>
                </c:pt>
                <c:pt idx="35">
                  <c:v>-6.7176706525801058E-2</c:v>
                </c:pt>
                <c:pt idx="36">
                  <c:v>-7.2006243673890497E-2</c:v>
                </c:pt>
                <c:pt idx="37">
                  <c:v>-7.6787508040567706E-2</c:v>
                </c:pt>
                <c:pt idx="38">
                  <c:v>-8.1520499625832757E-2</c:v>
                </c:pt>
                <c:pt idx="39">
                  <c:v>-8.6205218429685607E-2</c:v>
                </c:pt>
                <c:pt idx="40">
                  <c:v>-9.0841664452126242E-2</c:v>
                </c:pt>
                <c:pt idx="41">
                  <c:v>-9.5429837693154718E-2</c:v>
                </c:pt>
                <c:pt idx="42">
                  <c:v>-9.9969738152770979E-2</c:v>
                </c:pt>
                <c:pt idx="43">
                  <c:v>-0.10446136583097505</c:v>
                </c:pt>
                <c:pt idx="44">
                  <c:v>-0.10890472072776694</c:v>
                </c:pt>
                <c:pt idx="45">
                  <c:v>-0.11329980284314664</c:v>
                </c:pt>
                <c:pt idx="46">
                  <c:v>-0.11764661217711415</c:v>
                </c:pt>
                <c:pt idx="47">
                  <c:v>-0.12194514872966945</c:v>
                </c:pt>
                <c:pt idx="48">
                  <c:v>-0.12619541250081256</c:v>
                </c:pt>
                <c:pt idx="49">
                  <c:v>-0.13039740349054346</c:v>
                </c:pt>
                <c:pt idx="50">
                  <c:v>-0.13455112169886221</c:v>
                </c:pt>
                <c:pt idx="51">
                  <c:v>-0.13865656712576874</c:v>
                </c:pt>
                <c:pt idx="52">
                  <c:v>-0.14271373977126309</c:v>
                </c:pt>
                <c:pt idx="53">
                  <c:v>-0.14672263963534524</c:v>
                </c:pt>
                <c:pt idx="54">
                  <c:v>-0.15068326671801519</c:v>
                </c:pt>
                <c:pt idx="55">
                  <c:v>-0.15459562101927296</c:v>
                </c:pt>
                <c:pt idx="56">
                  <c:v>-0.15845970253911854</c:v>
                </c:pt>
                <c:pt idx="57">
                  <c:v>-0.16227551127755191</c:v>
                </c:pt>
                <c:pt idx="58">
                  <c:v>-0.16604304723457311</c:v>
                </c:pt>
                <c:pt idx="59">
                  <c:v>-0.16976231041018211</c:v>
                </c:pt>
                <c:pt idx="60">
                  <c:v>-0.17343330080437891</c:v>
                </c:pt>
                <c:pt idx="61">
                  <c:v>-0.17705601841716351</c:v>
                </c:pt>
                <c:pt idx="62">
                  <c:v>-0.18415663529849619</c:v>
                </c:pt>
                <c:pt idx="63">
                  <c:v>-0.18763453456704421</c:v>
                </c:pt>
                <c:pt idx="65">
                  <c:v>-0.19106416105418006</c:v>
                </c:pt>
                <c:pt idx="66">
                  <c:v>-0.19444551475990371</c:v>
                </c:pt>
                <c:pt idx="67">
                  <c:v>-0.19777859568421516</c:v>
                </c:pt>
                <c:pt idx="70">
                  <c:v>-0.20748820176867638</c:v>
                </c:pt>
                <c:pt idx="73">
                  <c:v>-0.21676335282042786</c:v>
                </c:pt>
                <c:pt idx="76">
                  <c:v>-0.22560404883946955</c:v>
                </c:pt>
                <c:pt idx="77">
                  <c:v>-0.2284544019496591</c:v>
                </c:pt>
                <c:pt idx="78">
                  <c:v>-0.23125648227843648</c:v>
                </c:pt>
                <c:pt idx="82">
                  <c:v>-0.23401028982580158</c:v>
                </c:pt>
                <c:pt idx="83">
                  <c:v>-0.23671582459175455</c:v>
                </c:pt>
                <c:pt idx="84">
                  <c:v>-0.23937308657629536</c:v>
                </c:pt>
                <c:pt idx="85">
                  <c:v>-0.24198207577942388</c:v>
                </c:pt>
                <c:pt idx="86">
                  <c:v>-0.24454279220114028</c:v>
                </c:pt>
                <c:pt idx="87">
                  <c:v>-0.24705523584144451</c:v>
                </c:pt>
                <c:pt idx="88">
                  <c:v>-0.24951940670033645</c:v>
                </c:pt>
                <c:pt idx="89">
                  <c:v>-0.25193530477781628</c:v>
                </c:pt>
                <c:pt idx="90">
                  <c:v>-0.25430293007388388</c:v>
                </c:pt>
                <c:pt idx="91">
                  <c:v>-0.25662228258853925</c:v>
                </c:pt>
                <c:pt idx="92">
                  <c:v>-0.25889336232178251</c:v>
                </c:pt>
                <c:pt idx="93">
                  <c:v>-0.26111616927361359</c:v>
                </c:pt>
                <c:pt idx="103">
                  <c:v>-0.27532418005688941</c:v>
                </c:pt>
                <c:pt idx="104">
                  <c:v>-0.26329070344403238</c:v>
                </c:pt>
                <c:pt idx="105">
                  <c:v>-0.26541696483303906</c:v>
                </c:pt>
                <c:pt idx="106">
                  <c:v>-0.26749495344063351</c:v>
                </c:pt>
                <c:pt idx="107">
                  <c:v>-0.26952466926681573</c:v>
                </c:pt>
                <c:pt idx="108">
                  <c:v>-0.27150611231158583</c:v>
                </c:pt>
                <c:pt idx="109">
                  <c:v>-0.27343928257494376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2A-4666-848C-071F1B47E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814928"/>
        <c:axId val="1"/>
      </c:scatterChart>
      <c:valAx>
        <c:axId val="714814928"/>
        <c:scaling>
          <c:orientation val="minMax"/>
          <c:max val="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71278866554461"/>
              <c:y val="0.84067938965256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5552825552825E-2"/>
              <c:y val="0.36271257618221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814928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130234027871822"/>
          <c:y val="0.91525566083900523"/>
          <c:w val="0.88943540534091714"/>
          <c:h val="0.983052271008496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40809272829335641"/>
          <c:y val="2.9644268774703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6307169158219"/>
          <c:y val="0.10474308300395258"/>
          <c:w val="0.84508718224303547"/>
          <c:h val="0.74901185770750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Locher, 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(3)'!$H$21:$H$968</c:f>
              <c:numCache>
                <c:formatCode>General</c:formatCode>
                <c:ptCount val="948"/>
                <c:pt idx="11">
                  <c:v>-3.4289999966858886E-3</c:v>
                </c:pt>
                <c:pt idx="55">
                  <c:v>-2.0467990005272441E-2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06-4886-9B2F-317D93A8EBC1}"/>
            </c:ext>
          </c:extLst>
        </c:ser>
        <c:ser>
          <c:idx val="1"/>
          <c:order val="1"/>
          <c:tx>
            <c:strRef>
              <c:f>'A (3)'!$I$20</c:f>
              <c:strCache>
                <c:ptCount val="1"/>
                <c:pt idx="0">
                  <c:v>Samec 1996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(3)'!$I$21:$I$968</c:f>
              <c:numCache>
                <c:formatCode>General</c:formatCode>
                <c:ptCount val="948"/>
                <c:pt idx="0">
                  <c:v>0.13967979999870295</c:v>
                </c:pt>
                <c:pt idx="1">
                  <c:v>0.14819323999836342</c:v>
                </c:pt>
                <c:pt idx="3">
                  <c:v>0.13042098999721929</c:v>
                </c:pt>
                <c:pt idx="5">
                  <c:v>0.12687648999417434</c:v>
                </c:pt>
                <c:pt idx="6">
                  <c:v>0.12791121999180177</c:v>
                </c:pt>
                <c:pt idx="7">
                  <c:v>0.1277567699944484</c:v>
                </c:pt>
                <c:pt idx="8">
                  <c:v>0.12860231999366079</c:v>
                </c:pt>
                <c:pt idx="9">
                  <c:v>0.13085327999579022</c:v>
                </c:pt>
                <c:pt idx="12">
                  <c:v>-3.4289999966858886E-3</c:v>
                </c:pt>
                <c:pt idx="16">
                  <c:v>7.6582299952860922E-3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06-4886-9B2F-317D93A8EBC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(3)'!$J$21:$J$968</c:f>
              <c:numCache>
                <c:formatCode>General</c:formatCode>
                <c:ptCount val="948"/>
                <c:pt idx="49">
                  <c:v>-1.4455500058829784E-3</c:v>
                </c:pt>
                <c:pt idx="50">
                  <c:v>0</c:v>
                </c:pt>
                <c:pt idx="52">
                  <c:v>2.0003599929623306E-3</c:v>
                </c:pt>
                <c:pt idx="53">
                  <c:v>-1.3432699997792952E-3</c:v>
                </c:pt>
                <c:pt idx="54">
                  <c:v>-4.5594999974127859E-3</c:v>
                </c:pt>
                <c:pt idx="64">
                  <c:v>-3.3387530005711596E-2</c:v>
                </c:pt>
                <c:pt idx="65">
                  <c:v>4.7555929995724E-2</c:v>
                </c:pt>
                <c:pt idx="66">
                  <c:v>-3.1934120001096744E-2</c:v>
                </c:pt>
                <c:pt idx="67">
                  <c:v>-3.700859999662498E-2</c:v>
                </c:pt>
                <c:pt idx="68">
                  <c:v>-3.7452230004419107E-2</c:v>
                </c:pt>
                <c:pt idx="69">
                  <c:v>-3.6957639997126535E-2</c:v>
                </c:pt>
                <c:pt idx="70">
                  <c:v>-3.8010169999324717E-2</c:v>
                </c:pt>
                <c:pt idx="72">
                  <c:v>-2.4612779998278711E-2</c:v>
                </c:pt>
                <c:pt idx="74">
                  <c:v>-3.9810860005673021E-2</c:v>
                </c:pt>
                <c:pt idx="75">
                  <c:v>-4.1151869998429902E-2</c:v>
                </c:pt>
                <c:pt idx="76">
                  <c:v>-3.9218530000653118E-2</c:v>
                </c:pt>
                <c:pt idx="77">
                  <c:v>-3.7967570002365392E-2</c:v>
                </c:pt>
                <c:pt idx="79">
                  <c:v>-4.0028100003837608E-2</c:v>
                </c:pt>
                <c:pt idx="80">
                  <c:v>-3.8202620002266485E-2</c:v>
                </c:pt>
                <c:pt idx="81">
                  <c:v>-4.6346250004717149E-2</c:v>
                </c:pt>
                <c:pt idx="82">
                  <c:v>-4.2554450003081001E-2</c:v>
                </c:pt>
                <c:pt idx="83">
                  <c:v>-4.2554450003081001E-2</c:v>
                </c:pt>
                <c:pt idx="84">
                  <c:v>-4.2876090003119316E-2</c:v>
                </c:pt>
                <c:pt idx="85">
                  <c:v>-4.3299650002154522E-2</c:v>
                </c:pt>
                <c:pt idx="86">
                  <c:v>-4.331046999868704E-2</c:v>
                </c:pt>
                <c:pt idx="87">
                  <c:v>-4.2454099995666184E-2</c:v>
                </c:pt>
                <c:pt idx="88">
                  <c:v>-4.2154099995968863E-2</c:v>
                </c:pt>
                <c:pt idx="89">
                  <c:v>-4.33146499999566E-2</c:v>
                </c:pt>
                <c:pt idx="90">
                  <c:v>-4.33146499999566E-2</c:v>
                </c:pt>
                <c:pt idx="91">
                  <c:v>-4.3376430003263522E-2</c:v>
                </c:pt>
                <c:pt idx="92">
                  <c:v>-4.3376430003263522E-2</c:v>
                </c:pt>
                <c:pt idx="93">
                  <c:v>-4.3861770005605649E-2</c:v>
                </c:pt>
                <c:pt idx="94">
                  <c:v>-4.7269270005926955E-2</c:v>
                </c:pt>
                <c:pt idx="95">
                  <c:v>-3.9623720003874041E-2</c:v>
                </c:pt>
                <c:pt idx="96">
                  <c:v>-4.3978170004265849E-2</c:v>
                </c:pt>
                <c:pt idx="97">
                  <c:v>-3.863995000574505E-2</c:v>
                </c:pt>
                <c:pt idx="98">
                  <c:v>-4.4337330000416841E-2</c:v>
                </c:pt>
                <c:pt idx="99">
                  <c:v>-4.3268220004392788E-2</c:v>
                </c:pt>
                <c:pt idx="100">
                  <c:v>-4.2011849996924866E-2</c:v>
                </c:pt>
                <c:pt idx="101">
                  <c:v>-4.2042740002216306E-2</c:v>
                </c:pt>
                <c:pt idx="102">
                  <c:v>-4.1215609999198932E-2</c:v>
                </c:pt>
                <c:pt idx="103">
                  <c:v>-4.1837769975245465E-2</c:v>
                </c:pt>
                <c:pt idx="104">
                  <c:v>-4.246481999871321E-2</c:v>
                </c:pt>
                <c:pt idx="105">
                  <c:v>-4.2775640009494964E-2</c:v>
                </c:pt>
                <c:pt idx="106">
                  <c:v>-4.0819270005158614E-2</c:v>
                </c:pt>
                <c:pt idx="107">
                  <c:v>-4.1596930001105648E-2</c:v>
                </c:pt>
                <c:pt idx="108">
                  <c:v>-4.314056000293931E-2</c:v>
                </c:pt>
                <c:pt idx="109">
                  <c:v>-4.3173540005227551E-2</c:v>
                </c:pt>
                <c:pt idx="110">
                  <c:v>-5.0427380003384314E-2</c:v>
                </c:pt>
                <c:pt idx="111">
                  <c:v>-4.9971009997534566E-2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06-4886-9B2F-317D93A8EBC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(3)'!$K$21:$K$968</c:f>
              <c:numCache>
                <c:formatCode>General</c:formatCode>
                <c:ptCount val="948"/>
                <c:pt idx="61">
                  <c:v>-2.0963189999747556E-2</c:v>
                </c:pt>
                <c:pt idx="73">
                  <c:v>-3.9513670002634171E-2</c:v>
                </c:pt>
                <c:pt idx="78">
                  <c:v>-4.2219199996907264E-2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06-4886-9B2F-317D93A8EBC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Shoup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(3)'!$L$21:$L$968</c:f>
              <c:numCache>
                <c:formatCode>General</c:formatCode>
                <c:ptCount val="948"/>
                <c:pt idx="60">
                  <c:v>-2.1590121592453215E-2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06-4886-9B2F-317D93A8EBC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(3)'!$M$21:$M$968</c:f>
              <c:numCache>
                <c:formatCode>General</c:formatCode>
                <c:ptCount val="948"/>
                <c:pt idx="2">
                  <c:v>0.14819323999836342</c:v>
                </c:pt>
                <c:pt idx="4">
                  <c:v>0.13042098999721929</c:v>
                </c:pt>
                <c:pt idx="10">
                  <c:v>0.13085327999579022</c:v>
                </c:pt>
                <c:pt idx="13">
                  <c:v>-3.4289999966858886E-3</c:v>
                </c:pt>
                <c:pt idx="14">
                  <c:v>-3.4289999966858886E-3</c:v>
                </c:pt>
                <c:pt idx="15">
                  <c:v>6.6582299987203442E-3</c:v>
                </c:pt>
                <c:pt idx="17">
                  <c:v>1.3314600000740029E-2</c:v>
                </c:pt>
                <c:pt idx="18">
                  <c:v>4.0057000005617738E-3</c:v>
                </c:pt>
                <c:pt idx="19">
                  <c:v>1.1005699998349883E-2</c:v>
                </c:pt>
                <c:pt idx="20">
                  <c:v>2.50056999939261E-2</c:v>
                </c:pt>
                <c:pt idx="21">
                  <c:v>2.560028999869246E-2</c:v>
                </c:pt>
                <c:pt idx="22">
                  <c:v>5.6735899925115518E-3</c:v>
                </c:pt>
                <c:pt idx="23">
                  <c:v>1.8673589991522022E-2</c:v>
                </c:pt>
                <c:pt idx="24">
                  <c:v>3.5112899931846187E-3</c:v>
                </c:pt>
                <c:pt idx="25">
                  <c:v>9.4880799952079542E-3</c:v>
                </c:pt>
                <c:pt idx="26">
                  <c:v>1.2488079992181156E-2</c:v>
                </c:pt>
                <c:pt idx="27">
                  <c:v>1.2488079992181156E-2</c:v>
                </c:pt>
                <c:pt idx="28">
                  <c:v>2.0247299980837852E-3</c:v>
                </c:pt>
                <c:pt idx="29">
                  <c:v>1.0024729992437642E-2</c:v>
                </c:pt>
                <c:pt idx="30">
                  <c:v>1.1024729996279348E-2</c:v>
                </c:pt>
                <c:pt idx="31">
                  <c:v>6.780259995139204E-3</c:v>
                </c:pt>
                <c:pt idx="32">
                  <c:v>4.5214499987196177E-3</c:v>
                </c:pt>
                <c:pt idx="33">
                  <c:v>1.2961589993210509E-2</c:v>
                </c:pt>
                <c:pt idx="34">
                  <c:v>1.0617959997034632E-2</c:v>
                </c:pt>
                <c:pt idx="35">
                  <c:v>1.2125499924877658E-3</c:v>
                </c:pt>
                <c:pt idx="36">
                  <c:v>1.3011679999181069E-2</c:v>
                </c:pt>
                <c:pt idx="37">
                  <c:v>1.7011679999995977E-2</c:v>
                </c:pt>
                <c:pt idx="38">
                  <c:v>3.6680499979411252E-3</c:v>
                </c:pt>
                <c:pt idx="39">
                  <c:v>2.0668049997766502E-2</c:v>
                </c:pt>
                <c:pt idx="40">
                  <c:v>-6.7373600031714886E-3</c:v>
                </c:pt>
                <c:pt idx="41">
                  <c:v>7.2626399996806867E-3</c:v>
                </c:pt>
                <c:pt idx="42">
                  <c:v>5.8572299967636354E-3</c:v>
                </c:pt>
                <c:pt idx="43">
                  <c:v>9.5135999945341609E-3</c:v>
                </c:pt>
                <c:pt idx="44">
                  <c:v>4.10818999807816E-3</c:v>
                </c:pt>
                <c:pt idx="45">
                  <c:v>5.1081900019198656E-3</c:v>
                </c:pt>
                <c:pt idx="46">
                  <c:v>7.4593300014385022E-3</c:v>
                </c:pt>
                <c:pt idx="47">
                  <c:v>6.695370000670664E-3</c:v>
                </c:pt>
                <c:pt idx="48">
                  <c:v>7.1030899925972335E-3</c:v>
                </c:pt>
                <c:pt idx="51">
                  <c:v>9.7691099945222959E-3</c:v>
                </c:pt>
                <c:pt idx="56">
                  <c:v>-1.7267989998799749E-2</c:v>
                </c:pt>
                <c:pt idx="57">
                  <c:v>-1.6740060003940016E-2</c:v>
                </c:pt>
                <c:pt idx="58">
                  <c:v>-1.9044740001845639E-2</c:v>
                </c:pt>
                <c:pt idx="59">
                  <c:v>-1.7891160008730367E-2</c:v>
                </c:pt>
                <c:pt idx="62">
                  <c:v>-2.0483080006670207E-2</c:v>
                </c:pt>
                <c:pt idx="63">
                  <c:v>-2.0885520003503188E-2</c:v>
                </c:pt>
                <c:pt idx="71">
                  <c:v>-3.9199520004331134E-2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06-4886-9B2F-317D93A8EBC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 (3)'!$F$21:$F$968</c:f>
              <c:numCache>
                <c:formatCode>General</c:formatCode>
                <c:ptCount val="948"/>
                <c:pt idx="0">
                  <c:v>-43730</c:v>
                </c:pt>
                <c:pt idx="1">
                  <c:v>-43674</c:v>
                </c:pt>
                <c:pt idx="2">
                  <c:v>-43674</c:v>
                </c:pt>
                <c:pt idx="3">
                  <c:v>-43636.5</c:v>
                </c:pt>
                <c:pt idx="4">
                  <c:v>-43636.5</c:v>
                </c:pt>
                <c:pt idx="5">
                  <c:v>-43561.5</c:v>
                </c:pt>
                <c:pt idx="6">
                  <c:v>-43547</c:v>
                </c:pt>
                <c:pt idx="7">
                  <c:v>-43539.5</c:v>
                </c:pt>
                <c:pt idx="8">
                  <c:v>-43532</c:v>
                </c:pt>
                <c:pt idx="9">
                  <c:v>-43528</c:v>
                </c:pt>
                <c:pt idx="10">
                  <c:v>-43528</c:v>
                </c:pt>
                <c:pt idx="11">
                  <c:v>-10850</c:v>
                </c:pt>
                <c:pt idx="12">
                  <c:v>-10850</c:v>
                </c:pt>
                <c:pt idx="13">
                  <c:v>-10850</c:v>
                </c:pt>
                <c:pt idx="14">
                  <c:v>-10850</c:v>
                </c:pt>
                <c:pt idx="15">
                  <c:v>-6710.5</c:v>
                </c:pt>
                <c:pt idx="16">
                  <c:v>-6710.5</c:v>
                </c:pt>
                <c:pt idx="17">
                  <c:v>-6710</c:v>
                </c:pt>
                <c:pt idx="18">
                  <c:v>-6695</c:v>
                </c:pt>
                <c:pt idx="19">
                  <c:v>-6695</c:v>
                </c:pt>
                <c:pt idx="20">
                  <c:v>-6695</c:v>
                </c:pt>
                <c:pt idx="21">
                  <c:v>-6691.5</c:v>
                </c:pt>
                <c:pt idx="22">
                  <c:v>-6646.5</c:v>
                </c:pt>
                <c:pt idx="23">
                  <c:v>-6646.5</c:v>
                </c:pt>
                <c:pt idx="24">
                  <c:v>-6541.5</c:v>
                </c:pt>
                <c:pt idx="25">
                  <c:v>-6508</c:v>
                </c:pt>
                <c:pt idx="26">
                  <c:v>-6508</c:v>
                </c:pt>
                <c:pt idx="27">
                  <c:v>-6508</c:v>
                </c:pt>
                <c:pt idx="28">
                  <c:v>-6485.5</c:v>
                </c:pt>
                <c:pt idx="29">
                  <c:v>-6485.5</c:v>
                </c:pt>
                <c:pt idx="30">
                  <c:v>-6485.5</c:v>
                </c:pt>
                <c:pt idx="31">
                  <c:v>-5551</c:v>
                </c:pt>
                <c:pt idx="32">
                  <c:v>-5457.5</c:v>
                </c:pt>
                <c:pt idx="33">
                  <c:v>-5446.5</c:v>
                </c:pt>
                <c:pt idx="34">
                  <c:v>-5446</c:v>
                </c:pt>
                <c:pt idx="35">
                  <c:v>-5442.5</c:v>
                </c:pt>
                <c:pt idx="36">
                  <c:v>-5368</c:v>
                </c:pt>
                <c:pt idx="37">
                  <c:v>-5368</c:v>
                </c:pt>
                <c:pt idx="38">
                  <c:v>-5367.5</c:v>
                </c:pt>
                <c:pt idx="39">
                  <c:v>-5367.5</c:v>
                </c:pt>
                <c:pt idx="40">
                  <c:v>-5364</c:v>
                </c:pt>
                <c:pt idx="41">
                  <c:v>-5364</c:v>
                </c:pt>
                <c:pt idx="42">
                  <c:v>-5360.5</c:v>
                </c:pt>
                <c:pt idx="43">
                  <c:v>-5360</c:v>
                </c:pt>
                <c:pt idx="44">
                  <c:v>-5356.5</c:v>
                </c:pt>
                <c:pt idx="45">
                  <c:v>-5356.5</c:v>
                </c:pt>
                <c:pt idx="46">
                  <c:v>-5195.5</c:v>
                </c:pt>
                <c:pt idx="47">
                  <c:v>-2649.5</c:v>
                </c:pt>
                <c:pt idx="48">
                  <c:v>-1471.5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7086.5</c:v>
                </c:pt>
                <c:pt idx="56">
                  <c:v>7086.5</c:v>
                </c:pt>
                <c:pt idx="57">
                  <c:v>7281</c:v>
                </c:pt>
                <c:pt idx="58">
                  <c:v>8199</c:v>
                </c:pt>
                <c:pt idx="59">
                  <c:v>8266</c:v>
                </c:pt>
                <c:pt idx="60">
                  <c:v>9561.5</c:v>
                </c:pt>
                <c:pt idx="61">
                  <c:v>9606.5</c:v>
                </c:pt>
                <c:pt idx="62">
                  <c:v>9758</c:v>
                </c:pt>
                <c:pt idx="63">
                  <c:v>9852</c:v>
                </c:pt>
                <c:pt idx="64">
                  <c:v>12265.5</c:v>
                </c:pt>
                <c:pt idx="65">
                  <c:v>12394.5</c:v>
                </c:pt>
                <c:pt idx="66">
                  <c:v>12462</c:v>
                </c:pt>
                <c:pt idx="67">
                  <c:v>13610</c:v>
                </c:pt>
                <c:pt idx="68">
                  <c:v>13610.5</c:v>
                </c:pt>
                <c:pt idx="69">
                  <c:v>13614</c:v>
                </c:pt>
                <c:pt idx="70">
                  <c:v>13629.5</c:v>
                </c:pt>
                <c:pt idx="71">
                  <c:v>13752</c:v>
                </c:pt>
                <c:pt idx="72">
                  <c:v>13853</c:v>
                </c:pt>
                <c:pt idx="73">
                  <c:v>13854.5</c:v>
                </c:pt>
                <c:pt idx="74">
                  <c:v>13861</c:v>
                </c:pt>
                <c:pt idx="75">
                  <c:v>13924.5</c:v>
                </c:pt>
                <c:pt idx="76">
                  <c:v>14115.5</c:v>
                </c:pt>
                <c:pt idx="77">
                  <c:v>14119.5</c:v>
                </c:pt>
                <c:pt idx="78">
                  <c:v>14920</c:v>
                </c:pt>
                <c:pt idx="79">
                  <c:v>14935</c:v>
                </c:pt>
                <c:pt idx="80">
                  <c:v>14937</c:v>
                </c:pt>
                <c:pt idx="81">
                  <c:v>14937.5</c:v>
                </c:pt>
                <c:pt idx="82">
                  <c:v>15007.5</c:v>
                </c:pt>
                <c:pt idx="83">
                  <c:v>15007.5</c:v>
                </c:pt>
                <c:pt idx="84">
                  <c:v>15021.5</c:v>
                </c:pt>
                <c:pt idx="85">
                  <c:v>15027.5</c:v>
                </c:pt>
                <c:pt idx="86">
                  <c:v>15034.5</c:v>
                </c:pt>
                <c:pt idx="87">
                  <c:v>15035</c:v>
                </c:pt>
                <c:pt idx="88">
                  <c:v>15035</c:v>
                </c:pt>
                <c:pt idx="89">
                  <c:v>15277.5</c:v>
                </c:pt>
                <c:pt idx="90">
                  <c:v>15277.5</c:v>
                </c:pt>
                <c:pt idx="91">
                  <c:v>15280.5</c:v>
                </c:pt>
                <c:pt idx="92">
                  <c:v>15280.5</c:v>
                </c:pt>
                <c:pt idx="93">
                  <c:v>15289.5</c:v>
                </c:pt>
                <c:pt idx="94">
                  <c:v>15414.5</c:v>
                </c:pt>
                <c:pt idx="95">
                  <c:v>15422</c:v>
                </c:pt>
                <c:pt idx="96">
                  <c:v>15429.5</c:v>
                </c:pt>
                <c:pt idx="97">
                  <c:v>15432.5</c:v>
                </c:pt>
                <c:pt idx="98">
                  <c:v>15495.5</c:v>
                </c:pt>
                <c:pt idx="99">
                  <c:v>15497</c:v>
                </c:pt>
                <c:pt idx="100">
                  <c:v>15497.5</c:v>
                </c:pt>
                <c:pt idx="101">
                  <c:v>15499</c:v>
                </c:pt>
                <c:pt idx="102">
                  <c:v>17773.5</c:v>
                </c:pt>
                <c:pt idx="103">
                  <c:v>17889.5</c:v>
                </c:pt>
                <c:pt idx="104">
                  <c:v>17907</c:v>
                </c:pt>
                <c:pt idx="105">
                  <c:v>17914</c:v>
                </c:pt>
                <c:pt idx="106">
                  <c:v>17914.5</c:v>
                </c:pt>
                <c:pt idx="107">
                  <c:v>17955.5</c:v>
                </c:pt>
                <c:pt idx="108">
                  <c:v>17956</c:v>
                </c:pt>
                <c:pt idx="109">
                  <c:v>18079</c:v>
                </c:pt>
                <c:pt idx="110">
                  <c:v>20563</c:v>
                </c:pt>
                <c:pt idx="111">
                  <c:v>20563.5</c:v>
                </c:pt>
              </c:numCache>
            </c:numRef>
          </c:xVal>
          <c:yVal>
            <c:numRef>
              <c:f>'A (3)'!$N$21:$N$968</c:f>
              <c:numCache>
                <c:formatCode>General</c:formatCode>
                <c:ptCount val="948"/>
                <c:pt idx="2">
                  <c:v>0.10074480405194115</c:v>
                </c:pt>
                <c:pt idx="4">
                  <c:v>0.10065532743735807</c:v>
                </c:pt>
                <c:pt idx="9">
                  <c:v>0.10039644176583104</c:v>
                </c:pt>
                <c:pt idx="10">
                  <c:v>0.10039644176583104</c:v>
                </c:pt>
                <c:pt idx="11">
                  <c:v>2.2425326796610509E-2</c:v>
                </c:pt>
                <c:pt idx="12">
                  <c:v>2.2425326796610509E-2</c:v>
                </c:pt>
                <c:pt idx="13">
                  <c:v>2.2425326796610509E-2</c:v>
                </c:pt>
                <c:pt idx="14">
                  <c:v>2.2425326796610509E-2</c:v>
                </c:pt>
                <c:pt idx="15">
                  <c:v>1.2548301568166654E-2</c:v>
                </c:pt>
                <c:pt idx="16">
                  <c:v>1.2548301568166654E-2</c:v>
                </c:pt>
                <c:pt idx="17">
                  <c:v>1.2547108546638878E-2</c:v>
                </c:pt>
                <c:pt idx="18">
                  <c:v>1.2511317900805646E-2</c:v>
                </c:pt>
                <c:pt idx="19">
                  <c:v>1.2511317900805646E-2</c:v>
                </c:pt>
                <c:pt idx="20">
                  <c:v>1.2511317900805646E-2</c:v>
                </c:pt>
                <c:pt idx="21">
                  <c:v>1.2502966750111227E-2</c:v>
                </c:pt>
                <c:pt idx="22">
                  <c:v>1.2395594812611536E-2</c:v>
                </c:pt>
                <c:pt idx="23">
                  <c:v>1.2395594812611536E-2</c:v>
                </c:pt>
                <c:pt idx="24">
                  <c:v>1.2145060291778921E-2</c:v>
                </c:pt>
                <c:pt idx="25">
                  <c:v>1.206512784941804E-2</c:v>
                </c:pt>
                <c:pt idx="26">
                  <c:v>1.206512784941804E-2</c:v>
                </c:pt>
                <c:pt idx="27">
                  <c:v>1.206512784941804E-2</c:v>
                </c:pt>
                <c:pt idx="28">
                  <c:v>1.2011441880668194E-2</c:v>
                </c:pt>
                <c:pt idx="29">
                  <c:v>1.2011441880668194E-2</c:v>
                </c:pt>
                <c:pt idx="30">
                  <c:v>1.2011441880668194E-2</c:v>
                </c:pt>
                <c:pt idx="31">
                  <c:v>9.781684645257931E-3</c:v>
                </c:pt>
                <c:pt idx="32">
                  <c:v>9.5585896195641267E-3</c:v>
                </c:pt>
                <c:pt idx="33">
                  <c:v>9.532343145953092E-3</c:v>
                </c:pt>
                <c:pt idx="34">
                  <c:v>9.5311501244253177E-3</c:v>
                </c:pt>
                <c:pt idx="35">
                  <c:v>9.522798973730897E-3</c:v>
                </c:pt>
                <c:pt idx="36">
                  <c:v>9.3450387660925175E-3</c:v>
                </c:pt>
                <c:pt idx="37">
                  <c:v>9.3450387660925175E-3</c:v>
                </c:pt>
                <c:pt idx="38">
                  <c:v>9.3438457445647431E-3</c:v>
                </c:pt>
                <c:pt idx="39">
                  <c:v>9.3438457445647431E-3</c:v>
                </c:pt>
                <c:pt idx="40">
                  <c:v>9.3354945938703224E-3</c:v>
                </c:pt>
                <c:pt idx="41">
                  <c:v>9.3354945938703224E-3</c:v>
                </c:pt>
                <c:pt idx="42">
                  <c:v>9.3271434431759035E-3</c:v>
                </c:pt>
                <c:pt idx="43">
                  <c:v>9.3259504216481291E-3</c:v>
                </c:pt>
                <c:pt idx="44">
                  <c:v>9.3175992709537084E-3</c:v>
                </c:pt>
                <c:pt idx="45">
                  <c:v>9.3175992709537084E-3</c:v>
                </c:pt>
                <c:pt idx="46">
                  <c:v>8.9334463390103661E-3</c:v>
                </c:pt>
                <c:pt idx="47">
                  <c:v>2.858580719583368E-3</c:v>
                </c:pt>
                <c:pt idx="48">
                  <c:v>4.7822000146995145E-5</c:v>
                </c:pt>
                <c:pt idx="49">
                  <c:v>-3.4453450331763066E-3</c:v>
                </c:pt>
                <c:pt idx="50">
                  <c:v>-3.4632403560929219E-3</c:v>
                </c:pt>
                <c:pt idx="51">
                  <c:v>-3.466819420676245E-3</c:v>
                </c:pt>
                <c:pt idx="52">
                  <c:v>-4.2124578755352148E-3</c:v>
                </c:pt>
                <c:pt idx="53">
                  <c:v>-4.2136508970629892E-3</c:v>
                </c:pt>
                <c:pt idx="54">
                  <c:v>-4.2387043491462504E-3</c:v>
                </c:pt>
                <c:pt idx="55">
                  <c:v>-2.0371934469238809E-2</c:v>
                </c:pt>
                <c:pt idx="56">
                  <c:v>-2.0371934469238809E-2</c:v>
                </c:pt>
                <c:pt idx="57">
                  <c:v>-2.0836019843543031E-2</c:v>
                </c:pt>
                <c:pt idx="58">
                  <c:v>-2.3026407368536742E-2</c:v>
                </c:pt>
                <c:pt idx="59">
                  <c:v>-2.3186272253258505E-2</c:v>
                </c:pt>
                <c:pt idx="60">
                  <c:v>-2.6277391031721848E-2</c:v>
                </c:pt>
                <c:pt idx="61">
                  <c:v>-2.6384762969221542E-2</c:v>
                </c:pt>
                <c:pt idx="62">
                  <c:v>-2.6746248492137168E-2</c:v>
                </c:pt>
                <c:pt idx="63">
                  <c:v>-2.6970536539358748E-2</c:v>
                </c:pt>
                <c:pt idx="64">
                  <c:v>-3.2729251453925544E-2</c:v>
                </c:pt>
                <c:pt idx="65">
                  <c:v>-3.3037051008091331E-2</c:v>
                </c:pt>
                <c:pt idx="66">
                  <c:v>-3.3198108914340864E-2</c:v>
                </c:pt>
                <c:pt idx="67">
                  <c:v>-3.5937286342110769E-2</c:v>
                </c:pt>
                <c:pt idx="68">
                  <c:v>-3.5938479363638545E-2</c:v>
                </c:pt>
                <c:pt idx="69">
                  <c:v>-3.5946830514332964E-2</c:v>
                </c:pt>
                <c:pt idx="70">
                  <c:v>-3.5983814181693968E-2</c:v>
                </c:pt>
                <c:pt idx="71">
                  <c:v>-3.6276104455998687E-2</c:v>
                </c:pt>
                <c:pt idx="72">
                  <c:v>-3.6517094804609115E-2</c:v>
                </c:pt>
                <c:pt idx="73">
                  <c:v>-3.652067386919243E-2</c:v>
                </c:pt>
                <c:pt idx="74">
                  <c:v>-3.6536183149053506E-2</c:v>
                </c:pt>
                <c:pt idx="75">
                  <c:v>-3.6687696883080836E-2</c:v>
                </c:pt>
                <c:pt idx="76">
                  <c:v>-3.7143431106690647E-2</c:v>
                </c:pt>
                <c:pt idx="77">
                  <c:v>-3.7152975278912842E-2</c:v>
                </c:pt>
                <c:pt idx="78">
                  <c:v>-3.9063002744879574E-2</c:v>
                </c:pt>
                <c:pt idx="79">
                  <c:v>-3.9098793390712802E-2</c:v>
                </c:pt>
                <c:pt idx="80">
                  <c:v>-3.9103565476823907E-2</c:v>
                </c:pt>
                <c:pt idx="81">
                  <c:v>-3.9104758498351683E-2</c:v>
                </c:pt>
                <c:pt idx="82">
                  <c:v>-3.9271781512240089E-2</c:v>
                </c:pt>
                <c:pt idx="83">
                  <c:v>-3.9271781512240089E-2</c:v>
                </c:pt>
                <c:pt idx="84">
                  <c:v>-3.9305186115017765E-2</c:v>
                </c:pt>
                <c:pt idx="85">
                  <c:v>-3.9319502373351065E-2</c:v>
                </c:pt>
                <c:pt idx="86">
                  <c:v>-3.9336204674739902E-2</c:v>
                </c:pt>
                <c:pt idx="87">
                  <c:v>-3.9337397696267679E-2</c:v>
                </c:pt>
                <c:pt idx="88">
                  <c:v>-3.9337397696267679E-2</c:v>
                </c:pt>
                <c:pt idx="89">
                  <c:v>-3.9916013137238235E-2</c:v>
                </c:pt>
                <c:pt idx="90">
                  <c:v>-3.9916013137238235E-2</c:v>
                </c:pt>
                <c:pt idx="91">
                  <c:v>-3.9923171266404878E-2</c:v>
                </c:pt>
                <c:pt idx="92">
                  <c:v>-3.9923171266404878E-2</c:v>
                </c:pt>
                <c:pt idx="93">
                  <c:v>-3.994464565390482E-2</c:v>
                </c:pt>
                <c:pt idx="94">
                  <c:v>-4.0242901035848405E-2</c:v>
                </c:pt>
                <c:pt idx="95">
                  <c:v>-4.0260796358765019E-2</c:v>
                </c:pt>
                <c:pt idx="96">
                  <c:v>-4.0278691681681647E-2</c:v>
                </c:pt>
                <c:pt idx="97">
                  <c:v>-4.028584981084829E-2</c:v>
                </c:pt>
                <c:pt idx="98">
                  <c:v>-4.0436170523347859E-2</c:v>
                </c:pt>
                <c:pt idx="99">
                  <c:v>-4.0439749587931173E-2</c:v>
                </c:pt>
                <c:pt idx="100">
                  <c:v>-4.0440942609458949E-2</c:v>
                </c:pt>
                <c:pt idx="101">
                  <c:v>-4.0444521674042277E-2</c:v>
                </c:pt>
                <c:pt idx="102">
                  <c:v>-4.5871576603887798E-2</c:v>
                </c:pt>
                <c:pt idx="103">
                  <c:v>-4.6148357598331455E-2</c:v>
                </c:pt>
                <c:pt idx="104">
                  <c:v>-4.6190113351803549E-2</c:v>
                </c:pt>
                <c:pt idx="105">
                  <c:v>-4.6206815653192401E-2</c:v>
                </c:pt>
                <c:pt idx="106">
                  <c:v>-4.6208008674720163E-2</c:v>
                </c:pt>
                <c:pt idx="107">
                  <c:v>-4.6305836439997666E-2</c:v>
                </c:pt>
                <c:pt idx="108">
                  <c:v>-4.6307029461525442E-2</c:v>
                </c:pt>
                <c:pt idx="109">
                  <c:v>-4.6600512757357937E-2</c:v>
                </c:pt>
                <c:pt idx="110">
                  <c:v>-5.2527443707340915E-2</c:v>
                </c:pt>
                <c:pt idx="111">
                  <c:v>-5.2528636728868691E-2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06-4886-9B2F-317D93A8EBC1}"/>
            </c:ext>
          </c:extLst>
        </c:ser>
        <c:ser>
          <c:idx val="7"/>
          <c:order val="7"/>
          <c:tx>
            <c:strRef>
              <c:f>'A (3)'!$V$20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(3)'!$U$21:$U$968</c:f>
              <c:numCache>
                <c:formatCode>General</c:formatCode>
                <c:ptCount val="948"/>
                <c:pt idx="0">
                  <c:v>-44000</c:v>
                </c:pt>
                <c:pt idx="1">
                  <c:v>-42000</c:v>
                </c:pt>
                <c:pt idx="2">
                  <c:v>-40000</c:v>
                </c:pt>
                <c:pt idx="3">
                  <c:v>-38000</c:v>
                </c:pt>
                <c:pt idx="4">
                  <c:v>-36000</c:v>
                </c:pt>
                <c:pt idx="5">
                  <c:v>-34000</c:v>
                </c:pt>
                <c:pt idx="6">
                  <c:v>-32000</c:v>
                </c:pt>
                <c:pt idx="7">
                  <c:v>-30000</c:v>
                </c:pt>
                <c:pt idx="8">
                  <c:v>-28000</c:v>
                </c:pt>
                <c:pt idx="9">
                  <c:v>-26000</c:v>
                </c:pt>
                <c:pt idx="10">
                  <c:v>-24000</c:v>
                </c:pt>
                <c:pt idx="11">
                  <c:v>-22000</c:v>
                </c:pt>
                <c:pt idx="12">
                  <c:v>-20000</c:v>
                </c:pt>
                <c:pt idx="13">
                  <c:v>-18000</c:v>
                </c:pt>
                <c:pt idx="14">
                  <c:v>-16000</c:v>
                </c:pt>
                <c:pt idx="15">
                  <c:v>-14000</c:v>
                </c:pt>
                <c:pt idx="16">
                  <c:v>-12000</c:v>
                </c:pt>
                <c:pt idx="17">
                  <c:v>-10000</c:v>
                </c:pt>
                <c:pt idx="18">
                  <c:v>-8000</c:v>
                </c:pt>
                <c:pt idx="19">
                  <c:v>-6000</c:v>
                </c:pt>
                <c:pt idx="20">
                  <c:v>-4000</c:v>
                </c:pt>
                <c:pt idx="21">
                  <c:v>-2000</c:v>
                </c:pt>
                <c:pt idx="22">
                  <c:v>0</c:v>
                </c:pt>
                <c:pt idx="23">
                  <c:v>2000</c:v>
                </c:pt>
                <c:pt idx="24">
                  <c:v>4000</c:v>
                </c:pt>
                <c:pt idx="25">
                  <c:v>6000</c:v>
                </c:pt>
                <c:pt idx="26">
                  <c:v>8000</c:v>
                </c:pt>
                <c:pt idx="27">
                  <c:v>10000</c:v>
                </c:pt>
                <c:pt idx="28">
                  <c:v>12000</c:v>
                </c:pt>
                <c:pt idx="29">
                  <c:v>14000</c:v>
                </c:pt>
                <c:pt idx="30">
                  <c:v>16000</c:v>
                </c:pt>
                <c:pt idx="31">
                  <c:v>18000</c:v>
                </c:pt>
                <c:pt idx="32">
                  <c:v>20000</c:v>
                </c:pt>
                <c:pt idx="33">
                  <c:v>22000</c:v>
                </c:pt>
                <c:pt idx="34">
                  <c:v>24000</c:v>
                </c:pt>
                <c:pt idx="35">
                  <c:v>26000</c:v>
                </c:pt>
                <c:pt idx="36">
                  <c:v>28000</c:v>
                </c:pt>
                <c:pt idx="37">
                  <c:v>30000</c:v>
                </c:pt>
                <c:pt idx="38">
                  <c:v>32000</c:v>
                </c:pt>
                <c:pt idx="39">
                  <c:v>34000</c:v>
                </c:pt>
                <c:pt idx="40">
                  <c:v>36000</c:v>
                </c:pt>
                <c:pt idx="41">
                  <c:v>38000</c:v>
                </c:pt>
                <c:pt idx="42">
                  <c:v>40000</c:v>
                </c:pt>
                <c:pt idx="43">
                  <c:v>42000</c:v>
                </c:pt>
                <c:pt idx="44">
                  <c:v>44000</c:v>
                </c:pt>
                <c:pt idx="45">
                  <c:v>46000</c:v>
                </c:pt>
                <c:pt idx="46">
                  <c:v>48000</c:v>
                </c:pt>
                <c:pt idx="47">
                  <c:v>50000</c:v>
                </c:pt>
                <c:pt idx="48">
                  <c:v>52000</c:v>
                </c:pt>
                <c:pt idx="49">
                  <c:v>54000</c:v>
                </c:pt>
                <c:pt idx="50">
                  <c:v>56000</c:v>
                </c:pt>
                <c:pt idx="51">
                  <c:v>58000</c:v>
                </c:pt>
                <c:pt idx="52">
                  <c:v>60000</c:v>
                </c:pt>
                <c:pt idx="53">
                  <c:v>62000</c:v>
                </c:pt>
                <c:pt idx="54">
                  <c:v>64000</c:v>
                </c:pt>
                <c:pt idx="55">
                  <c:v>66000</c:v>
                </c:pt>
                <c:pt idx="56">
                  <c:v>68000</c:v>
                </c:pt>
                <c:pt idx="57">
                  <c:v>70000</c:v>
                </c:pt>
                <c:pt idx="58">
                  <c:v>72000</c:v>
                </c:pt>
                <c:pt idx="59">
                  <c:v>74000</c:v>
                </c:pt>
                <c:pt idx="60">
                  <c:v>76000</c:v>
                </c:pt>
                <c:pt idx="61">
                  <c:v>78000</c:v>
                </c:pt>
                <c:pt idx="62">
                  <c:v>82000</c:v>
                </c:pt>
                <c:pt idx="63">
                  <c:v>84000</c:v>
                </c:pt>
                <c:pt idx="65">
                  <c:v>86000</c:v>
                </c:pt>
                <c:pt idx="66">
                  <c:v>88000</c:v>
                </c:pt>
                <c:pt idx="67">
                  <c:v>90000</c:v>
                </c:pt>
                <c:pt idx="70">
                  <c:v>96000</c:v>
                </c:pt>
                <c:pt idx="73">
                  <c:v>102000</c:v>
                </c:pt>
                <c:pt idx="76">
                  <c:v>108000</c:v>
                </c:pt>
                <c:pt idx="77">
                  <c:v>110000</c:v>
                </c:pt>
                <c:pt idx="78">
                  <c:v>112000</c:v>
                </c:pt>
                <c:pt idx="82">
                  <c:v>114000</c:v>
                </c:pt>
                <c:pt idx="83">
                  <c:v>116000</c:v>
                </c:pt>
                <c:pt idx="84">
                  <c:v>118000</c:v>
                </c:pt>
                <c:pt idx="85">
                  <c:v>120000</c:v>
                </c:pt>
                <c:pt idx="86">
                  <c:v>122000</c:v>
                </c:pt>
                <c:pt idx="87">
                  <c:v>124000</c:v>
                </c:pt>
                <c:pt idx="88">
                  <c:v>126000</c:v>
                </c:pt>
                <c:pt idx="89">
                  <c:v>128000</c:v>
                </c:pt>
                <c:pt idx="90">
                  <c:v>130000</c:v>
                </c:pt>
                <c:pt idx="91">
                  <c:v>132000</c:v>
                </c:pt>
                <c:pt idx="92">
                  <c:v>134000</c:v>
                </c:pt>
                <c:pt idx="93">
                  <c:v>136000</c:v>
                </c:pt>
                <c:pt idx="103">
                  <c:v>150000</c:v>
                </c:pt>
                <c:pt idx="104">
                  <c:v>138000</c:v>
                </c:pt>
                <c:pt idx="105">
                  <c:v>140000</c:v>
                </c:pt>
                <c:pt idx="106">
                  <c:v>142000</c:v>
                </c:pt>
                <c:pt idx="107">
                  <c:v>144000</c:v>
                </c:pt>
                <c:pt idx="108">
                  <c:v>146000</c:v>
                </c:pt>
                <c:pt idx="109">
                  <c:v>148000</c:v>
                </c:pt>
              </c:numCache>
            </c:numRef>
          </c:xVal>
          <c:yVal>
            <c:numRef>
              <c:f>'A (3)'!$V$21:$V$968</c:f>
              <c:numCache>
                <c:formatCode>General</c:formatCode>
                <c:ptCount val="948"/>
                <c:pt idx="0">
                  <c:v>0.13226894594700991</c:v>
                </c:pt>
                <c:pt idx="1">
                  <c:v>0.12574986144949377</c:v>
                </c:pt>
                <c:pt idx="2">
                  <c:v>0.11927904973338981</c:v>
                </c:pt>
                <c:pt idx="3">
                  <c:v>0.11285651079869802</c:v>
                </c:pt>
                <c:pt idx="4">
                  <c:v>0.10648224464541844</c:v>
                </c:pt>
                <c:pt idx="5">
                  <c:v>0.10015625127355106</c:v>
                </c:pt>
                <c:pt idx="6">
                  <c:v>9.3878530683095859E-2</c:v>
                </c:pt>
                <c:pt idx="7">
                  <c:v>8.7649082874052861E-2</c:v>
                </c:pt>
                <c:pt idx="8">
                  <c:v>8.146790784642205E-2</c:v>
                </c:pt>
                <c:pt idx="9">
                  <c:v>7.5335005600203439E-2</c:v>
                </c:pt>
                <c:pt idx="10">
                  <c:v>6.9250376135397015E-2</c:v>
                </c:pt>
                <c:pt idx="11">
                  <c:v>6.3214019452002779E-2</c:v>
                </c:pt>
                <c:pt idx="12">
                  <c:v>5.7225935550020743E-2</c:v>
                </c:pt>
                <c:pt idx="13">
                  <c:v>5.1286124429450894E-2</c:v>
                </c:pt>
                <c:pt idx="14">
                  <c:v>4.5394586090293239E-2</c:v>
                </c:pt>
                <c:pt idx="15">
                  <c:v>3.9551320532547778E-2</c:v>
                </c:pt>
                <c:pt idx="16">
                  <c:v>3.375632775621451E-2</c:v>
                </c:pt>
                <c:pt idx="17">
                  <c:v>2.8009607761293433E-2</c:v>
                </c:pt>
                <c:pt idx="18">
                  <c:v>2.2311160547784547E-2</c:v>
                </c:pt>
                <c:pt idx="19">
                  <c:v>1.6660986115687854E-2</c:v>
                </c:pt>
                <c:pt idx="20">
                  <c:v>1.1059084465003352E-2</c:v>
                </c:pt>
                <c:pt idx="21">
                  <c:v>5.5054555957310437E-3</c:v>
                </c:pt>
                <c:pt idx="22">
                  <c:v>9.9507870928499092E-8</c:v>
                </c:pt>
                <c:pt idx="23">
                  <c:v>-5.4569837985769948E-3</c:v>
                </c:pt>
                <c:pt idx="24">
                  <c:v>-1.0865794323612725E-2</c:v>
                </c:pt>
                <c:pt idx="25">
                  <c:v>-1.6226332067236265E-2</c:v>
                </c:pt>
                <c:pt idx="26">
                  <c:v>-2.1538597029447607E-2</c:v>
                </c:pt>
                <c:pt idx="27">
                  <c:v>-2.6802589210246763E-2</c:v>
                </c:pt>
                <c:pt idx="28">
                  <c:v>-3.2018308609633728E-2</c:v>
                </c:pt>
                <c:pt idx="29">
                  <c:v>-3.7185755227608495E-2</c:v>
                </c:pt>
                <c:pt idx="30">
                  <c:v>-4.2304929064171069E-2</c:v>
                </c:pt>
                <c:pt idx="31">
                  <c:v>-4.7375830119321449E-2</c:v>
                </c:pt>
                <c:pt idx="32">
                  <c:v>-5.2398458393059649E-2</c:v>
                </c:pt>
                <c:pt idx="33">
                  <c:v>-5.7372813885385641E-2</c:v>
                </c:pt>
                <c:pt idx="34">
                  <c:v>-6.2298896596299454E-2</c:v>
                </c:pt>
                <c:pt idx="35">
                  <c:v>-6.7176706525801058E-2</c:v>
                </c:pt>
                <c:pt idx="36">
                  <c:v>-7.2006243673890497E-2</c:v>
                </c:pt>
                <c:pt idx="37">
                  <c:v>-7.6787508040567706E-2</c:v>
                </c:pt>
                <c:pt idx="38">
                  <c:v>-8.1520499625832757E-2</c:v>
                </c:pt>
                <c:pt idx="39">
                  <c:v>-8.6205218429685607E-2</c:v>
                </c:pt>
                <c:pt idx="40">
                  <c:v>-9.0841664452126242E-2</c:v>
                </c:pt>
                <c:pt idx="41">
                  <c:v>-9.5429837693154718E-2</c:v>
                </c:pt>
                <c:pt idx="42">
                  <c:v>-9.9969738152770979E-2</c:v>
                </c:pt>
                <c:pt idx="43">
                  <c:v>-0.10446136583097505</c:v>
                </c:pt>
                <c:pt idx="44">
                  <c:v>-0.10890472072776694</c:v>
                </c:pt>
                <c:pt idx="45">
                  <c:v>-0.11329980284314664</c:v>
                </c:pt>
                <c:pt idx="46">
                  <c:v>-0.11764661217711415</c:v>
                </c:pt>
                <c:pt idx="47">
                  <c:v>-0.12194514872966945</c:v>
                </c:pt>
                <c:pt idx="48">
                  <c:v>-0.12619541250081256</c:v>
                </c:pt>
                <c:pt idx="49">
                  <c:v>-0.13039740349054346</c:v>
                </c:pt>
                <c:pt idx="50">
                  <c:v>-0.13455112169886221</c:v>
                </c:pt>
                <c:pt idx="51">
                  <c:v>-0.13865656712576874</c:v>
                </c:pt>
                <c:pt idx="52">
                  <c:v>-0.14271373977126309</c:v>
                </c:pt>
                <c:pt idx="53">
                  <c:v>-0.14672263963534524</c:v>
                </c:pt>
                <c:pt idx="54">
                  <c:v>-0.15068326671801519</c:v>
                </c:pt>
                <c:pt idx="55">
                  <c:v>-0.15459562101927296</c:v>
                </c:pt>
                <c:pt idx="56">
                  <c:v>-0.15845970253911854</c:v>
                </c:pt>
                <c:pt idx="57">
                  <c:v>-0.16227551127755191</c:v>
                </c:pt>
                <c:pt idx="58">
                  <c:v>-0.16604304723457311</c:v>
                </c:pt>
                <c:pt idx="59">
                  <c:v>-0.16976231041018211</c:v>
                </c:pt>
                <c:pt idx="60">
                  <c:v>-0.17343330080437891</c:v>
                </c:pt>
                <c:pt idx="61">
                  <c:v>-0.17705601841716351</c:v>
                </c:pt>
                <c:pt idx="62">
                  <c:v>-0.18415663529849619</c:v>
                </c:pt>
                <c:pt idx="63">
                  <c:v>-0.18763453456704421</c:v>
                </c:pt>
                <c:pt idx="65">
                  <c:v>-0.19106416105418006</c:v>
                </c:pt>
                <c:pt idx="66">
                  <c:v>-0.19444551475990371</c:v>
                </c:pt>
                <c:pt idx="67">
                  <c:v>-0.19777859568421516</c:v>
                </c:pt>
                <c:pt idx="70">
                  <c:v>-0.20748820176867638</c:v>
                </c:pt>
                <c:pt idx="73">
                  <c:v>-0.21676335282042786</c:v>
                </c:pt>
                <c:pt idx="76">
                  <c:v>-0.22560404883946955</c:v>
                </c:pt>
                <c:pt idx="77">
                  <c:v>-0.2284544019496591</c:v>
                </c:pt>
                <c:pt idx="78">
                  <c:v>-0.23125648227843648</c:v>
                </c:pt>
                <c:pt idx="82">
                  <c:v>-0.23401028982580158</c:v>
                </c:pt>
                <c:pt idx="83">
                  <c:v>-0.23671582459175455</c:v>
                </c:pt>
                <c:pt idx="84">
                  <c:v>-0.23937308657629536</c:v>
                </c:pt>
                <c:pt idx="85">
                  <c:v>-0.24198207577942388</c:v>
                </c:pt>
                <c:pt idx="86">
                  <c:v>-0.24454279220114028</c:v>
                </c:pt>
                <c:pt idx="87">
                  <c:v>-0.24705523584144451</c:v>
                </c:pt>
                <c:pt idx="88">
                  <c:v>-0.24951940670033645</c:v>
                </c:pt>
                <c:pt idx="89">
                  <c:v>-0.25193530477781628</c:v>
                </c:pt>
                <c:pt idx="90">
                  <c:v>-0.25430293007388388</c:v>
                </c:pt>
                <c:pt idx="91">
                  <c:v>-0.25662228258853925</c:v>
                </c:pt>
                <c:pt idx="92">
                  <c:v>-0.25889336232178251</c:v>
                </c:pt>
                <c:pt idx="93">
                  <c:v>-0.26111616927361359</c:v>
                </c:pt>
                <c:pt idx="103">
                  <c:v>-0.27532418005688941</c:v>
                </c:pt>
                <c:pt idx="104">
                  <c:v>-0.26329070344403238</c:v>
                </c:pt>
                <c:pt idx="105">
                  <c:v>-0.26541696483303906</c:v>
                </c:pt>
                <c:pt idx="106">
                  <c:v>-0.26749495344063351</c:v>
                </c:pt>
                <c:pt idx="107">
                  <c:v>-0.26952466926681573</c:v>
                </c:pt>
                <c:pt idx="108">
                  <c:v>-0.27150611231158583</c:v>
                </c:pt>
                <c:pt idx="109">
                  <c:v>-0.27343928257494376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06-4886-9B2F-317D93A8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814208"/>
        <c:axId val="1"/>
      </c:scatterChart>
      <c:valAx>
        <c:axId val="714814208"/>
        <c:scaling>
          <c:orientation val="minMax"/>
          <c:max val="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48001153035062"/>
              <c:y val="0.88339920948616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23121387283239E-2"/>
              <c:y val="0.4189723320158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814208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005792484031981"/>
          <c:y val="0.9486166007905138"/>
          <c:w val="0.86820857797399609"/>
          <c:h val="0.988142292490118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393899482723810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4729816454051"/>
          <c:y val="0.14545497589659059"/>
          <c:w val="0.82758674283168343"/>
          <c:h val="0.645456455541120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Locher, 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(4)'!$H$21:$H$968</c:f>
              <c:numCache>
                <c:formatCode>General</c:formatCode>
                <c:ptCount val="948"/>
                <c:pt idx="11">
                  <c:v>3.1461790000321344E-2</c:v>
                </c:pt>
                <c:pt idx="55">
                  <c:v>2.4692119994142558E-2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1-4A39-BC38-310B6BD064AD}"/>
            </c:ext>
          </c:extLst>
        </c:ser>
        <c:ser>
          <c:idx val="1"/>
          <c:order val="1"/>
          <c:tx>
            <c:strRef>
              <c:f>'A (4)'!$I$20</c:f>
              <c:strCache>
                <c:ptCount val="1"/>
                <c:pt idx="0">
                  <c:v>Samec 1996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(4)'!$I$21:$I$968</c:f>
              <c:numCache>
                <c:formatCode>General</c:formatCode>
                <c:ptCount val="948"/>
                <c:pt idx="0">
                  <c:v>6.6209019998495933E-2</c:v>
                </c:pt>
                <c:pt idx="1">
                  <c:v>6.5589979996730108E-2</c:v>
                </c:pt>
                <c:pt idx="3">
                  <c:v>4.1702230002556462E-2</c:v>
                </c:pt>
                <c:pt idx="5">
                  <c:v>2.5926729998900555E-2</c:v>
                </c:pt>
                <c:pt idx="6">
                  <c:v>2.459679999446962E-2</c:v>
                </c:pt>
                <c:pt idx="7">
                  <c:v>2.3219249997055158E-2</c:v>
                </c:pt>
                <c:pt idx="8">
                  <c:v>2.2841700003482401E-2</c:v>
                </c:pt>
                <c:pt idx="9">
                  <c:v>2.4440339991997462E-2</c:v>
                </c:pt>
                <c:pt idx="12">
                  <c:v>3.1461790000321344E-2</c:v>
                </c:pt>
                <c:pt idx="16">
                  <c:v>3.4605209999426734E-2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1-4A39-BC38-310B6BD064AD}"/>
            </c:ext>
          </c:extLst>
        </c:ser>
        <c:ser>
          <c:idx val="2"/>
          <c:order val="2"/>
          <c:tx>
            <c:strRef>
              <c:f>'A (4)'!$J$20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(4)'!$J$21:$J$968</c:f>
              <c:numCache>
                <c:formatCode>General</c:formatCode>
                <c:ptCount val="948"/>
                <c:pt idx="49">
                  <c:v>-2.2245000582188368E-4</c:v>
                </c:pt>
                <c:pt idx="50">
                  <c:v>0</c:v>
                </c:pt>
                <c:pt idx="52">
                  <c:v>-4.9206760006200057E-2</c:v>
                </c:pt>
                <c:pt idx="53">
                  <c:v>-5.26319299970055E-2</c:v>
                </c:pt>
                <c:pt idx="54">
                  <c:v>-5.7560499997634906E-2</c:v>
                </c:pt>
                <c:pt idx="64">
                  <c:v>-3.2267720001982525E-2</c:v>
                </c:pt>
                <c:pt idx="65">
                  <c:v>4.7555929995724E-2</c:v>
                </c:pt>
                <c:pt idx="66">
                  <c:v>-6.2859530007699504E-2</c:v>
                </c:pt>
                <c:pt idx="67">
                  <c:v>1.1700490002112929E-2</c:v>
                </c:pt>
                <c:pt idx="68">
                  <c:v>1.1175319996254984E-2</c:v>
                </c:pt>
                <c:pt idx="69">
                  <c:v>1.1099130002548918E-2</c:v>
                </c:pt>
                <c:pt idx="70">
                  <c:v>7.5188599948887713E-3</c:v>
                </c:pt>
                <c:pt idx="72">
                  <c:v>-1.5532129997154698E-2</c:v>
                </c:pt>
                <c:pt idx="74">
                  <c:v>-3.203485000267392E-2</c:v>
                </c:pt>
                <c:pt idx="75">
                  <c:v>-4.3731440004194155E-2</c:v>
                </c:pt>
                <c:pt idx="76">
                  <c:v>6.0478790001070593E-2</c:v>
                </c:pt>
                <c:pt idx="77">
                  <c:v>6.1077430000295863E-2</c:v>
                </c:pt>
                <c:pt idx="79">
                  <c:v>5.9450329994433559E-2</c:v>
                </c:pt>
                <c:pt idx="80">
                  <c:v>6.0949649996473454E-2</c:v>
                </c:pt>
                <c:pt idx="81">
                  <c:v>5.2724479995958973E-2</c:v>
                </c:pt>
                <c:pt idx="82">
                  <c:v>4.5100679999450222E-2</c:v>
                </c:pt>
                <c:pt idx="83">
                  <c:v>4.5100679999450222E-2</c:v>
                </c:pt>
                <c:pt idx="84">
                  <c:v>4.2495919995417353E-2</c:v>
                </c:pt>
                <c:pt idx="85">
                  <c:v>4.1093879997788463E-2</c:v>
                </c:pt>
                <c:pt idx="86">
                  <c:v>3.9941499999258667E-2</c:v>
                </c:pt>
                <c:pt idx="87">
                  <c:v>4.0716329996939749E-2</c:v>
                </c:pt>
                <c:pt idx="88">
                  <c:v>4.1016329996637069E-2</c:v>
                </c:pt>
                <c:pt idx="89">
                  <c:v>3.0888000037521124E-4</c:v>
                </c:pt>
                <c:pt idx="90">
                  <c:v>3.0888000037521124E-4</c:v>
                </c:pt>
                <c:pt idx="91">
                  <c:v>-2.4214000586653128E-4</c:v>
                </c:pt>
                <c:pt idx="92">
                  <c:v>-2.4214000586653128E-4</c:v>
                </c:pt>
                <c:pt idx="93">
                  <c:v>-2.1952000024612062E-3</c:v>
                </c:pt>
                <c:pt idx="94">
                  <c:v>-2.5987700006226078E-2</c:v>
                </c:pt>
                <c:pt idx="95">
                  <c:v>-1.9565250004234258E-2</c:v>
                </c:pt>
                <c:pt idx="96">
                  <c:v>-2.514280000468716E-2</c:v>
                </c:pt>
                <c:pt idx="97">
                  <c:v>-2.0293820001825225E-2</c:v>
                </c:pt>
                <c:pt idx="98">
                  <c:v>-3.6265239999920595E-2</c:v>
                </c:pt>
                <c:pt idx="99">
                  <c:v>-3.5440750005363952E-2</c:v>
                </c:pt>
                <c:pt idx="100">
                  <c:v>-3.4265920003235806E-2</c:v>
                </c:pt>
                <c:pt idx="101">
                  <c:v>-3.4541430002718698E-2</c:v>
                </c:pt>
                <c:pt idx="102">
                  <c:v>-4.3642500022542663E-3</c:v>
                </c:pt>
                <c:pt idx="103">
                  <c:v>-2.3903689972939901E-2</c:v>
                </c:pt>
                <c:pt idx="104">
                  <c:v>-2.738464000140084E-2</c:v>
                </c:pt>
                <c:pt idx="105">
                  <c:v>-2.8837020006903913E-2</c:v>
                </c:pt>
                <c:pt idx="106">
                  <c:v>-2.6962190007907338E-2</c:v>
                </c:pt>
                <c:pt idx="107">
                  <c:v>-3.4426130005158484E-2</c:v>
                </c:pt>
                <c:pt idx="108">
                  <c:v>-3.6051299997780006E-2</c:v>
                </c:pt>
                <c:pt idx="109">
                  <c:v>-5.6143120003980584E-2</c:v>
                </c:pt>
                <c:pt idx="110">
                  <c:v>6.5212999994400889E-2</c:v>
                </c:pt>
                <c:pt idx="111">
                  <c:v>6.558783000218682E-2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41-4A39-BC38-310B6BD064AD}"/>
            </c:ext>
          </c:extLst>
        </c:ser>
        <c:ser>
          <c:idx val="3"/>
          <c:order val="3"/>
          <c:tx>
            <c:strRef>
              <c:f>'A (4)'!$K$20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(4)'!$K$21:$K$968</c:f>
              <c:numCache>
                <c:formatCode>General</c:formatCode>
                <c:ptCount val="948"/>
                <c:pt idx="61">
                  <c:v>1.351083000190556E-2</c:v>
                </c:pt>
                <c:pt idx="73">
                  <c:v>-3.0677640002977569E-2</c:v>
                </c:pt>
                <c:pt idx="78">
                  <c:v>5.9705430001486093E-2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1-4A39-BC38-310B6BD064AD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Shoup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(4)'!$L$21:$L$968</c:f>
              <c:numCache>
                <c:formatCode>General</c:formatCode>
                <c:ptCount val="948"/>
                <c:pt idx="60">
                  <c:v>2.0222498409566469E-2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41-4A39-BC38-310B6BD064AD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(4)'!$M$21:$M$968</c:f>
              <c:numCache>
                <c:formatCode>General</c:formatCode>
                <c:ptCount val="948"/>
                <c:pt idx="2">
                  <c:v>6.5589979996730108E-2</c:v>
                </c:pt>
                <c:pt idx="4">
                  <c:v>4.1702230002556462E-2</c:v>
                </c:pt>
                <c:pt idx="10">
                  <c:v>2.4440339991997462E-2</c:v>
                </c:pt>
                <c:pt idx="13">
                  <c:v>3.1461790000321344E-2</c:v>
                </c:pt>
                <c:pt idx="14">
                  <c:v>3.1461790000321344E-2</c:v>
                </c:pt>
                <c:pt idx="15">
                  <c:v>3.3605210002860986E-2</c:v>
                </c:pt>
                <c:pt idx="17">
                  <c:v>4.0180039999540895E-2</c:v>
                </c:pt>
                <c:pt idx="18">
                  <c:v>2.8424939999240451E-2</c:v>
                </c:pt>
                <c:pt idx="19">
                  <c:v>3.5424939997028559E-2</c:v>
                </c:pt>
                <c:pt idx="20">
                  <c:v>4.9424939992604777E-2</c:v>
                </c:pt>
                <c:pt idx="21">
                  <c:v>4.9448749996372499E-2</c:v>
                </c:pt>
                <c:pt idx="22">
                  <c:v>2.2183449997100979E-2</c:v>
                </c:pt>
                <c:pt idx="23">
                  <c:v>3.5183449996111449E-2</c:v>
                </c:pt>
                <c:pt idx="24">
                  <c:v>2.8977499969187193E-3</c:v>
                </c:pt>
                <c:pt idx="25">
                  <c:v>3.4113599976990372E-3</c:v>
                </c:pt>
                <c:pt idx="26">
                  <c:v>6.4113599946722388E-3</c:v>
                </c:pt>
                <c:pt idx="27">
                  <c:v>6.4113599946722388E-3</c:v>
                </c:pt>
                <c:pt idx="28">
                  <c:v>-7.7212899996084161E-3</c:v>
                </c:pt>
                <c:pt idx="29">
                  <c:v>2.7870999474544078E-4</c:v>
                </c:pt>
                <c:pt idx="30">
                  <c:v>1.2787099985871464E-3</c:v>
                </c:pt>
                <c:pt idx="31">
                  <c:v>-2.1938850004517008E-2</c:v>
                </c:pt>
                <c:pt idx="32">
                  <c:v>-3.944564000266837E-2</c:v>
                </c:pt>
                <c:pt idx="33">
                  <c:v>-3.2799380001961254E-2</c:v>
                </c:pt>
                <c:pt idx="34">
                  <c:v>-3.5224550003476907E-2</c:v>
                </c:pt>
                <c:pt idx="35">
                  <c:v>-4.5200740001746453E-2</c:v>
                </c:pt>
                <c:pt idx="36">
                  <c:v>-4.555106999760028E-2</c:v>
                </c:pt>
                <c:pt idx="37">
                  <c:v>-4.1551069996785372E-2</c:v>
                </c:pt>
                <c:pt idx="38">
                  <c:v>-5.4976240004179999E-2</c:v>
                </c:pt>
                <c:pt idx="39">
                  <c:v>-3.7976240004354622E-2</c:v>
                </c:pt>
                <c:pt idx="40">
                  <c:v>-6.5952429999015294E-2</c:v>
                </c:pt>
                <c:pt idx="41">
                  <c:v>-5.1952429996163119E-2</c:v>
                </c:pt>
                <c:pt idx="42">
                  <c:v>-5.3928620007354766E-2</c:v>
                </c:pt>
                <c:pt idx="43">
                  <c:v>-5.0353790000372101E-2</c:v>
                </c:pt>
                <c:pt idx="44">
                  <c:v>-5.6329980005102698E-2</c:v>
                </c:pt>
                <c:pt idx="45">
                  <c:v>-5.5329980001260992E-2</c:v>
                </c:pt>
                <c:pt idx="46">
                  <c:v>5.419044999871403E-2</c:v>
                </c:pt>
                <c:pt idx="47">
                  <c:v>3.8500319999002386E-2</c:v>
                </c:pt>
                <c:pt idx="48">
                  <c:v>-1.9775030006712768E-2</c:v>
                </c:pt>
                <c:pt idx="51">
                  <c:v>9.5244899930548854E-3</c:v>
                </c:pt>
                <c:pt idx="56">
                  <c:v>2.789212000061525E-2</c:v>
                </c:pt>
                <c:pt idx="57">
                  <c:v>-3.2990100080496632E-3</c:v>
                </c:pt>
                <c:pt idx="58">
                  <c:v>-2.1885959999053739E-2</c:v>
                </c:pt>
                <c:pt idx="59">
                  <c:v>-3.1658740008424502E-2</c:v>
                </c:pt>
                <c:pt idx="62">
                  <c:v>-1.0715680000430439E-2</c:v>
                </c:pt>
                <c:pt idx="63">
                  <c:v>-2.6447640004334971E-2</c:v>
                </c:pt>
                <c:pt idx="71">
                  <c:v>-1.3647790001414251E-2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41-4A39-BC38-310B6BD064AD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 (4)'!$F$21:$F$968</c:f>
              <c:numCache>
                <c:formatCode>General</c:formatCode>
                <c:ptCount val="948"/>
                <c:pt idx="0">
                  <c:v>-43703</c:v>
                </c:pt>
                <c:pt idx="1">
                  <c:v>-43647</c:v>
                </c:pt>
                <c:pt idx="2">
                  <c:v>-43647</c:v>
                </c:pt>
                <c:pt idx="3">
                  <c:v>-43609.5</c:v>
                </c:pt>
                <c:pt idx="4">
                  <c:v>-43609.5</c:v>
                </c:pt>
                <c:pt idx="5">
                  <c:v>-43534.5</c:v>
                </c:pt>
                <c:pt idx="6">
                  <c:v>-43520</c:v>
                </c:pt>
                <c:pt idx="7">
                  <c:v>-43512.5</c:v>
                </c:pt>
                <c:pt idx="8">
                  <c:v>-43505</c:v>
                </c:pt>
                <c:pt idx="9">
                  <c:v>-43501</c:v>
                </c:pt>
                <c:pt idx="10">
                  <c:v>-43501</c:v>
                </c:pt>
                <c:pt idx="11">
                  <c:v>-10843.5</c:v>
                </c:pt>
                <c:pt idx="12">
                  <c:v>-10843.5</c:v>
                </c:pt>
                <c:pt idx="13">
                  <c:v>-10843.5</c:v>
                </c:pt>
                <c:pt idx="14">
                  <c:v>-10843.5</c:v>
                </c:pt>
                <c:pt idx="15">
                  <c:v>-6706.5</c:v>
                </c:pt>
                <c:pt idx="16">
                  <c:v>-6706.5</c:v>
                </c:pt>
                <c:pt idx="17">
                  <c:v>-6706</c:v>
                </c:pt>
                <c:pt idx="18">
                  <c:v>-6691</c:v>
                </c:pt>
                <c:pt idx="19">
                  <c:v>-6691</c:v>
                </c:pt>
                <c:pt idx="20">
                  <c:v>-6691</c:v>
                </c:pt>
                <c:pt idx="21">
                  <c:v>-6687.5</c:v>
                </c:pt>
                <c:pt idx="22">
                  <c:v>-6642.5</c:v>
                </c:pt>
                <c:pt idx="23">
                  <c:v>-6642.5</c:v>
                </c:pt>
                <c:pt idx="24">
                  <c:v>-6537.5</c:v>
                </c:pt>
                <c:pt idx="25">
                  <c:v>-6504</c:v>
                </c:pt>
                <c:pt idx="26">
                  <c:v>-6504</c:v>
                </c:pt>
                <c:pt idx="27">
                  <c:v>-6504</c:v>
                </c:pt>
                <c:pt idx="28">
                  <c:v>-6481.5</c:v>
                </c:pt>
                <c:pt idx="29">
                  <c:v>-6481.5</c:v>
                </c:pt>
                <c:pt idx="30">
                  <c:v>-6481.5</c:v>
                </c:pt>
                <c:pt idx="31">
                  <c:v>-5547.5</c:v>
                </c:pt>
                <c:pt idx="32">
                  <c:v>-5454</c:v>
                </c:pt>
                <c:pt idx="33">
                  <c:v>-5443</c:v>
                </c:pt>
                <c:pt idx="34">
                  <c:v>-5442.5</c:v>
                </c:pt>
                <c:pt idx="35">
                  <c:v>-5439</c:v>
                </c:pt>
                <c:pt idx="36">
                  <c:v>-5364.5</c:v>
                </c:pt>
                <c:pt idx="37">
                  <c:v>-5364.5</c:v>
                </c:pt>
                <c:pt idx="38">
                  <c:v>-5364</c:v>
                </c:pt>
                <c:pt idx="39">
                  <c:v>-5364</c:v>
                </c:pt>
                <c:pt idx="40">
                  <c:v>-5360.5</c:v>
                </c:pt>
                <c:pt idx="41">
                  <c:v>-5360.5</c:v>
                </c:pt>
                <c:pt idx="42">
                  <c:v>-5357</c:v>
                </c:pt>
                <c:pt idx="43">
                  <c:v>-5356.5</c:v>
                </c:pt>
                <c:pt idx="44">
                  <c:v>-5353</c:v>
                </c:pt>
                <c:pt idx="45">
                  <c:v>-5353</c:v>
                </c:pt>
                <c:pt idx="46">
                  <c:v>-5192.5</c:v>
                </c:pt>
                <c:pt idx="47">
                  <c:v>-2648</c:v>
                </c:pt>
                <c:pt idx="48">
                  <c:v>-1470.5</c:v>
                </c:pt>
                <c:pt idx="49">
                  <c:v>-7.5</c:v>
                </c:pt>
                <c:pt idx="50">
                  <c:v>0</c:v>
                </c:pt>
                <c:pt idx="51">
                  <c:v>1.5</c:v>
                </c:pt>
                <c:pt idx="52">
                  <c:v>314</c:v>
                </c:pt>
                <c:pt idx="53">
                  <c:v>314.5</c:v>
                </c:pt>
                <c:pt idx="54">
                  <c:v>325</c:v>
                </c:pt>
                <c:pt idx="55">
                  <c:v>7082</c:v>
                </c:pt>
                <c:pt idx="56">
                  <c:v>7082</c:v>
                </c:pt>
                <c:pt idx="57">
                  <c:v>7276.5</c:v>
                </c:pt>
                <c:pt idx="58">
                  <c:v>8194</c:v>
                </c:pt>
                <c:pt idx="59">
                  <c:v>8261</c:v>
                </c:pt>
                <c:pt idx="60">
                  <c:v>9555.5</c:v>
                </c:pt>
                <c:pt idx="61">
                  <c:v>9600.5</c:v>
                </c:pt>
                <c:pt idx="62">
                  <c:v>9752</c:v>
                </c:pt>
                <c:pt idx="63">
                  <c:v>9846</c:v>
                </c:pt>
                <c:pt idx="64">
                  <c:v>12258</c:v>
                </c:pt>
                <c:pt idx="65">
                  <c:v>12387</c:v>
                </c:pt>
                <c:pt idx="66">
                  <c:v>12454.5</c:v>
                </c:pt>
                <c:pt idx="67">
                  <c:v>13601.5</c:v>
                </c:pt>
                <c:pt idx="68">
                  <c:v>13602</c:v>
                </c:pt>
                <c:pt idx="69">
                  <c:v>13605.5</c:v>
                </c:pt>
                <c:pt idx="70">
                  <c:v>13621</c:v>
                </c:pt>
                <c:pt idx="71">
                  <c:v>13743.5</c:v>
                </c:pt>
                <c:pt idx="72">
                  <c:v>13844.5</c:v>
                </c:pt>
                <c:pt idx="73">
                  <c:v>13846</c:v>
                </c:pt>
                <c:pt idx="74">
                  <c:v>13852.5</c:v>
                </c:pt>
                <c:pt idx="75">
                  <c:v>13916</c:v>
                </c:pt>
                <c:pt idx="76">
                  <c:v>14106.5</c:v>
                </c:pt>
                <c:pt idx="77">
                  <c:v>14110.5</c:v>
                </c:pt>
                <c:pt idx="78">
                  <c:v>14910.5</c:v>
                </c:pt>
                <c:pt idx="79">
                  <c:v>14925.5</c:v>
                </c:pt>
                <c:pt idx="80">
                  <c:v>14927.5</c:v>
                </c:pt>
                <c:pt idx="81">
                  <c:v>14928</c:v>
                </c:pt>
                <c:pt idx="82">
                  <c:v>14998</c:v>
                </c:pt>
                <c:pt idx="83">
                  <c:v>14998</c:v>
                </c:pt>
                <c:pt idx="84">
                  <c:v>15012</c:v>
                </c:pt>
                <c:pt idx="85">
                  <c:v>15018</c:v>
                </c:pt>
                <c:pt idx="86">
                  <c:v>15025</c:v>
                </c:pt>
                <c:pt idx="87">
                  <c:v>15025.5</c:v>
                </c:pt>
                <c:pt idx="88">
                  <c:v>15025.5</c:v>
                </c:pt>
                <c:pt idx="89">
                  <c:v>15268</c:v>
                </c:pt>
                <c:pt idx="90">
                  <c:v>15268</c:v>
                </c:pt>
                <c:pt idx="91">
                  <c:v>15271</c:v>
                </c:pt>
                <c:pt idx="92">
                  <c:v>15271</c:v>
                </c:pt>
                <c:pt idx="93">
                  <c:v>15280</c:v>
                </c:pt>
                <c:pt idx="94">
                  <c:v>15405</c:v>
                </c:pt>
                <c:pt idx="95">
                  <c:v>15412.5</c:v>
                </c:pt>
                <c:pt idx="96">
                  <c:v>15420</c:v>
                </c:pt>
                <c:pt idx="97">
                  <c:v>15423</c:v>
                </c:pt>
                <c:pt idx="98">
                  <c:v>15486</c:v>
                </c:pt>
                <c:pt idx="99">
                  <c:v>15487.5</c:v>
                </c:pt>
                <c:pt idx="100">
                  <c:v>15488</c:v>
                </c:pt>
                <c:pt idx="101">
                  <c:v>15489.5</c:v>
                </c:pt>
                <c:pt idx="102">
                  <c:v>17762.5</c:v>
                </c:pt>
                <c:pt idx="103">
                  <c:v>17878.5</c:v>
                </c:pt>
                <c:pt idx="104">
                  <c:v>17896</c:v>
                </c:pt>
                <c:pt idx="105">
                  <c:v>17903</c:v>
                </c:pt>
                <c:pt idx="106">
                  <c:v>17903.5</c:v>
                </c:pt>
                <c:pt idx="107">
                  <c:v>17944.5</c:v>
                </c:pt>
                <c:pt idx="108">
                  <c:v>17945</c:v>
                </c:pt>
                <c:pt idx="109">
                  <c:v>18068</c:v>
                </c:pt>
                <c:pt idx="110">
                  <c:v>20550</c:v>
                </c:pt>
                <c:pt idx="111">
                  <c:v>20550.5</c:v>
                </c:pt>
              </c:numCache>
            </c:numRef>
          </c:xVal>
          <c:yVal>
            <c:numRef>
              <c:f>'A (4)'!$N$21:$N$968</c:f>
              <c:numCache>
                <c:formatCode>General</c:formatCode>
                <c:ptCount val="948"/>
                <c:pt idx="2">
                  <c:v>-3.6381277166839962E-2</c:v>
                </c:pt>
                <c:pt idx="4">
                  <c:v>-3.6357147675618873E-2</c:v>
                </c:pt>
                <c:pt idx="9">
                  <c:v>-3.628733301435251E-2</c:v>
                </c:pt>
                <c:pt idx="10">
                  <c:v>-3.628733301435251E-2</c:v>
                </c:pt>
                <c:pt idx="11">
                  <c:v>-1.5273763426276706E-2</c:v>
                </c:pt>
                <c:pt idx="12">
                  <c:v>-1.5273763426276706E-2</c:v>
                </c:pt>
                <c:pt idx="13">
                  <c:v>-1.5273763426276706E-2</c:v>
                </c:pt>
                <c:pt idx="14">
                  <c:v>-1.5273763426276706E-2</c:v>
                </c:pt>
                <c:pt idx="15">
                  <c:v>-1.2611797954765733E-2</c:v>
                </c:pt>
                <c:pt idx="16">
                  <c:v>-1.2611797954765733E-2</c:v>
                </c:pt>
                <c:pt idx="17">
                  <c:v>-1.261147622821612E-2</c:v>
                </c:pt>
                <c:pt idx="18">
                  <c:v>-1.2601824431727682E-2</c:v>
                </c:pt>
                <c:pt idx="19">
                  <c:v>-1.2601824431727682E-2</c:v>
                </c:pt>
                <c:pt idx="20">
                  <c:v>-1.2601824431727682E-2</c:v>
                </c:pt>
                <c:pt idx="21">
                  <c:v>-1.259957234588038E-2</c:v>
                </c:pt>
                <c:pt idx="22">
                  <c:v>-1.2570616956415068E-2</c:v>
                </c:pt>
                <c:pt idx="23">
                  <c:v>-1.2570616956415068E-2</c:v>
                </c:pt>
                <c:pt idx="24">
                  <c:v>-1.2503054380996009E-2</c:v>
                </c:pt>
                <c:pt idx="25">
                  <c:v>-1.2481498702171832E-2</c:v>
                </c:pt>
                <c:pt idx="26">
                  <c:v>-1.2481498702171832E-2</c:v>
                </c:pt>
                <c:pt idx="27">
                  <c:v>-1.2481498702171832E-2</c:v>
                </c:pt>
                <c:pt idx="28">
                  <c:v>-1.2467021007439176E-2</c:v>
                </c:pt>
                <c:pt idx="29">
                  <c:v>-1.2467021007439176E-2</c:v>
                </c:pt>
                <c:pt idx="30">
                  <c:v>-1.2467021007439176E-2</c:v>
                </c:pt>
                <c:pt idx="31">
                  <c:v>-1.1866035812759154E-2</c:v>
                </c:pt>
                <c:pt idx="32">
                  <c:v>-1.1805872947981228E-2</c:v>
                </c:pt>
                <c:pt idx="33">
                  <c:v>-1.1798794963889709E-2</c:v>
                </c:pt>
                <c:pt idx="34">
                  <c:v>-1.1798473237340094E-2</c:v>
                </c:pt>
                <c:pt idx="35">
                  <c:v>-1.1796221151492791E-2</c:v>
                </c:pt>
                <c:pt idx="36">
                  <c:v>-1.1748283895600221E-2</c:v>
                </c:pt>
                <c:pt idx="37">
                  <c:v>-1.1748283895600221E-2</c:v>
                </c:pt>
                <c:pt idx="38">
                  <c:v>-1.1747962169050606E-2</c:v>
                </c:pt>
                <c:pt idx="39">
                  <c:v>-1.1747962169050606E-2</c:v>
                </c:pt>
                <c:pt idx="40">
                  <c:v>-1.1745710083203305E-2</c:v>
                </c:pt>
                <c:pt idx="41">
                  <c:v>-1.1745710083203305E-2</c:v>
                </c:pt>
                <c:pt idx="42">
                  <c:v>-1.1743457997356002E-2</c:v>
                </c:pt>
                <c:pt idx="43">
                  <c:v>-1.1743136270806387E-2</c:v>
                </c:pt>
                <c:pt idx="44">
                  <c:v>-1.1740884184959086E-2</c:v>
                </c:pt>
                <c:pt idx="45">
                  <c:v>-1.1740884184959086E-2</c:v>
                </c:pt>
                <c:pt idx="46">
                  <c:v>-1.1637609962532807E-2</c:v>
                </c:pt>
                <c:pt idx="47">
                  <c:v>-1.0000343551544248E-2</c:v>
                </c:pt>
                <c:pt idx="48">
                  <c:v>-9.2426775272019292E-3</c:v>
                </c:pt>
                <c:pt idx="49">
                  <c:v>-8.3013056430296904E-3</c:v>
                </c:pt>
                <c:pt idx="50">
                  <c:v>-8.2964797447854718E-3</c:v>
                </c:pt>
                <c:pt idx="51">
                  <c:v>-8.2955145651366288E-3</c:v>
                </c:pt>
                <c:pt idx="52">
                  <c:v>-8.0944354716275205E-3</c:v>
                </c:pt>
                <c:pt idx="53">
                  <c:v>-8.0941137450779056E-3</c:v>
                </c:pt>
                <c:pt idx="54">
                  <c:v>-8.0873574875359993E-3</c:v>
                </c:pt>
                <c:pt idx="55">
                  <c:v>-3.7395448960446664E-3</c:v>
                </c:pt>
                <c:pt idx="56">
                  <c:v>-3.7395448960446664E-3</c:v>
                </c:pt>
                <c:pt idx="57">
                  <c:v>-3.614393268244598E-3</c:v>
                </c:pt>
                <c:pt idx="58">
                  <c:v>-3.0240250497018577E-3</c:v>
                </c:pt>
                <c:pt idx="59">
                  <c:v>-2.9809136920535047E-3</c:v>
                </c:pt>
                <c:pt idx="60">
                  <c:v>-2.1479636551013761E-3</c:v>
                </c:pt>
                <c:pt idx="61">
                  <c:v>-2.1190082656360647E-3</c:v>
                </c:pt>
                <c:pt idx="62">
                  <c:v>-2.0215251211028497E-3</c:v>
                </c:pt>
                <c:pt idx="63">
                  <c:v>-1.9610405297753094E-3</c:v>
                </c:pt>
                <c:pt idx="64">
                  <c:v>-4.0903165443461134E-4</c:v>
                </c:pt>
                <c:pt idx="65">
                  <c:v>-3.2602620463405285E-4</c:v>
                </c:pt>
                <c:pt idx="66">
                  <c:v>-2.825931204360841E-4</c:v>
                </c:pt>
                <c:pt idx="67">
                  <c:v>4.554475843797437E-4</c:v>
                </c:pt>
                <c:pt idx="68">
                  <c:v>4.5576931092935861E-4</c:v>
                </c:pt>
                <c:pt idx="69">
                  <c:v>4.580213967766613E-4</c:v>
                </c:pt>
                <c:pt idx="70">
                  <c:v>4.6799491981471333E-4</c:v>
                </c:pt>
                <c:pt idx="71">
                  <c:v>5.468179244702831E-4</c:v>
                </c:pt>
                <c:pt idx="72">
                  <c:v>6.1180668749242703E-4</c:v>
                </c:pt>
                <c:pt idx="73">
                  <c:v>6.1277186714127005E-4</c:v>
                </c:pt>
                <c:pt idx="74">
                  <c:v>6.1695431228626051E-4</c:v>
                </c:pt>
                <c:pt idx="75">
                  <c:v>6.5781358408730992E-4</c:v>
                </c:pt>
                <c:pt idx="76">
                  <c:v>7.8039139949046335E-4</c:v>
                </c:pt>
                <c:pt idx="77">
                  <c:v>7.8296521188737922E-4</c:v>
                </c:pt>
                <c:pt idx="78">
                  <c:v>1.2977276912706955E-3</c:v>
                </c:pt>
                <c:pt idx="79">
                  <c:v>1.3073794877591326E-3</c:v>
                </c:pt>
                <c:pt idx="80">
                  <c:v>1.3086663939575905E-3</c:v>
                </c:pt>
                <c:pt idx="81">
                  <c:v>1.3089881205072054E-3</c:v>
                </c:pt>
                <c:pt idx="82">
                  <c:v>1.3540298374532453E-3</c:v>
                </c:pt>
                <c:pt idx="83">
                  <c:v>1.3540298374532453E-3</c:v>
                </c:pt>
                <c:pt idx="84">
                  <c:v>1.3630381808424543E-3</c:v>
                </c:pt>
                <c:pt idx="85">
                  <c:v>1.3668988994378281E-3</c:v>
                </c:pt>
                <c:pt idx="86">
                  <c:v>1.3714030711324317E-3</c:v>
                </c:pt>
                <c:pt idx="87">
                  <c:v>1.3717247976820467E-3</c:v>
                </c:pt>
                <c:pt idx="88">
                  <c:v>1.3717247976820467E-3</c:v>
                </c:pt>
                <c:pt idx="89">
                  <c:v>1.5277621742451151E-3</c:v>
                </c:pt>
                <c:pt idx="90">
                  <c:v>1.5277621742451151E-3</c:v>
                </c:pt>
                <c:pt idx="91">
                  <c:v>1.5296925335428029E-3</c:v>
                </c:pt>
                <c:pt idx="92">
                  <c:v>1.5296925335428029E-3</c:v>
                </c:pt>
                <c:pt idx="93">
                  <c:v>1.5354836114358644E-3</c:v>
                </c:pt>
                <c:pt idx="94">
                  <c:v>1.615915248839507E-3</c:v>
                </c:pt>
                <c:pt idx="95">
                  <c:v>1.6207411470837256E-3</c:v>
                </c:pt>
                <c:pt idx="96">
                  <c:v>1.6255670453279442E-3</c:v>
                </c:pt>
                <c:pt idx="97">
                  <c:v>1.6274974046256319E-3</c:v>
                </c:pt>
                <c:pt idx="98">
                  <c:v>1.6680349498770682E-3</c:v>
                </c:pt>
                <c:pt idx="99">
                  <c:v>1.6690001295259112E-3</c:v>
                </c:pt>
                <c:pt idx="100">
                  <c:v>1.6693218560755261E-3</c:v>
                </c:pt>
                <c:pt idx="101">
                  <c:v>1.6702870357243708E-3</c:v>
                </c:pt>
                <c:pt idx="102">
                  <c:v>3.1328559302722173E-3</c:v>
                </c:pt>
                <c:pt idx="103">
                  <c:v>3.2074964897827983E-3</c:v>
                </c:pt>
                <c:pt idx="104">
                  <c:v>3.2187569190193083E-3</c:v>
                </c:pt>
                <c:pt idx="105">
                  <c:v>3.2232610907139119E-3</c:v>
                </c:pt>
                <c:pt idx="106">
                  <c:v>3.2235828172635268E-3</c:v>
                </c:pt>
                <c:pt idx="107">
                  <c:v>3.2499643943319206E-3</c:v>
                </c:pt>
                <c:pt idx="108">
                  <c:v>3.2502861208815355E-3</c:v>
                </c:pt>
                <c:pt idx="109">
                  <c:v>3.3294308520867202E-3</c:v>
                </c:pt>
                <c:pt idx="110">
                  <c:v>4.9264814443734581E-3</c:v>
                </c:pt>
                <c:pt idx="111">
                  <c:v>4.926803170923073E-3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41-4A39-BC38-310B6BD064AD}"/>
            </c:ext>
          </c:extLst>
        </c:ser>
        <c:ser>
          <c:idx val="7"/>
          <c:order val="7"/>
          <c:tx>
            <c:strRef>
              <c:f>'A (4)'!$U$20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(4)'!$U$21:$U$968</c:f>
              <c:numCache>
                <c:formatCode>General</c:formatCode>
                <c:ptCount val="948"/>
                <c:pt idx="0">
                  <c:v>-44000</c:v>
                </c:pt>
                <c:pt idx="1">
                  <c:v>-42000</c:v>
                </c:pt>
                <c:pt idx="2">
                  <c:v>-40000</c:v>
                </c:pt>
                <c:pt idx="3">
                  <c:v>-38000</c:v>
                </c:pt>
                <c:pt idx="4">
                  <c:v>-36000</c:v>
                </c:pt>
                <c:pt idx="5">
                  <c:v>-34000</c:v>
                </c:pt>
                <c:pt idx="6">
                  <c:v>-32000</c:v>
                </c:pt>
                <c:pt idx="7">
                  <c:v>-30000</c:v>
                </c:pt>
                <c:pt idx="8">
                  <c:v>-28000</c:v>
                </c:pt>
                <c:pt idx="9">
                  <c:v>-26000</c:v>
                </c:pt>
                <c:pt idx="10">
                  <c:v>-24000</c:v>
                </c:pt>
                <c:pt idx="11">
                  <c:v>-22000</c:v>
                </c:pt>
                <c:pt idx="12">
                  <c:v>-20000</c:v>
                </c:pt>
                <c:pt idx="13">
                  <c:v>-18000</c:v>
                </c:pt>
                <c:pt idx="14">
                  <c:v>-16000</c:v>
                </c:pt>
                <c:pt idx="15">
                  <c:v>-14000</c:v>
                </c:pt>
                <c:pt idx="16">
                  <c:v>-12000</c:v>
                </c:pt>
                <c:pt idx="17">
                  <c:v>-10000</c:v>
                </c:pt>
                <c:pt idx="18">
                  <c:v>-8000</c:v>
                </c:pt>
                <c:pt idx="19">
                  <c:v>-6000</c:v>
                </c:pt>
                <c:pt idx="20">
                  <c:v>-4000</c:v>
                </c:pt>
                <c:pt idx="21">
                  <c:v>-2000</c:v>
                </c:pt>
                <c:pt idx="22">
                  <c:v>0</c:v>
                </c:pt>
                <c:pt idx="23">
                  <c:v>2000</c:v>
                </c:pt>
                <c:pt idx="24">
                  <c:v>4000</c:v>
                </c:pt>
                <c:pt idx="25">
                  <c:v>6000</c:v>
                </c:pt>
                <c:pt idx="26">
                  <c:v>8000</c:v>
                </c:pt>
                <c:pt idx="27">
                  <c:v>10000</c:v>
                </c:pt>
                <c:pt idx="28">
                  <c:v>12000</c:v>
                </c:pt>
                <c:pt idx="29">
                  <c:v>14000</c:v>
                </c:pt>
                <c:pt idx="30">
                  <c:v>16000</c:v>
                </c:pt>
                <c:pt idx="31">
                  <c:v>18000</c:v>
                </c:pt>
                <c:pt idx="32">
                  <c:v>20000</c:v>
                </c:pt>
                <c:pt idx="33">
                  <c:v>22000</c:v>
                </c:pt>
                <c:pt idx="34">
                  <c:v>24000</c:v>
                </c:pt>
                <c:pt idx="35">
                  <c:v>26000</c:v>
                </c:pt>
                <c:pt idx="36">
                  <c:v>28000</c:v>
                </c:pt>
                <c:pt idx="37">
                  <c:v>30000</c:v>
                </c:pt>
                <c:pt idx="38">
                  <c:v>32000</c:v>
                </c:pt>
                <c:pt idx="39">
                  <c:v>34000</c:v>
                </c:pt>
                <c:pt idx="40">
                  <c:v>36000</c:v>
                </c:pt>
                <c:pt idx="41">
                  <c:v>38000</c:v>
                </c:pt>
                <c:pt idx="42">
                  <c:v>40000</c:v>
                </c:pt>
                <c:pt idx="43">
                  <c:v>42000</c:v>
                </c:pt>
                <c:pt idx="44">
                  <c:v>44000</c:v>
                </c:pt>
                <c:pt idx="45">
                  <c:v>46000</c:v>
                </c:pt>
                <c:pt idx="46">
                  <c:v>48000</c:v>
                </c:pt>
                <c:pt idx="47">
                  <c:v>50000</c:v>
                </c:pt>
                <c:pt idx="48">
                  <c:v>52000</c:v>
                </c:pt>
                <c:pt idx="49">
                  <c:v>54000</c:v>
                </c:pt>
                <c:pt idx="50">
                  <c:v>56000</c:v>
                </c:pt>
                <c:pt idx="51">
                  <c:v>58000</c:v>
                </c:pt>
                <c:pt idx="52">
                  <c:v>60000</c:v>
                </c:pt>
                <c:pt idx="53">
                  <c:v>62000</c:v>
                </c:pt>
                <c:pt idx="54">
                  <c:v>64000</c:v>
                </c:pt>
                <c:pt idx="55">
                  <c:v>66000</c:v>
                </c:pt>
                <c:pt idx="56">
                  <c:v>68000</c:v>
                </c:pt>
                <c:pt idx="57">
                  <c:v>70000</c:v>
                </c:pt>
                <c:pt idx="58">
                  <c:v>72000</c:v>
                </c:pt>
                <c:pt idx="59">
                  <c:v>74000</c:v>
                </c:pt>
                <c:pt idx="60">
                  <c:v>76000</c:v>
                </c:pt>
                <c:pt idx="61">
                  <c:v>78000</c:v>
                </c:pt>
                <c:pt idx="62">
                  <c:v>82000</c:v>
                </c:pt>
                <c:pt idx="63">
                  <c:v>84000</c:v>
                </c:pt>
                <c:pt idx="65">
                  <c:v>86000</c:v>
                </c:pt>
                <c:pt idx="66">
                  <c:v>88000</c:v>
                </c:pt>
                <c:pt idx="67">
                  <c:v>90000</c:v>
                </c:pt>
                <c:pt idx="70">
                  <c:v>96000</c:v>
                </c:pt>
                <c:pt idx="73">
                  <c:v>102000</c:v>
                </c:pt>
                <c:pt idx="76">
                  <c:v>108000</c:v>
                </c:pt>
                <c:pt idx="77">
                  <c:v>110000</c:v>
                </c:pt>
                <c:pt idx="78">
                  <c:v>112000</c:v>
                </c:pt>
                <c:pt idx="82">
                  <c:v>114000</c:v>
                </c:pt>
                <c:pt idx="83">
                  <c:v>116000</c:v>
                </c:pt>
                <c:pt idx="84">
                  <c:v>118000</c:v>
                </c:pt>
                <c:pt idx="85">
                  <c:v>120000</c:v>
                </c:pt>
                <c:pt idx="86">
                  <c:v>122000</c:v>
                </c:pt>
                <c:pt idx="87">
                  <c:v>124000</c:v>
                </c:pt>
                <c:pt idx="88">
                  <c:v>126000</c:v>
                </c:pt>
                <c:pt idx="89">
                  <c:v>128000</c:v>
                </c:pt>
                <c:pt idx="90">
                  <c:v>130000</c:v>
                </c:pt>
                <c:pt idx="91">
                  <c:v>132000</c:v>
                </c:pt>
                <c:pt idx="92">
                  <c:v>134000</c:v>
                </c:pt>
                <c:pt idx="93">
                  <c:v>136000</c:v>
                </c:pt>
                <c:pt idx="103">
                  <c:v>150000</c:v>
                </c:pt>
                <c:pt idx="104">
                  <c:v>138000</c:v>
                </c:pt>
                <c:pt idx="105">
                  <c:v>140000</c:v>
                </c:pt>
                <c:pt idx="106">
                  <c:v>142000</c:v>
                </c:pt>
                <c:pt idx="107">
                  <c:v>144000</c:v>
                </c:pt>
                <c:pt idx="108">
                  <c:v>146000</c:v>
                </c:pt>
                <c:pt idx="109">
                  <c:v>148000</c:v>
                </c:pt>
              </c:numCache>
            </c:numRef>
          </c:xVal>
          <c:yVal>
            <c:numRef>
              <c:f>'A (4)'!$V$21:$V$968</c:f>
              <c:numCache>
                <c:formatCode>General</c:formatCode>
                <c:ptCount val="948"/>
                <c:pt idx="0">
                  <c:v>0.13226894594700991</c:v>
                </c:pt>
                <c:pt idx="1">
                  <c:v>0.12574986144949377</c:v>
                </c:pt>
                <c:pt idx="2">
                  <c:v>0.11927904973338981</c:v>
                </c:pt>
                <c:pt idx="3">
                  <c:v>0.11285651079869802</c:v>
                </c:pt>
                <c:pt idx="4">
                  <c:v>0.10648224464541844</c:v>
                </c:pt>
                <c:pt idx="5">
                  <c:v>0.10015625127355106</c:v>
                </c:pt>
                <c:pt idx="6">
                  <c:v>9.3878530683095859E-2</c:v>
                </c:pt>
                <c:pt idx="7">
                  <c:v>8.7649082874052861E-2</c:v>
                </c:pt>
                <c:pt idx="8">
                  <c:v>8.146790784642205E-2</c:v>
                </c:pt>
                <c:pt idx="9">
                  <c:v>7.5335005600203439E-2</c:v>
                </c:pt>
                <c:pt idx="10">
                  <c:v>6.9250376135397015E-2</c:v>
                </c:pt>
                <c:pt idx="11">
                  <c:v>6.3214019452002779E-2</c:v>
                </c:pt>
                <c:pt idx="12">
                  <c:v>5.7225935550020743E-2</c:v>
                </c:pt>
                <c:pt idx="13">
                  <c:v>5.1286124429450894E-2</c:v>
                </c:pt>
                <c:pt idx="14">
                  <c:v>4.5394586090293239E-2</c:v>
                </c:pt>
                <c:pt idx="15">
                  <c:v>3.9551320532547778E-2</c:v>
                </c:pt>
                <c:pt idx="16">
                  <c:v>3.375632775621451E-2</c:v>
                </c:pt>
                <c:pt idx="17">
                  <c:v>2.8009607761293433E-2</c:v>
                </c:pt>
                <c:pt idx="18">
                  <c:v>2.2311160547784547E-2</c:v>
                </c:pt>
                <c:pt idx="19">
                  <c:v>1.6660986115687854E-2</c:v>
                </c:pt>
                <c:pt idx="20">
                  <c:v>1.1059084465003352E-2</c:v>
                </c:pt>
                <c:pt idx="21">
                  <c:v>5.5054555957310437E-3</c:v>
                </c:pt>
                <c:pt idx="22">
                  <c:v>9.9507870928499092E-8</c:v>
                </c:pt>
                <c:pt idx="23">
                  <c:v>-5.4569837985769948E-3</c:v>
                </c:pt>
                <c:pt idx="24">
                  <c:v>-1.0865794323612725E-2</c:v>
                </c:pt>
                <c:pt idx="25">
                  <c:v>-1.6226332067236265E-2</c:v>
                </c:pt>
                <c:pt idx="26">
                  <c:v>-2.1538597029447607E-2</c:v>
                </c:pt>
                <c:pt idx="27">
                  <c:v>-2.6802589210246763E-2</c:v>
                </c:pt>
                <c:pt idx="28">
                  <c:v>-3.2018308609633728E-2</c:v>
                </c:pt>
                <c:pt idx="29">
                  <c:v>-3.7185755227608495E-2</c:v>
                </c:pt>
                <c:pt idx="30">
                  <c:v>-4.2304929064171069E-2</c:v>
                </c:pt>
                <c:pt idx="31">
                  <c:v>-4.7375830119321449E-2</c:v>
                </c:pt>
                <c:pt idx="32">
                  <c:v>-5.2398458393059649E-2</c:v>
                </c:pt>
                <c:pt idx="33">
                  <c:v>-5.7372813885385641E-2</c:v>
                </c:pt>
                <c:pt idx="34">
                  <c:v>-6.2298896596299454E-2</c:v>
                </c:pt>
                <c:pt idx="35">
                  <c:v>-6.7176706525801058E-2</c:v>
                </c:pt>
                <c:pt idx="36">
                  <c:v>-7.2006243673890497E-2</c:v>
                </c:pt>
                <c:pt idx="37">
                  <c:v>-7.6787508040567706E-2</c:v>
                </c:pt>
                <c:pt idx="38">
                  <c:v>-8.1520499625832757E-2</c:v>
                </c:pt>
                <c:pt idx="39">
                  <c:v>-8.6205218429685607E-2</c:v>
                </c:pt>
                <c:pt idx="40">
                  <c:v>-9.0841664452126242E-2</c:v>
                </c:pt>
                <c:pt idx="41">
                  <c:v>-9.5429837693154718E-2</c:v>
                </c:pt>
                <c:pt idx="42">
                  <c:v>-9.9969738152770979E-2</c:v>
                </c:pt>
                <c:pt idx="43">
                  <c:v>-0.10446136583097505</c:v>
                </c:pt>
                <c:pt idx="44">
                  <c:v>-0.10890472072776694</c:v>
                </c:pt>
                <c:pt idx="45">
                  <c:v>-0.11329980284314664</c:v>
                </c:pt>
                <c:pt idx="46">
                  <c:v>-0.11764661217711415</c:v>
                </c:pt>
                <c:pt idx="47">
                  <c:v>-0.12194514872966945</c:v>
                </c:pt>
                <c:pt idx="48">
                  <c:v>-0.12619541250081256</c:v>
                </c:pt>
                <c:pt idx="49">
                  <c:v>-0.13039740349054346</c:v>
                </c:pt>
                <c:pt idx="50">
                  <c:v>-0.13455112169886221</c:v>
                </c:pt>
                <c:pt idx="51">
                  <c:v>-0.13865656712576874</c:v>
                </c:pt>
                <c:pt idx="52">
                  <c:v>-0.14271373977126309</c:v>
                </c:pt>
                <c:pt idx="53">
                  <c:v>-0.14672263963534524</c:v>
                </c:pt>
                <c:pt idx="54">
                  <c:v>-0.15068326671801519</c:v>
                </c:pt>
                <c:pt idx="55">
                  <c:v>-0.15459562101927296</c:v>
                </c:pt>
                <c:pt idx="56">
                  <c:v>-0.15845970253911854</c:v>
                </c:pt>
                <c:pt idx="57">
                  <c:v>-0.16227551127755191</c:v>
                </c:pt>
                <c:pt idx="58">
                  <c:v>-0.16604304723457311</c:v>
                </c:pt>
                <c:pt idx="59">
                  <c:v>-0.16976231041018211</c:v>
                </c:pt>
                <c:pt idx="60">
                  <c:v>-0.17343330080437891</c:v>
                </c:pt>
                <c:pt idx="61">
                  <c:v>-0.17705601841716351</c:v>
                </c:pt>
                <c:pt idx="62">
                  <c:v>-0.18415663529849619</c:v>
                </c:pt>
                <c:pt idx="63">
                  <c:v>-0.18763453456704421</c:v>
                </c:pt>
                <c:pt idx="65">
                  <c:v>-0.19106416105418006</c:v>
                </c:pt>
                <c:pt idx="66">
                  <c:v>-0.19444551475990371</c:v>
                </c:pt>
                <c:pt idx="67">
                  <c:v>-0.19777859568421516</c:v>
                </c:pt>
                <c:pt idx="70">
                  <c:v>-0.20748820176867638</c:v>
                </c:pt>
                <c:pt idx="73">
                  <c:v>-0.21676335282042786</c:v>
                </c:pt>
                <c:pt idx="76">
                  <c:v>-0.22560404883946955</c:v>
                </c:pt>
                <c:pt idx="77">
                  <c:v>-0.2284544019496591</c:v>
                </c:pt>
                <c:pt idx="78">
                  <c:v>-0.23125648227843648</c:v>
                </c:pt>
                <c:pt idx="82">
                  <c:v>-0.23401028982580158</c:v>
                </c:pt>
                <c:pt idx="83">
                  <c:v>-0.23671582459175455</c:v>
                </c:pt>
                <c:pt idx="84">
                  <c:v>-0.23937308657629536</c:v>
                </c:pt>
                <c:pt idx="85">
                  <c:v>-0.24198207577942388</c:v>
                </c:pt>
                <c:pt idx="86">
                  <c:v>-0.24454279220114028</c:v>
                </c:pt>
                <c:pt idx="87">
                  <c:v>-0.24705523584144451</c:v>
                </c:pt>
                <c:pt idx="88">
                  <c:v>-0.24951940670033645</c:v>
                </c:pt>
                <c:pt idx="89">
                  <c:v>-0.25193530477781628</c:v>
                </c:pt>
                <c:pt idx="90">
                  <c:v>-0.25430293007388388</c:v>
                </c:pt>
                <c:pt idx="91">
                  <c:v>-0.25662228258853925</c:v>
                </c:pt>
                <c:pt idx="92">
                  <c:v>-0.25889336232178251</c:v>
                </c:pt>
                <c:pt idx="93">
                  <c:v>-0.26111616927361359</c:v>
                </c:pt>
                <c:pt idx="103">
                  <c:v>-0.27532418005688941</c:v>
                </c:pt>
                <c:pt idx="104">
                  <c:v>-0.26329070344403238</c:v>
                </c:pt>
                <c:pt idx="105">
                  <c:v>-0.26541696483303906</c:v>
                </c:pt>
                <c:pt idx="106">
                  <c:v>-0.26749495344063351</c:v>
                </c:pt>
                <c:pt idx="107">
                  <c:v>-0.26952466926681573</c:v>
                </c:pt>
                <c:pt idx="108">
                  <c:v>-0.27150611231158583</c:v>
                </c:pt>
                <c:pt idx="109">
                  <c:v>-0.27343928257494376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41-4A39-BC38-310B6BD0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817448"/>
        <c:axId val="1"/>
      </c:scatterChart>
      <c:valAx>
        <c:axId val="714817448"/>
        <c:scaling>
          <c:orientation val="minMax"/>
          <c:max val="3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50425725961969"/>
              <c:y val="0.85151769665155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76657824933686E-2"/>
              <c:y val="0.375758530183727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817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628661138843057"/>
          <c:y val="0.92121498449057504"/>
          <c:w val="0.90716236067308564"/>
          <c:h val="0.981821363238686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Com - O-C Diagr.</a:t>
            </a:r>
          </a:p>
        </c:rich>
      </c:tx>
      <c:layout>
        <c:manualLayout>
          <c:xMode val="edge"/>
          <c:yMode val="edge"/>
          <c:x val="0.37794117647058822"/>
          <c:y val="1.65016501650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176470588235295E-2"/>
          <c:y val="0.12211260478742776"/>
          <c:w val="0.9"/>
          <c:h val="0.676569837335748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Locher, 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(old)'!$H$21:$H$88</c:f>
              <c:numCache>
                <c:formatCode>General</c:formatCode>
                <c:ptCount val="68"/>
                <c:pt idx="8">
                  <c:v>-3.4289999966858886E-3</c:v>
                </c:pt>
                <c:pt idx="16">
                  <c:v>-2.0467990005272441E-2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6-4016-8571-0B76C189C9BD}"/>
            </c:ext>
          </c:extLst>
        </c:ser>
        <c:ser>
          <c:idx val="1"/>
          <c:order val="1"/>
          <c:tx>
            <c:strRef>
              <c:f>'A (old)'!$I$20</c:f>
              <c:strCache>
                <c:ptCount val="1"/>
                <c:pt idx="0">
                  <c:v>Samec 1996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(old)'!$I$21:$I$88</c:f>
              <c:numCache>
                <c:formatCode>General</c:formatCode>
                <c:ptCount val="68"/>
                <c:pt idx="0">
                  <c:v>6.3361700013047084E-3</c:v>
                </c:pt>
                <c:pt idx="1">
                  <c:v>1.4849610000965185E-2</c:v>
                </c:pt>
                <c:pt idx="2">
                  <c:v>-2.9226400001789443E-3</c:v>
                </c:pt>
                <c:pt idx="3">
                  <c:v>-6.4671400032239035E-3</c:v>
                </c:pt>
                <c:pt idx="4">
                  <c:v>-5.4324100055964664E-3</c:v>
                </c:pt>
                <c:pt idx="5">
                  <c:v>-5.5868600029498339E-3</c:v>
                </c:pt>
                <c:pt idx="6">
                  <c:v>-4.7413100037374534E-3</c:v>
                </c:pt>
                <c:pt idx="7">
                  <c:v>-2.4903500088839792E-3</c:v>
                </c:pt>
                <c:pt idx="10">
                  <c:v>7.6582299952860922E-3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6-4016-8571-0B76C189C9BD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(old)'!$J$21:$J$88</c:f>
              <c:numCache>
                <c:formatCode>General</c:formatCode>
                <c:ptCount val="68"/>
                <c:pt idx="11">
                  <c:v>-1.4455500058829784E-3</c:v>
                </c:pt>
                <c:pt idx="12">
                  <c:v>0</c:v>
                </c:pt>
                <c:pt idx="13">
                  <c:v>2.0003599929623306E-3</c:v>
                </c:pt>
                <c:pt idx="14">
                  <c:v>-1.3432699997792952E-3</c:v>
                </c:pt>
                <c:pt idx="15">
                  <c:v>-4.5594999974127859E-3</c:v>
                </c:pt>
                <c:pt idx="20">
                  <c:v>-3.1934120001096744E-2</c:v>
                </c:pt>
                <c:pt idx="21">
                  <c:v>-3.700859999662498E-2</c:v>
                </c:pt>
                <c:pt idx="22">
                  <c:v>-3.7452230004419107E-2</c:v>
                </c:pt>
                <c:pt idx="23">
                  <c:v>-3.6957639997126535E-2</c:v>
                </c:pt>
                <c:pt idx="24">
                  <c:v>-3.8010169999324717E-2</c:v>
                </c:pt>
                <c:pt idx="27">
                  <c:v>-3.9810860005673021E-2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86-4016-8571-0B76C189C9BD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(old)'!$K$21:$K$88</c:f>
              <c:numCache>
                <c:formatCode>General</c:formatCode>
                <c:ptCount val="68"/>
                <c:pt idx="18">
                  <c:v>-2.0963189999747556E-2</c:v>
                </c:pt>
                <c:pt idx="26">
                  <c:v>-3.9513670002634171E-2</c:v>
                </c:pt>
                <c:pt idx="28">
                  <c:v>-4.2219199996907264E-2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86-4016-8571-0B76C189C9BD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Shoup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(old)'!$L$21:$L$88</c:f>
              <c:numCache>
                <c:formatCode>General</c:formatCode>
                <c:ptCount val="68"/>
                <c:pt idx="17">
                  <c:v>-2.1590121592453215E-2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86-4016-8571-0B76C189C9B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(old)'!$M$21:$M$88</c:f>
              <c:numCache>
                <c:formatCode>General</c:formatCode>
                <c:ptCount val="68"/>
                <c:pt idx="25">
                  <c:v>-3.9199520004331134E-2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86-4016-8571-0B76C189C9B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'A (old)'!$F$21:$F$88</c:f>
              <c:numCache>
                <c:formatCode>General</c:formatCode>
                <c:ptCount val="68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(old)'!$N$21:$N$88</c:f>
              <c:numCache>
                <c:formatCode>General</c:formatCode>
                <c:ptCount val="68"/>
                <c:pt idx="7">
                  <c:v>0.10832228883672787</c:v>
                </c:pt>
                <c:pt idx="8">
                  <c:v>2.5417288386634405E-2</c:v>
                </c:pt>
                <c:pt idx="9">
                  <c:v>2.5417288386634405E-2</c:v>
                </c:pt>
                <c:pt idx="10">
                  <c:v>1.4915100356241568E-2</c:v>
                </c:pt>
                <c:pt idx="11">
                  <c:v>-2.0908584232543089E-3</c:v>
                </c:pt>
                <c:pt idx="12">
                  <c:v>-2.1098864242756754E-3</c:v>
                </c:pt>
                <c:pt idx="13">
                  <c:v>-2.9065254003702158E-3</c:v>
                </c:pt>
                <c:pt idx="14">
                  <c:v>-2.9077939337716404E-3</c:v>
                </c:pt>
                <c:pt idx="15">
                  <c:v>-2.9344331352015533E-3</c:v>
                </c:pt>
                <c:pt idx="16">
                  <c:v>-2.0088810322664089E-2</c:v>
                </c:pt>
                <c:pt idx="17">
                  <c:v>-2.6368050659715005E-2</c:v>
                </c:pt>
                <c:pt idx="18">
                  <c:v>-2.6482218665843202E-2</c:v>
                </c:pt>
                <c:pt idx="19">
                  <c:v>-3.3555560912185811E-2</c:v>
                </c:pt>
                <c:pt idx="20">
                  <c:v>-3.3726812921378108E-2</c:v>
                </c:pt>
                <c:pt idx="21">
                  <c:v>-3.6639365611048594E-2</c:v>
                </c:pt>
                <c:pt idx="22">
                  <c:v>-3.664063414445002E-2</c:v>
                </c:pt>
                <c:pt idx="23">
                  <c:v>-3.6649513878259987E-2</c:v>
                </c:pt>
                <c:pt idx="24">
                  <c:v>-3.6688838413704149E-2</c:v>
                </c:pt>
                <c:pt idx="25">
                  <c:v>-3.6999629097053136E-2</c:v>
                </c:pt>
                <c:pt idx="26">
                  <c:v>-3.7259678444345141E-2</c:v>
                </c:pt>
                <c:pt idx="27">
                  <c:v>-3.7276169378563657E-2</c:v>
                </c:pt>
                <c:pt idx="28">
                  <c:v>-3.9962923122780596E-2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86-4016-8571-0B76C189C9BD}"/>
            </c:ext>
          </c:extLst>
        </c:ser>
        <c:ser>
          <c:idx val="7"/>
          <c:order val="7"/>
          <c:tx>
            <c:strRef>
              <c:f>'A (old)'!$W$1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(old)'!$V$2:$V$16</c:f>
              <c:numCache>
                <c:formatCode>General</c:formatCode>
                <c:ptCount val="15"/>
                <c:pt idx="0">
                  <c:v>-45000</c:v>
                </c:pt>
                <c:pt idx="1">
                  <c:v>-40000</c:v>
                </c:pt>
                <c:pt idx="2">
                  <c:v>-35000</c:v>
                </c:pt>
                <c:pt idx="3">
                  <c:v>-30000</c:v>
                </c:pt>
                <c:pt idx="4">
                  <c:v>-25000</c:v>
                </c:pt>
                <c:pt idx="5">
                  <c:v>-20000</c:v>
                </c:pt>
                <c:pt idx="6">
                  <c:v>-15000</c:v>
                </c:pt>
                <c:pt idx="7">
                  <c:v>-10000</c:v>
                </c:pt>
                <c:pt idx="8">
                  <c:v>-5000</c:v>
                </c:pt>
                <c:pt idx="9">
                  <c:v>0</c:v>
                </c:pt>
                <c:pt idx="10">
                  <c:v>5000</c:v>
                </c:pt>
                <c:pt idx="11">
                  <c:v>10000</c:v>
                </c:pt>
                <c:pt idx="12">
                  <c:v>15000</c:v>
                </c:pt>
                <c:pt idx="13">
                  <c:v>20000</c:v>
                </c:pt>
                <c:pt idx="14">
                  <c:v>25000</c:v>
                </c:pt>
              </c:numCache>
            </c:numRef>
          </c:xVal>
          <c:yVal>
            <c:numRef>
              <c:f>'A (old)'!$W$2:$W$16</c:f>
              <c:numCache>
                <c:formatCode>0.00E+00</c:formatCode>
                <c:ptCount val="15"/>
                <c:pt idx="0">
                  <c:v>-4.6857094428298801E-3</c:v>
                </c:pt>
                <c:pt idx="1">
                  <c:v>5.1665357902901665E-3</c:v>
                </c:pt>
                <c:pt idx="2">
                  <c:v>1.2685881076145517E-2</c:v>
                </c:pt>
                <c:pt idx="3">
                  <c:v>1.7872326414736177E-2</c:v>
                </c:pt>
                <c:pt idx="4">
                  <c:v>2.0725871806062144E-2</c:v>
                </c:pt>
                <c:pt idx="5">
                  <c:v>2.1246517250123421E-2</c:v>
                </c:pt>
                <c:pt idx="6">
                  <c:v>1.9434262746920009E-2</c:v>
                </c:pt>
                <c:pt idx="7">
                  <c:v>1.5289108296451904E-2</c:v>
                </c:pt>
                <c:pt idx="8">
                  <c:v>8.8110538987191053E-3</c:v>
                </c:pt>
                <c:pt idx="9">
                  <c:v>9.9553721615811984E-8</c:v>
                </c:pt>
                <c:pt idx="10">
                  <c:v>-1.1143754738540564E-2</c:v>
                </c:pt>
                <c:pt idx="11">
                  <c:v>-2.4620508978067435E-2</c:v>
                </c:pt>
                <c:pt idx="12">
                  <c:v>-4.0430163164858993E-2</c:v>
                </c:pt>
                <c:pt idx="13">
                  <c:v>-5.8572717298915257E-2</c:v>
                </c:pt>
                <c:pt idx="14">
                  <c:v>-7.9048171380236204E-2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86-4016-8571-0B76C189C9BD}"/>
            </c:ext>
          </c:extLst>
        </c:ser>
        <c:ser>
          <c:idx val="8"/>
          <c:order val="8"/>
          <c:tx>
            <c:strRef>
              <c:f>'A (old)'!$T$20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FF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(old)'!$F$21:$F$79</c:f>
              <c:numCache>
                <c:formatCode>General</c:formatCode>
                <c:ptCount val="59"/>
                <c:pt idx="0">
                  <c:v>-43729.5</c:v>
                </c:pt>
                <c:pt idx="1">
                  <c:v>-43673.5</c:v>
                </c:pt>
                <c:pt idx="2">
                  <c:v>-43636</c:v>
                </c:pt>
                <c:pt idx="3">
                  <c:v>-43561</c:v>
                </c:pt>
                <c:pt idx="4">
                  <c:v>-43546.5</c:v>
                </c:pt>
                <c:pt idx="5">
                  <c:v>-43539</c:v>
                </c:pt>
                <c:pt idx="6">
                  <c:v>-43531.5</c:v>
                </c:pt>
                <c:pt idx="7">
                  <c:v>-43527.5</c:v>
                </c:pt>
                <c:pt idx="8">
                  <c:v>-10850</c:v>
                </c:pt>
                <c:pt idx="9">
                  <c:v>-10850</c:v>
                </c:pt>
                <c:pt idx="10">
                  <c:v>-6710.5</c:v>
                </c:pt>
                <c:pt idx="11">
                  <c:v>-7.5</c:v>
                </c:pt>
                <c:pt idx="12">
                  <c:v>0</c:v>
                </c:pt>
                <c:pt idx="13">
                  <c:v>314</c:v>
                </c:pt>
                <c:pt idx="14">
                  <c:v>314.5</c:v>
                </c:pt>
                <c:pt idx="15">
                  <c:v>325</c:v>
                </c:pt>
                <c:pt idx="16">
                  <c:v>7086.5</c:v>
                </c:pt>
                <c:pt idx="17">
                  <c:v>9561.5</c:v>
                </c:pt>
                <c:pt idx="18">
                  <c:v>9606.5</c:v>
                </c:pt>
                <c:pt idx="19">
                  <c:v>12394.5</c:v>
                </c:pt>
                <c:pt idx="20">
                  <c:v>12462</c:v>
                </c:pt>
                <c:pt idx="21">
                  <c:v>13610</c:v>
                </c:pt>
                <c:pt idx="22">
                  <c:v>13610.5</c:v>
                </c:pt>
                <c:pt idx="23">
                  <c:v>13614</c:v>
                </c:pt>
                <c:pt idx="24">
                  <c:v>13629.5</c:v>
                </c:pt>
                <c:pt idx="25">
                  <c:v>13752</c:v>
                </c:pt>
                <c:pt idx="26">
                  <c:v>13854.5</c:v>
                </c:pt>
                <c:pt idx="27">
                  <c:v>13861</c:v>
                </c:pt>
                <c:pt idx="28">
                  <c:v>14920</c:v>
                </c:pt>
              </c:numCache>
            </c:numRef>
          </c:xVal>
          <c:yVal>
            <c:numRef>
              <c:f>'A (old)'!$T$21:$T$79</c:f>
              <c:numCache>
                <c:formatCode>General</c:formatCode>
                <c:ptCount val="59"/>
                <c:pt idx="9">
                  <c:v>-3.4289999966858886E-3</c:v>
                </c:pt>
                <c:pt idx="19">
                  <c:v>4.7555929995724E-2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86-4016-8571-0B76C189C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34752"/>
        <c:axId val="1"/>
      </c:scatterChart>
      <c:valAx>
        <c:axId val="62833475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294117647058822"/>
              <c:y val="0.86468924057760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3529411764705881E-3"/>
              <c:y val="0.35973701307138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334752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7058823529411767E-2"/>
          <c:y val="0.91749486759699594"/>
          <c:w val="0.99411764705882355"/>
          <c:h val="0.983501814748404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16</xdr:col>
      <xdr:colOff>0</xdr:colOff>
      <xdr:row>18</xdr:row>
      <xdr:rowOff>57150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EBAD69DF-1D3F-EDC0-5DAB-FE4C977FC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9525</xdr:rowOff>
    </xdr:from>
    <xdr:to>
      <xdr:col>25</xdr:col>
      <xdr:colOff>371475</xdr:colOff>
      <xdr:row>18</xdr:row>
      <xdr:rowOff>57150</xdr:rowOff>
    </xdr:to>
    <xdr:graphicFrame macro="">
      <xdr:nvGraphicFramePr>
        <xdr:cNvPr id="7171" name="Chart 1">
          <a:extLst>
            <a:ext uri="{FF2B5EF4-FFF2-40B4-BE49-F238E27FC236}">
              <a16:creationId xmlns:a16="http://schemas.microsoft.com/office/drawing/2014/main" id="{DC999404-B25E-1A67-BC27-0A87A2ED0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1</xdr:rowOff>
    </xdr:from>
    <xdr:to>
      <xdr:col>16</xdr:col>
      <xdr:colOff>514350</xdr:colOff>
      <xdr:row>18</xdr:row>
      <xdr:rowOff>57151</xdr:rowOff>
    </xdr:to>
    <xdr:graphicFrame macro="">
      <xdr:nvGraphicFramePr>
        <xdr:cNvPr id="7172" name="Chart 2">
          <a:extLst>
            <a:ext uri="{FF2B5EF4-FFF2-40B4-BE49-F238E27FC236}">
              <a16:creationId xmlns:a16="http://schemas.microsoft.com/office/drawing/2014/main" id="{46B98992-AEEE-F8E8-5927-31E72B279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13</xdr:row>
      <xdr:rowOff>152400</xdr:rowOff>
    </xdr:from>
    <xdr:to>
      <xdr:col>28</xdr:col>
      <xdr:colOff>495300</xdr:colOff>
      <xdr:row>39</xdr:row>
      <xdr:rowOff>123825</xdr:rowOff>
    </xdr:to>
    <xdr:graphicFrame macro="">
      <xdr:nvGraphicFramePr>
        <xdr:cNvPr id="5122" name="Chart 1">
          <a:extLst>
            <a:ext uri="{FF2B5EF4-FFF2-40B4-BE49-F238E27FC236}">
              <a16:creationId xmlns:a16="http://schemas.microsoft.com/office/drawing/2014/main" id="{0A70DBCD-A064-10F9-50DF-95B94E75B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9525</xdr:rowOff>
    </xdr:from>
    <xdr:to>
      <xdr:col>15</xdr:col>
      <xdr:colOff>819150</xdr:colOff>
      <xdr:row>18</xdr:row>
      <xdr:rowOff>66675</xdr:rowOff>
    </xdr:to>
    <xdr:graphicFrame macro="">
      <xdr:nvGraphicFramePr>
        <xdr:cNvPr id="4100" name="Chart 1">
          <a:extLst>
            <a:ext uri="{FF2B5EF4-FFF2-40B4-BE49-F238E27FC236}">
              <a16:creationId xmlns:a16="http://schemas.microsoft.com/office/drawing/2014/main" id="{7F454E58-5F72-984B-CF24-891DD6A20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28</xdr:col>
      <xdr:colOff>161925</xdr:colOff>
      <xdr:row>16</xdr:row>
      <xdr:rowOff>76200</xdr:rowOff>
    </xdr:to>
    <xdr:graphicFrame macro="">
      <xdr:nvGraphicFramePr>
        <xdr:cNvPr id="4101" name="Chart 2">
          <a:extLst>
            <a:ext uri="{FF2B5EF4-FFF2-40B4-BE49-F238E27FC236}">
              <a16:creationId xmlns:a16="http://schemas.microsoft.com/office/drawing/2014/main" id="{AABD2E93-1C89-7578-CCA4-6ADA20556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295275</xdr:colOff>
      <xdr:row>17</xdr:row>
      <xdr:rowOff>85725</xdr:rowOff>
    </xdr:from>
    <xdr:to>
      <xdr:col>32</xdr:col>
      <xdr:colOff>552450</xdr:colOff>
      <xdr:row>47</xdr:row>
      <xdr:rowOff>9525</xdr:rowOff>
    </xdr:to>
    <xdr:graphicFrame macro="">
      <xdr:nvGraphicFramePr>
        <xdr:cNvPr id="4102" name="Chart 3">
          <a:extLst>
            <a:ext uri="{FF2B5EF4-FFF2-40B4-BE49-F238E27FC236}">
              <a16:creationId xmlns:a16="http://schemas.microsoft.com/office/drawing/2014/main" id="{667C333B-36A2-ACB3-CA3F-74E6F62C7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9525</xdr:rowOff>
    </xdr:from>
    <xdr:to>
      <xdr:col>15</xdr:col>
      <xdr:colOff>819150</xdr:colOff>
      <xdr:row>18</xdr:row>
      <xdr:rowOff>66675</xdr:rowOff>
    </xdr:to>
    <xdr:graphicFrame macro="">
      <xdr:nvGraphicFramePr>
        <xdr:cNvPr id="6148" name="Chart 1">
          <a:extLst>
            <a:ext uri="{FF2B5EF4-FFF2-40B4-BE49-F238E27FC236}">
              <a16:creationId xmlns:a16="http://schemas.microsoft.com/office/drawing/2014/main" id="{3975101D-FAB3-0AEE-F42A-D4B78B576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0</xdr:rowOff>
    </xdr:from>
    <xdr:to>
      <xdr:col>16</xdr:col>
      <xdr:colOff>28575</xdr:colOff>
      <xdr:row>16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99F017-D6E7-FCE0-EA99-3E69EA4E9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konkoly.hu/cgi-bin/IBVS?5592" TargetMode="External"/><Relationship Id="rId42" Type="http://schemas.openxmlformats.org/officeDocument/2006/relationships/hyperlink" Target="http://www.konkoly.hu/cgi-bin/IBVS?5809" TargetMode="External"/><Relationship Id="rId47" Type="http://schemas.openxmlformats.org/officeDocument/2006/relationships/hyperlink" Target="http://www.konkoly.hu/cgi-bin/IBVS?5809" TargetMode="External"/><Relationship Id="rId63" Type="http://schemas.openxmlformats.org/officeDocument/2006/relationships/hyperlink" Target="http://www.bav-astro.de/sfs/BAVM_link.php?BAVMnr=209" TargetMode="External"/><Relationship Id="rId68" Type="http://schemas.openxmlformats.org/officeDocument/2006/relationships/hyperlink" Target="http://var.astro.cz/oejv/issues/oejv0137.pdf" TargetMode="External"/><Relationship Id="rId84" Type="http://schemas.openxmlformats.org/officeDocument/2006/relationships/hyperlink" Target="http://www.bav-astro.de/sfs/BAVM_link.php?BAVMnr=220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027" TargetMode="External"/><Relationship Id="rId71" Type="http://schemas.openxmlformats.org/officeDocument/2006/relationships/hyperlink" Target="http://www.bav-astro.de/sfs/BAVM_link.php?BAVMnr=214" TargetMode="External"/><Relationship Id="rId9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167" TargetMode="External"/><Relationship Id="rId16" Type="http://schemas.openxmlformats.org/officeDocument/2006/relationships/hyperlink" Target="http://www.bav-astro.de/sfs/BAVM_link.php?BAVMnr=172" TargetMode="External"/><Relationship Id="rId29" Type="http://schemas.openxmlformats.org/officeDocument/2006/relationships/hyperlink" Target="http://www.konkoly.hu/cgi-bin/IBVS?5809" TargetMode="External"/><Relationship Id="rId107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konkoly.hu/cgi-bin/IBVS?5690" TargetMode="External"/><Relationship Id="rId37" Type="http://schemas.openxmlformats.org/officeDocument/2006/relationships/hyperlink" Target="http://www.konkoly.hu/cgi-bin/IBVS?5694" TargetMode="External"/><Relationship Id="rId40" Type="http://schemas.openxmlformats.org/officeDocument/2006/relationships/hyperlink" Target="http://www.konkoly.hu/cgi-bin/IBVS?5741" TargetMode="External"/><Relationship Id="rId45" Type="http://schemas.openxmlformats.org/officeDocument/2006/relationships/hyperlink" Target="http://www.konkoly.hu/cgi-bin/IBVS?5809" TargetMode="External"/><Relationship Id="rId53" Type="http://schemas.openxmlformats.org/officeDocument/2006/relationships/hyperlink" Target="http://www.bav-astro.de/sfs/BAVM_link.php?BAVMnr=186" TargetMode="External"/><Relationship Id="rId58" Type="http://schemas.openxmlformats.org/officeDocument/2006/relationships/hyperlink" Target="http://var.astro.cz/oejv/issues/oejv0074.pdf" TargetMode="External"/><Relationship Id="rId66" Type="http://schemas.openxmlformats.org/officeDocument/2006/relationships/hyperlink" Target="http://www.bav-astro.de/sfs/BAVM_link.php?BAVMnr=209" TargetMode="External"/><Relationship Id="rId74" Type="http://schemas.openxmlformats.org/officeDocument/2006/relationships/hyperlink" Target="http://var.astro.cz/oejv/issues/oejv0137.pdf" TargetMode="External"/><Relationship Id="rId79" Type="http://schemas.openxmlformats.org/officeDocument/2006/relationships/hyperlink" Target="http://var.astro.cz/oejv/issues/oejv0137.pdf" TargetMode="External"/><Relationship Id="rId87" Type="http://schemas.openxmlformats.org/officeDocument/2006/relationships/hyperlink" Target="http://var.astro.cz/oejv/issues/oejv0160.pdf" TargetMode="External"/><Relationship Id="rId102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konkoly.hu/cgi-bin/IBVS?4167" TargetMode="External"/><Relationship Id="rId61" Type="http://schemas.openxmlformats.org/officeDocument/2006/relationships/hyperlink" Target="http://www.konkoly.hu/cgi-bin/IBVS?5894" TargetMode="External"/><Relationship Id="rId82" Type="http://schemas.openxmlformats.org/officeDocument/2006/relationships/hyperlink" Target="http://var.astro.cz/oejv/issues/oejv0160.pdf" TargetMode="External"/><Relationship Id="rId90" Type="http://schemas.openxmlformats.org/officeDocument/2006/relationships/hyperlink" Target="http://www.konkoly.hu/cgi-bin/IBVS?6029" TargetMode="External"/><Relationship Id="rId95" Type="http://schemas.openxmlformats.org/officeDocument/2006/relationships/hyperlink" Target="http://www.bav-astro.de/sfs/BAVM_link.php?BAVMnr=228" TargetMode="External"/><Relationship Id="rId1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602" TargetMode="External"/><Relationship Id="rId27" Type="http://schemas.openxmlformats.org/officeDocument/2006/relationships/hyperlink" Target="http://www.konkoly.hu/cgi-bin/IBVS?5672" TargetMode="External"/><Relationship Id="rId30" Type="http://schemas.openxmlformats.org/officeDocument/2006/relationships/hyperlink" Target="http://www.konkoly.hu/cgi-bin/IBVS?5809" TargetMode="External"/><Relationship Id="rId35" Type="http://schemas.openxmlformats.org/officeDocument/2006/relationships/hyperlink" Target="http://www.bav-astro.de/sfs/BAVM_link.php?BAVMnr=178" TargetMode="External"/><Relationship Id="rId43" Type="http://schemas.openxmlformats.org/officeDocument/2006/relationships/hyperlink" Target="http://www.konkoly.hu/cgi-bin/IBVS?5809" TargetMode="External"/><Relationship Id="rId48" Type="http://schemas.openxmlformats.org/officeDocument/2006/relationships/hyperlink" Target="http://www.konkoly.hu/cgi-bin/IBVS?5809" TargetMode="External"/><Relationship Id="rId56" Type="http://schemas.openxmlformats.org/officeDocument/2006/relationships/hyperlink" Target="http://www.bav-astro.de/sfs/BAVM_link.php?BAVMnr=186" TargetMode="External"/><Relationship Id="rId64" Type="http://schemas.openxmlformats.org/officeDocument/2006/relationships/hyperlink" Target="http://www.bav-astro.de/sfs/BAVM_link.php?BAVMnr=209" TargetMode="External"/><Relationship Id="rId69" Type="http://schemas.openxmlformats.org/officeDocument/2006/relationships/hyperlink" Target="http://www.konkoly.hu/cgi-bin/IBVS?5945" TargetMode="External"/><Relationship Id="rId77" Type="http://schemas.openxmlformats.org/officeDocument/2006/relationships/hyperlink" Target="http://var.astro.cz/oejv/issues/oejv0137.pdf" TargetMode="External"/><Relationship Id="rId100" Type="http://schemas.openxmlformats.org/officeDocument/2006/relationships/hyperlink" Target="http://www.bav-astro.de/sfs/BAVM_link.php?BAVMnr=231" TargetMode="External"/><Relationship Id="rId105" Type="http://schemas.openxmlformats.org/officeDocument/2006/relationships/hyperlink" Target="http://var.astro.cz/oejv/issues/oejv0160.pdf" TargetMode="External"/><Relationship Id="rId8" Type="http://schemas.openxmlformats.org/officeDocument/2006/relationships/hyperlink" Target="http://www.konkoly.hu/cgi-bin/IBVS?5027" TargetMode="External"/><Relationship Id="rId51" Type="http://schemas.openxmlformats.org/officeDocument/2006/relationships/hyperlink" Target="http://www.konkoly.hu/cgi-bin/IBVS?5806" TargetMode="External"/><Relationship Id="rId72" Type="http://schemas.openxmlformats.org/officeDocument/2006/relationships/hyperlink" Target="http://var.astro.cz/oejv/issues/oejv0137.pdf" TargetMode="External"/><Relationship Id="rId80" Type="http://schemas.openxmlformats.org/officeDocument/2006/relationships/hyperlink" Target="http://www.konkoly.hu/cgi-bin/IBVS?5992" TargetMode="External"/><Relationship Id="rId85" Type="http://schemas.openxmlformats.org/officeDocument/2006/relationships/hyperlink" Target="http://www.bav-astro.de/sfs/BAVM_link.php?BAVMnr=220" TargetMode="External"/><Relationship Id="rId93" Type="http://schemas.openxmlformats.org/officeDocument/2006/relationships/hyperlink" Target="http://var.astro.cz/oejv/issues/oejv0160.pdf" TargetMode="External"/><Relationship Id="rId98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konkoly.hu/cgi-bin/IBVS?4167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bav-astro.de/sfs/BAVM_link.php?BAVMnr=178" TargetMode="External"/><Relationship Id="rId38" Type="http://schemas.openxmlformats.org/officeDocument/2006/relationships/hyperlink" Target="http://www.konkoly.hu/cgi-bin/IBVS?5694" TargetMode="External"/><Relationship Id="rId46" Type="http://schemas.openxmlformats.org/officeDocument/2006/relationships/hyperlink" Target="http://www.konkoly.hu/cgi-bin/IBVS?5809" TargetMode="External"/><Relationship Id="rId59" Type="http://schemas.openxmlformats.org/officeDocument/2006/relationships/hyperlink" Target="http://www.bav-astro.de/sfs/BAVM_link.php?BAVMnr=209" TargetMode="External"/><Relationship Id="rId67" Type="http://schemas.openxmlformats.org/officeDocument/2006/relationships/hyperlink" Target="http://www.bav-astro.de/sfs/BAVM_link.php?BAVMnr=209" TargetMode="External"/><Relationship Id="rId103" Type="http://schemas.openxmlformats.org/officeDocument/2006/relationships/hyperlink" Target="http://www.bav-astro.de/sfs/BAVM_link.php?BAVMnr=228" TargetMode="External"/><Relationship Id="rId108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www.konkoly.hu/cgi-bin/IBVS?5603" TargetMode="External"/><Relationship Id="rId41" Type="http://schemas.openxmlformats.org/officeDocument/2006/relationships/hyperlink" Target="http://www.konkoly.hu/cgi-bin/IBVS?5809" TargetMode="External"/><Relationship Id="rId54" Type="http://schemas.openxmlformats.org/officeDocument/2006/relationships/hyperlink" Target="http://www.bav-astro.de/sfs/BAVM_link.php?BAVMnr=186" TargetMode="External"/><Relationship Id="rId62" Type="http://schemas.openxmlformats.org/officeDocument/2006/relationships/hyperlink" Target="http://www.bav-astro.de/sfs/BAVM_link.php?BAVMnr=209" TargetMode="External"/><Relationship Id="rId70" Type="http://schemas.openxmlformats.org/officeDocument/2006/relationships/hyperlink" Target="http://www.bav-astro.de/sfs/BAVM_link.php?BAVMnr=214" TargetMode="External"/><Relationship Id="rId75" Type="http://schemas.openxmlformats.org/officeDocument/2006/relationships/hyperlink" Target="http://var.astro.cz/oejv/issues/oejv0137.pdf" TargetMode="External"/><Relationship Id="rId83" Type="http://schemas.openxmlformats.org/officeDocument/2006/relationships/hyperlink" Target="http://www.bav-astro.de/sfs/BAVM_link.php?BAVMnr=220" TargetMode="External"/><Relationship Id="rId88" Type="http://schemas.openxmlformats.org/officeDocument/2006/relationships/hyperlink" Target="http://var.astro.cz/oejv/issues/oejv0160.pdf" TargetMode="External"/><Relationship Id="rId91" Type="http://schemas.openxmlformats.org/officeDocument/2006/relationships/hyperlink" Target="http://var.astro.cz/oejv/issues/oejv0160.pdf" TargetMode="External"/><Relationship Id="rId96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167" TargetMode="External"/><Relationship Id="rId15" Type="http://schemas.openxmlformats.org/officeDocument/2006/relationships/hyperlink" Target="http://www.konkoly.hu/cgi-bin/IBVS?5809" TargetMode="External"/><Relationship Id="rId23" Type="http://schemas.openxmlformats.org/officeDocument/2006/relationships/hyperlink" Target="http://www.bav-astro.de/sfs/BAVM_link.php?BAVMnr=172" TargetMode="External"/><Relationship Id="rId28" Type="http://schemas.openxmlformats.org/officeDocument/2006/relationships/hyperlink" Target="http://www.konkoly.hu/cgi-bin/IBVS?5809" TargetMode="External"/><Relationship Id="rId36" Type="http://schemas.openxmlformats.org/officeDocument/2006/relationships/hyperlink" Target="http://www.konkoly.hu/cgi-bin/IBVS?5668" TargetMode="External"/><Relationship Id="rId49" Type="http://schemas.openxmlformats.org/officeDocument/2006/relationships/hyperlink" Target="http://var.astro.cz/oejv/issues/oejv0074.pdf" TargetMode="External"/><Relationship Id="rId57" Type="http://schemas.openxmlformats.org/officeDocument/2006/relationships/hyperlink" Target="http://www.bav-astro.de/sfs/BAVM_link.php?BAVMnr=186" TargetMode="External"/><Relationship Id="rId10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224" TargetMode="External"/><Relationship Id="rId31" Type="http://schemas.openxmlformats.org/officeDocument/2006/relationships/hyperlink" Target="http://www.konkoly.hu/cgi-bin/IBVS?5694" TargetMode="External"/><Relationship Id="rId44" Type="http://schemas.openxmlformats.org/officeDocument/2006/relationships/hyperlink" Target="http://www.konkoly.hu/cgi-bin/IBVS?5809" TargetMode="External"/><Relationship Id="rId52" Type="http://schemas.openxmlformats.org/officeDocument/2006/relationships/hyperlink" Target="http://www.bav-astro.de/sfs/BAVM_link.php?BAVMnr=186" TargetMode="External"/><Relationship Id="rId60" Type="http://schemas.openxmlformats.org/officeDocument/2006/relationships/hyperlink" Target="http://www.konkoly.hu/cgi-bin/IBVS?5894" TargetMode="External"/><Relationship Id="rId65" Type="http://schemas.openxmlformats.org/officeDocument/2006/relationships/hyperlink" Target="http://www.bav-astro.de/sfs/BAVM_link.php?BAVMnr=209" TargetMode="External"/><Relationship Id="rId73" Type="http://schemas.openxmlformats.org/officeDocument/2006/relationships/hyperlink" Target="http://var.astro.cz/oejv/issues/oejv0137.pdf" TargetMode="External"/><Relationship Id="rId78" Type="http://schemas.openxmlformats.org/officeDocument/2006/relationships/hyperlink" Target="http://var.astro.cz/oejv/issues/oejv0137.pdf" TargetMode="External"/><Relationship Id="rId81" Type="http://schemas.openxmlformats.org/officeDocument/2006/relationships/hyperlink" Target="http://var.astro.cz/oejv/issues/oejv0160.pdf" TargetMode="External"/><Relationship Id="rId86" Type="http://schemas.openxmlformats.org/officeDocument/2006/relationships/hyperlink" Target="http://www.bav-astro.de/sfs/BAVM_link.php?BAVMnr=220" TargetMode="External"/><Relationship Id="rId94" Type="http://schemas.openxmlformats.org/officeDocument/2006/relationships/hyperlink" Target="http://www.bav-astro.de/sfs/BAVM_link.php?BAVMnr=228" TargetMode="External"/><Relationship Id="rId99" Type="http://schemas.openxmlformats.org/officeDocument/2006/relationships/hyperlink" Target="http://www.bav-astro.de/sfs/BAVM_link.php?BAVMnr=228" TargetMode="External"/><Relationship Id="rId10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4167" TargetMode="External"/><Relationship Id="rId9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583" TargetMode="External"/><Relationship Id="rId39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5668" TargetMode="External"/><Relationship Id="rId50" Type="http://schemas.openxmlformats.org/officeDocument/2006/relationships/hyperlink" Target="http://www.konkoly.hu/cgi-bin/IBVS?5814" TargetMode="External"/><Relationship Id="rId55" Type="http://schemas.openxmlformats.org/officeDocument/2006/relationships/hyperlink" Target="http://www.bav-astro.de/sfs/BAVM_link.php?BAVMnr=186" TargetMode="External"/><Relationship Id="rId76" Type="http://schemas.openxmlformats.org/officeDocument/2006/relationships/hyperlink" Target="http://var.astro.cz/oejv/issues/oejv0137.pdf" TargetMode="External"/><Relationship Id="rId97" Type="http://schemas.openxmlformats.org/officeDocument/2006/relationships/hyperlink" Target="http://www.bav-astro.de/sfs/BAVM_link.php?BAVMnr=228" TargetMode="External"/><Relationship Id="rId104" Type="http://schemas.openxmlformats.org/officeDocument/2006/relationships/hyperlink" Target="http://var.astro.cz/oejv/issues/oejv016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2290"/>
  <sheetViews>
    <sheetView tabSelected="1" workbookViewId="0">
      <pane xSplit="12" ySplit="21" topLeftCell="M191" activePane="bottomRight" state="frozen"/>
      <selection pane="topRight" activeCell="M1" sqref="M1"/>
      <selection pane="bottomLeft" activeCell="A22" sqref="A22"/>
      <selection pane="bottomRight" activeCell="A202" sqref="A202"/>
    </sheetView>
  </sheetViews>
  <sheetFormatPr defaultRowHeight="12.75"/>
  <cols>
    <col min="1" max="1" width="19.28515625" style="1" customWidth="1"/>
    <col min="2" max="2" width="4.5703125" style="1" customWidth="1"/>
    <col min="3" max="3" width="13" style="67" customWidth="1"/>
    <col min="4" max="4" width="10.28515625" style="1" customWidth="1"/>
    <col min="5" max="5" width="10.42578125" style="1" customWidth="1"/>
    <col min="6" max="6" width="16.5703125" style="1" customWidth="1"/>
    <col min="7" max="7" width="9.5703125" style="1" customWidth="1"/>
    <col min="8" max="8" width="9.140625" style="1"/>
    <col min="9" max="9" width="11.140625" style="1" customWidth="1"/>
    <col min="10" max="11" width="10.28515625" style="1" customWidth="1"/>
    <col min="12" max="13" width="8.42578125" style="1" customWidth="1"/>
    <col min="14" max="14" width="9.140625" style="1"/>
    <col min="15" max="15" width="11.85546875" style="1" customWidth="1"/>
    <col min="16" max="16" width="12.42578125" style="1" customWidth="1"/>
    <col min="17" max="18" width="9.140625" style="1"/>
    <col min="19" max="19" width="9.140625" style="19"/>
    <col min="20" max="20" width="12.42578125" style="1" bestFit="1" customWidth="1"/>
    <col min="22" max="22" width="9.140625" style="1"/>
    <col min="23" max="23" width="10" style="1" customWidth="1"/>
    <col min="24" max="16384" width="9.140625" style="1"/>
  </cols>
  <sheetData>
    <row r="1" spans="1:23" ht="21" thickBot="1">
      <c r="A1" s="48" t="s">
        <v>79</v>
      </c>
      <c r="E1" s="1" t="s">
        <v>1</v>
      </c>
      <c r="V1" s="11" t="s">
        <v>9</v>
      </c>
      <c r="W1" s="11" t="s">
        <v>80</v>
      </c>
    </row>
    <row r="2" spans="1:23">
      <c r="A2" s="13" t="s">
        <v>29</v>
      </c>
      <c r="B2" s="1" t="s">
        <v>5</v>
      </c>
      <c r="C2" s="217" t="s">
        <v>16</v>
      </c>
      <c r="E2" s="1" t="s">
        <v>17</v>
      </c>
      <c r="V2" s="125">
        <v>-50000</v>
      </c>
      <c r="W2" s="125">
        <f>D$11+D$12*V2+D$13*V2^2</f>
        <v>2.2873027896742958E-2</v>
      </c>
    </row>
    <row r="3" spans="1:23" ht="13.5" thickBot="1">
      <c r="A3" s="13"/>
      <c r="C3" s="71"/>
      <c r="D3" s="7"/>
      <c r="V3" s="124">
        <v>-40000</v>
      </c>
      <c r="W3" s="125">
        <f t="shared" ref="W3:W19" si="0">D$11+D$12*V3+D$13*V3^2</f>
        <v>1.520815099694869E-2</v>
      </c>
    </row>
    <row r="4" spans="1:23" ht="13.5" thickBot="1">
      <c r="A4" s="14" t="s">
        <v>30</v>
      </c>
      <c r="B4" s="5"/>
      <c r="C4" s="218" t="s">
        <v>81</v>
      </c>
      <c r="D4" s="76" t="s">
        <v>81</v>
      </c>
      <c r="E4" s="6"/>
      <c r="V4" s="124">
        <v>-35000</v>
      </c>
      <c r="W4" s="125">
        <f t="shared" si="0"/>
        <v>1.1955138419454524E-2</v>
      </c>
    </row>
    <row r="5" spans="1:23">
      <c r="A5" s="57" t="s">
        <v>164</v>
      </c>
      <c r="B5" s="13"/>
      <c r="C5" s="263">
        <v>-9.5</v>
      </c>
      <c r="D5" s="13" t="s">
        <v>165</v>
      </c>
      <c r="V5" s="124">
        <v>-30000</v>
      </c>
      <c r="W5" s="125">
        <f t="shared" si="0"/>
        <v>9.0884097568956681E-3</v>
      </c>
    </row>
    <row r="6" spans="1:23">
      <c r="A6" s="14" t="s">
        <v>31</v>
      </c>
      <c r="C6" s="67" t="s">
        <v>18</v>
      </c>
      <c r="V6" s="124">
        <v>-25000</v>
      </c>
      <c r="W6" s="125">
        <f t="shared" si="0"/>
        <v>6.6079650092721234E-3</v>
      </c>
    </row>
    <row r="7" spans="1:23">
      <c r="A7" s="13" t="s">
        <v>3</v>
      </c>
      <c r="C7" s="271">
        <v>49399.003279999997</v>
      </c>
      <c r="D7" s="62" t="s">
        <v>755</v>
      </c>
      <c r="V7" s="124">
        <v>-20000</v>
      </c>
      <c r="W7" s="125">
        <f t="shared" si="0"/>
        <v>4.5138041765838922E-3</v>
      </c>
    </row>
    <row r="8" spans="1:23">
      <c r="A8" s="13" t="s">
        <v>15</v>
      </c>
      <c r="C8" s="271">
        <v>0.26668462999999998</v>
      </c>
      <c r="D8" s="62" t="s">
        <v>755</v>
      </c>
      <c r="V8" s="124">
        <v>-15000</v>
      </c>
      <c r="W8" s="125">
        <f t="shared" si="0"/>
        <v>2.805927258830972E-3</v>
      </c>
    </row>
    <row r="9" spans="1:23">
      <c r="A9" s="57" t="s">
        <v>166</v>
      </c>
      <c r="B9" s="111">
        <v>150</v>
      </c>
      <c r="C9" s="57" t="str">
        <f>"F"&amp;B9</f>
        <v>F150</v>
      </c>
      <c r="D9" s="57" t="str">
        <f>"G"&amp;B9</f>
        <v>G150</v>
      </c>
      <c r="V9" s="124">
        <v>-10000</v>
      </c>
      <c r="W9" s="125">
        <f t="shared" si="0"/>
        <v>1.4843342560133636E-3</v>
      </c>
    </row>
    <row r="10" spans="1:23" ht="13.5" thickBot="1">
      <c r="A10" s="13"/>
      <c r="C10" s="74" t="s">
        <v>37</v>
      </c>
      <c r="D10" s="74" t="s">
        <v>39</v>
      </c>
      <c r="E10" s="7"/>
      <c r="V10" s="124">
        <v>-5000</v>
      </c>
      <c r="W10" s="125">
        <f t="shared" si="0"/>
        <v>5.4902516813106731E-4</v>
      </c>
    </row>
    <row r="11" spans="1:23">
      <c r="A11" s="13" t="s">
        <v>32</v>
      </c>
      <c r="C11" s="219">
        <f ca="1">INTERCEPT(INDIRECT(D9):G993,INDIRECT(C9):$F993)</f>
        <v>-3.6635864995122162E-2</v>
      </c>
      <c r="D11" s="24">
        <f>+E11*F11</f>
        <v>-4.8159174177123244E-12</v>
      </c>
      <c r="E11" s="27">
        <v>-4.8159174177123243E-5</v>
      </c>
      <c r="F11" s="25">
        <v>9.9999999999999995E-8</v>
      </c>
      <c r="V11" s="124">
        <v>0</v>
      </c>
      <c r="W11" s="125">
        <f t="shared" si="0"/>
        <v>-4.8159174177123244E-12</v>
      </c>
    </row>
    <row r="12" spans="1:23">
      <c r="A12" s="13" t="s">
        <v>33</v>
      </c>
      <c r="C12" s="219">
        <f ca="1">SLOPE(INDIRECT(D9):G993,INDIRECT(C9):$F993)</f>
        <v>1.6250942564655562E-6</v>
      </c>
      <c r="D12" s="24">
        <f>+E12*F12</f>
        <v>-7.1176643095865751E-8</v>
      </c>
      <c r="E12" s="28">
        <v>-0.71176643095865755</v>
      </c>
      <c r="F12" s="25">
        <v>9.9999999999999995E-8</v>
      </c>
      <c r="V12" s="124">
        <v>5000</v>
      </c>
      <c r="W12" s="125">
        <f t="shared" si="0"/>
        <v>-1.6274126282759025E-4</v>
      </c>
    </row>
    <row r="13" spans="1:23" ht="13.5" thickBot="1">
      <c r="A13" s="13" t="s">
        <v>34</v>
      </c>
      <c r="D13" s="24">
        <f>+E13*F13</f>
        <v>7.7256782987062363E-12</v>
      </c>
      <c r="E13" s="29">
        <v>0.77256782987062367</v>
      </c>
      <c r="F13" s="25">
        <v>9.9999999999999994E-12</v>
      </c>
      <c r="V13" s="124">
        <v>10000</v>
      </c>
      <c r="W13" s="125">
        <f t="shared" si="0"/>
        <v>6.0801394096048739E-5</v>
      </c>
    </row>
    <row r="14" spans="1:23">
      <c r="A14" s="13" t="s">
        <v>35</v>
      </c>
      <c r="E14" s="1">
        <f>SUM(T21:T944)</f>
        <v>7.8666160853614938E-3</v>
      </c>
      <c r="V14" s="124">
        <v>15000</v>
      </c>
      <c r="W14" s="125">
        <f t="shared" si="0"/>
        <v>6.7062796595499961E-4</v>
      </c>
    </row>
    <row r="15" spans="1:23">
      <c r="A15" s="15" t="s">
        <v>36</v>
      </c>
      <c r="B15" s="13"/>
      <c r="C15" s="169">
        <f ca="1">(C7+C11)+(C8+C12)*INT(MAX(F21:F3483))</f>
        <v>59344.763841620203</v>
      </c>
      <c r="D15" s="56">
        <f>+C7+INT(MAX(F21:F1538))*C8+D11+D12*INT(MAX(F21:F3973))+D13*INT(MAX(F21:F4000)^2)</f>
        <v>59344.747961959481</v>
      </c>
      <c r="E15" s="60" t="s">
        <v>167</v>
      </c>
      <c r="F15" s="159">
        <v>1</v>
      </c>
      <c r="V15" s="124">
        <v>20000</v>
      </c>
      <c r="W15" s="125">
        <f t="shared" si="0"/>
        <v>1.6667384527492622E-3</v>
      </c>
    </row>
    <row r="16" spans="1:23">
      <c r="A16" s="14" t="s">
        <v>13</v>
      </c>
      <c r="B16" s="13"/>
      <c r="C16" s="220">
        <f ca="1">+C8+C12</f>
        <v>0.26668625509425642</v>
      </c>
      <c r="D16" s="56">
        <f>+C8+D12+2*D13*F87</f>
        <v>0.26668471036253671</v>
      </c>
      <c r="E16" s="60" t="s">
        <v>168</v>
      </c>
      <c r="F16" s="160">
        <f ca="1">NOW()+15018.5+$C$5/24</f>
        <v>60339.63886446759</v>
      </c>
      <c r="V16" s="124">
        <v>25000</v>
      </c>
      <c r="W16" s="125">
        <f t="shared" si="0"/>
        <v>3.0491328544788362E-3</v>
      </c>
    </row>
    <row r="17" spans="1:23" ht="13.5" thickBot="1">
      <c r="A17" s="60" t="s">
        <v>77</v>
      </c>
      <c r="B17" s="13"/>
      <c r="C17" s="264">
        <f>COUNT(C21:C2141)</f>
        <v>183</v>
      </c>
      <c r="D17" s="13"/>
      <c r="E17" s="60" t="s">
        <v>169</v>
      </c>
      <c r="F17" s="160">
        <f ca="1">ROUND(2*(F16-$C$7)/$C$8,0)/2+F15</f>
        <v>41025.5</v>
      </c>
      <c r="V17" s="124">
        <v>30000</v>
      </c>
      <c r="W17" s="125">
        <f t="shared" si="0"/>
        <v>4.8178111711437224E-3</v>
      </c>
    </row>
    <row r="18" spans="1:23" ht="14.25" thickTop="1" thickBot="1">
      <c r="A18" s="14" t="s">
        <v>172</v>
      </c>
      <c r="B18" s="13"/>
      <c r="C18" s="221">
        <f ca="1">+C15</f>
        <v>59344.763841620203</v>
      </c>
      <c r="D18" s="84">
        <f ca="1">C16</f>
        <v>0.26668625509425642</v>
      </c>
      <c r="E18" s="60" t="s">
        <v>170</v>
      </c>
      <c r="F18" s="56">
        <f ca="1">ROUND(2*(F16-$C$15)/$C$16,0)/2+F15</f>
        <v>3731.5</v>
      </c>
      <c r="V18" s="124">
        <v>35000</v>
      </c>
      <c r="W18" s="125">
        <f t="shared" si="0"/>
        <v>6.9727734027439214E-3</v>
      </c>
    </row>
    <row r="19" spans="1:23" ht="13.5" thickBot="1">
      <c r="A19" s="14" t="s">
        <v>173</v>
      </c>
      <c r="B19" s="13"/>
      <c r="C19" s="222">
        <f>+D15</f>
        <v>59344.747961959481</v>
      </c>
      <c r="D19" s="216">
        <f>+D16</f>
        <v>0.26668471036253671</v>
      </c>
      <c r="E19" s="60" t="s">
        <v>171</v>
      </c>
      <c r="F19" s="161">
        <f ca="1">+$C$15+$C$16*F18-15018.5-$C$5/24</f>
        <v>45321.799435837755</v>
      </c>
      <c r="H19" s="1" t="s">
        <v>22</v>
      </c>
      <c r="J19" s="1" t="s">
        <v>23</v>
      </c>
      <c r="K19" s="1" t="s">
        <v>24</v>
      </c>
      <c r="V19" s="124">
        <v>40000</v>
      </c>
      <c r="W19" s="125">
        <f t="shared" si="0"/>
        <v>9.5140195492794313E-3</v>
      </c>
    </row>
    <row r="20" spans="1:23" ht="15" thickBot="1">
      <c r="A20" s="11" t="s">
        <v>19</v>
      </c>
      <c r="B20" s="11" t="s">
        <v>21</v>
      </c>
      <c r="C20" s="223" t="s">
        <v>20</v>
      </c>
      <c r="D20" s="11" t="s">
        <v>4</v>
      </c>
      <c r="E20" s="11" t="s">
        <v>10</v>
      </c>
      <c r="F20" s="11" t="s">
        <v>9</v>
      </c>
      <c r="G20" s="11" t="s">
        <v>14</v>
      </c>
      <c r="H20" s="12" t="s">
        <v>211</v>
      </c>
      <c r="I20" s="12" t="s">
        <v>212</v>
      </c>
      <c r="J20" s="12" t="s">
        <v>209</v>
      </c>
      <c r="K20" s="12" t="s">
        <v>196</v>
      </c>
      <c r="L20" s="12" t="s">
        <v>748</v>
      </c>
      <c r="M20" s="12" t="s">
        <v>46</v>
      </c>
      <c r="N20" s="12" t="s">
        <v>27</v>
      </c>
      <c r="O20" s="63" t="s">
        <v>28</v>
      </c>
      <c r="P20" s="11" t="s">
        <v>25</v>
      </c>
      <c r="Q20" s="176" t="s">
        <v>750</v>
      </c>
      <c r="R20" s="11" t="s">
        <v>197</v>
      </c>
      <c r="S20" s="11" t="s">
        <v>50</v>
      </c>
      <c r="T20" s="11" t="s">
        <v>198</v>
      </c>
      <c r="V20" s="124"/>
      <c r="W20" s="125"/>
    </row>
    <row r="21" spans="1:23" s="124" customFormat="1">
      <c r="A21" s="121" t="s">
        <v>40</v>
      </c>
      <c r="B21" s="122" t="s">
        <v>54</v>
      </c>
      <c r="C21" s="123">
        <v>37736.908000000003</v>
      </c>
      <c r="D21" s="123" t="s">
        <v>11</v>
      </c>
      <c r="E21" s="121">
        <f t="shared" ref="E21:E52" si="1">(C21-C$7)/C$8</f>
        <v>-43729.911543833608</v>
      </c>
      <c r="F21" s="125">
        <f t="shared" ref="F21:F52" si="2">ROUND(2*E21,0)/2</f>
        <v>-43730</v>
      </c>
      <c r="G21" s="121">
        <f t="shared" ref="G21:G52" si="3">C21-(C$7+C$8*F21)</f>
        <v>2.3589900003571529E-2</v>
      </c>
      <c r="H21" s="121"/>
      <c r="I21" s="137"/>
      <c r="J21" s="121">
        <f t="shared" ref="J21:J31" si="4">G21</f>
        <v>2.3589900003571529E-2</v>
      </c>
      <c r="K21" s="121"/>
      <c r="L21" s="121"/>
      <c r="M21" s="121"/>
      <c r="N21" s="121"/>
      <c r="O21" s="61">
        <f t="shared" ref="O21:O52" si="5">D$11+D$12*F21+D$13*F21^2</f>
        <v>1.7886468869632282E-2</v>
      </c>
      <c r="P21" s="265">
        <f t="shared" ref="P21:P52" si="6">C21-15018.5</f>
        <v>22718.408000000003</v>
      </c>
      <c r="Q21" s="125"/>
      <c r="R21" s="125">
        <f>+(G21-W2)^2</f>
        <v>5.1390561754883363E-7</v>
      </c>
      <c r="S21" s="227">
        <v>1</v>
      </c>
      <c r="T21" s="124">
        <f t="shared" ref="T21:T52" si="7">+R21*S21</f>
        <v>5.1390561754883363E-7</v>
      </c>
      <c r="W21" s="125"/>
    </row>
    <row r="22" spans="1:23" s="124" customFormat="1">
      <c r="A22" s="124" t="s">
        <v>40</v>
      </c>
      <c r="B22" s="126" t="s">
        <v>54</v>
      </c>
      <c r="C22" s="127">
        <v>37751.851000000002</v>
      </c>
      <c r="D22" s="127" t="s">
        <v>11</v>
      </c>
      <c r="E22" s="124">
        <f t="shared" si="1"/>
        <v>-43673.879068321243</v>
      </c>
      <c r="F22" s="125">
        <f t="shared" si="2"/>
        <v>-43674</v>
      </c>
      <c r="G22" s="124">
        <f t="shared" si="3"/>
        <v>3.2250620002741925E-2</v>
      </c>
      <c r="J22" s="137">
        <f t="shared" si="4"/>
        <v>3.2250620002741925E-2</v>
      </c>
      <c r="O22" s="61">
        <f t="shared" si="5"/>
        <v>1.7844668687201786E-2</v>
      </c>
      <c r="P22" s="265">
        <f t="shared" si="6"/>
        <v>22733.351000000002</v>
      </c>
      <c r="R22" s="124">
        <f t="shared" ref="R22:R53" si="8">+(G22-O22)^2</f>
        <v>2.0753143330571268E-4</v>
      </c>
      <c r="S22" s="126">
        <v>1</v>
      </c>
      <c r="T22" s="124">
        <f t="shared" si="7"/>
        <v>2.0753143330571268E-4</v>
      </c>
      <c r="W22" s="125"/>
    </row>
    <row r="23" spans="1:23" s="124" customFormat="1">
      <c r="A23" s="128" t="s">
        <v>62</v>
      </c>
      <c r="B23" s="128"/>
      <c r="C23" s="143">
        <v>37751.851000000002</v>
      </c>
      <c r="D23" s="127"/>
      <c r="E23" s="124">
        <f t="shared" si="1"/>
        <v>-43673.879068321243</v>
      </c>
      <c r="F23" s="125">
        <f t="shared" si="2"/>
        <v>-43674</v>
      </c>
      <c r="G23" s="124">
        <f t="shared" si="3"/>
        <v>3.2250620002741925E-2</v>
      </c>
      <c r="J23" s="137">
        <f t="shared" si="4"/>
        <v>3.2250620002741925E-2</v>
      </c>
      <c r="O23" s="61">
        <f t="shared" si="5"/>
        <v>1.7844668687201786E-2</v>
      </c>
      <c r="P23" s="265">
        <f t="shared" si="6"/>
        <v>22733.351000000002</v>
      </c>
      <c r="R23" s="124">
        <f t="shared" si="8"/>
        <v>2.0753143330571268E-4</v>
      </c>
      <c r="S23" s="126">
        <v>1</v>
      </c>
      <c r="T23" s="124">
        <f t="shared" si="7"/>
        <v>2.0753143330571268E-4</v>
      </c>
      <c r="W23" s="125"/>
    </row>
    <row r="24" spans="1:23" s="124" customFormat="1">
      <c r="A24" s="124" t="s">
        <v>40</v>
      </c>
      <c r="B24" s="126" t="s">
        <v>53</v>
      </c>
      <c r="C24" s="127">
        <v>37761.834000000003</v>
      </c>
      <c r="D24" s="127" t="s">
        <v>11</v>
      </c>
      <c r="E24" s="124">
        <f t="shared" si="1"/>
        <v>-43636.445339950769</v>
      </c>
      <c r="F24" s="125">
        <f t="shared" si="2"/>
        <v>-43636.5</v>
      </c>
      <c r="G24" s="124">
        <f t="shared" si="3"/>
        <v>1.457699500315357E-2</v>
      </c>
      <c r="J24" s="137">
        <f t="shared" si="4"/>
        <v>1.457699500315357E-2</v>
      </c>
      <c r="O24" s="61">
        <f t="shared" si="5"/>
        <v>1.7816704581769472E-2</v>
      </c>
      <c r="P24" s="265">
        <f t="shared" si="6"/>
        <v>22743.334000000003</v>
      </c>
      <c r="R24" s="124">
        <f t="shared" si="8"/>
        <v>1.0495718153775626E-5</v>
      </c>
      <c r="S24" s="126">
        <v>1</v>
      </c>
      <c r="T24" s="124">
        <f t="shared" si="7"/>
        <v>1.0495718153775626E-5</v>
      </c>
      <c r="W24" s="125"/>
    </row>
    <row r="25" spans="1:23" s="124" customFormat="1">
      <c r="A25" s="128" t="s">
        <v>62</v>
      </c>
      <c r="B25" s="128"/>
      <c r="C25" s="143">
        <v>37761.834000000003</v>
      </c>
      <c r="D25" s="127"/>
      <c r="E25" s="124">
        <f t="shared" si="1"/>
        <v>-43636.445339950769</v>
      </c>
      <c r="F25" s="125">
        <f t="shared" si="2"/>
        <v>-43636.5</v>
      </c>
      <c r="G25" s="124">
        <f t="shared" si="3"/>
        <v>1.457699500315357E-2</v>
      </c>
      <c r="J25" s="137">
        <f t="shared" si="4"/>
        <v>1.457699500315357E-2</v>
      </c>
      <c r="O25" s="61">
        <f t="shared" si="5"/>
        <v>1.7816704581769472E-2</v>
      </c>
      <c r="P25" s="265">
        <f t="shared" si="6"/>
        <v>22743.334000000003</v>
      </c>
      <c r="R25" s="124">
        <f t="shared" si="8"/>
        <v>1.0495718153775626E-5</v>
      </c>
      <c r="S25" s="126">
        <v>1</v>
      </c>
      <c r="T25" s="124">
        <f t="shared" si="7"/>
        <v>1.0495718153775626E-5</v>
      </c>
      <c r="W25" s="125"/>
    </row>
    <row r="26" spans="1:23" s="124" customFormat="1">
      <c r="A26" s="124" t="s">
        <v>40</v>
      </c>
      <c r="B26" s="126" t="s">
        <v>53</v>
      </c>
      <c r="C26" s="127">
        <v>37781.832000000002</v>
      </c>
      <c r="D26" s="127" t="s">
        <v>11</v>
      </c>
      <c r="E26" s="124">
        <f t="shared" si="1"/>
        <v>-43561.457891292783</v>
      </c>
      <c r="F26" s="125">
        <f t="shared" si="2"/>
        <v>-43561.5</v>
      </c>
      <c r="G26" s="124">
        <f t="shared" si="3"/>
        <v>1.122974500322016E-2</v>
      </c>
      <c r="J26" s="137">
        <f t="shared" si="4"/>
        <v>1.122974500322016E-2</v>
      </c>
      <c r="O26" s="61">
        <f t="shared" si="5"/>
        <v>1.7760841556315486E-2</v>
      </c>
      <c r="P26" s="265">
        <f t="shared" si="6"/>
        <v>22763.332000000002</v>
      </c>
      <c r="R26" s="124">
        <f t="shared" si="8"/>
        <v>4.2655222185853657E-5</v>
      </c>
      <c r="S26" s="126">
        <v>1</v>
      </c>
      <c r="T26" s="124">
        <f t="shared" si="7"/>
        <v>4.2655222185853657E-5</v>
      </c>
      <c r="W26" s="125"/>
    </row>
    <row r="27" spans="1:23" s="124" customFormat="1">
      <c r="A27" s="124" t="s">
        <v>40</v>
      </c>
      <c r="B27" s="126" t="s">
        <v>54</v>
      </c>
      <c r="C27" s="127">
        <v>37785.699999999997</v>
      </c>
      <c r="D27" s="127" t="s">
        <v>11</v>
      </c>
      <c r="E27" s="124">
        <f t="shared" si="1"/>
        <v>-43546.953868320052</v>
      </c>
      <c r="F27" s="125">
        <f t="shared" si="2"/>
        <v>-43547</v>
      </c>
      <c r="G27" s="124">
        <f t="shared" si="3"/>
        <v>1.2302609997277614E-2</v>
      </c>
      <c r="J27" s="137">
        <f t="shared" si="4"/>
        <v>1.2302609997277614E-2</v>
      </c>
      <c r="O27" s="61">
        <f t="shared" si="5"/>
        <v>1.7750051397393395E-2</v>
      </c>
      <c r="P27" s="265">
        <f t="shared" si="6"/>
        <v>22767.199999999997</v>
      </c>
      <c r="R27" s="124">
        <f t="shared" si="8"/>
        <v>2.9674617807695387E-5</v>
      </c>
      <c r="S27" s="126">
        <v>1</v>
      </c>
      <c r="T27" s="124">
        <f t="shared" si="7"/>
        <v>2.9674617807695387E-5</v>
      </c>
      <c r="W27" s="125"/>
    </row>
    <row r="28" spans="1:23" s="124" customFormat="1">
      <c r="A28" s="124" t="s">
        <v>40</v>
      </c>
      <c r="B28" s="126" t="s">
        <v>53</v>
      </c>
      <c r="C28" s="127">
        <v>37787.699999999997</v>
      </c>
      <c r="D28" s="127" t="s">
        <v>11</v>
      </c>
      <c r="E28" s="124">
        <f t="shared" si="1"/>
        <v>-43539.45437350477</v>
      </c>
      <c r="F28" s="125">
        <f t="shared" si="2"/>
        <v>-43539.5</v>
      </c>
      <c r="G28" s="124">
        <f t="shared" si="3"/>
        <v>1.2167884997325018E-2</v>
      </c>
      <c r="J28" s="137">
        <f t="shared" si="4"/>
        <v>1.2167884997325018E-2</v>
      </c>
      <c r="N28" s="125"/>
      <c r="O28" s="61">
        <f t="shared" si="5"/>
        <v>1.7744471555446475E-2</v>
      </c>
      <c r="P28" s="265">
        <f t="shared" si="6"/>
        <v>22769.199999999997</v>
      </c>
      <c r="R28" s="124">
        <f t="shared" si="8"/>
        <v>3.1098317640220915E-5</v>
      </c>
      <c r="S28" s="126">
        <v>1</v>
      </c>
      <c r="T28" s="124">
        <f t="shared" si="7"/>
        <v>3.1098317640220915E-5</v>
      </c>
      <c r="W28" s="125"/>
    </row>
    <row r="29" spans="1:23" s="124" customFormat="1">
      <c r="A29" s="124" t="s">
        <v>40</v>
      </c>
      <c r="B29" s="126" t="s">
        <v>54</v>
      </c>
      <c r="C29" s="127">
        <v>37789.701000000001</v>
      </c>
      <c r="D29" s="127" t="s">
        <v>11</v>
      </c>
      <c r="E29" s="124">
        <f t="shared" si="1"/>
        <v>-43531.951128942062</v>
      </c>
      <c r="F29" s="125">
        <f t="shared" si="2"/>
        <v>-43532</v>
      </c>
      <c r="G29" s="124">
        <f t="shared" si="3"/>
        <v>1.3033160001214128E-2</v>
      </c>
      <c r="J29" s="137">
        <f t="shared" si="4"/>
        <v>1.3033160001214128E-2</v>
      </c>
      <c r="N29" s="125"/>
      <c r="O29" s="61">
        <f t="shared" si="5"/>
        <v>1.7738892582638364E-2</v>
      </c>
      <c r="P29" s="265">
        <f t="shared" si="6"/>
        <v>22771.201000000001</v>
      </c>
      <c r="R29" s="124">
        <f t="shared" si="8"/>
        <v>2.2143919127877603E-5</v>
      </c>
      <c r="S29" s="126">
        <v>1</v>
      </c>
      <c r="T29" s="124">
        <f t="shared" si="7"/>
        <v>2.2143919127877603E-5</v>
      </c>
      <c r="W29" s="125"/>
    </row>
    <row r="30" spans="1:23" s="124" customFormat="1">
      <c r="A30" s="124" t="s">
        <v>40</v>
      </c>
      <c r="B30" s="126" t="s">
        <v>54</v>
      </c>
      <c r="C30" s="127">
        <v>37790.769999999997</v>
      </c>
      <c r="D30" s="127" t="s">
        <v>11</v>
      </c>
      <c r="E30" s="124">
        <f t="shared" si="1"/>
        <v>-43527.942648963312</v>
      </c>
      <c r="F30" s="125">
        <f t="shared" si="2"/>
        <v>-43528</v>
      </c>
      <c r="G30" s="124">
        <f t="shared" si="3"/>
        <v>1.529463999759173E-2</v>
      </c>
      <c r="J30" s="137">
        <f t="shared" si="4"/>
        <v>1.529463999759173E-2</v>
      </c>
      <c r="N30" s="125"/>
      <c r="O30" s="61">
        <f t="shared" si="5"/>
        <v>1.7735917485855238E-2</v>
      </c>
      <c r="P30" s="265">
        <f t="shared" si="6"/>
        <v>22772.269999999997</v>
      </c>
      <c r="R30" s="124">
        <f t="shared" si="8"/>
        <v>5.9598357747021832E-6</v>
      </c>
      <c r="S30" s="126">
        <v>1</v>
      </c>
      <c r="T30" s="124">
        <f t="shared" si="7"/>
        <v>5.9598357747021832E-6</v>
      </c>
      <c r="W30" s="125"/>
    </row>
    <row r="31" spans="1:23" s="124" customFormat="1">
      <c r="A31" s="128" t="s">
        <v>62</v>
      </c>
      <c r="B31" s="128"/>
      <c r="C31" s="143">
        <v>37790.769999999997</v>
      </c>
      <c r="D31" s="127"/>
      <c r="E31" s="124">
        <f t="shared" si="1"/>
        <v>-43527.942648963312</v>
      </c>
      <c r="F31" s="125">
        <f t="shared" si="2"/>
        <v>-43528</v>
      </c>
      <c r="G31" s="124">
        <f t="shared" si="3"/>
        <v>1.529463999759173E-2</v>
      </c>
      <c r="J31" s="137">
        <f t="shared" si="4"/>
        <v>1.529463999759173E-2</v>
      </c>
      <c r="N31" s="125"/>
      <c r="O31" s="61">
        <f t="shared" si="5"/>
        <v>1.7735917485855238E-2</v>
      </c>
      <c r="P31" s="265">
        <f t="shared" si="6"/>
        <v>22772.269999999997</v>
      </c>
      <c r="R31" s="124">
        <f t="shared" si="8"/>
        <v>5.9598357747021832E-6</v>
      </c>
      <c r="S31" s="126">
        <v>1</v>
      </c>
      <c r="T31" s="124">
        <f t="shared" si="7"/>
        <v>5.9598357747021832E-6</v>
      </c>
      <c r="W31" s="125"/>
    </row>
    <row r="32" spans="1:23" s="124" customFormat="1">
      <c r="A32" s="124" t="s">
        <v>43</v>
      </c>
      <c r="B32" s="126" t="s">
        <v>54</v>
      </c>
      <c r="C32" s="127">
        <v>46505.442000000003</v>
      </c>
      <c r="D32" s="127"/>
      <c r="E32" s="124">
        <f t="shared" si="1"/>
        <v>-10850.123908528192</v>
      </c>
      <c r="F32" s="125">
        <f t="shared" si="2"/>
        <v>-10850</v>
      </c>
      <c r="G32" s="124">
        <f t="shared" si="3"/>
        <v>-3.3044499992683996E-2</v>
      </c>
      <c r="I32" s="124">
        <f>G32</f>
        <v>-3.3044499992683996E-2</v>
      </c>
      <c r="M32" s="125"/>
      <c r="N32" s="125"/>
      <c r="O32" s="61">
        <f t="shared" si="5"/>
        <v>1.6817527362936709E-3</v>
      </c>
      <c r="P32" s="265">
        <f t="shared" si="6"/>
        <v>31486.942000000003</v>
      </c>
      <c r="R32" s="124">
        <f t="shared" si="8"/>
        <v>1.2059126285968291E-3</v>
      </c>
      <c r="S32" s="126">
        <v>0.1</v>
      </c>
      <c r="T32" s="124">
        <f t="shared" si="7"/>
        <v>1.2059126285968291E-4</v>
      </c>
      <c r="W32" s="125"/>
    </row>
    <row r="33" spans="1:32" s="124" customFormat="1">
      <c r="A33" s="128" t="s">
        <v>63</v>
      </c>
      <c r="B33" s="128"/>
      <c r="C33" s="143">
        <v>46505.442000000003</v>
      </c>
      <c r="D33" s="127"/>
      <c r="E33" s="124">
        <f t="shared" si="1"/>
        <v>-10850.123908528192</v>
      </c>
      <c r="F33" s="135">
        <f t="shared" si="2"/>
        <v>-10850</v>
      </c>
      <c r="G33" s="134">
        <f t="shared" si="3"/>
        <v>-3.3044499992683996E-2</v>
      </c>
      <c r="I33" s="124">
        <f>G33</f>
        <v>-3.3044499992683996E-2</v>
      </c>
      <c r="M33" s="125"/>
      <c r="N33" s="125"/>
      <c r="O33" s="61">
        <f t="shared" si="5"/>
        <v>1.6817527362936709E-3</v>
      </c>
      <c r="P33" s="265">
        <f t="shared" si="6"/>
        <v>31486.942000000003</v>
      </c>
      <c r="R33" s="124">
        <f t="shared" si="8"/>
        <v>1.2059126285968291E-3</v>
      </c>
      <c r="S33" s="126">
        <v>0.1</v>
      </c>
      <c r="T33" s="124">
        <f t="shared" si="7"/>
        <v>1.2059126285968291E-4</v>
      </c>
      <c r="W33" s="125"/>
    </row>
    <row r="34" spans="1:32" s="124" customFormat="1">
      <c r="A34" s="124" t="s">
        <v>40</v>
      </c>
      <c r="B34" s="126" t="s">
        <v>53</v>
      </c>
      <c r="C34" s="127">
        <v>46505.442000000003</v>
      </c>
      <c r="D34" s="127" t="s">
        <v>11</v>
      </c>
      <c r="E34" s="253">
        <f t="shared" si="1"/>
        <v>-10850.123908528192</v>
      </c>
      <c r="F34" s="131">
        <f t="shared" si="2"/>
        <v>-10850</v>
      </c>
      <c r="G34" s="131">
        <f t="shared" si="3"/>
        <v>-3.3044499992683996E-2</v>
      </c>
      <c r="H34" s="254"/>
      <c r="J34" s="137">
        <f>G34</f>
        <v>-3.3044499992683996E-2</v>
      </c>
      <c r="M34" s="125"/>
      <c r="N34" s="125"/>
      <c r="O34" s="61">
        <f t="shared" si="5"/>
        <v>1.6817527362936709E-3</v>
      </c>
      <c r="P34" s="265">
        <f t="shared" si="6"/>
        <v>31486.942000000003</v>
      </c>
      <c r="R34" s="124">
        <f t="shared" si="8"/>
        <v>1.2059126285968291E-3</v>
      </c>
      <c r="S34" s="126">
        <v>1</v>
      </c>
      <c r="T34" s="124">
        <f t="shared" si="7"/>
        <v>1.2059126285968291E-3</v>
      </c>
      <c r="W34" s="125"/>
    </row>
    <row r="35" spans="1:32" s="124" customFormat="1">
      <c r="A35" s="128" t="s">
        <v>64</v>
      </c>
      <c r="B35" s="128"/>
      <c r="C35" s="143">
        <v>47609.404000000002</v>
      </c>
      <c r="D35" s="127"/>
      <c r="E35" s="253">
        <f t="shared" si="1"/>
        <v>-6710.5452608948444</v>
      </c>
      <c r="F35" s="131">
        <f t="shared" si="2"/>
        <v>-6710.5</v>
      </c>
      <c r="G35" s="131">
        <f t="shared" si="3"/>
        <v>-1.2070384997059591E-2</v>
      </c>
      <c r="H35" s="254"/>
      <c r="I35" s="124">
        <f>G35</f>
        <v>-1.2070384997059591E-2</v>
      </c>
      <c r="M35" s="125"/>
      <c r="N35" s="125"/>
      <c r="O35" s="61">
        <f t="shared" si="5"/>
        <v>8.2552441220047298E-4</v>
      </c>
      <c r="P35" s="265">
        <f t="shared" si="6"/>
        <v>32590.904000000002</v>
      </c>
      <c r="R35" s="124">
        <f t="shared" si="8"/>
        <v>1.6630447949184224E-4</v>
      </c>
      <c r="S35" s="126">
        <v>0.1</v>
      </c>
      <c r="T35" s="124">
        <f t="shared" si="7"/>
        <v>1.6630447949184224E-5</v>
      </c>
      <c r="W35" s="125"/>
    </row>
    <row r="36" spans="1:32" s="124" customFormat="1">
      <c r="A36" s="124" t="s">
        <v>40</v>
      </c>
      <c r="B36" s="126" t="s">
        <v>54</v>
      </c>
      <c r="C36" s="127">
        <v>47609.404999999999</v>
      </c>
      <c r="D36" s="127" t="s">
        <v>11</v>
      </c>
      <c r="E36" s="253">
        <f t="shared" si="1"/>
        <v>-6710.5415111474495</v>
      </c>
      <c r="F36" s="131">
        <f>ROUND(2*E36,0)/2</f>
        <v>-6710.5</v>
      </c>
      <c r="G36" s="131">
        <f t="shared" si="3"/>
        <v>-1.1070385000493843E-2</v>
      </c>
      <c r="H36" s="254"/>
      <c r="J36" s="137">
        <f>G36</f>
        <v>-1.1070385000493843E-2</v>
      </c>
      <c r="M36" s="125"/>
      <c r="N36" s="125"/>
      <c r="O36" s="61">
        <f t="shared" si="5"/>
        <v>8.2552441220047298E-4</v>
      </c>
      <c r="P36" s="265">
        <f t="shared" si="6"/>
        <v>32590.904999999999</v>
      </c>
      <c r="R36" s="124">
        <f t="shared" si="8"/>
        <v>1.4151266075502922E-4</v>
      </c>
      <c r="S36" s="126">
        <v>1</v>
      </c>
      <c r="T36" s="124">
        <f t="shared" si="7"/>
        <v>1.4151266075502922E-4</v>
      </c>
      <c r="W36" s="125"/>
    </row>
    <row r="37" spans="1:32" s="124" customFormat="1">
      <c r="A37" s="128" t="s">
        <v>64</v>
      </c>
      <c r="B37" s="128"/>
      <c r="C37" s="143">
        <v>47609.544000000002</v>
      </c>
      <c r="D37" s="127"/>
      <c r="E37" s="253">
        <f t="shared" si="1"/>
        <v>-6710.0202962577769</v>
      </c>
      <c r="F37" s="131">
        <f t="shared" si="2"/>
        <v>-6710</v>
      </c>
      <c r="G37" s="131">
        <f t="shared" si="3"/>
        <v>-5.4126999966683798E-3</v>
      </c>
      <c r="H37" s="254"/>
      <c r="I37" s="124">
        <f t="shared" ref="I37:I68" si="9">G37</f>
        <v>-5.4126999966683798E-3</v>
      </c>
      <c r="M37" s="125"/>
      <c r="N37" s="125"/>
      <c r="O37" s="61">
        <f t="shared" si="5"/>
        <v>8.254369826461213E-4</v>
      </c>
      <c r="P37" s="265">
        <f t="shared" si="6"/>
        <v>32591.044000000002</v>
      </c>
      <c r="R37" s="124">
        <f t="shared" si="8"/>
        <v>3.8914352972691047E-5</v>
      </c>
      <c r="S37" s="126">
        <v>0.1</v>
      </c>
      <c r="T37" s="124">
        <f t="shared" si="7"/>
        <v>3.8914352972691051E-6</v>
      </c>
      <c r="W37" s="125"/>
    </row>
    <row r="38" spans="1:32" s="124" customFormat="1">
      <c r="A38" s="128" t="s">
        <v>65</v>
      </c>
      <c r="B38" s="128"/>
      <c r="C38" s="143">
        <v>47613.535000000003</v>
      </c>
      <c r="D38" s="127"/>
      <c r="E38" s="253">
        <f t="shared" si="1"/>
        <v>-6695.0550543538784</v>
      </c>
      <c r="F38" s="131">
        <f t="shared" si="2"/>
        <v>-6695</v>
      </c>
      <c r="G38" s="131">
        <f t="shared" si="3"/>
        <v>-1.4682149994769134E-2</v>
      </c>
      <c r="H38" s="254"/>
      <c r="I38" s="124">
        <f t="shared" si="9"/>
        <v>-1.4682149994769134E-2</v>
      </c>
      <c r="M38" s="125"/>
      <c r="N38" s="125"/>
      <c r="O38" s="61">
        <f t="shared" si="5"/>
        <v>8.228158922357709E-4</v>
      </c>
      <c r="P38" s="265">
        <f t="shared" si="6"/>
        <v>32595.035000000003</v>
      </c>
      <c r="R38" s="124">
        <f t="shared" si="8"/>
        <v>2.4040396715718578E-4</v>
      </c>
      <c r="S38" s="126">
        <v>0.1</v>
      </c>
      <c r="T38" s="124">
        <f t="shared" si="7"/>
        <v>2.4040396715718578E-5</v>
      </c>
      <c r="W38" s="125"/>
    </row>
    <row r="39" spans="1:32" s="124" customFormat="1">
      <c r="A39" s="128" t="s">
        <v>64</v>
      </c>
      <c r="B39" s="128"/>
      <c r="C39" s="143">
        <v>47613.542000000001</v>
      </c>
      <c r="D39" s="127"/>
      <c r="E39" s="124">
        <f t="shared" si="1"/>
        <v>-6695.0288061220326</v>
      </c>
      <c r="F39" s="125">
        <f t="shared" si="2"/>
        <v>-6695</v>
      </c>
      <c r="G39" s="125">
        <f t="shared" si="3"/>
        <v>-7.6821499969810247E-3</v>
      </c>
      <c r="I39" s="124">
        <f t="shared" si="9"/>
        <v>-7.6821499969810247E-3</v>
      </c>
      <c r="M39" s="125"/>
      <c r="N39" s="125"/>
      <c r="O39" s="61">
        <f t="shared" si="5"/>
        <v>8.228158922357709E-4</v>
      </c>
      <c r="P39" s="265">
        <f t="shared" si="6"/>
        <v>32595.042000000001</v>
      </c>
      <c r="R39" s="124">
        <f t="shared" si="8"/>
        <v>7.2334444776741237E-5</v>
      </c>
      <c r="S39" s="126">
        <v>0.1</v>
      </c>
      <c r="T39" s="124">
        <f t="shared" si="7"/>
        <v>7.2334444776741242E-6</v>
      </c>
      <c r="W39" s="125"/>
    </row>
    <row r="40" spans="1:32" s="124" customFormat="1">
      <c r="A40" s="128" t="s">
        <v>66</v>
      </c>
      <c r="B40" s="128"/>
      <c r="C40" s="143">
        <v>47613.555999999997</v>
      </c>
      <c r="D40" s="127"/>
      <c r="E40" s="124">
        <f t="shared" si="1"/>
        <v>-6694.976309658342</v>
      </c>
      <c r="F40" s="125">
        <f t="shared" si="2"/>
        <v>-6695</v>
      </c>
      <c r="G40" s="124">
        <f t="shared" si="3"/>
        <v>6.317849998595193E-3</v>
      </c>
      <c r="I40" s="124">
        <f t="shared" si="9"/>
        <v>6.317849998595193E-3</v>
      </c>
      <c r="M40" s="125"/>
      <c r="N40" s="125"/>
      <c r="O40" s="61">
        <f t="shared" si="5"/>
        <v>8.228158922357709E-4</v>
      </c>
      <c r="P40" s="265">
        <f t="shared" si="6"/>
        <v>32595.055999999997</v>
      </c>
      <c r="R40" s="124">
        <f t="shared" si="8"/>
        <v>3.0195399830053294E-5</v>
      </c>
      <c r="S40" s="126">
        <v>0.1</v>
      </c>
      <c r="T40" s="124">
        <f t="shared" si="7"/>
        <v>3.0195399830053295E-6</v>
      </c>
      <c r="W40" s="125"/>
      <c r="AC40" s="124">
        <v>6</v>
      </c>
      <c r="AD40" s="124" t="s">
        <v>42</v>
      </c>
      <c r="AF40" s="124" t="s">
        <v>44</v>
      </c>
    </row>
    <row r="41" spans="1:32" s="124" customFormat="1">
      <c r="A41" s="128" t="s">
        <v>66</v>
      </c>
      <c r="B41" s="128"/>
      <c r="C41" s="143">
        <v>47614.49</v>
      </c>
      <c r="D41" s="127"/>
      <c r="E41" s="124">
        <f t="shared" si="1"/>
        <v>-6691.4740455796018</v>
      </c>
      <c r="F41" s="125">
        <f t="shared" si="2"/>
        <v>-6691.5</v>
      </c>
      <c r="G41" s="124">
        <f t="shared" si="3"/>
        <v>6.9216449992381968E-3</v>
      </c>
      <c r="I41" s="124">
        <f t="shared" si="9"/>
        <v>6.9216449992381968E-3</v>
      </c>
      <c r="N41" s="125"/>
      <c r="O41" s="61">
        <f t="shared" si="5"/>
        <v>8.2220480471102567E-4</v>
      </c>
      <c r="P41" s="265">
        <f t="shared" si="6"/>
        <v>32595.989999999998</v>
      </c>
      <c r="R41" s="124">
        <f t="shared" si="8"/>
        <v>3.7203170686613663E-5</v>
      </c>
      <c r="S41" s="126">
        <v>0.1</v>
      </c>
      <c r="T41" s="124">
        <f t="shared" si="7"/>
        <v>3.7203170686613666E-6</v>
      </c>
      <c r="W41" s="125"/>
    </row>
    <row r="42" spans="1:32" s="124" customFormat="1">
      <c r="A42" s="128" t="s">
        <v>65</v>
      </c>
      <c r="B42" s="128"/>
      <c r="C42" s="143">
        <v>47626.470999999998</v>
      </c>
      <c r="D42" s="127"/>
      <c r="E42" s="124">
        <f t="shared" si="1"/>
        <v>-6646.5483218886657</v>
      </c>
      <c r="F42" s="125">
        <f t="shared" si="2"/>
        <v>-6646.5</v>
      </c>
      <c r="G42" s="124">
        <f t="shared" si="3"/>
        <v>-1.2886705000710208E-2</v>
      </c>
      <c r="I42" s="124">
        <f t="shared" si="9"/>
        <v>-1.2886705000710208E-2</v>
      </c>
      <c r="M42" s="125"/>
      <c r="N42" s="125"/>
      <c r="O42" s="61">
        <f t="shared" si="5"/>
        <v>8.1436482640004522E-4</v>
      </c>
      <c r="P42" s="265">
        <f t="shared" si="6"/>
        <v>32607.970999999998</v>
      </c>
      <c r="R42" s="124">
        <f t="shared" si="8"/>
        <v>1.8771931440735099E-4</v>
      </c>
      <c r="S42" s="126">
        <v>0.1</v>
      </c>
      <c r="T42" s="124">
        <f t="shared" si="7"/>
        <v>1.8771931440735102E-5</v>
      </c>
      <c r="W42" s="125"/>
    </row>
    <row r="43" spans="1:32" s="124" customFormat="1">
      <c r="A43" s="128" t="s">
        <v>66</v>
      </c>
      <c r="B43" s="128"/>
      <c r="C43" s="143">
        <v>47626.483999999997</v>
      </c>
      <c r="D43" s="127"/>
      <c r="E43" s="124">
        <f t="shared" si="1"/>
        <v>-6646.49957517237</v>
      </c>
      <c r="F43" s="125">
        <f t="shared" si="2"/>
        <v>-6646.5</v>
      </c>
      <c r="G43" s="124">
        <f t="shared" si="3"/>
        <v>1.132949983002618E-4</v>
      </c>
      <c r="I43" s="124">
        <f t="shared" si="9"/>
        <v>1.132949983002618E-4</v>
      </c>
      <c r="N43" s="125"/>
      <c r="O43" s="61">
        <f t="shared" si="5"/>
        <v>8.1436482640004522E-4</v>
      </c>
      <c r="P43" s="265">
        <f t="shared" si="6"/>
        <v>32607.983999999997</v>
      </c>
      <c r="R43" s="124">
        <f t="shared" si="8"/>
        <v>4.9149890387185992E-7</v>
      </c>
      <c r="S43" s="126">
        <v>0.1</v>
      </c>
      <c r="T43" s="124">
        <f t="shared" si="7"/>
        <v>4.9149890387185998E-8</v>
      </c>
      <c r="W43" s="125"/>
    </row>
    <row r="44" spans="1:32" s="124" customFormat="1">
      <c r="A44" s="128" t="s">
        <v>64</v>
      </c>
      <c r="B44" s="128"/>
      <c r="C44" s="143">
        <v>47654.470999999998</v>
      </c>
      <c r="D44" s="127"/>
      <c r="E44" s="124">
        <f t="shared" si="1"/>
        <v>-6541.555394474738</v>
      </c>
      <c r="F44" s="125">
        <f t="shared" si="2"/>
        <v>-6541.5</v>
      </c>
      <c r="G44" s="124">
        <f t="shared" si="3"/>
        <v>-1.4772855000046548E-2</v>
      </c>
      <c r="I44" s="124">
        <f t="shared" si="9"/>
        <v>-1.4772855000046548E-2</v>
      </c>
      <c r="N44" s="125"/>
      <c r="O44" s="61">
        <f t="shared" si="5"/>
        <v>7.9619322310762889E-4</v>
      </c>
      <c r="P44" s="265">
        <f t="shared" si="6"/>
        <v>32635.970999999998</v>
      </c>
      <c r="R44" s="124">
        <f t="shared" si="8"/>
        <v>2.423952625749002E-4</v>
      </c>
      <c r="S44" s="126">
        <v>0.1</v>
      </c>
      <c r="T44" s="124">
        <f t="shared" si="7"/>
        <v>2.4239526257490022E-5</v>
      </c>
      <c r="W44" s="125"/>
    </row>
    <row r="45" spans="1:32" s="124" customFormat="1">
      <c r="A45" s="128" t="s">
        <v>64</v>
      </c>
      <c r="B45" s="128"/>
      <c r="C45" s="143">
        <v>47663.411</v>
      </c>
      <c r="D45" s="127"/>
      <c r="E45" s="124">
        <f t="shared" si="1"/>
        <v>-6508.0326526504259</v>
      </c>
      <c r="F45" s="125">
        <f t="shared" si="2"/>
        <v>-6508</v>
      </c>
      <c r="G45" s="124">
        <f t="shared" si="3"/>
        <v>-8.7079599979915656E-3</v>
      </c>
      <c r="I45" s="124">
        <f t="shared" si="9"/>
        <v>-8.7079599979915656E-3</v>
      </c>
      <c r="N45" s="125"/>
      <c r="O45" s="61">
        <f t="shared" si="5"/>
        <v>7.9043146155879191E-4</v>
      </c>
      <c r="P45" s="265">
        <f t="shared" si="6"/>
        <v>32644.911</v>
      </c>
      <c r="R45" s="124">
        <f t="shared" si="8"/>
        <v>9.0219440318859185E-5</v>
      </c>
      <c r="S45" s="126">
        <v>0.1</v>
      </c>
      <c r="T45" s="124">
        <f t="shared" si="7"/>
        <v>9.0219440318859195E-6</v>
      </c>
      <c r="W45" s="125"/>
    </row>
    <row r="46" spans="1:32" s="124" customFormat="1">
      <c r="A46" s="128" t="s">
        <v>65</v>
      </c>
      <c r="B46" s="128"/>
      <c r="C46" s="143">
        <v>47663.413999999997</v>
      </c>
      <c r="D46" s="127"/>
      <c r="E46" s="124">
        <f t="shared" si="1"/>
        <v>-6508.0214034082137</v>
      </c>
      <c r="F46" s="125">
        <f t="shared" si="2"/>
        <v>-6508</v>
      </c>
      <c r="G46" s="124">
        <f t="shared" si="3"/>
        <v>-5.707960001018364E-3</v>
      </c>
      <c r="I46" s="124">
        <f t="shared" si="9"/>
        <v>-5.707960001018364E-3</v>
      </c>
      <c r="N46" s="125"/>
      <c r="O46" s="61">
        <f t="shared" si="5"/>
        <v>7.9043146155879191E-4</v>
      </c>
      <c r="P46" s="265">
        <f t="shared" si="6"/>
        <v>32644.913999999997</v>
      </c>
      <c r="R46" s="124">
        <f t="shared" si="8"/>
        <v>4.222909160089567E-5</v>
      </c>
      <c r="S46" s="126">
        <v>0.1</v>
      </c>
      <c r="T46" s="124">
        <f t="shared" si="7"/>
        <v>4.222909160089567E-6</v>
      </c>
      <c r="W46" s="125"/>
    </row>
    <row r="47" spans="1:32" s="124" customFormat="1">
      <c r="A47" s="128" t="s">
        <v>66</v>
      </c>
      <c r="B47" s="128"/>
      <c r="C47" s="143">
        <v>47663.413999999997</v>
      </c>
      <c r="D47" s="127"/>
      <c r="E47" s="124">
        <f t="shared" si="1"/>
        <v>-6508.0214034082137</v>
      </c>
      <c r="F47" s="125">
        <f t="shared" si="2"/>
        <v>-6508</v>
      </c>
      <c r="G47" s="124">
        <f t="shared" si="3"/>
        <v>-5.707960001018364E-3</v>
      </c>
      <c r="I47" s="124">
        <f t="shared" si="9"/>
        <v>-5.707960001018364E-3</v>
      </c>
      <c r="N47" s="125"/>
      <c r="O47" s="61">
        <f t="shared" si="5"/>
        <v>7.9043146155879191E-4</v>
      </c>
      <c r="P47" s="265">
        <f t="shared" si="6"/>
        <v>32644.913999999997</v>
      </c>
      <c r="R47" s="124">
        <f t="shared" si="8"/>
        <v>4.222909160089567E-5</v>
      </c>
      <c r="S47" s="126">
        <v>0.1</v>
      </c>
      <c r="T47" s="124">
        <f t="shared" si="7"/>
        <v>4.222909160089567E-6</v>
      </c>
      <c r="W47" s="125"/>
    </row>
    <row r="48" spans="1:32" s="124" customFormat="1">
      <c r="A48" s="128" t="s">
        <v>64</v>
      </c>
      <c r="B48" s="128"/>
      <c r="C48" s="143">
        <v>47669.404000000002</v>
      </c>
      <c r="D48" s="127"/>
      <c r="E48" s="124">
        <f t="shared" si="1"/>
        <v>-6485.5604164364295</v>
      </c>
      <c r="F48" s="125">
        <f t="shared" si="2"/>
        <v>-6485.5</v>
      </c>
      <c r="G48" s="124">
        <f t="shared" si="3"/>
        <v>-1.6112134995637462E-2</v>
      </c>
      <c r="I48" s="124">
        <f t="shared" si="9"/>
        <v>-1.6112134995637462E-2</v>
      </c>
      <c r="N48" s="125"/>
      <c r="O48" s="61">
        <f t="shared" si="5"/>
        <v>7.8657135606721457E-4</v>
      </c>
      <c r="P48" s="265">
        <f t="shared" si="6"/>
        <v>32650.904000000002</v>
      </c>
      <c r="R48" s="124">
        <f t="shared" si="8"/>
        <v>2.8556627636114394E-4</v>
      </c>
      <c r="S48" s="126">
        <v>0.1</v>
      </c>
      <c r="T48" s="124">
        <f t="shared" si="7"/>
        <v>2.8556627636114395E-5</v>
      </c>
      <c r="W48" s="125"/>
    </row>
    <row r="49" spans="1:23" s="124" customFormat="1">
      <c r="A49" s="128" t="s">
        <v>65</v>
      </c>
      <c r="B49" s="128"/>
      <c r="C49" s="143">
        <v>47669.411999999997</v>
      </c>
      <c r="D49" s="127"/>
      <c r="E49" s="124">
        <f t="shared" si="1"/>
        <v>-6485.5304184571896</v>
      </c>
      <c r="F49" s="125">
        <f t="shared" si="2"/>
        <v>-6485.5</v>
      </c>
      <c r="G49" s="124">
        <f t="shared" si="3"/>
        <v>-8.1121350012836047E-3</v>
      </c>
      <c r="I49" s="124">
        <f t="shared" si="9"/>
        <v>-8.1121350012836047E-3</v>
      </c>
      <c r="N49" s="125"/>
      <c r="O49" s="61">
        <f t="shared" si="5"/>
        <v>7.8657135606721457E-4</v>
      </c>
      <c r="P49" s="265">
        <f t="shared" si="6"/>
        <v>32650.911999999997</v>
      </c>
      <c r="R49" s="124">
        <f t="shared" si="8"/>
        <v>7.9186974834355867E-5</v>
      </c>
      <c r="S49" s="126">
        <v>0.1</v>
      </c>
      <c r="T49" s="124">
        <f t="shared" si="7"/>
        <v>7.9186974834355871E-6</v>
      </c>
      <c r="W49" s="125"/>
    </row>
    <row r="50" spans="1:23" s="124" customFormat="1">
      <c r="A50" s="129" t="s">
        <v>66</v>
      </c>
      <c r="B50" s="128"/>
      <c r="C50" s="143">
        <v>47669.413</v>
      </c>
      <c r="D50" s="127"/>
      <c r="E50" s="124">
        <f t="shared" si="1"/>
        <v>-6485.5266687097674</v>
      </c>
      <c r="F50" s="125">
        <f t="shared" si="2"/>
        <v>-6485.5</v>
      </c>
      <c r="G50" s="124">
        <f t="shared" si="3"/>
        <v>-7.112134997441899E-3</v>
      </c>
      <c r="I50" s="124">
        <f t="shared" si="9"/>
        <v>-7.112134997441899E-3</v>
      </c>
      <c r="N50" s="125">
        <f t="shared" ref="N50:N81" ca="1" si="10">+C$11+C$12*F50</f>
        <v>-4.7175413795429527E-2</v>
      </c>
      <c r="O50" s="61">
        <f t="shared" si="5"/>
        <v>7.8657135606721457E-4</v>
      </c>
      <c r="P50" s="265">
        <f t="shared" si="6"/>
        <v>32650.913</v>
      </c>
      <c r="R50" s="124">
        <f t="shared" si="8"/>
        <v>6.2389562058965222E-5</v>
      </c>
      <c r="S50" s="126">
        <v>0.1</v>
      </c>
      <c r="T50" s="124">
        <f t="shared" si="7"/>
        <v>6.2389562058965227E-6</v>
      </c>
      <c r="W50" s="125"/>
    </row>
    <row r="51" spans="1:23" s="124" customFormat="1">
      <c r="A51" s="128" t="s">
        <v>64</v>
      </c>
      <c r="B51" s="128"/>
      <c r="C51" s="143">
        <v>47918.627999999997</v>
      </c>
      <c r="D51" s="127"/>
      <c r="E51" s="124">
        <f t="shared" si="1"/>
        <v>-5551.0333685147143</v>
      </c>
      <c r="F51" s="125">
        <f t="shared" si="2"/>
        <v>-5551</v>
      </c>
      <c r="G51" s="124">
        <f t="shared" si="3"/>
        <v>-8.8988700008485466E-3</v>
      </c>
      <c r="I51" s="124">
        <f t="shared" si="9"/>
        <v>-8.8988700008485466E-3</v>
      </c>
      <c r="N51" s="125">
        <f t="shared" ca="1" si="10"/>
        <v>-4.5656763212762463E-2</v>
      </c>
      <c r="O51" s="61">
        <f t="shared" si="5"/>
        <v>6.3315750955992612E-4</v>
      </c>
      <c r="P51" s="265">
        <f t="shared" si="6"/>
        <v>32900.127999999997</v>
      </c>
      <c r="R51" s="124">
        <f t="shared" si="8"/>
        <v>9.0859548459183944E-5</v>
      </c>
      <c r="S51" s="126">
        <v>0.1</v>
      </c>
      <c r="T51" s="124">
        <f t="shared" si="7"/>
        <v>9.0859548459183941E-6</v>
      </c>
      <c r="W51" s="125"/>
    </row>
    <row r="52" spans="1:23" s="124" customFormat="1">
      <c r="A52" s="128" t="s">
        <v>64</v>
      </c>
      <c r="B52" s="128"/>
      <c r="C52" s="143">
        <v>47943.561000000002</v>
      </c>
      <c r="D52" s="127"/>
      <c r="E52" s="124">
        <f t="shared" si="1"/>
        <v>-5457.540916400003</v>
      </c>
      <c r="F52" s="125">
        <f t="shared" si="2"/>
        <v>-5457.5</v>
      </c>
      <c r="G52" s="124">
        <f t="shared" si="3"/>
        <v>-1.0911774996202439E-2</v>
      </c>
      <c r="I52" s="124">
        <f t="shared" si="9"/>
        <v>-1.0911774996202439E-2</v>
      </c>
      <c r="N52" s="125">
        <f t="shared" ca="1" si="10"/>
        <v>-4.5504816899782932E-2</v>
      </c>
      <c r="O52" s="61">
        <f t="shared" si="5"/>
        <v>6.1855049331741539E-4</v>
      </c>
      <c r="P52" s="265">
        <f t="shared" si="6"/>
        <v>32925.061000000002</v>
      </c>
      <c r="R52" s="124">
        <f t="shared" si="8"/>
        <v>1.3294840589427127E-4</v>
      </c>
      <c r="S52" s="126">
        <v>0.1</v>
      </c>
      <c r="T52" s="124">
        <f t="shared" si="7"/>
        <v>1.3294840589427127E-5</v>
      </c>
      <c r="W52" s="125"/>
    </row>
    <row r="53" spans="1:23" s="124" customFormat="1">
      <c r="A53" s="129" t="s">
        <v>64</v>
      </c>
      <c r="B53" s="129"/>
      <c r="C53" s="156">
        <v>47946.502999999997</v>
      </c>
      <c r="D53" s="130"/>
      <c r="E53" s="124">
        <f t="shared" ref="E53:E84" si="11">(C53-C$7)/C$8</f>
        <v>-5446.5091595267422</v>
      </c>
      <c r="F53" s="125">
        <f t="shared" ref="F53:F84" si="12">ROUND(2*E53,0)/2</f>
        <v>-5446.5</v>
      </c>
      <c r="G53" s="124">
        <f t="shared" ref="G53:G84" si="13">C53-(C$7+C$8*F53)</f>
        <v>-2.4427050011581741E-3</v>
      </c>
      <c r="I53" s="124">
        <f t="shared" si="9"/>
        <v>-2.4427050011581741E-3</v>
      </c>
      <c r="N53" s="125">
        <f t="shared" ca="1" si="10"/>
        <v>-4.5486940862961817E-2</v>
      </c>
      <c r="O53" s="61">
        <f t="shared" ref="O53:O84" si="14">D$11+D$12*F53+D$13*F53^2</f>
        <v>6.1684090148550095E-4</v>
      </c>
      <c r="P53" s="265">
        <f t="shared" ref="P53:P84" si="15">C53-15018.5</f>
        <v>32928.002999999997</v>
      </c>
      <c r="R53" s="124">
        <f t="shared" si="8"/>
        <v>9.3608211303836996E-6</v>
      </c>
      <c r="S53" s="126">
        <v>0.1</v>
      </c>
      <c r="T53" s="124">
        <f t="shared" ref="T53:T84" si="16">+R53*S53</f>
        <v>9.3608211303837E-7</v>
      </c>
      <c r="W53" s="125"/>
    </row>
    <row r="54" spans="1:23" s="124" customFormat="1">
      <c r="A54" s="129" t="s">
        <v>64</v>
      </c>
      <c r="B54" s="129"/>
      <c r="C54" s="156">
        <v>47946.633999999998</v>
      </c>
      <c r="D54" s="130"/>
      <c r="E54" s="124">
        <f t="shared" si="11"/>
        <v>-5446.0179426163368</v>
      </c>
      <c r="F54" s="125">
        <f t="shared" si="12"/>
        <v>-5446</v>
      </c>
      <c r="G54" s="124">
        <f t="shared" si="13"/>
        <v>-4.7850199989625253E-3</v>
      </c>
      <c r="I54" s="124">
        <f t="shared" si="9"/>
        <v>-4.7850199989625253E-3</v>
      </c>
      <c r="N54" s="125">
        <f t="shared" ca="1" si="10"/>
        <v>-4.5486128315833582E-2</v>
      </c>
      <c r="O54" s="61">
        <f t="shared" si="14"/>
        <v>6.167632371885186E-4</v>
      </c>
      <c r="P54" s="265">
        <f t="shared" si="15"/>
        <v>32928.133999999998</v>
      </c>
      <c r="R54" s="124">
        <f t="shared" ref="R54:R89" si="17">+(G54-O54)^2</f>
        <v>2.9179262130362439E-5</v>
      </c>
      <c r="S54" s="126">
        <v>0.1</v>
      </c>
      <c r="T54" s="124">
        <f t="shared" si="16"/>
        <v>2.9179262130362443E-6</v>
      </c>
      <c r="W54" s="125"/>
    </row>
    <row r="55" spans="1:23" s="124" customFormat="1">
      <c r="A55" s="129" t="s">
        <v>64</v>
      </c>
      <c r="B55" s="129"/>
      <c r="C55" s="156">
        <v>47947.557999999997</v>
      </c>
      <c r="D55" s="130"/>
      <c r="E55" s="124">
        <f t="shared" si="11"/>
        <v>-5442.553176011681</v>
      </c>
      <c r="F55" s="125">
        <f t="shared" si="12"/>
        <v>-5442.5</v>
      </c>
      <c r="G55" s="124">
        <f t="shared" si="13"/>
        <v>-1.418122500035679E-2</v>
      </c>
      <c r="I55" s="124">
        <f t="shared" si="9"/>
        <v>-1.418122500035679E-2</v>
      </c>
      <c r="N55" s="125">
        <f t="shared" ca="1" si="10"/>
        <v>-4.5480440485935955E-2</v>
      </c>
      <c r="O55" s="61">
        <f t="shared" si="14"/>
        <v>6.1621969526913902E-4</v>
      </c>
      <c r="P55" s="265">
        <f t="shared" si="15"/>
        <v>32929.057999999997</v>
      </c>
      <c r="R55" s="124">
        <f t="shared" si="17"/>
        <v>2.1896436952010791E-4</v>
      </c>
      <c r="S55" s="126">
        <v>0.1</v>
      </c>
      <c r="T55" s="124">
        <f t="shared" si="16"/>
        <v>2.1896436952010793E-5</v>
      </c>
      <c r="W55" s="125"/>
    </row>
    <row r="56" spans="1:23" s="124" customFormat="1">
      <c r="A56" s="129" t="s">
        <v>67</v>
      </c>
      <c r="B56" s="129"/>
      <c r="C56" s="156">
        <v>47967.438000000002</v>
      </c>
      <c r="D56" s="127"/>
      <c r="E56" s="124">
        <f t="shared" si="11"/>
        <v>-5368.0081975477751</v>
      </c>
      <c r="F56" s="125">
        <f t="shared" si="12"/>
        <v>-5368</v>
      </c>
      <c r="G56" s="124">
        <f t="shared" si="13"/>
        <v>-2.1861599961994216E-3</v>
      </c>
      <c r="I56" s="124">
        <f t="shared" si="9"/>
        <v>-2.1861599961994216E-3</v>
      </c>
      <c r="N56" s="125">
        <f t="shared" ca="1" si="10"/>
        <v>-4.5359370963829269E-2</v>
      </c>
      <c r="O56" s="61">
        <f t="shared" si="14"/>
        <v>6.0469491118750871E-4</v>
      </c>
      <c r="P56" s="265">
        <f t="shared" si="15"/>
        <v>32948.938000000002</v>
      </c>
      <c r="R56" s="124">
        <f t="shared" si="17"/>
        <v>7.7888711140857105E-6</v>
      </c>
      <c r="S56" s="126">
        <v>0.1</v>
      </c>
      <c r="T56" s="124">
        <f t="shared" si="16"/>
        <v>7.7888711140857112E-7</v>
      </c>
      <c r="W56" s="125"/>
    </row>
    <row r="57" spans="1:23" s="124" customFormat="1">
      <c r="A57" s="129" t="s">
        <v>64</v>
      </c>
      <c r="B57" s="129"/>
      <c r="C57" s="156">
        <v>47967.442000000003</v>
      </c>
      <c r="D57" s="127"/>
      <c r="E57" s="124">
        <f t="shared" si="11"/>
        <v>-5367.9931985581416</v>
      </c>
      <c r="F57" s="125">
        <f t="shared" si="12"/>
        <v>-5368</v>
      </c>
      <c r="G57" s="124">
        <f t="shared" si="13"/>
        <v>1.8138400046154857E-3</v>
      </c>
      <c r="I57" s="124">
        <f t="shared" si="9"/>
        <v>1.8138400046154857E-3</v>
      </c>
      <c r="N57" s="125">
        <f t="shared" ca="1" si="10"/>
        <v>-4.5359370963829269E-2</v>
      </c>
      <c r="O57" s="61">
        <f t="shared" si="14"/>
        <v>6.0469491118750871E-4</v>
      </c>
      <c r="P57" s="265">
        <f t="shared" si="15"/>
        <v>32948.942000000003</v>
      </c>
      <c r="R57" s="124">
        <f t="shared" si="17"/>
        <v>1.4620318569609511E-6</v>
      </c>
      <c r="S57" s="126">
        <v>0.1</v>
      </c>
      <c r="T57" s="124">
        <f t="shared" si="16"/>
        <v>1.4620318569609513E-7</v>
      </c>
    </row>
    <row r="58" spans="1:23" s="124" customFormat="1">
      <c r="A58" s="129" t="s">
        <v>64</v>
      </c>
      <c r="B58" s="129"/>
      <c r="C58" s="156">
        <v>47967.561999999998</v>
      </c>
      <c r="D58" s="127"/>
      <c r="E58" s="124">
        <f t="shared" si="11"/>
        <v>-5367.5432288692427</v>
      </c>
      <c r="F58" s="125">
        <f t="shared" si="12"/>
        <v>-5367.5</v>
      </c>
      <c r="G58" s="124">
        <f t="shared" si="13"/>
        <v>-1.1528474999067839E-2</v>
      </c>
      <c r="I58" s="124">
        <f t="shared" si="9"/>
        <v>-1.1528474999067839E-2</v>
      </c>
      <c r="N58" s="125">
        <f t="shared" ca="1" si="10"/>
        <v>-4.5358558416701035E-2</v>
      </c>
      <c r="O58" s="61">
        <f t="shared" si="14"/>
        <v>6.0461785335627302E-4</v>
      </c>
      <c r="P58" s="265">
        <f t="shared" si="15"/>
        <v>32949.061999999998</v>
      </c>
      <c r="R58" s="124">
        <f t="shared" si="17"/>
        <v>1.4721194216554508E-4</v>
      </c>
      <c r="S58" s="126">
        <v>0.1</v>
      </c>
      <c r="T58" s="124">
        <f t="shared" si="16"/>
        <v>1.4721194216554509E-5</v>
      </c>
    </row>
    <row r="59" spans="1:23" s="124" customFormat="1">
      <c r="A59" s="129" t="s">
        <v>67</v>
      </c>
      <c r="B59" s="129"/>
      <c r="C59" s="156">
        <v>47967.578999999998</v>
      </c>
      <c r="D59" s="127"/>
      <c r="E59" s="124">
        <f t="shared" si="11"/>
        <v>-5367.4794831633135</v>
      </c>
      <c r="F59" s="125">
        <f t="shared" si="12"/>
        <v>-5367.5</v>
      </c>
      <c r="G59" s="124">
        <f t="shared" si="13"/>
        <v>5.4715250007575378E-3</v>
      </c>
      <c r="I59" s="124">
        <f t="shared" si="9"/>
        <v>5.4715250007575378E-3</v>
      </c>
      <c r="N59" s="125">
        <f t="shared" ca="1" si="10"/>
        <v>-4.5358558416701035E-2</v>
      </c>
      <c r="O59" s="61">
        <f t="shared" si="14"/>
        <v>6.0461785335627302E-4</v>
      </c>
      <c r="P59" s="265">
        <f t="shared" si="15"/>
        <v>32949.078999999998</v>
      </c>
      <c r="R59" s="124">
        <f t="shared" si="17"/>
        <v>2.368678518142552E-5</v>
      </c>
      <c r="S59" s="126">
        <v>0.1</v>
      </c>
      <c r="T59" s="124">
        <f t="shared" si="16"/>
        <v>2.3686785181425523E-6</v>
      </c>
    </row>
    <row r="60" spans="1:23" s="124" customFormat="1">
      <c r="A60" s="129" t="s">
        <v>67</v>
      </c>
      <c r="B60" s="129"/>
      <c r="C60" s="156">
        <v>47968.485000000001</v>
      </c>
      <c r="D60" s="127"/>
      <c r="E60" s="124">
        <f t="shared" si="11"/>
        <v>-5364.082212011981</v>
      </c>
      <c r="F60" s="125">
        <f t="shared" si="12"/>
        <v>-5364</v>
      </c>
      <c r="G60" s="124">
        <f t="shared" si="13"/>
        <v>-2.1924679997027852E-2</v>
      </c>
      <c r="I60" s="124">
        <f t="shared" si="9"/>
        <v>-2.1924679997027852E-2</v>
      </c>
      <c r="N60" s="125">
        <f t="shared" ca="1" si="10"/>
        <v>-4.5352870586803408E-2</v>
      </c>
      <c r="O60" s="61">
        <f t="shared" si="14"/>
        <v>6.0407855669711839E-4</v>
      </c>
      <c r="P60" s="265">
        <f t="shared" si="15"/>
        <v>32949.985000000001</v>
      </c>
      <c r="R60" s="124">
        <f t="shared" si="17"/>
        <v>5.0754496197203606E-4</v>
      </c>
      <c r="S60" s="126">
        <v>0.1</v>
      </c>
      <c r="T60" s="124">
        <f t="shared" si="16"/>
        <v>5.0754496197203608E-5</v>
      </c>
    </row>
    <row r="61" spans="1:23" s="124" customFormat="1">
      <c r="A61" s="129" t="s">
        <v>64</v>
      </c>
      <c r="B61" s="129"/>
      <c r="C61" s="156">
        <v>47968.499000000003</v>
      </c>
      <c r="D61" s="127"/>
      <c r="E61" s="124">
        <f t="shared" si="11"/>
        <v>-5364.0297155482631</v>
      </c>
      <c r="F61" s="125">
        <f t="shared" si="12"/>
        <v>-5364</v>
      </c>
      <c r="G61" s="124">
        <f t="shared" si="13"/>
        <v>-7.9246799941756763E-3</v>
      </c>
      <c r="I61" s="124">
        <f t="shared" si="9"/>
        <v>-7.9246799941756763E-3</v>
      </c>
      <c r="N61" s="125">
        <f t="shared" ca="1" si="10"/>
        <v>-4.5352870586803408E-2</v>
      </c>
      <c r="O61" s="61">
        <f t="shared" si="14"/>
        <v>6.0407855669711839E-4</v>
      </c>
      <c r="P61" s="265">
        <f t="shared" si="15"/>
        <v>32949.999000000003</v>
      </c>
      <c r="R61" s="124">
        <f t="shared" si="17"/>
        <v>7.2739722419085811E-5</v>
      </c>
      <c r="S61" s="126">
        <v>0.1</v>
      </c>
      <c r="T61" s="124">
        <f t="shared" si="16"/>
        <v>7.2739722419085815E-6</v>
      </c>
    </row>
    <row r="62" spans="1:23" s="124" customFormat="1">
      <c r="A62" s="129" t="s">
        <v>67</v>
      </c>
      <c r="B62" s="129"/>
      <c r="C62" s="156">
        <v>47969.430999999997</v>
      </c>
      <c r="D62" s="127"/>
      <c r="E62" s="124">
        <f t="shared" si="11"/>
        <v>-5360.5349509643675</v>
      </c>
      <c r="F62" s="125">
        <f t="shared" si="12"/>
        <v>-5360.5</v>
      </c>
      <c r="G62" s="124">
        <f t="shared" si="13"/>
        <v>-9.3208850012160838E-3</v>
      </c>
      <c r="I62" s="124">
        <f t="shared" si="9"/>
        <v>-9.3208850012160838E-3</v>
      </c>
      <c r="N62" s="125">
        <f t="shared" ca="1" si="10"/>
        <v>-4.5347182756905774E-2</v>
      </c>
      <c r="O62" s="61">
        <f t="shared" si="14"/>
        <v>6.0353944931708229E-4</v>
      </c>
      <c r="P62" s="265">
        <f t="shared" si="15"/>
        <v>32950.930999999997</v>
      </c>
      <c r="R62" s="124">
        <f t="shared" si="17"/>
        <v>9.849420067434053E-5</v>
      </c>
      <c r="S62" s="126">
        <v>0.1</v>
      </c>
      <c r="T62" s="124">
        <f t="shared" si="16"/>
        <v>9.8494200674340537E-6</v>
      </c>
    </row>
    <row r="63" spans="1:23" s="124" customFormat="1">
      <c r="A63" s="129" t="s">
        <v>67</v>
      </c>
      <c r="B63" s="129"/>
      <c r="C63" s="156">
        <v>47969.567999999999</v>
      </c>
      <c r="D63" s="127"/>
      <c r="E63" s="124">
        <f t="shared" si="11"/>
        <v>-5360.0212355695112</v>
      </c>
      <c r="F63" s="125">
        <f t="shared" si="12"/>
        <v>-5360</v>
      </c>
      <c r="G63" s="124">
        <f t="shared" si="13"/>
        <v>-5.663199997798074E-3</v>
      </c>
      <c r="I63" s="124">
        <f t="shared" si="9"/>
        <v>-5.663199997798074E-3</v>
      </c>
      <c r="N63" s="125">
        <f t="shared" ca="1" si="10"/>
        <v>-4.534637020977754E-2</v>
      </c>
      <c r="O63" s="61">
        <f t="shared" si="14"/>
        <v>6.0346244942843374E-4</v>
      </c>
      <c r="P63" s="265">
        <f t="shared" si="15"/>
        <v>32951.067999999999</v>
      </c>
      <c r="R63" s="124">
        <f t="shared" si="17"/>
        <v>3.927105822747892E-5</v>
      </c>
      <c r="S63" s="126">
        <v>0.1</v>
      </c>
      <c r="T63" s="124">
        <f t="shared" si="16"/>
        <v>3.9271058227478922E-6</v>
      </c>
    </row>
    <row r="64" spans="1:23" s="124" customFormat="1">
      <c r="A64" s="129" t="s">
        <v>67</v>
      </c>
      <c r="B64" s="129"/>
      <c r="C64" s="156">
        <v>47970.495999999999</v>
      </c>
      <c r="D64" s="127"/>
      <c r="E64" s="124">
        <f t="shared" si="11"/>
        <v>-5356.5414699752218</v>
      </c>
      <c r="F64" s="125">
        <f t="shared" si="12"/>
        <v>-5356.5</v>
      </c>
      <c r="G64" s="124">
        <f t="shared" si="13"/>
        <v>-1.1059404998377431E-2</v>
      </c>
      <c r="I64" s="124">
        <f t="shared" si="9"/>
        <v>-1.1059404998377431E-2</v>
      </c>
      <c r="N64" s="125">
        <f t="shared" ca="1" si="10"/>
        <v>-4.5340682379879912E-2</v>
      </c>
      <c r="O64" s="61">
        <f t="shared" si="14"/>
        <v>6.0292355836738987E-4</v>
      </c>
      <c r="P64" s="265">
        <f t="shared" si="15"/>
        <v>32951.995999999999</v>
      </c>
      <c r="R64" s="124">
        <f t="shared" si="17"/>
        <v>1.3600990736546575E-4</v>
      </c>
      <c r="S64" s="126">
        <v>0.1</v>
      </c>
      <c r="T64" s="124">
        <f t="shared" si="16"/>
        <v>1.3600990736546576E-5</v>
      </c>
    </row>
    <row r="65" spans="1:23" s="124" customFormat="1">
      <c r="A65" s="129" t="s">
        <v>64</v>
      </c>
      <c r="B65" s="129"/>
      <c r="C65" s="156">
        <v>47970.497000000003</v>
      </c>
      <c r="D65" s="127"/>
      <c r="E65" s="124">
        <f t="shared" si="11"/>
        <v>-5356.5377202277996</v>
      </c>
      <c r="F65" s="125">
        <f t="shared" si="12"/>
        <v>-5356.5</v>
      </c>
      <c r="G65" s="124">
        <f t="shared" si="13"/>
        <v>-1.0059404994535726E-2</v>
      </c>
      <c r="I65" s="124">
        <f t="shared" si="9"/>
        <v>-1.0059404994535726E-2</v>
      </c>
      <c r="N65" s="125">
        <f t="shared" ca="1" si="10"/>
        <v>-4.5340682379879912E-2</v>
      </c>
      <c r="O65" s="61">
        <f t="shared" si="14"/>
        <v>6.0292355836738987E-4</v>
      </c>
      <c r="P65" s="265">
        <f t="shared" si="15"/>
        <v>32951.997000000003</v>
      </c>
      <c r="R65" s="124">
        <f t="shared" si="17"/>
        <v>1.1368525017005306E-4</v>
      </c>
      <c r="S65" s="126">
        <v>0.1</v>
      </c>
      <c r="T65" s="124">
        <f t="shared" si="16"/>
        <v>1.1368525017005306E-5</v>
      </c>
    </row>
    <row r="66" spans="1:23" s="124" customFormat="1">
      <c r="A66" s="129" t="s">
        <v>64</v>
      </c>
      <c r="B66" s="129"/>
      <c r="C66" s="156">
        <v>48013.436000000002</v>
      </c>
      <c r="D66" s="127"/>
      <c r="E66" s="124">
        <f t="shared" si="11"/>
        <v>-5195.5273162911408</v>
      </c>
      <c r="F66" s="125">
        <f t="shared" si="12"/>
        <v>-5195.5</v>
      </c>
      <c r="G66" s="124">
        <f t="shared" si="13"/>
        <v>-7.2848349955165759E-3</v>
      </c>
      <c r="I66" s="124">
        <f t="shared" si="9"/>
        <v>-7.2848349955165759E-3</v>
      </c>
      <c r="N66" s="125">
        <f t="shared" ca="1" si="10"/>
        <v>-4.5079042204588957E-2</v>
      </c>
      <c r="O66" s="61">
        <f t="shared" si="14"/>
        <v>5.783391802862758E-4</v>
      </c>
      <c r="P66" s="265">
        <f t="shared" si="15"/>
        <v>32994.936000000002</v>
      </c>
      <c r="R66" s="124">
        <f t="shared" si="17"/>
        <v>6.1829508119012856E-5</v>
      </c>
      <c r="S66" s="126">
        <v>0.1</v>
      </c>
      <c r="T66" s="124">
        <f t="shared" si="16"/>
        <v>6.1829508119012857E-6</v>
      </c>
    </row>
    <row r="67" spans="1:23" s="124" customFormat="1">
      <c r="A67" s="129" t="s">
        <v>64</v>
      </c>
      <c r="B67" s="129"/>
      <c r="C67" s="156">
        <v>48692.421000000002</v>
      </c>
      <c r="D67" s="127"/>
      <c r="E67" s="124">
        <f t="shared" si="11"/>
        <v>-2649.5050727145212</v>
      </c>
      <c r="F67" s="125">
        <f t="shared" si="12"/>
        <v>-2649.5</v>
      </c>
      <c r="G67" s="124">
        <f t="shared" si="13"/>
        <v>-1.3528149938792922E-3</v>
      </c>
      <c r="I67" s="124">
        <f t="shared" si="9"/>
        <v>-1.3528149938792922E-3</v>
      </c>
      <c r="N67" s="125">
        <f t="shared" ca="1" si="10"/>
        <v>-4.0941552227627652E-2</v>
      </c>
      <c r="O67" s="61">
        <f t="shared" si="14"/>
        <v>2.4281561580317143E-4</v>
      </c>
      <c r="P67" s="265">
        <f t="shared" si="15"/>
        <v>33673.921000000002</v>
      </c>
      <c r="R67" s="124">
        <f t="shared" si="17"/>
        <v>2.5460370425556305E-6</v>
      </c>
      <c r="S67" s="126">
        <v>0.1</v>
      </c>
      <c r="T67" s="124">
        <f t="shared" si="16"/>
        <v>2.5460370425556308E-7</v>
      </c>
    </row>
    <row r="68" spans="1:23" s="124" customFormat="1">
      <c r="A68" s="129" t="s">
        <v>67</v>
      </c>
      <c r="B68" s="129"/>
      <c r="C68" s="156">
        <v>49006.578999999998</v>
      </c>
      <c r="D68" s="127"/>
      <c r="E68" s="124">
        <f t="shared" si="11"/>
        <v>-1471.4919266250902</v>
      </c>
      <c r="F68" s="125">
        <f t="shared" si="12"/>
        <v>-1471.5</v>
      </c>
      <c r="G68" s="124">
        <f t="shared" si="13"/>
        <v>2.1530450030695647E-3</v>
      </c>
      <c r="I68" s="124">
        <f t="shared" si="9"/>
        <v>2.1530450030695647E-3</v>
      </c>
      <c r="N68" s="125">
        <f t="shared" ca="1" si="10"/>
        <v>-3.9027191193511231E-2</v>
      </c>
      <c r="O68" s="61">
        <f t="shared" si="14"/>
        <v>1.2146493135939682E-4</v>
      </c>
      <c r="P68" s="265">
        <f t="shared" si="15"/>
        <v>33988.078999999998</v>
      </c>
      <c r="R68" s="124">
        <f t="shared" si="17"/>
        <v>4.1273175877698918E-6</v>
      </c>
      <c r="S68" s="126">
        <v>0.1</v>
      </c>
      <c r="T68" s="124">
        <f t="shared" si="16"/>
        <v>4.1273175877698919E-7</v>
      </c>
    </row>
    <row r="69" spans="1:23" s="124" customFormat="1">
      <c r="A69" s="131" t="s">
        <v>6</v>
      </c>
      <c r="B69" s="132" t="s">
        <v>54</v>
      </c>
      <c r="C69" s="130">
        <v>49397.000599999999</v>
      </c>
      <c r="D69" s="133">
        <v>2.9999999999999997E-4</v>
      </c>
      <c r="E69" s="134">
        <f t="shared" si="11"/>
        <v>-7.5095441383246619</v>
      </c>
      <c r="F69" s="135">
        <f t="shared" si="12"/>
        <v>-7.5</v>
      </c>
      <c r="G69" s="134">
        <f t="shared" si="13"/>
        <v>-2.5452749978285283E-3</v>
      </c>
      <c r="H69" s="134"/>
      <c r="I69" s="134"/>
      <c r="J69" s="137">
        <f>G69</f>
        <v>-2.5452749978285283E-3</v>
      </c>
      <c r="N69" s="125">
        <f t="shared" ca="1" si="10"/>
        <v>-3.6648053202045651E-2</v>
      </c>
      <c r="O69" s="61">
        <f t="shared" si="14"/>
        <v>5.3425457670587765E-7</v>
      </c>
      <c r="P69" s="265">
        <f t="shared" si="15"/>
        <v>34378.500599999999</v>
      </c>
      <c r="R69" s="124">
        <f t="shared" si="17"/>
        <v>6.4811447496320976E-6</v>
      </c>
      <c r="S69" s="126">
        <v>1</v>
      </c>
      <c r="T69" s="124">
        <f t="shared" si="16"/>
        <v>6.4811447496320976E-6</v>
      </c>
    </row>
    <row r="70" spans="1:23" s="124" customFormat="1">
      <c r="A70" s="124" t="s">
        <v>6</v>
      </c>
      <c r="B70" s="126" t="s">
        <v>53</v>
      </c>
      <c r="C70" s="127">
        <v>49399.002200000003</v>
      </c>
      <c r="D70" s="127">
        <v>5.0000000000000001E-4</v>
      </c>
      <c r="E70" s="124">
        <f t="shared" si="11"/>
        <v>-4.0497271797957689E-3</v>
      </c>
      <c r="F70" s="124">
        <f t="shared" si="12"/>
        <v>0</v>
      </c>
      <c r="G70" s="124">
        <f t="shared" si="13"/>
        <v>-1.079999994544778E-3</v>
      </c>
      <c r="J70" s="137">
        <f>G70</f>
        <v>-1.079999994544778E-3</v>
      </c>
      <c r="N70" s="125">
        <f t="shared" ca="1" si="10"/>
        <v>-3.6635864995122162E-2</v>
      </c>
      <c r="O70" s="61">
        <f t="shared" si="14"/>
        <v>-4.8159174177123244E-12</v>
      </c>
      <c r="P70" s="265">
        <f t="shared" si="15"/>
        <v>34380.502200000003</v>
      </c>
      <c r="R70" s="124">
        <f t="shared" si="17"/>
        <v>1.1663999778143389E-6</v>
      </c>
      <c r="S70" s="126">
        <v>1</v>
      </c>
      <c r="T70" s="124">
        <f t="shared" si="16"/>
        <v>1.1663999778143389E-6</v>
      </c>
    </row>
    <row r="71" spans="1:23" s="124" customFormat="1">
      <c r="A71" s="128" t="s">
        <v>67</v>
      </c>
      <c r="B71" s="128"/>
      <c r="C71" s="143">
        <v>49399.411999999997</v>
      </c>
      <c r="D71" s="127"/>
      <c r="E71" s="124">
        <f t="shared" si="11"/>
        <v>1.5325967604486552</v>
      </c>
      <c r="F71" s="124">
        <f t="shared" si="12"/>
        <v>1.5</v>
      </c>
      <c r="G71" s="124">
        <f t="shared" si="13"/>
        <v>8.6930550023680553E-3</v>
      </c>
      <c r="I71" s="124">
        <f>G71</f>
        <v>8.6930550023680553E-3</v>
      </c>
      <c r="N71" s="125">
        <f t="shared" ca="1" si="10"/>
        <v>-3.6633427353737466E-2</v>
      </c>
      <c r="O71" s="61">
        <f t="shared" si="14"/>
        <v>-1.0675239778504426E-7</v>
      </c>
      <c r="P71" s="265">
        <f t="shared" si="15"/>
        <v>34380.911999999997</v>
      </c>
      <c r="R71" s="124">
        <f t="shared" si="17"/>
        <v>7.5571061294523492E-5</v>
      </c>
      <c r="S71" s="126">
        <v>0.1</v>
      </c>
      <c r="T71" s="124">
        <f t="shared" si="16"/>
        <v>7.5571061294523492E-6</v>
      </c>
    </row>
    <row r="72" spans="1:23" s="124" customFormat="1">
      <c r="A72" s="124" t="s">
        <v>6</v>
      </c>
      <c r="B72" s="126" t="s">
        <v>53</v>
      </c>
      <c r="C72" s="127">
        <v>49482.743999999999</v>
      </c>
      <c r="D72" s="127">
        <v>1E-4</v>
      </c>
      <c r="E72" s="124">
        <f t="shared" si="11"/>
        <v>314.00654773393433</v>
      </c>
      <c r="F72" s="124">
        <f t="shared" si="12"/>
        <v>314</v>
      </c>
      <c r="G72" s="124">
        <f t="shared" si="13"/>
        <v>1.7461800016462803E-3</v>
      </c>
      <c r="J72" s="137">
        <f>G72</f>
        <v>1.7461800016462803E-3</v>
      </c>
      <c r="N72" s="125">
        <f t="shared" ca="1" si="10"/>
        <v>-3.6125585398591981E-2</v>
      </c>
      <c r="O72" s="61">
        <f t="shared" si="14"/>
        <v>-2.1587749770480021E-5</v>
      </c>
      <c r="P72" s="265">
        <f t="shared" si="15"/>
        <v>34464.243999999999</v>
      </c>
      <c r="R72" s="124">
        <f t="shared" si="17"/>
        <v>3.1250028229490691E-6</v>
      </c>
      <c r="S72" s="126">
        <v>1</v>
      </c>
      <c r="T72" s="124">
        <f t="shared" si="16"/>
        <v>3.1250028229490691E-6</v>
      </c>
    </row>
    <row r="73" spans="1:23" s="124" customFormat="1">
      <c r="A73" s="124" t="s">
        <v>6</v>
      </c>
      <c r="B73" s="126" t="s">
        <v>54</v>
      </c>
      <c r="C73" s="127">
        <v>49482.874000000003</v>
      </c>
      <c r="D73" s="127">
        <v>6.9999999999999999E-4</v>
      </c>
      <c r="E73" s="124">
        <f t="shared" si="11"/>
        <v>314.49401489694498</v>
      </c>
      <c r="F73" s="124">
        <f t="shared" si="12"/>
        <v>314.5</v>
      </c>
      <c r="G73" s="124">
        <f t="shared" si="13"/>
        <v>-1.5961349927238189E-3</v>
      </c>
      <c r="J73" s="137">
        <f>G73</f>
        <v>-1.5961349927238189E-3</v>
      </c>
      <c r="N73" s="125">
        <f t="shared" ca="1" si="10"/>
        <v>-3.6124772851463746E-2</v>
      </c>
      <c r="O73" s="61">
        <f t="shared" si="14"/>
        <v>-2.1620910297622589E-5</v>
      </c>
      <c r="P73" s="265">
        <f t="shared" si="15"/>
        <v>34464.374000000003</v>
      </c>
      <c r="R73" s="124">
        <f t="shared" si="17"/>
        <v>2.4790945957584067E-6</v>
      </c>
      <c r="S73" s="126">
        <v>1</v>
      </c>
      <c r="T73" s="124">
        <f t="shared" si="16"/>
        <v>2.4790945957584067E-6</v>
      </c>
    </row>
    <row r="74" spans="1:23" s="124" customFormat="1">
      <c r="A74" s="124" t="s">
        <v>6</v>
      </c>
      <c r="B74" s="126" t="s">
        <v>53</v>
      </c>
      <c r="C74" s="127">
        <v>49485.671000000002</v>
      </c>
      <c r="D74" s="127">
        <v>1.2999999999999999E-3</v>
      </c>
      <c r="E74" s="124">
        <f t="shared" si="11"/>
        <v>324.98205839610978</v>
      </c>
      <c r="F74" s="124">
        <f t="shared" si="12"/>
        <v>325</v>
      </c>
      <c r="G74" s="124">
        <f t="shared" si="13"/>
        <v>-4.7847499954514205E-3</v>
      </c>
      <c r="J74" s="137">
        <f>G74</f>
        <v>-4.7847499954514205E-3</v>
      </c>
      <c r="N74" s="125">
        <f t="shared" ca="1" si="10"/>
        <v>-3.6107709361770858E-2</v>
      </c>
      <c r="O74" s="61">
        <f t="shared" si="14"/>
        <v>-2.2316389051772939E-5</v>
      </c>
      <c r="P74" s="265">
        <f t="shared" si="15"/>
        <v>34467.171000000002</v>
      </c>
      <c r="R74" s="124">
        <f t="shared" si="17"/>
        <v>2.268077385536475E-5</v>
      </c>
      <c r="S74" s="126">
        <v>1</v>
      </c>
      <c r="T74" s="124">
        <f t="shared" si="16"/>
        <v>2.268077385536475E-5</v>
      </c>
    </row>
    <row r="75" spans="1:23" s="124" customFormat="1">
      <c r="A75" s="124" t="s">
        <v>2</v>
      </c>
      <c r="B75" s="126"/>
      <c r="C75" s="127">
        <v>51288.860999999997</v>
      </c>
      <c r="D75" s="127"/>
      <c r="E75" s="124">
        <f t="shared" si="11"/>
        <v>7086.4890863789196</v>
      </c>
      <c r="F75" s="124">
        <f t="shared" si="12"/>
        <v>7086.5</v>
      </c>
      <c r="G75" s="124">
        <f t="shared" si="13"/>
        <v>-2.9104950008331798E-3</v>
      </c>
      <c r="I75" s="124">
        <f>G75</f>
        <v>-2.9104950008331798E-3</v>
      </c>
      <c r="N75" s="125">
        <f t="shared" ca="1" si="10"/>
        <v>-2.5119634546678996E-2</v>
      </c>
      <c r="O75" s="61">
        <f t="shared" si="14"/>
        <v>-1.1642144760198067E-4</v>
      </c>
      <c r="P75" s="265">
        <f t="shared" si="15"/>
        <v>36270.360999999997</v>
      </c>
      <c r="R75" s="124">
        <f t="shared" si="17"/>
        <v>7.8068470208660178E-6</v>
      </c>
      <c r="S75" s="126">
        <v>0.1</v>
      </c>
      <c r="T75" s="124">
        <f t="shared" si="16"/>
        <v>7.806847020866018E-7</v>
      </c>
      <c r="W75" s="125"/>
    </row>
    <row r="76" spans="1:23" s="124" customFormat="1">
      <c r="A76" s="128" t="s">
        <v>68</v>
      </c>
      <c r="B76" s="128"/>
      <c r="C76" s="143">
        <v>51288.864200000004</v>
      </c>
      <c r="D76" s="127"/>
      <c r="E76" s="124">
        <f t="shared" si="11"/>
        <v>7086.5010855706478</v>
      </c>
      <c r="F76" s="124">
        <f t="shared" si="12"/>
        <v>7086.5</v>
      </c>
      <c r="G76" s="124">
        <f t="shared" si="13"/>
        <v>2.8950500563951209E-4</v>
      </c>
      <c r="K76" s="124">
        <f>G76</f>
        <v>2.8950500563951209E-4</v>
      </c>
      <c r="N76" s="125">
        <f t="shared" ca="1" si="10"/>
        <v>-2.5119634546678996E-2</v>
      </c>
      <c r="O76" s="61">
        <f t="shared" si="14"/>
        <v>-1.1642144760198067E-4</v>
      </c>
      <c r="P76" s="265">
        <f t="shared" si="15"/>
        <v>36270.364200000004</v>
      </c>
      <c r="R76" s="124">
        <f t="shared" si="17"/>
        <v>1.6477628544121782E-7</v>
      </c>
      <c r="S76" s="126">
        <v>1</v>
      </c>
      <c r="T76" s="124">
        <f t="shared" si="16"/>
        <v>1.6477628544121782E-7</v>
      </c>
      <c r="W76" s="125"/>
    </row>
    <row r="77" spans="1:23" s="124" customFormat="1">
      <c r="A77" s="128" t="s">
        <v>68</v>
      </c>
      <c r="B77" s="128"/>
      <c r="C77" s="143">
        <v>51340.735399999998</v>
      </c>
      <c r="D77" s="127"/>
      <c r="E77" s="124">
        <f t="shared" si="11"/>
        <v>7281.0049833018147</v>
      </c>
      <c r="F77" s="124">
        <f t="shared" si="12"/>
        <v>7281</v>
      </c>
      <c r="G77" s="124">
        <f t="shared" si="13"/>
        <v>1.3289700000314042E-3</v>
      </c>
      <c r="K77" s="124">
        <f>G77</f>
        <v>1.3289700000314042E-3</v>
      </c>
      <c r="N77" s="125">
        <f t="shared" ca="1" si="10"/>
        <v>-2.4803553713796448E-2</v>
      </c>
      <c r="O77" s="61">
        <f t="shared" si="14"/>
        <v>-1.0867606084905592E-4</v>
      </c>
      <c r="P77" s="265">
        <f t="shared" si="15"/>
        <v>36322.235399999998</v>
      </c>
      <c r="R77" s="124">
        <f t="shared" si="17"/>
        <v>2.0668261963651034E-6</v>
      </c>
      <c r="S77" s="126">
        <v>1</v>
      </c>
      <c r="T77" s="124">
        <f t="shared" si="16"/>
        <v>2.0668261963651034E-6</v>
      </c>
      <c r="W77" s="125"/>
    </row>
    <row r="78" spans="1:23" s="124" customFormat="1">
      <c r="A78" s="128" t="s">
        <v>69</v>
      </c>
      <c r="B78" s="128"/>
      <c r="C78" s="143">
        <v>51585.552000000003</v>
      </c>
      <c r="D78" s="127"/>
      <c r="E78" s="124">
        <f t="shared" si="11"/>
        <v>8199.0053944991359</v>
      </c>
      <c r="F78" s="124">
        <f t="shared" si="12"/>
        <v>8199</v>
      </c>
      <c r="G78" s="124">
        <f t="shared" si="13"/>
        <v>1.4386300099431537E-3</v>
      </c>
      <c r="J78" s="124">
        <f>G78</f>
        <v>1.4386300099431537E-3</v>
      </c>
      <c r="N78" s="125">
        <f t="shared" ca="1" si="10"/>
        <v>-2.3311717186361068E-2</v>
      </c>
      <c r="O78" s="61">
        <f t="shared" si="14"/>
        <v>-6.4229386152333807E-5</v>
      </c>
      <c r="P78" s="265">
        <f t="shared" si="15"/>
        <v>36567.052000000003</v>
      </c>
      <c r="R78" s="124">
        <f t="shared" si="17"/>
        <v>2.2585863644324937E-6</v>
      </c>
      <c r="S78" s="126">
        <v>1</v>
      </c>
      <c r="T78" s="124">
        <f t="shared" si="16"/>
        <v>2.2585863644324937E-6</v>
      </c>
      <c r="W78" s="125"/>
    </row>
    <row r="79" spans="1:23" s="124" customFormat="1">
      <c r="A79" s="178" t="s">
        <v>69</v>
      </c>
      <c r="B79" s="178"/>
      <c r="C79" s="211">
        <v>51603.421199999997</v>
      </c>
      <c r="D79" s="179"/>
      <c r="E79" s="124">
        <f t="shared" si="11"/>
        <v>8266.0103808757176</v>
      </c>
      <c r="F79" s="124">
        <f t="shared" si="12"/>
        <v>8266</v>
      </c>
      <c r="G79" s="124">
        <f t="shared" si="13"/>
        <v>2.7684200031217188E-3</v>
      </c>
      <c r="J79" s="124">
        <f>G79</f>
        <v>2.7684200031217188E-3</v>
      </c>
      <c r="N79" s="125">
        <f t="shared" ca="1" si="10"/>
        <v>-2.3202835871177874E-2</v>
      </c>
      <c r="O79" s="61">
        <f t="shared" si="14"/>
        <v>-6.0475600596147515E-5</v>
      </c>
      <c r="P79" s="265">
        <f t="shared" si="15"/>
        <v>36584.921199999997</v>
      </c>
      <c r="R79" s="124">
        <f t="shared" si="17"/>
        <v>8.0026503367342707E-6</v>
      </c>
      <c r="S79" s="126">
        <v>1</v>
      </c>
      <c r="T79" s="124">
        <f t="shared" si="16"/>
        <v>8.0026503367342707E-6</v>
      </c>
      <c r="W79" s="125"/>
    </row>
    <row r="80" spans="1:23" s="124" customFormat="1">
      <c r="A80" s="180" t="s">
        <v>195</v>
      </c>
      <c r="B80" s="181" t="s">
        <v>53</v>
      </c>
      <c r="C80" s="180">
        <v>51670.4882</v>
      </c>
      <c r="D80" s="180" t="s">
        <v>196</v>
      </c>
      <c r="E80" s="124">
        <f t="shared" si="11"/>
        <v>8517.4946902639367</v>
      </c>
      <c r="F80" s="124">
        <f t="shared" si="12"/>
        <v>8517.5</v>
      </c>
      <c r="G80" s="124">
        <f t="shared" si="13"/>
        <v>-1.4160249993437901E-3</v>
      </c>
      <c r="K80" s="124">
        <f>G80</f>
        <v>-1.4160249993437901E-3</v>
      </c>
      <c r="N80" s="125">
        <f t="shared" ca="1" si="10"/>
        <v>-2.2794124665676787E-2</v>
      </c>
      <c r="O80" s="61">
        <f t="shared" si="14"/>
        <v>-4.5766050020584282E-5</v>
      </c>
      <c r="P80" s="265">
        <f t="shared" si="15"/>
        <v>36651.9882</v>
      </c>
      <c r="R80" s="124">
        <f t="shared" si="17"/>
        <v>1.8776095882003359E-6</v>
      </c>
      <c r="S80" s="126">
        <v>1</v>
      </c>
      <c r="T80" s="124">
        <f t="shared" si="16"/>
        <v>1.8776095882003359E-6</v>
      </c>
      <c r="W80" s="125"/>
    </row>
    <row r="81" spans="1:23" s="124" customFormat="1">
      <c r="A81" s="182" t="s">
        <v>45</v>
      </c>
      <c r="B81" s="183"/>
      <c r="C81" s="179">
        <v>51948.91084636841</v>
      </c>
      <c r="D81" s="179">
        <v>2.9999999999999997E-4</v>
      </c>
      <c r="E81" s="124">
        <f t="shared" si="11"/>
        <v>9561.5092867122221</v>
      </c>
      <c r="F81" s="124">
        <f t="shared" si="12"/>
        <v>9561.5</v>
      </c>
      <c r="G81" s="136">
        <f t="shared" si="13"/>
        <v>2.4766234128037468E-3</v>
      </c>
      <c r="J81" s="137">
        <f>G81</f>
        <v>2.4766234128037468E-3</v>
      </c>
      <c r="N81" s="125">
        <f t="shared" ca="1" si="10"/>
        <v>-2.1097526261926746E-2</v>
      </c>
      <c r="O81" s="61">
        <f t="shared" si="14"/>
        <v>2.574366421998354E-5</v>
      </c>
      <c r="P81" s="265">
        <f t="shared" si="15"/>
        <v>36930.41084636841</v>
      </c>
      <c r="R81" s="124">
        <f t="shared" si="17"/>
        <v>6.00681154201801E-6</v>
      </c>
      <c r="S81" s="126">
        <v>1</v>
      </c>
      <c r="T81" s="124">
        <f t="shared" si="16"/>
        <v>6.00681154201801E-6</v>
      </c>
      <c r="W81" s="125"/>
    </row>
    <row r="82" spans="1:23" s="124" customFormat="1">
      <c r="A82" s="184" t="s">
        <v>26</v>
      </c>
      <c r="B82" s="183"/>
      <c r="C82" s="179">
        <v>51960.912400000001</v>
      </c>
      <c r="D82" s="179">
        <v>2.0000000000000001E-4</v>
      </c>
      <c r="E82" s="137">
        <f t="shared" si="11"/>
        <v>9606.5120813299363</v>
      </c>
      <c r="F82" s="137">
        <f t="shared" si="12"/>
        <v>9606.5</v>
      </c>
      <c r="G82" s="137">
        <f t="shared" si="13"/>
        <v>3.2219050044659525E-3</v>
      </c>
      <c r="H82" s="137"/>
      <c r="I82" s="137"/>
      <c r="K82" s="137">
        <f t="shared" ref="K82:K89" si="18">G82</f>
        <v>3.2219050044659525E-3</v>
      </c>
      <c r="L82" s="137"/>
      <c r="M82" s="137"/>
      <c r="N82" s="121">
        <f t="shared" ref="N82:N113" ca="1" si="19">+C$11+C$12*F82</f>
        <v>-2.1024397020385797E-2</v>
      </c>
      <c r="O82" s="61">
        <f t="shared" si="14"/>
        <v>2.9204576354001648E-5</v>
      </c>
      <c r="P82" s="265">
        <f t="shared" si="15"/>
        <v>36942.412400000001</v>
      </c>
      <c r="R82" s="124">
        <f t="shared" si="17"/>
        <v>1.0193336023666236E-5</v>
      </c>
      <c r="S82" s="126">
        <v>1</v>
      </c>
      <c r="T82" s="124">
        <f t="shared" si="16"/>
        <v>1.0193336023666236E-5</v>
      </c>
      <c r="W82" s="125"/>
    </row>
    <row r="83" spans="1:23" s="124" customFormat="1">
      <c r="A83" s="178" t="s">
        <v>70</v>
      </c>
      <c r="B83" s="178"/>
      <c r="C83" s="211">
        <v>52001.315999999999</v>
      </c>
      <c r="D83" s="179"/>
      <c r="E83" s="124">
        <f t="shared" si="11"/>
        <v>9758.0153756892632</v>
      </c>
      <c r="F83" s="124">
        <f t="shared" si="12"/>
        <v>9758</v>
      </c>
      <c r="G83" s="124">
        <f t="shared" si="13"/>
        <v>4.1004599988809787E-3</v>
      </c>
      <c r="K83" s="124">
        <f t="shared" si="18"/>
        <v>4.1004599988809787E-3</v>
      </c>
      <c r="N83" s="125">
        <f t="shared" ca="1" si="19"/>
        <v>-2.0778195240531264E-2</v>
      </c>
      <c r="O83" s="61">
        <f t="shared" si="14"/>
        <v>4.1086305383395403E-5</v>
      </c>
      <c r="P83" s="265">
        <f t="shared" si="15"/>
        <v>36982.815999999999</v>
      </c>
      <c r="R83" s="124">
        <f t="shared" si="17"/>
        <v>1.6478514783460207E-5</v>
      </c>
      <c r="S83" s="126">
        <v>1</v>
      </c>
      <c r="T83" s="124">
        <f t="shared" si="16"/>
        <v>1.6478514783460207E-5</v>
      </c>
      <c r="W83" s="125"/>
    </row>
    <row r="84" spans="1:23" s="124" customFormat="1">
      <c r="A84" s="180" t="s">
        <v>195</v>
      </c>
      <c r="B84" s="181" t="s">
        <v>53</v>
      </c>
      <c r="C84" s="180">
        <v>52003.317159999999</v>
      </c>
      <c r="D84" s="180">
        <v>1.1999999999999999E-3</v>
      </c>
      <c r="E84" s="124">
        <f t="shared" si="11"/>
        <v>9765.5192202115359</v>
      </c>
      <c r="F84" s="124">
        <f t="shared" si="12"/>
        <v>9765.5</v>
      </c>
      <c r="G84" s="124">
        <f t="shared" si="13"/>
        <v>5.1257349987281486E-3</v>
      </c>
      <c r="K84" s="124">
        <f t="shared" si="18"/>
        <v>5.1257349987281486E-3</v>
      </c>
      <c r="N84" s="125">
        <f t="shared" ca="1" si="19"/>
        <v>-2.0766007033607772E-2</v>
      </c>
      <c r="O84" s="61">
        <f t="shared" si="14"/>
        <v>4.1683722662162357E-5</v>
      </c>
      <c r="P84" s="265">
        <f t="shared" si="15"/>
        <v>36984.817159999999</v>
      </c>
      <c r="R84" s="124">
        <f t="shared" si="17"/>
        <v>2.5847577377668183E-5</v>
      </c>
      <c r="S84" s="126">
        <v>1</v>
      </c>
      <c r="T84" s="124">
        <f t="shared" si="16"/>
        <v>2.5847577377668183E-5</v>
      </c>
      <c r="W84" s="125"/>
    </row>
    <row r="85" spans="1:23" s="124" customFormat="1">
      <c r="A85" s="180" t="s">
        <v>195</v>
      </c>
      <c r="B85" s="181" t="s">
        <v>54</v>
      </c>
      <c r="C85" s="180">
        <v>52003.449659999998</v>
      </c>
      <c r="D85" s="180">
        <v>1.1000000000000001E-3</v>
      </c>
      <c r="E85" s="124">
        <f t="shared" ref="E85:E116" si="20">(C85-C$7)/C$8</f>
        <v>9766.0160617430465</v>
      </c>
      <c r="F85" s="124">
        <f t="shared" ref="F85:F116" si="21">ROUND(2*E85,0)/2</f>
        <v>9766</v>
      </c>
      <c r="G85" s="124">
        <f>C85-(C$7+C$8*F85)</f>
        <v>4.2834199994103983E-3</v>
      </c>
      <c r="K85" s="124">
        <f t="shared" si="18"/>
        <v>4.2834199994103983E-3</v>
      </c>
      <c r="N85" s="125">
        <f t="shared" ca="1" si="19"/>
        <v>-2.0765194486479541E-2</v>
      </c>
      <c r="O85" s="61">
        <f t="shared" ref="O85:O116" si="22">D$11+D$12*F85+D$13*F85^2</f>
        <v>4.1723581383460058E-5</v>
      </c>
      <c r="P85" s="265">
        <f t="shared" ref="P85:P116" si="23">C85-15018.5</f>
        <v>36984.949659999998</v>
      </c>
      <c r="R85" s="124">
        <f t="shared" si="17"/>
        <v>1.7991988502702559E-5</v>
      </c>
      <c r="S85" s="126">
        <v>1</v>
      </c>
      <c r="T85" s="124">
        <f t="shared" ref="T85:T116" si="24">+R85*S85</f>
        <v>1.7991988502702559E-5</v>
      </c>
      <c r="W85" s="125"/>
    </row>
    <row r="86" spans="1:23" s="124" customFormat="1">
      <c r="A86" s="180" t="s">
        <v>195</v>
      </c>
      <c r="B86" s="181" t="s">
        <v>54</v>
      </c>
      <c r="C86" s="180">
        <v>52014.384259999999</v>
      </c>
      <c r="D86" s="180">
        <v>2.3E-3</v>
      </c>
      <c r="E86" s="124">
        <f t="shared" si="20"/>
        <v>9807.0180497466317</v>
      </c>
      <c r="F86" s="124">
        <f t="shared" si="21"/>
        <v>9807</v>
      </c>
      <c r="G86" s="124">
        <f>C86-(C$7+C$8*F86)</f>
        <v>4.813589999685064E-3</v>
      </c>
      <c r="K86" s="124">
        <f t="shared" si="18"/>
        <v>4.813589999685064E-3</v>
      </c>
      <c r="N86" s="125">
        <f t="shared" ca="1" si="19"/>
        <v>-2.0698565621964451E-2</v>
      </c>
      <c r="O86" s="61">
        <f t="shared" si="22"/>
        <v>4.5005141771493288E-5</v>
      </c>
      <c r="P86" s="265">
        <f t="shared" si="23"/>
        <v>36995.884259999999</v>
      </c>
      <c r="R86" s="124">
        <f t="shared" si="17"/>
        <v>2.2739401547122593E-5</v>
      </c>
      <c r="S86" s="126">
        <v>1</v>
      </c>
      <c r="T86" s="124">
        <f t="shared" si="24"/>
        <v>2.2739401547122593E-5</v>
      </c>
    </row>
    <row r="87" spans="1:23" s="124" customFormat="1">
      <c r="A87" s="180" t="s">
        <v>195</v>
      </c>
      <c r="B87" s="181" t="s">
        <v>53</v>
      </c>
      <c r="C87" s="180">
        <v>52014.516020000003</v>
      </c>
      <c r="D87" s="180">
        <v>1.6999999999999999E-3</v>
      </c>
      <c r="E87" s="124">
        <f t="shared" si="20"/>
        <v>9807.5121164650755</v>
      </c>
      <c r="F87" s="124">
        <f t="shared" si="21"/>
        <v>9807.5</v>
      </c>
      <c r="G87" s="124">
        <f>C87-(C$7+C$8*F87)</f>
        <v>3.2312750045093708E-3</v>
      </c>
      <c r="K87" s="124">
        <f t="shared" si="18"/>
        <v>3.2312750045093708E-3</v>
      </c>
      <c r="N87" s="125">
        <f t="shared" ca="1" si="19"/>
        <v>-2.069775307483622E-2</v>
      </c>
      <c r="O87" s="61">
        <f t="shared" si="22"/>
        <v>4.5045321108440253E-5</v>
      </c>
      <c r="P87" s="265">
        <f t="shared" si="23"/>
        <v>36996.016020000003</v>
      </c>
      <c r="R87" s="124">
        <f t="shared" si="17"/>
        <v>1.0152059595385193E-5</v>
      </c>
      <c r="S87" s="126">
        <v>1</v>
      </c>
      <c r="T87" s="124">
        <f t="shared" si="24"/>
        <v>1.0152059595385193E-5</v>
      </c>
      <c r="W87" s="125"/>
    </row>
    <row r="88" spans="1:23" s="124" customFormat="1">
      <c r="A88" s="178" t="s">
        <v>70</v>
      </c>
      <c r="B88" s="178"/>
      <c r="C88" s="211">
        <v>52026.3842</v>
      </c>
      <c r="D88" s="179"/>
      <c r="E88" s="124">
        <f t="shared" si="20"/>
        <v>9852.0147936534759</v>
      </c>
      <c r="F88" s="124">
        <f t="shared" si="21"/>
        <v>9852</v>
      </c>
      <c r="G88" s="124">
        <f>C88-(C$7+C$8*F88)</f>
        <v>3.9452400014852174E-3</v>
      </c>
      <c r="K88" s="124">
        <f t="shared" si="18"/>
        <v>3.9452400014852174E-3</v>
      </c>
      <c r="N88" s="125">
        <f t="shared" ca="1" si="19"/>
        <v>-2.0625436380423502E-2</v>
      </c>
      <c r="O88" s="61">
        <f t="shared" si="22"/>
        <v>4.8636752767521291E-5</v>
      </c>
      <c r="P88" s="265">
        <f t="shared" si="23"/>
        <v>37007.8842</v>
      </c>
      <c r="R88" s="124">
        <f t="shared" si="17"/>
        <v>1.5183516877917302E-5</v>
      </c>
      <c r="S88" s="126">
        <v>1</v>
      </c>
      <c r="T88" s="124">
        <f t="shared" si="24"/>
        <v>1.5183516877917302E-5</v>
      </c>
      <c r="W88" s="125"/>
    </row>
    <row r="89" spans="1:23" s="124" customFormat="1">
      <c r="A89" s="138" t="s">
        <v>84</v>
      </c>
      <c r="B89" s="185" t="s">
        <v>53</v>
      </c>
      <c r="C89" s="186">
        <v>52670.021399999998</v>
      </c>
      <c r="D89" s="186">
        <v>2.9999999999999997E-4</v>
      </c>
      <c r="E89" s="139">
        <f t="shared" si="20"/>
        <v>12265.491715814296</v>
      </c>
      <c r="F89" s="139">
        <f t="shared" si="21"/>
        <v>12265.5</v>
      </c>
      <c r="G89" s="139">
        <f>C89-(C$7+C$8*F89)</f>
        <v>-2.2092649960541166E-3</v>
      </c>
      <c r="H89" s="139"/>
      <c r="I89" s="139"/>
      <c r="K89" s="137">
        <f t="shared" si="18"/>
        <v>-2.2092649960541166E-3</v>
      </c>
      <c r="L89" s="139"/>
      <c r="M89" s="139"/>
      <c r="N89" s="140">
        <f t="shared" ca="1" si="19"/>
        <v>-1.6703271392443882E-2</v>
      </c>
      <c r="O89" s="61">
        <f t="shared" si="22"/>
        <v>2.8925316141949079E-4</v>
      </c>
      <c r="P89" s="265">
        <f t="shared" si="23"/>
        <v>37651.521399999998</v>
      </c>
      <c r="R89" s="124">
        <f t="shared" si="17"/>
        <v>6.2425929832253097E-6</v>
      </c>
      <c r="S89" s="126">
        <v>1</v>
      </c>
      <c r="T89" s="124">
        <f t="shared" si="24"/>
        <v>6.2425929832253097E-6</v>
      </c>
      <c r="W89" s="125"/>
    </row>
    <row r="90" spans="1:23" s="124" customFormat="1">
      <c r="A90" s="124" t="s">
        <v>49</v>
      </c>
      <c r="B90" s="126"/>
      <c r="C90" s="127">
        <v>52704.504999999997</v>
      </c>
      <c r="D90" s="127">
        <v>5.9999999999999995E-4</v>
      </c>
      <c r="E90" s="124">
        <f t="shared" si="20"/>
        <v>12394.796505520399</v>
      </c>
      <c r="F90" s="124">
        <f t="shared" si="21"/>
        <v>12395</v>
      </c>
      <c r="J90" s="137"/>
      <c r="N90" s="125">
        <f t="shared" ca="1" si="19"/>
        <v>-1.6492821686231594E-2</v>
      </c>
      <c r="O90" s="61">
        <f t="shared" si="22"/>
        <v>3.0470800825281531E-4</v>
      </c>
      <c r="P90" s="265">
        <f t="shared" si="23"/>
        <v>37686.004999999997</v>
      </c>
      <c r="Q90" s="124">
        <f>C90-(C$7+C$8*F90)</f>
        <v>-5.4268849999061786E-2</v>
      </c>
      <c r="R90" s="124">
        <f>+(Q90-O90)^2</f>
        <v>2.9782732335777318E-3</v>
      </c>
      <c r="S90" s="126">
        <v>1</v>
      </c>
      <c r="T90" s="124">
        <f t="shared" si="24"/>
        <v>2.9782732335777318E-3</v>
      </c>
      <c r="W90" s="125"/>
    </row>
    <row r="91" spans="1:23" s="124" customFormat="1">
      <c r="A91" s="141" t="s">
        <v>60</v>
      </c>
      <c r="B91" s="142"/>
      <c r="C91" s="143">
        <v>52722.426899999999</v>
      </c>
      <c r="D91" s="143">
        <v>2.9999999999999997E-4</v>
      </c>
      <c r="E91" s="124">
        <f t="shared" si="20"/>
        <v>12461.999103585391</v>
      </c>
      <c r="F91" s="124">
        <f t="shared" si="21"/>
        <v>12462</v>
      </c>
      <c r="G91" s="124">
        <f t="shared" ref="G91:G116" si="25">C91-(C$7+C$8*F91)</f>
        <v>-2.3905999842099845E-4</v>
      </c>
      <c r="J91" s="137">
        <f>G91</f>
        <v>-2.3905999842099845E-4</v>
      </c>
      <c r="N91" s="125">
        <f t="shared" ca="1" si="19"/>
        <v>-1.63839403710484E-2</v>
      </c>
      <c r="O91" s="61">
        <f t="shared" si="22"/>
        <v>3.1280566459194548E-4</v>
      </c>
      <c r="P91" s="265">
        <f t="shared" si="23"/>
        <v>37703.926899999999</v>
      </c>
      <c r="R91" s="124">
        <f t="shared" ref="R91:R116" si="26">+(G91-O91)^2</f>
        <v>3.0455571001271621E-7</v>
      </c>
      <c r="S91" s="126">
        <v>1</v>
      </c>
      <c r="T91" s="124">
        <f t="shared" si="24"/>
        <v>3.0455571001271621E-7</v>
      </c>
      <c r="W91" s="125"/>
    </row>
    <row r="92" spans="1:23" s="124" customFormat="1">
      <c r="A92" s="142" t="s">
        <v>52</v>
      </c>
      <c r="B92" s="144" t="s">
        <v>53</v>
      </c>
      <c r="C92" s="145">
        <v>53028.578800000003</v>
      </c>
      <c r="D92" s="145">
        <v>2.8E-3</v>
      </c>
      <c r="E92" s="124">
        <f t="shared" si="20"/>
        <v>13609.991396954545</v>
      </c>
      <c r="F92" s="124">
        <f t="shared" si="21"/>
        <v>13610</v>
      </c>
      <c r="G92" s="124">
        <f t="shared" si="25"/>
        <v>-2.2942999930819497E-3</v>
      </c>
      <c r="K92" s="137">
        <f>G92</f>
        <v>-2.2942999930819497E-3</v>
      </c>
      <c r="N92" s="125">
        <f t="shared" ca="1" si="19"/>
        <v>-1.4518332164625943E-2</v>
      </c>
      <c r="O92" s="61">
        <f t="shared" si="22"/>
        <v>4.6232949784313308E-4</v>
      </c>
      <c r="P92" s="265">
        <f t="shared" si="23"/>
        <v>38010.078800000003</v>
      </c>
      <c r="R92" s="124">
        <f t="shared" si="26"/>
        <v>7.5990061502378808E-6</v>
      </c>
      <c r="S92" s="126">
        <v>0.2</v>
      </c>
      <c r="T92" s="124">
        <f t="shared" si="24"/>
        <v>1.5198012300475762E-6</v>
      </c>
      <c r="W92" s="125"/>
    </row>
    <row r="93" spans="1:23" s="124" customFormat="1">
      <c r="A93" s="142" t="s">
        <v>52</v>
      </c>
      <c r="B93" s="144" t="s">
        <v>54</v>
      </c>
      <c r="C93" s="145">
        <v>53028.7117</v>
      </c>
      <c r="D93" s="145">
        <v>2.2000000000000001E-3</v>
      </c>
      <c r="E93" s="124">
        <f t="shared" si="20"/>
        <v>13610.489738385009</v>
      </c>
      <c r="F93" s="124">
        <f t="shared" si="21"/>
        <v>13610.5</v>
      </c>
      <c r="G93" s="124">
        <f t="shared" si="25"/>
        <v>-2.7366149952285923E-3</v>
      </c>
      <c r="K93" s="137">
        <f>G93</f>
        <v>-2.7366149952285923E-3</v>
      </c>
      <c r="N93" s="125">
        <f t="shared" ca="1" si="19"/>
        <v>-1.4517519617497709E-2</v>
      </c>
      <c r="O93" s="61">
        <f t="shared" si="22"/>
        <v>4.623990579346503E-4</v>
      </c>
      <c r="P93" s="265">
        <f t="shared" si="23"/>
        <v>38010.2117</v>
      </c>
      <c r="R93" s="124">
        <f t="shared" si="26"/>
        <v>1.0233690912335917E-5</v>
      </c>
      <c r="S93" s="126">
        <v>0.2</v>
      </c>
      <c r="T93" s="124">
        <f t="shared" si="24"/>
        <v>2.0467381824671836E-6</v>
      </c>
      <c r="W93" s="125"/>
    </row>
    <row r="94" spans="1:23" s="124" customFormat="1">
      <c r="A94" s="142" t="s">
        <v>52</v>
      </c>
      <c r="B94" s="144" t="s">
        <v>53</v>
      </c>
      <c r="C94" s="145">
        <v>53029.645600000003</v>
      </c>
      <c r="D94" s="145">
        <v>3.5000000000000001E-3</v>
      </c>
      <c r="E94" s="124">
        <f t="shared" si="20"/>
        <v>13613.991627489018</v>
      </c>
      <c r="F94" s="124">
        <f t="shared" si="21"/>
        <v>13614</v>
      </c>
      <c r="G94" s="124">
        <f t="shared" si="25"/>
        <v>-2.2328199920593761E-3</v>
      </c>
      <c r="K94" s="137">
        <f>G94</f>
        <v>-2.2328199920593761E-3</v>
      </c>
      <c r="N94" s="125">
        <f t="shared" ca="1" si="19"/>
        <v>-1.4511831787600078E-2</v>
      </c>
      <c r="O94" s="61">
        <f t="shared" si="22"/>
        <v>4.6288608673476566E-4</v>
      </c>
      <c r="P94" s="265">
        <f t="shared" si="23"/>
        <v>38011.145600000003</v>
      </c>
      <c r="R94" s="124">
        <f t="shared" si="26"/>
        <v>7.2668312632476877E-6</v>
      </c>
      <c r="S94" s="126">
        <v>0.2</v>
      </c>
      <c r="T94" s="124">
        <f t="shared" si="24"/>
        <v>1.4533662526495376E-6</v>
      </c>
      <c r="W94" s="125"/>
    </row>
    <row r="95" spans="1:23" s="124" customFormat="1">
      <c r="A95" s="146" t="s">
        <v>59</v>
      </c>
      <c r="B95" s="147" t="s">
        <v>53</v>
      </c>
      <c r="C95" s="214">
        <v>53033.778200000001</v>
      </c>
      <c r="D95" s="148">
        <v>4.0000000000000002E-4</v>
      </c>
      <c r="E95" s="124">
        <f t="shared" si="20"/>
        <v>13629.487833625821</v>
      </c>
      <c r="F95" s="124">
        <f t="shared" si="21"/>
        <v>13629.5</v>
      </c>
      <c r="G95" s="124">
        <f t="shared" si="25"/>
        <v>-3.2445849938085303E-3</v>
      </c>
      <c r="K95" s="137">
        <f>G95</f>
        <v>-3.2445849938085303E-3</v>
      </c>
      <c r="N95" s="125">
        <f t="shared" ca="1" si="19"/>
        <v>-1.4486642826624863E-2</v>
      </c>
      <c r="O95" s="61">
        <f t="shared" si="22"/>
        <v>4.6504520377610718E-4</v>
      </c>
      <c r="P95" s="265">
        <f t="shared" si="23"/>
        <v>38015.278200000001</v>
      </c>
      <c r="R95" s="124">
        <f t="shared" si="26"/>
        <v>1.3761356202831834E-5</v>
      </c>
      <c r="S95" s="126">
        <v>1</v>
      </c>
      <c r="T95" s="124">
        <f t="shared" si="24"/>
        <v>1.3761356202831834E-5</v>
      </c>
      <c r="W95" s="125"/>
    </row>
    <row r="96" spans="1:23" s="124" customFormat="1">
      <c r="A96" s="148" t="s">
        <v>58</v>
      </c>
      <c r="B96" s="126"/>
      <c r="C96" s="127">
        <v>53066.446199999998</v>
      </c>
      <c r="D96" s="127">
        <v>1E-4</v>
      </c>
      <c r="E96" s="124">
        <f t="shared" si="20"/>
        <v>13751.984581938605</v>
      </c>
      <c r="F96" s="124">
        <f t="shared" si="21"/>
        <v>13752</v>
      </c>
      <c r="G96" s="124">
        <f t="shared" si="25"/>
        <v>-4.1117599976132624E-3</v>
      </c>
      <c r="K96" s="137">
        <f>G96</f>
        <v>-4.1117599976132624E-3</v>
      </c>
      <c r="N96" s="125">
        <f t="shared" ca="1" si="19"/>
        <v>-1.4287568780207833E-2</v>
      </c>
      <c r="O96" s="61">
        <f t="shared" si="22"/>
        <v>4.8223979588802668E-4</v>
      </c>
      <c r="P96" s="265">
        <f t="shared" si="23"/>
        <v>38047.946199999998</v>
      </c>
      <c r="R96" s="124">
        <f t="shared" si="26"/>
        <v>2.1104834102689881E-5</v>
      </c>
      <c r="S96" s="126">
        <v>1</v>
      </c>
      <c r="T96" s="124">
        <f t="shared" si="24"/>
        <v>2.1104834102689881E-5</v>
      </c>
      <c r="W96" s="125"/>
    </row>
    <row r="97" spans="1:23" s="124" customFormat="1">
      <c r="A97" s="149" t="s">
        <v>71</v>
      </c>
      <c r="B97" s="144"/>
      <c r="C97" s="143">
        <v>53093.396200000003</v>
      </c>
      <c r="D97" s="143">
        <v>2.0000000000000001E-4</v>
      </c>
      <c r="E97" s="124">
        <f t="shared" si="20"/>
        <v>13853.040274574527</v>
      </c>
      <c r="F97" s="124">
        <f t="shared" si="21"/>
        <v>13853</v>
      </c>
      <c r="G97" s="124">
        <f t="shared" si="25"/>
        <v>1.0740610006905627E-2</v>
      </c>
      <c r="J97" s="137">
        <f>G97</f>
        <v>1.0740610006905627E-2</v>
      </c>
      <c r="N97" s="125">
        <f t="shared" ca="1" si="19"/>
        <v>-1.4123434260304813E-2</v>
      </c>
      <c r="O97" s="61">
        <f t="shared" si="22"/>
        <v>4.9659095722835852E-4</v>
      </c>
      <c r="P97" s="265">
        <f t="shared" si="23"/>
        <v>38074.896200000003</v>
      </c>
      <c r="R97" s="124">
        <f t="shared" si="26"/>
        <v>1.0493992629015075E-4</v>
      </c>
      <c r="S97" s="126">
        <v>1</v>
      </c>
      <c r="T97" s="124">
        <f t="shared" si="24"/>
        <v>1.0493992629015075E-4</v>
      </c>
      <c r="W97" s="125"/>
    </row>
    <row r="98" spans="1:23" s="124" customFormat="1">
      <c r="A98" s="172" t="s">
        <v>57</v>
      </c>
      <c r="B98" s="174" t="s">
        <v>54</v>
      </c>
      <c r="C98" s="175">
        <v>53093.781329999998</v>
      </c>
      <c r="D98" s="175">
        <v>1E-4</v>
      </c>
      <c r="E98" s="137">
        <f t="shared" si="20"/>
        <v>13854.484414793613</v>
      </c>
      <c r="F98" s="137">
        <f t="shared" si="21"/>
        <v>13854.5</v>
      </c>
      <c r="G98" s="137">
        <f t="shared" si="25"/>
        <v>-4.1563349950592965E-3</v>
      </c>
      <c r="H98" s="137"/>
      <c r="I98" s="137"/>
      <c r="K98" s="137">
        <f>G98</f>
        <v>-4.1563349950592965E-3</v>
      </c>
      <c r="L98" s="137"/>
      <c r="M98" s="137"/>
      <c r="N98" s="121">
        <f t="shared" ca="1" si="19"/>
        <v>-1.4120996618920113E-2</v>
      </c>
      <c r="O98" s="61">
        <f t="shared" si="22"/>
        <v>4.9680528111090681E-4</v>
      </c>
      <c r="P98" s="265">
        <f t="shared" si="23"/>
        <v>38075.281329999998</v>
      </c>
      <c r="R98" s="124">
        <f t="shared" si="26"/>
        <v>2.1651714429717314E-5</v>
      </c>
      <c r="S98" s="126">
        <v>1</v>
      </c>
      <c r="T98" s="124">
        <f t="shared" si="24"/>
        <v>2.1651714429717314E-5</v>
      </c>
      <c r="W98" s="125"/>
    </row>
    <row r="99" spans="1:23" s="124" customFormat="1">
      <c r="A99" s="173" t="s">
        <v>60</v>
      </c>
      <c r="B99" s="157"/>
      <c r="C99" s="156">
        <v>53095.514499999997</v>
      </c>
      <c r="D99" s="156">
        <v>3.0000000000000001E-3</v>
      </c>
      <c r="E99" s="124">
        <f t="shared" si="20"/>
        <v>13860.983364508111</v>
      </c>
      <c r="F99" s="124">
        <f t="shared" si="21"/>
        <v>13861</v>
      </c>
      <c r="G99" s="124">
        <f t="shared" si="25"/>
        <v>-4.4364299974404275E-3</v>
      </c>
      <c r="J99" s="137">
        <f>G99</f>
        <v>-4.4364299974404275E-3</v>
      </c>
      <c r="N99" s="125">
        <f t="shared" ca="1" si="19"/>
        <v>-1.4110433506253087E-2</v>
      </c>
      <c r="O99" s="61">
        <f t="shared" si="22"/>
        <v>4.9773441967055428E-4</v>
      </c>
      <c r="P99" s="265">
        <f t="shared" si="23"/>
        <v>38077.014499999997</v>
      </c>
      <c r="R99" s="124">
        <f t="shared" si="26"/>
        <v>2.4345978495084154E-5</v>
      </c>
      <c r="S99" s="126">
        <v>1</v>
      </c>
      <c r="T99" s="124">
        <f t="shared" si="24"/>
        <v>2.4345978495084154E-5</v>
      </c>
      <c r="W99" s="125"/>
    </row>
    <row r="100" spans="1:23" s="124" customFormat="1">
      <c r="A100" s="153" t="s">
        <v>71</v>
      </c>
      <c r="B100" s="154"/>
      <c r="C100" s="156">
        <v>53112.447800000002</v>
      </c>
      <c r="D100" s="156">
        <v>2.9999999999999997E-4</v>
      </c>
      <c r="E100" s="124">
        <f t="shared" si="20"/>
        <v>13924.478962285921</v>
      </c>
      <c r="F100" s="124">
        <f t="shared" si="21"/>
        <v>13924.5</v>
      </c>
      <c r="G100" s="124">
        <f t="shared" si="25"/>
        <v>-5.6104349932866171E-3</v>
      </c>
      <c r="J100" s="137">
        <f>G100</f>
        <v>-5.6104349932866171E-3</v>
      </c>
      <c r="N100" s="125">
        <f t="shared" ca="1" si="19"/>
        <v>-1.4007240020967524E-2</v>
      </c>
      <c r="O100" s="61">
        <f t="shared" si="22"/>
        <v>5.0684572931637955E-4</v>
      </c>
      <c r="P100" s="265">
        <f t="shared" si="23"/>
        <v>38093.947800000002</v>
      </c>
      <c r="R100" s="124">
        <f t="shared" si="26"/>
        <v>3.7421123439130241E-5</v>
      </c>
      <c r="S100" s="126">
        <v>1</v>
      </c>
      <c r="T100" s="124">
        <f t="shared" si="24"/>
        <v>3.7421123439130241E-5</v>
      </c>
      <c r="W100" s="125"/>
    </row>
    <row r="101" spans="1:23" s="124" customFormat="1">
      <c r="A101" s="153" t="s">
        <v>71</v>
      </c>
      <c r="B101" s="154"/>
      <c r="C101" s="156">
        <v>53163.387000000002</v>
      </c>
      <c r="D101" s="156">
        <v>2.2000000000000001E-3</v>
      </c>
      <c r="E101" s="124">
        <f t="shared" si="20"/>
        <v>14115.488095433193</v>
      </c>
      <c r="F101" s="124">
        <f t="shared" si="21"/>
        <v>14115.5</v>
      </c>
      <c r="G101" s="124">
        <f t="shared" si="25"/>
        <v>-3.1747649918543175E-3</v>
      </c>
      <c r="J101" s="137">
        <f>G101</f>
        <v>-3.1747649918543175E-3</v>
      </c>
      <c r="N101" s="125">
        <f t="shared" ca="1" si="19"/>
        <v>-1.3696847017982603E-2</v>
      </c>
      <c r="O101" s="61">
        <f t="shared" si="22"/>
        <v>5.3462694220875206E-4</v>
      </c>
      <c r="P101" s="265">
        <f t="shared" si="23"/>
        <v>38144.887000000002</v>
      </c>
      <c r="R101" s="124">
        <f t="shared" si="26"/>
        <v>1.3759588520492158E-5</v>
      </c>
      <c r="S101" s="126">
        <v>1</v>
      </c>
      <c r="T101" s="124">
        <f t="shared" si="24"/>
        <v>1.3759588520492158E-5</v>
      </c>
      <c r="W101" s="125"/>
    </row>
    <row r="102" spans="1:23" s="124" customFormat="1">
      <c r="A102" s="153" t="s">
        <v>71</v>
      </c>
      <c r="B102" s="154"/>
      <c r="C102" s="156">
        <v>53164.455000000002</v>
      </c>
      <c r="D102" s="156">
        <v>2.8E-3</v>
      </c>
      <c r="E102" s="124">
        <f t="shared" si="20"/>
        <v>14119.492825664549</v>
      </c>
      <c r="F102" s="124">
        <f t="shared" si="21"/>
        <v>14119.5</v>
      </c>
      <c r="G102" s="124">
        <f t="shared" si="25"/>
        <v>-1.9132849920424633E-3</v>
      </c>
      <c r="J102" s="137">
        <f>G102</f>
        <v>-1.9132849920424633E-3</v>
      </c>
      <c r="N102" s="125">
        <f t="shared" ca="1" si="19"/>
        <v>-1.3690346640956742E-2</v>
      </c>
      <c r="O102" s="61">
        <f t="shared" si="22"/>
        <v>5.3521477374342459E-4</v>
      </c>
      <c r="P102" s="265">
        <f t="shared" si="23"/>
        <v>38145.955000000002</v>
      </c>
      <c r="R102" s="124">
        <f t="shared" si="26"/>
        <v>5.9951511030535469E-6</v>
      </c>
      <c r="S102" s="126">
        <v>1</v>
      </c>
      <c r="T102" s="124">
        <f t="shared" si="24"/>
        <v>5.9951511030535469E-6</v>
      </c>
      <c r="W102" s="125"/>
    </row>
    <row r="103" spans="1:23" s="124" customFormat="1">
      <c r="A103" s="172" t="s">
        <v>61</v>
      </c>
      <c r="B103" s="174"/>
      <c r="C103" s="175">
        <v>53377.933900000004</v>
      </c>
      <c r="D103" s="175">
        <v>2.0000000000000001E-4</v>
      </c>
      <c r="E103" s="137">
        <f t="shared" si="20"/>
        <v>14919.984777525449</v>
      </c>
      <c r="F103" s="137">
        <f t="shared" si="21"/>
        <v>14920</v>
      </c>
      <c r="G103" s="137">
        <f t="shared" si="25"/>
        <v>-4.0595999962533824E-3</v>
      </c>
      <c r="H103" s="137"/>
      <c r="I103" s="137"/>
      <c r="K103" s="137">
        <f t="shared" ref="K103:K109" si="27">G103</f>
        <v>-4.0595999962533824E-3</v>
      </c>
      <c r="L103" s="137"/>
      <c r="M103" s="137"/>
      <c r="N103" s="121">
        <f t="shared" ca="1" si="19"/>
        <v>-1.2389458688656062E-2</v>
      </c>
      <c r="O103" s="61">
        <f t="shared" si="22"/>
        <v>6.5782991382688566E-4</v>
      </c>
      <c r="P103" s="265">
        <f t="shared" si="23"/>
        <v>38359.433900000004</v>
      </c>
      <c r="R103" s="124">
        <f t="shared" si="26"/>
        <v>2.2254144956519929E-5</v>
      </c>
      <c r="S103" s="126">
        <v>1</v>
      </c>
      <c r="T103" s="124">
        <f t="shared" si="24"/>
        <v>2.2254144956519929E-5</v>
      </c>
      <c r="W103" s="125"/>
    </row>
    <row r="104" spans="1:23" s="124" customFormat="1">
      <c r="A104" s="150" t="s">
        <v>84</v>
      </c>
      <c r="B104" s="151" t="s">
        <v>54</v>
      </c>
      <c r="C104" s="152">
        <v>53381.936399999999</v>
      </c>
      <c r="D104" s="152">
        <v>6.9999999999999999E-4</v>
      </c>
      <c r="E104" s="139">
        <f t="shared" si="20"/>
        <v>14934.99314152451</v>
      </c>
      <c r="F104" s="139">
        <f t="shared" si="21"/>
        <v>14935</v>
      </c>
      <c r="G104" s="139">
        <f t="shared" si="25"/>
        <v>-1.829050001106225E-3</v>
      </c>
      <c r="H104" s="139"/>
      <c r="I104" s="139"/>
      <c r="K104" s="137">
        <f t="shared" si="27"/>
        <v>-1.829050001106225E-3</v>
      </c>
      <c r="L104" s="139"/>
      <c r="M104" s="139"/>
      <c r="N104" s="140">
        <f t="shared" ca="1" si="19"/>
        <v>-1.2365082274809081E-2</v>
      </c>
      <c r="O104" s="61">
        <f t="shared" si="22"/>
        <v>6.6022201606456572E-4</v>
      </c>
      <c r="P104" s="265">
        <f t="shared" si="23"/>
        <v>38363.436399999999</v>
      </c>
      <c r="R104" s="124">
        <f t="shared" si="26"/>
        <v>6.1964751754695368E-6</v>
      </c>
      <c r="S104" s="126">
        <v>1</v>
      </c>
      <c r="T104" s="124">
        <f t="shared" si="24"/>
        <v>6.1964751754695368E-6</v>
      </c>
      <c r="W104" s="125"/>
    </row>
    <row r="105" spans="1:23" s="124" customFormat="1">
      <c r="A105" s="150" t="s">
        <v>84</v>
      </c>
      <c r="B105" s="151" t="s">
        <v>54</v>
      </c>
      <c r="C105" s="152">
        <v>53382.471599999997</v>
      </c>
      <c r="D105" s="152">
        <v>5.9999999999999995E-4</v>
      </c>
      <c r="E105" s="139">
        <f t="shared" si="20"/>
        <v>14937.000006337074</v>
      </c>
      <c r="F105" s="139">
        <f t="shared" si="21"/>
        <v>14937</v>
      </c>
      <c r="G105" s="139">
        <f t="shared" si="25"/>
        <v>1.6900012269616127E-6</v>
      </c>
      <c r="H105" s="139"/>
      <c r="I105" s="139"/>
      <c r="K105" s="137">
        <f t="shared" si="27"/>
        <v>1.6900012269616127E-6</v>
      </c>
      <c r="L105" s="139"/>
      <c r="M105" s="139"/>
      <c r="N105" s="140">
        <f t="shared" ca="1" si="19"/>
        <v>-1.236183208629615E-2</v>
      </c>
      <c r="O105" s="61">
        <f t="shared" si="22"/>
        <v>6.6054122570265183E-4</v>
      </c>
      <c r="P105" s="265">
        <f t="shared" si="23"/>
        <v>38363.971599999997</v>
      </c>
      <c r="R105" s="124">
        <f t="shared" si="26"/>
        <v>4.3408493599311631E-7</v>
      </c>
      <c r="S105" s="126">
        <v>1</v>
      </c>
      <c r="T105" s="124">
        <f t="shared" si="24"/>
        <v>4.3408493599311631E-7</v>
      </c>
      <c r="W105" s="125"/>
    </row>
    <row r="106" spans="1:23" s="124" customFormat="1">
      <c r="A106" s="150" t="s">
        <v>84</v>
      </c>
      <c r="B106" s="151" t="s">
        <v>53</v>
      </c>
      <c r="C106" s="152">
        <v>53382.596799999999</v>
      </c>
      <c r="D106" s="152">
        <v>5.9999999999999995E-4</v>
      </c>
      <c r="E106" s="213">
        <f t="shared" si="20"/>
        <v>14937.46947471252</v>
      </c>
      <c r="F106" s="213">
        <f t="shared" si="21"/>
        <v>14937.5</v>
      </c>
      <c r="G106" s="213">
        <f t="shared" si="25"/>
        <v>-8.1406249955762178E-3</v>
      </c>
      <c r="H106" s="139"/>
      <c r="I106" s="139"/>
      <c r="K106" s="137">
        <f t="shared" si="27"/>
        <v>-8.1406249955762178E-3</v>
      </c>
      <c r="L106" s="139"/>
      <c r="M106" s="139"/>
      <c r="N106" s="140">
        <f t="shared" ca="1" si="19"/>
        <v>-1.2361019539167916E-2</v>
      </c>
      <c r="O106" s="61">
        <f t="shared" si="22"/>
        <v>6.6062103776927113E-4</v>
      </c>
      <c r="P106" s="265">
        <f t="shared" si="23"/>
        <v>38364.096799999999</v>
      </c>
      <c r="R106" s="124">
        <f t="shared" si="26"/>
        <v>7.7461931739479688E-5</v>
      </c>
      <c r="S106" s="126">
        <v>1</v>
      </c>
      <c r="T106" s="124">
        <f t="shared" si="24"/>
        <v>7.7461931739479688E-5</v>
      </c>
      <c r="W106" s="125"/>
    </row>
    <row r="107" spans="1:23" s="124" customFormat="1">
      <c r="A107" s="149" t="s">
        <v>74</v>
      </c>
      <c r="B107" s="144" t="s">
        <v>53</v>
      </c>
      <c r="C107" s="145">
        <v>53401.268700000001</v>
      </c>
      <c r="D107" s="143">
        <v>1E-4</v>
      </c>
      <c r="E107" s="124">
        <f t="shared" si="20"/>
        <v>15007.484383333242</v>
      </c>
      <c r="F107" s="124">
        <f t="shared" si="21"/>
        <v>15007.5</v>
      </c>
      <c r="G107" s="124">
        <f t="shared" si="25"/>
        <v>-4.1647249963716604E-3</v>
      </c>
      <c r="K107" s="137">
        <f t="shared" si="27"/>
        <v>-4.1647249963716604E-3</v>
      </c>
      <c r="N107" s="125">
        <f t="shared" ca="1" si="19"/>
        <v>-1.2247262941215326E-2</v>
      </c>
      <c r="O107" s="61">
        <f t="shared" si="22"/>
        <v>6.7183285331839362E-4</v>
      </c>
      <c r="P107" s="265">
        <f t="shared" si="23"/>
        <v>38382.768700000001</v>
      </c>
      <c r="R107" s="124">
        <f t="shared" si="26"/>
        <v>2.3392291833398483E-5</v>
      </c>
      <c r="S107" s="126">
        <v>1</v>
      </c>
      <c r="T107" s="124">
        <f t="shared" si="24"/>
        <v>2.3392291833398483E-5</v>
      </c>
      <c r="W107" s="125"/>
    </row>
    <row r="108" spans="1:23" s="124" customFormat="1">
      <c r="A108" s="129" t="s">
        <v>74</v>
      </c>
      <c r="B108" s="154" t="s">
        <v>53</v>
      </c>
      <c r="C108" s="155">
        <v>53401.268700000001</v>
      </c>
      <c r="D108" s="155">
        <v>1E-4</v>
      </c>
      <c r="E108" s="124">
        <f t="shared" si="20"/>
        <v>15007.484383333242</v>
      </c>
      <c r="F108" s="124">
        <f t="shared" si="21"/>
        <v>15007.5</v>
      </c>
      <c r="G108" s="124">
        <f t="shared" si="25"/>
        <v>-4.1647249963716604E-3</v>
      </c>
      <c r="K108" s="137">
        <f t="shared" si="27"/>
        <v>-4.1647249963716604E-3</v>
      </c>
      <c r="N108" s="125">
        <f t="shared" ca="1" si="19"/>
        <v>-1.2247262941215326E-2</v>
      </c>
      <c r="O108" s="61">
        <f t="shared" si="22"/>
        <v>6.7183285331839362E-4</v>
      </c>
      <c r="P108" s="265">
        <f t="shared" si="23"/>
        <v>38382.768700000001</v>
      </c>
      <c r="R108" s="124">
        <f t="shared" si="26"/>
        <v>2.3392291833398483E-5</v>
      </c>
      <c r="S108" s="126">
        <v>1</v>
      </c>
      <c r="T108" s="124">
        <f t="shared" si="24"/>
        <v>2.3392291833398483E-5</v>
      </c>
      <c r="W108" s="125"/>
    </row>
    <row r="109" spans="1:23" s="124" customFormat="1">
      <c r="A109" s="153" t="s">
        <v>73</v>
      </c>
      <c r="B109" s="154" t="s">
        <v>54</v>
      </c>
      <c r="C109" s="155">
        <v>53405.002</v>
      </c>
      <c r="D109" s="155">
        <v>2.0000000000000001E-4</v>
      </c>
      <c r="E109" s="124">
        <f t="shared" si="20"/>
        <v>15021.483315330184</v>
      </c>
      <c r="F109" s="124">
        <f t="shared" si="21"/>
        <v>15021.5</v>
      </c>
      <c r="G109" s="124">
        <f t="shared" si="25"/>
        <v>-4.4495449983514845E-3</v>
      </c>
      <c r="K109" s="137">
        <f t="shared" si="27"/>
        <v>-4.4495449983514845E-3</v>
      </c>
      <c r="N109" s="125">
        <f t="shared" ca="1" si="19"/>
        <v>-1.2224511621624811E-2</v>
      </c>
      <c r="O109" s="61">
        <f t="shared" si="22"/>
        <v>6.7408430182589753E-4</v>
      </c>
      <c r="P109" s="265">
        <f t="shared" si="23"/>
        <v>38386.502</v>
      </c>
      <c r="R109" s="124">
        <f t="shared" si="26"/>
        <v>2.6251577205636172E-5</v>
      </c>
      <c r="S109" s="126">
        <v>1</v>
      </c>
      <c r="T109" s="124">
        <f t="shared" si="24"/>
        <v>2.6251577205636172E-5</v>
      </c>
      <c r="W109" s="125"/>
    </row>
    <row r="110" spans="1:23" s="124" customFormat="1">
      <c r="A110" s="129" t="s">
        <v>78</v>
      </c>
      <c r="B110" s="157"/>
      <c r="C110" s="156">
        <v>53406.601699999999</v>
      </c>
      <c r="D110" s="156">
        <v>1E-4</v>
      </c>
      <c r="E110" s="124">
        <f t="shared" si="20"/>
        <v>15027.481786258182</v>
      </c>
      <c r="F110" s="124">
        <f t="shared" si="21"/>
        <v>15027.5</v>
      </c>
      <c r="G110" s="124">
        <f t="shared" si="25"/>
        <v>-4.8573249951004982E-3</v>
      </c>
      <c r="J110" s="137">
        <f>G110</f>
        <v>-4.8573249951004982E-3</v>
      </c>
      <c r="N110" s="125">
        <f t="shared" ca="1" si="19"/>
        <v>-1.2214761056086015E-2</v>
      </c>
      <c r="O110" s="61">
        <f t="shared" si="22"/>
        <v>6.7505013541050915E-4</v>
      </c>
      <c r="P110" s="265">
        <f t="shared" si="23"/>
        <v>38388.101699999999</v>
      </c>
      <c r="R110" s="124">
        <f t="shared" si="26"/>
        <v>3.0607174584696689E-5</v>
      </c>
      <c r="S110" s="126">
        <v>1</v>
      </c>
      <c r="T110" s="124">
        <f t="shared" si="24"/>
        <v>3.0607174584696689E-5</v>
      </c>
      <c r="W110" s="125"/>
    </row>
    <row r="111" spans="1:23" s="124" customFormat="1">
      <c r="A111" s="153" t="s">
        <v>72</v>
      </c>
      <c r="B111" s="154" t="s">
        <v>53</v>
      </c>
      <c r="C111" s="155">
        <v>53408.468500000003</v>
      </c>
      <c r="D111" s="155">
        <v>1E-4</v>
      </c>
      <c r="E111" s="124">
        <f t="shared" si="20"/>
        <v>15034.481814718778</v>
      </c>
      <c r="F111" s="124">
        <f t="shared" si="21"/>
        <v>15034.5</v>
      </c>
      <c r="G111" s="124">
        <f t="shared" si="25"/>
        <v>-4.8497349926037714E-3</v>
      </c>
      <c r="K111" s="137">
        <f>G111</f>
        <v>-4.8497349926037714E-3</v>
      </c>
      <c r="N111" s="125">
        <f t="shared" ca="1" si="19"/>
        <v>-1.2203385396290758E-2</v>
      </c>
      <c r="O111" s="61">
        <f t="shared" si="22"/>
        <v>6.7617764429594822E-4</v>
      </c>
      <c r="P111" s="265">
        <f t="shared" si="23"/>
        <v>38389.968500000003</v>
      </c>
      <c r="R111" s="124">
        <f t="shared" si="26"/>
        <v>3.053571047064801E-5</v>
      </c>
      <c r="S111" s="126">
        <v>1</v>
      </c>
      <c r="T111" s="124">
        <f t="shared" si="24"/>
        <v>3.053571047064801E-5</v>
      </c>
      <c r="W111" s="125"/>
    </row>
    <row r="112" spans="1:23" s="124" customFormat="1">
      <c r="A112" s="129" t="s">
        <v>78</v>
      </c>
      <c r="B112" s="157"/>
      <c r="C112" s="156">
        <v>53408.602700000003</v>
      </c>
      <c r="D112" s="156">
        <v>2.0000000000000001E-4</v>
      </c>
      <c r="E112" s="124">
        <f t="shared" si="20"/>
        <v>15034.985030820884</v>
      </c>
      <c r="F112" s="124">
        <f t="shared" si="21"/>
        <v>15035</v>
      </c>
      <c r="G112" s="124">
        <f t="shared" si="25"/>
        <v>-3.9920499912113883E-3</v>
      </c>
      <c r="J112" s="137">
        <f>G112</f>
        <v>-3.9920499912113883E-3</v>
      </c>
      <c r="N112" s="125">
        <f t="shared" ca="1" si="19"/>
        <v>-1.2202572849162523E-2</v>
      </c>
      <c r="O112" s="61">
        <f t="shared" si="22"/>
        <v>6.7625820961620168E-4</v>
      </c>
      <c r="P112" s="265">
        <f t="shared" si="23"/>
        <v>38390.102700000003</v>
      </c>
      <c r="R112" s="124">
        <f t="shared" si="26"/>
        <v>2.1793101457914132E-5</v>
      </c>
      <c r="S112" s="126">
        <v>1</v>
      </c>
      <c r="T112" s="124">
        <f t="shared" si="24"/>
        <v>2.1793101457914132E-5</v>
      </c>
      <c r="W112" s="125"/>
    </row>
    <row r="113" spans="1:23" s="124" customFormat="1">
      <c r="A113" s="153" t="s">
        <v>72</v>
      </c>
      <c r="B113" s="154" t="s">
        <v>53</v>
      </c>
      <c r="C113" s="155">
        <v>53408.603000000003</v>
      </c>
      <c r="D113" s="155">
        <v>1E-4</v>
      </c>
      <c r="E113" s="124">
        <f t="shared" si="20"/>
        <v>15034.986155745106</v>
      </c>
      <c r="F113" s="124">
        <f t="shared" si="21"/>
        <v>15035</v>
      </c>
      <c r="G113" s="124">
        <f t="shared" si="25"/>
        <v>-3.6920499915140681E-3</v>
      </c>
      <c r="K113" s="137">
        <f>G113</f>
        <v>-3.6920499915140681E-3</v>
      </c>
      <c r="N113" s="125">
        <f t="shared" ca="1" si="19"/>
        <v>-1.2202572849162523E-2</v>
      </c>
      <c r="O113" s="61">
        <f t="shared" si="22"/>
        <v>6.7625820961620168E-4</v>
      </c>
      <c r="P113" s="265">
        <f t="shared" si="23"/>
        <v>38390.103000000003</v>
      </c>
      <c r="R113" s="124">
        <f t="shared" si="26"/>
        <v>1.9082116540061975E-5</v>
      </c>
      <c r="S113" s="126">
        <v>1</v>
      </c>
      <c r="T113" s="124">
        <f t="shared" si="24"/>
        <v>1.9082116540061975E-5</v>
      </c>
      <c r="W113" s="125"/>
    </row>
    <row r="114" spans="1:23" s="124" customFormat="1">
      <c r="A114" s="153" t="s">
        <v>74</v>
      </c>
      <c r="B114" s="154" t="s">
        <v>54</v>
      </c>
      <c r="C114" s="155">
        <v>53473.273500000003</v>
      </c>
      <c r="D114" s="156">
        <v>6.9999999999999999E-4</v>
      </c>
      <c r="E114" s="124">
        <f t="shared" si="20"/>
        <v>15277.484195470906</v>
      </c>
      <c r="F114" s="124">
        <f t="shared" si="21"/>
        <v>15277.5</v>
      </c>
      <c r="G114" s="124">
        <f t="shared" si="25"/>
        <v>-4.2148249922320247E-3</v>
      </c>
      <c r="K114" s="137">
        <f>G114</f>
        <v>-4.2148249922320247E-3</v>
      </c>
      <c r="N114" s="125">
        <f t="shared" ref="N114:N145" ca="1" si="28">+C$11+C$12*F114</f>
        <v>-1.1808487491969628E-2</v>
      </c>
      <c r="O114" s="61">
        <f t="shared" si="22"/>
        <v>7.1578764484711587E-4</v>
      </c>
      <c r="P114" s="265">
        <f t="shared" si="23"/>
        <v>38454.773500000003</v>
      </c>
      <c r="R114" s="124">
        <f t="shared" si="26"/>
        <v>2.4310940976924515E-5</v>
      </c>
      <c r="S114" s="126">
        <v>1</v>
      </c>
      <c r="T114" s="124">
        <f t="shared" si="24"/>
        <v>2.4310940976924515E-5</v>
      </c>
      <c r="W114" s="125"/>
    </row>
    <row r="115" spans="1:23" s="124" customFormat="1">
      <c r="A115" s="129" t="s">
        <v>74</v>
      </c>
      <c r="B115" s="154" t="s">
        <v>54</v>
      </c>
      <c r="C115" s="155">
        <v>53473.273500000003</v>
      </c>
      <c r="D115" s="155">
        <v>6.9999999999999999E-4</v>
      </c>
      <c r="E115" s="124">
        <f t="shared" si="20"/>
        <v>15277.484195470906</v>
      </c>
      <c r="F115" s="124">
        <f t="shared" si="21"/>
        <v>15277.5</v>
      </c>
      <c r="G115" s="124">
        <f t="shared" si="25"/>
        <v>-4.2148249922320247E-3</v>
      </c>
      <c r="K115" s="137">
        <f>G115</f>
        <v>-4.2148249922320247E-3</v>
      </c>
      <c r="N115" s="125">
        <f t="shared" ca="1" si="28"/>
        <v>-1.1808487491969628E-2</v>
      </c>
      <c r="O115" s="61">
        <f t="shared" si="22"/>
        <v>7.1578764484711587E-4</v>
      </c>
      <c r="P115" s="265">
        <f t="shared" si="23"/>
        <v>38454.773500000003</v>
      </c>
      <c r="R115" s="124">
        <f t="shared" si="26"/>
        <v>2.4310940976924515E-5</v>
      </c>
      <c r="S115" s="126">
        <v>1</v>
      </c>
      <c r="T115" s="124">
        <f t="shared" si="24"/>
        <v>2.4310940976924515E-5</v>
      </c>
      <c r="W115" s="125"/>
    </row>
    <row r="116" spans="1:23" s="124" customFormat="1">
      <c r="A116" s="153" t="s">
        <v>74</v>
      </c>
      <c r="B116" s="154" t="s">
        <v>53</v>
      </c>
      <c r="C116" s="155">
        <v>53474.073499999999</v>
      </c>
      <c r="D116" s="156">
        <v>1E-4</v>
      </c>
      <c r="E116" s="124">
        <f t="shared" si="20"/>
        <v>15280.483993397002</v>
      </c>
      <c r="F116" s="124">
        <f t="shared" si="21"/>
        <v>15280.5</v>
      </c>
      <c r="G116" s="124">
        <f t="shared" si="25"/>
        <v>-4.268714998033829E-3</v>
      </c>
      <c r="K116" s="137">
        <f>G116</f>
        <v>-4.268714998033829E-3</v>
      </c>
      <c r="N116" s="125">
        <f t="shared" ca="1" si="28"/>
        <v>-1.1803612209200232E-2</v>
      </c>
      <c r="O116" s="61">
        <f t="shared" si="22"/>
        <v>7.1628235875018402E-4</v>
      </c>
      <c r="P116" s="265">
        <f t="shared" si="23"/>
        <v>38455.573499999999</v>
      </c>
      <c r="R116" s="124">
        <f t="shared" si="26"/>
        <v>2.48501986471436E-5</v>
      </c>
      <c r="S116" s="126">
        <v>1</v>
      </c>
      <c r="T116" s="124">
        <f t="shared" si="24"/>
        <v>2.48501986471436E-5</v>
      </c>
      <c r="W116" s="125"/>
    </row>
    <row r="117" spans="1:23" s="124" customFormat="1">
      <c r="A117" s="129" t="s">
        <v>74</v>
      </c>
      <c r="B117" s="154" t="s">
        <v>53</v>
      </c>
      <c r="C117" s="155">
        <v>53474.073499999999</v>
      </c>
      <c r="D117" s="155">
        <v>1E-4</v>
      </c>
      <c r="E117" s="124">
        <f t="shared" ref="E117:E148" si="29">(C117-C$7)/C$8</f>
        <v>15280.483993397002</v>
      </c>
      <c r="F117" s="124">
        <f t="shared" ref="F117:F148" si="30">ROUND(2*E117,0)/2</f>
        <v>15280.5</v>
      </c>
      <c r="G117" s="124">
        <f t="shared" ref="G117:G159" si="31">C117-(C$7+C$8*F117)</f>
        <v>-4.268714998033829E-3</v>
      </c>
      <c r="K117" s="137">
        <f>G117</f>
        <v>-4.268714998033829E-3</v>
      </c>
      <c r="N117" s="125">
        <f t="shared" ca="1" si="28"/>
        <v>-1.1803612209200232E-2</v>
      </c>
      <c r="O117" s="61">
        <f t="shared" ref="O117:O148" si="32">D$11+D$12*F117+D$13*F117^2</f>
        <v>7.1628235875018402E-4</v>
      </c>
      <c r="P117" s="265">
        <f t="shared" ref="P117:P148" si="33">C117-15018.5</f>
        <v>38455.573499999999</v>
      </c>
      <c r="R117" s="124">
        <f>+(G117-O117)^2</f>
        <v>2.48501986471436E-5</v>
      </c>
      <c r="S117" s="126">
        <v>1</v>
      </c>
      <c r="T117" s="124">
        <f t="shared" ref="T117:T148" si="34">+R117*S117</f>
        <v>2.48501986471436E-5</v>
      </c>
      <c r="W117" s="125"/>
    </row>
    <row r="118" spans="1:23" s="124" customFormat="1">
      <c r="A118" s="153" t="s">
        <v>71</v>
      </c>
      <c r="B118" s="154"/>
      <c r="C118" s="156">
        <v>53476.4732</v>
      </c>
      <c r="D118" s="156">
        <v>8.9999999999999998E-4</v>
      </c>
      <c r="E118" s="124">
        <f t="shared" si="29"/>
        <v>15289.482262251122</v>
      </c>
      <c r="F118" s="124">
        <f t="shared" si="30"/>
        <v>15289.5</v>
      </c>
      <c r="G118" s="124">
        <f t="shared" si="31"/>
        <v>-4.7303849933086894E-3</v>
      </c>
      <c r="J118" s="137">
        <f>G118</f>
        <v>-4.7303849933086894E-3</v>
      </c>
      <c r="N118" s="125">
        <f t="shared" ca="1" si="28"/>
        <v>-1.178898636089204E-2</v>
      </c>
      <c r="O118" s="61">
        <f t="shared" si="32"/>
        <v>7.1776733483264405E-4</v>
      </c>
      <c r="P118" s="265">
        <f t="shared" si="33"/>
        <v>38457.9732</v>
      </c>
      <c r="R118" s="124">
        <f>+(G118-O118)^2</f>
        <v>2.9682363790631826E-5</v>
      </c>
      <c r="S118" s="126">
        <v>1</v>
      </c>
      <c r="T118" s="124">
        <f t="shared" si="34"/>
        <v>2.9682363790631826E-5</v>
      </c>
      <c r="W118" s="125"/>
    </row>
    <row r="119" spans="1:23" s="124" customFormat="1">
      <c r="A119" s="210" t="s">
        <v>749</v>
      </c>
      <c r="B119" s="210" t="s">
        <v>53</v>
      </c>
      <c r="C119" s="215">
        <v>53484.343200000003</v>
      </c>
      <c r="D119" s="215" t="s">
        <v>212</v>
      </c>
      <c r="E119" s="182">
        <f t="shared" si="29"/>
        <v>15318.992774349261</v>
      </c>
      <c r="F119" s="124">
        <f t="shared" si="30"/>
        <v>15319</v>
      </c>
      <c r="G119" s="124">
        <f t="shared" si="31"/>
        <v>-1.9269699914730154E-3</v>
      </c>
      <c r="K119" s="137">
        <f t="shared" ref="K119:K130" si="35">G119</f>
        <v>-1.9269699914730154E-3</v>
      </c>
      <c r="N119" s="125">
        <f t="shared" ca="1" si="28"/>
        <v>-1.1741046080326306E-2</v>
      </c>
      <c r="O119" s="61">
        <f t="shared" si="32"/>
        <v>7.2264353087539163E-4</v>
      </c>
      <c r="P119" s="265">
        <f t="shared" si="33"/>
        <v>38465.843200000003</v>
      </c>
      <c r="R119" s="124">
        <f>+(K119-O119)^2</f>
        <v>7.0204518178115321E-6</v>
      </c>
      <c r="S119" s="126">
        <v>1</v>
      </c>
      <c r="T119" s="124">
        <f t="shared" si="34"/>
        <v>7.0204518178115321E-6</v>
      </c>
      <c r="W119" s="125"/>
    </row>
    <row r="120" spans="1:23" s="124" customFormat="1">
      <c r="A120" s="150" t="s">
        <v>84</v>
      </c>
      <c r="B120" s="151" t="s">
        <v>53</v>
      </c>
      <c r="C120" s="152">
        <v>53509.805699999997</v>
      </c>
      <c r="D120" s="152">
        <v>5.9999999999999995E-4</v>
      </c>
      <c r="E120" s="139">
        <f t="shared" si="29"/>
        <v>15414.470717716278</v>
      </c>
      <c r="F120" s="139">
        <f t="shared" si="30"/>
        <v>15414.5</v>
      </c>
      <c r="G120" s="139">
        <f t="shared" si="31"/>
        <v>-7.8091350005706772E-3</v>
      </c>
      <c r="H120" s="139"/>
      <c r="I120" s="139"/>
      <c r="K120" s="137">
        <f t="shared" si="35"/>
        <v>-7.8091350005706772E-3</v>
      </c>
      <c r="L120" s="139"/>
      <c r="M120" s="139"/>
      <c r="N120" s="140">
        <f t="shared" ca="1" si="28"/>
        <v>-1.1585849578833844E-2</v>
      </c>
      <c r="O120" s="61">
        <f t="shared" si="32"/>
        <v>7.3852140775609539E-4</v>
      </c>
      <c r="P120" s="265">
        <f t="shared" si="33"/>
        <v>38491.305699999997</v>
      </c>
      <c r="R120" s="124">
        <f t="shared" ref="R120:R159" si="36">+(G120-O120)^2</f>
        <v>7.3062430074809735E-5</v>
      </c>
      <c r="S120" s="126">
        <v>1</v>
      </c>
      <c r="T120" s="124">
        <f t="shared" si="34"/>
        <v>7.3062430074809735E-5</v>
      </c>
      <c r="W120" s="125"/>
    </row>
    <row r="121" spans="1:23" s="124" customFormat="1">
      <c r="A121" s="150" t="s">
        <v>84</v>
      </c>
      <c r="B121" s="151" t="s">
        <v>54</v>
      </c>
      <c r="C121" s="152">
        <v>53511.813499999997</v>
      </c>
      <c r="D121" s="152">
        <v>5.0000000000000001E-4</v>
      </c>
      <c r="E121" s="139">
        <f t="shared" si="29"/>
        <v>15421.999460561337</v>
      </c>
      <c r="F121" s="139">
        <f t="shared" si="30"/>
        <v>15422</v>
      </c>
      <c r="G121" s="139">
        <f t="shared" si="31"/>
        <v>-1.4386000111699104E-4</v>
      </c>
      <c r="H121" s="139"/>
      <c r="I121" s="139"/>
      <c r="K121" s="137">
        <f t="shared" si="35"/>
        <v>-1.4386000111699104E-4</v>
      </c>
      <c r="L121" s="139"/>
      <c r="M121" s="139"/>
      <c r="N121" s="140">
        <f t="shared" ca="1" si="28"/>
        <v>-1.1573661371910356E-2</v>
      </c>
      <c r="O121" s="61">
        <f t="shared" si="32"/>
        <v>7.3977432952431182E-4</v>
      </c>
      <c r="P121" s="265">
        <f t="shared" si="33"/>
        <v>38493.313499999997</v>
      </c>
      <c r="R121" s="124">
        <f t="shared" si="36"/>
        <v>7.8080963028790332E-7</v>
      </c>
      <c r="S121" s="126">
        <v>1</v>
      </c>
      <c r="T121" s="124">
        <f t="shared" si="34"/>
        <v>7.8080963028790332E-7</v>
      </c>
      <c r="W121" s="125"/>
    </row>
    <row r="122" spans="1:23" s="124" customFormat="1">
      <c r="A122" s="150" t="s">
        <v>84</v>
      </c>
      <c r="B122" s="151" t="s">
        <v>53</v>
      </c>
      <c r="C122" s="152">
        <v>53513.809300000001</v>
      </c>
      <c r="D122" s="152">
        <v>5.9999999999999995E-4</v>
      </c>
      <c r="E122" s="139">
        <f t="shared" si="29"/>
        <v>15429.48320643752</v>
      </c>
      <c r="F122" s="139">
        <f t="shared" si="30"/>
        <v>15429.5</v>
      </c>
      <c r="G122" s="139">
        <f t="shared" si="31"/>
        <v>-4.478584996832069E-3</v>
      </c>
      <c r="H122" s="139"/>
      <c r="I122" s="139"/>
      <c r="K122" s="137">
        <f t="shared" si="35"/>
        <v>-4.478584996832069E-3</v>
      </c>
      <c r="L122" s="139"/>
      <c r="M122" s="139"/>
      <c r="N122" s="140">
        <f t="shared" ca="1" si="28"/>
        <v>-1.1561473164986864E-2</v>
      </c>
      <c r="O122" s="61">
        <f t="shared" si="32"/>
        <v>7.4102812043133691E-4</v>
      </c>
      <c r="P122" s="265">
        <f t="shared" si="33"/>
        <v>38495.309300000001</v>
      </c>
      <c r="R122" s="124">
        <f t="shared" si="36"/>
        <v>2.7244361093908211E-5</v>
      </c>
      <c r="S122" s="126">
        <v>1</v>
      </c>
      <c r="T122" s="124">
        <f t="shared" si="34"/>
        <v>2.7244361093908211E-5</v>
      </c>
      <c r="W122" s="125"/>
    </row>
    <row r="123" spans="1:23" s="124" customFormat="1">
      <c r="A123" s="150" t="s">
        <v>84</v>
      </c>
      <c r="B123" s="151" t="s">
        <v>53</v>
      </c>
      <c r="C123" s="152">
        <v>53514.614699999998</v>
      </c>
      <c r="D123" s="152">
        <v>6.9999999999999999E-4</v>
      </c>
      <c r="E123" s="139">
        <f t="shared" si="29"/>
        <v>15432.503252999626</v>
      </c>
      <c r="F123" s="139">
        <f t="shared" si="30"/>
        <v>15432.5</v>
      </c>
      <c r="G123" s="139">
        <f t="shared" si="31"/>
        <v>8.6752499919384718E-4</v>
      </c>
      <c r="H123" s="139"/>
      <c r="I123" s="139"/>
      <c r="K123" s="137">
        <f t="shared" si="35"/>
        <v>8.6752499919384718E-4</v>
      </c>
      <c r="L123" s="139"/>
      <c r="M123" s="139"/>
      <c r="N123" s="140">
        <f t="shared" ca="1" si="28"/>
        <v>-1.1556597882217464E-2</v>
      </c>
      <c r="O123" s="61">
        <f t="shared" si="32"/>
        <v>7.4152988015301329E-4</v>
      </c>
      <c r="P123" s="265">
        <f t="shared" si="33"/>
        <v>38496.114699999998</v>
      </c>
      <c r="R123" s="124">
        <f t="shared" si="36"/>
        <v>1.58747700221139E-8</v>
      </c>
      <c r="S123" s="126">
        <v>1</v>
      </c>
      <c r="T123" s="124">
        <f t="shared" si="34"/>
        <v>1.58747700221139E-8</v>
      </c>
      <c r="W123" s="125"/>
    </row>
    <row r="124" spans="1:23" s="124" customFormat="1">
      <c r="A124" s="150" t="s">
        <v>84</v>
      </c>
      <c r="B124" s="151" t="s">
        <v>53</v>
      </c>
      <c r="C124" s="152">
        <v>53531.410300000003</v>
      </c>
      <c r="D124" s="152">
        <v>5.9999999999999995E-4</v>
      </c>
      <c r="E124" s="139">
        <f t="shared" si="29"/>
        <v>15495.482510559406</v>
      </c>
      <c r="F124" s="139">
        <f t="shared" si="30"/>
        <v>15495.5</v>
      </c>
      <c r="G124" s="139">
        <f t="shared" si="31"/>
        <v>-4.66416499693878E-3</v>
      </c>
      <c r="H124" s="139"/>
      <c r="I124" s="139"/>
      <c r="K124" s="137">
        <f t="shared" si="35"/>
        <v>-4.66416499693878E-3</v>
      </c>
      <c r="L124" s="139"/>
      <c r="M124" s="139"/>
      <c r="N124" s="140">
        <f t="shared" ca="1" si="28"/>
        <v>-1.1454216944060135E-2</v>
      </c>
      <c r="O124" s="61">
        <f t="shared" si="32"/>
        <v>7.5209895767858431E-4</v>
      </c>
      <c r="P124" s="265">
        <f t="shared" si="33"/>
        <v>38512.910300000003</v>
      </c>
      <c r="R124" s="124">
        <f t="shared" si="36"/>
        <v>2.9335915226087333E-5</v>
      </c>
      <c r="S124" s="126">
        <v>1</v>
      </c>
      <c r="T124" s="124">
        <f t="shared" si="34"/>
        <v>2.9335915226087333E-5</v>
      </c>
      <c r="W124" s="125"/>
    </row>
    <row r="125" spans="1:23" s="124" customFormat="1">
      <c r="A125" s="150" t="s">
        <v>84</v>
      </c>
      <c r="B125" s="151" t="s">
        <v>54</v>
      </c>
      <c r="C125" s="152">
        <v>53531.811399999999</v>
      </c>
      <c r="D125" s="152">
        <v>5.0000000000000001E-4</v>
      </c>
      <c r="E125" s="139">
        <f t="shared" si="29"/>
        <v>15496.986534244594</v>
      </c>
      <c r="F125" s="139">
        <f t="shared" si="30"/>
        <v>15497</v>
      </c>
      <c r="G125" s="139">
        <f t="shared" si="31"/>
        <v>-3.591109998524189E-3</v>
      </c>
      <c r="H125" s="139"/>
      <c r="I125" s="139"/>
      <c r="K125" s="137">
        <f t="shared" si="35"/>
        <v>-3.591109998524189E-3</v>
      </c>
      <c r="L125" s="139"/>
      <c r="M125" s="139"/>
      <c r="N125" s="140">
        <f t="shared" ca="1" si="28"/>
        <v>-1.1451779302675439E-2</v>
      </c>
      <c r="O125" s="61">
        <f t="shared" si="32"/>
        <v>7.5235134984094924E-4</v>
      </c>
      <c r="P125" s="265">
        <f t="shared" si="33"/>
        <v>38513.311399999999</v>
      </c>
      <c r="R125" s="124">
        <f t="shared" si="36"/>
        <v>1.886565648474191E-5</v>
      </c>
      <c r="S125" s="126">
        <v>1</v>
      </c>
      <c r="T125" s="124">
        <f t="shared" si="34"/>
        <v>1.886565648474191E-5</v>
      </c>
    </row>
    <row r="126" spans="1:23" s="124" customFormat="1">
      <c r="A126" s="150" t="s">
        <v>84</v>
      </c>
      <c r="B126" s="162" t="s">
        <v>53</v>
      </c>
      <c r="C126" s="187">
        <v>53531.946000000004</v>
      </c>
      <c r="D126" s="187">
        <v>6.9999999999999999E-4</v>
      </c>
      <c r="E126" s="139">
        <f t="shared" si="29"/>
        <v>15497.491250245681</v>
      </c>
      <c r="F126" s="139">
        <f t="shared" si="30"/>
        <v>15497.5</v>
      </c>
      <c r="G126" s="139">
        <f t="shared" si="31"/>
        <v>-2.3334249926847406E-3</v>
      </c>
      <c r="H126" s="139"/>
      <c r="I126" s="139"/>
      <c r="K126" s="137">
        <f t="shared" si="35"/>
        <v>-2.3334249926847406E-3</v>
      </c>
      <c r="L126" s="139"/>
      <c r="M126" s="139"/>
      <c r="N126" s="140">
        <f t="shared" ca="1" si="28"/>
        <v>-1.1450966755547205E-2</v>
      </c>
      <c r="O126" s="61">
        <f t="shared" si="32"/>
        <v>7.5243548828741601E-4</v>
      </c>
      <c r="P126" s="265">
        <f t="shared" si="33"/>
        <v>38513.446000000004</v>
      </c>
      <c r="R126" s="124">
        <f t="shared" si="36"/>
        <v>9.5225349080257082E-6</v>
      </c>
      <c r="S126" s="126">
        <v>1</v>
      </c>
      <c r="T126" s="124">
        <f t="shared" si="34"/>
        <v>9.5225349080257082E-6</v>
      </c>
    </row>
    <row r="127" spans="1:23" s="124" customFormat="1">
      <c r="A127" s="150" t="s">
        <v>84</v>
      </c>
      <c r="B127" s="162" t="s">
        <v>54</v>
      </c>
      <c r="C127" s="187">
        <v>53532.345999999998</v>
      </c>
      <c r="D127" s="187">
        <v>4.0000000000000002E-4</v>
      </c>
      <c r="E127" s="139">
        <f t="shared" si="29"/>
        <v>15498.991149208714</v>
      </c>
      <c r="F127" s="139">
        <f t="shared" si="30"/>
        <v>15499</v>
      </c>
      <c r="G127" s="139">
        <f t="shared" si="31"/>
        <v>-2.3603700028616004E-3</v>
      </c>
      <c r="H127" s="139"/>
      <c r="I127" s="139"/>
      <c r="K127" s="137">
        <f t="shared" si="35"/>
        <v>-2.3603700028616004E-3</v>
      </c>
      <c r="L127" s="139"/>
      <c r="M127" s="139"/>
      <c r="N127" s="140">
        <f t="shared" ca="1" si="28"/>
        <v>-1.1448529114162505E-2</v>
      </c>
      <c r="O127" s="61">
        <f t="shared" si="32"/>
        <v>7.5268792680385083E-4</v>
      </c>
      <c r="P127" s="265">
        <f t="shared" si="33"/>
        <v>38513.845999999998</v>
      </c>
      <c r="R127" s="124">
        <f t="shared" si="36"/>
        <v>9.6911296734529456E-6</v>
      </c>
      <c r="S127" s="126">
        <v>1</v>
      </c>
      <c r="T127" s="124">
        <f t="shared" si="34"/>
        <v>9.6911296734529456E-6</v>
      </c>
    </row>
    <row r="128" spans="1:23" s="124" customFormat="1">
      <c r="A128" s="164" t="s">
        <v>195</v>
      </c>
      <c r="B128" s="165" t="s">
        <v>53</v>
      </c>
      <c r="C128" s="164">
        <v>53814.632790000003</v>
      </c>
      <c r="D128" s="164">
        <v>1.2999999999999999E-3</v>
      </c>
      <c r="E128" s="124">
        <f t="shared" si="29"/>
        <v>16557.495308222326</v>
      </c>
      <c r="F128" s="124">
        <f t="shared" si="30"/>
        <v>16557.5</v>
      </c>
      <c r="G128" s="124">
        <f t="shared" si="31"/>
        <v>-1.2512249959399924E-3</v>
      </c>
      <c r="K128" s="124">
        <f t="shared" si="35"/>
        <v>-1.2512249959399924E-3</v>
      </c>
      <c r="N128" s="125">
        <f t="shared" ca="1" si="28"/>
        <v>-9.7283668436937143E-3</v>
      </c>
      <c r="O128" s="61">
        <f t="shared" si="32"/>
        <v>9.3949366154272838E-4</v>
      </c>
      <c r="P128" s="265">
        <f t="shared" si="33"/>
        <v>38796.132790000003</v>
      </c>
      <c r="R128" s="124">
        <f t="shared" si="36"/>
        <v>4.7992482362428933E-6</v>
      </c>
      <c r="S128" s="126">
        <v>1</v>
      </c>
      <c r="T128" s="124">
        <f t="shared" si="34"/>
        <v>4.7992482362428933E-6</v>
      </c>
    </row>
    <row r="129" spans="1:20" s="124" customFormat="1">
      <c r="A129" s="150" t="s">
        <v>85</v>
      </c>
      <c r="B129" s="162" t="s">
        <v>53</v>
      </c>
      <c r="C129" s="187">
        <v>54138.927000000003</v>
      </c>
      <c r="D129" s="187">
        <v>1E-4</v>
      </c>
      <c r="E129" s="139">
        <f t="shared" si="29"/>
        <v>17773.516681482568</v>
      </c>
      <c r="F129" s="139">
        <f t="shared" si="30"/>
        <v>17773.5</v>
      </c>
      <c r="G129" s="139">
        <f t="shared" si="31"/>
        <v>4.4486950064310804E-3</v>
      </c>
      <c r="H129" s="139"/>
      <c r="I129" s="139"/>
      <c r="K129" s="137">
        <f t="shared" si="35"/>
        <v>4.4486950064310804E-3</v>
      </c>
      <c r="L129" s="139"/>
      <c r="M129" s="139"/>
      <c r="N129" s="140">
        <f t="shared" ca="1" si="28"/>
        <v>-7.7522522278315985E-3</v>
      </c>
      <c r="O129" s="61">
        <f t="shared" si="32"/>
        <v>1.1754628617323822E-3</v>
      </c>
      <c r="P129" s="265">
        <f t="shared" si="33"/>
        <v>39120.427000000003</v>
      </c>
      <c r="R129" s="124">
        <f t="shared" si="36"/>
        <v>1.071404867308884E-5</v>
      </c>
      <c r="S129" s="126">
        <v>1</v>
      </c>
      <c r="T129" s="124">
        <f t="shared" si="34"/>
        <v>1.071404867308884E-5</v>
      </c>
    </row>
    <row r="130" spans="1:20" s="124" customFormat="1">
      <c r="A130" s="150" t="s">
        <v>83</v>
      </c>
      <c r="B130" s="162" t="s">
        <v>54</v>
      </c>
      <c r="C130" s="187">
        <v>54169.862100000028</v>
      </c>
      <c r="D130" s="187">
        <v>2.9999999999999997E-4</v>
      </c>
      <c r="E130" s="139">
        <f t="shared" si="29"/>
        <v>17889.51549251275</v>
      </c>
      <c r="F130" s="139">
        <f t="shared" si="30"/>
        <v>17889.5</v>
      </c>
      <c r="G130" s="139">
        <f t="shared" si="31"/>
        <v>4.1316150309285149E-3</v>
      </c>
      <c r="H130" s="139"/>
      <c r="I130" s="139"/>
      <c r="K130" s="137">
        <f t="shared" si="35"/>
        <v>4.1316150309285149E-3</v>
      </c>
      <c r="L130" s="139"/>
      <c r="M130" s="139"/>
      <c r="N130" s="140">
        <f t="shared" ca="1" si="28"/>
        <v>-7.5637412940815947E-3</v>
      </c>
      <c r="O130" s="61">
        <f t="shared" si="32"/>
        <v>1.1991667914926063E-3</v>
      </c>
      <c r="P130" s="265">
        <f t="shared" si="33"/>
        <v>39151.362100000028</v>
      </c>
      <c r="R130" s="124">
        <f t="shared" si="36"/>
        <v>8.5992526769707589E-6</v>
      </c>
      <c r="S130" s="126">
        <v>1</v>
      </c>
      <c r="T130" s="124">
        <f t="shared" si="34"/>
        <v>8.5992526769707589E-6</v>
      </c>
    </row>
    <row r="131" spans="1:20" s="124" customFormat="1">
      <c r="A131" s="158" t="s">
        <v>82</v>
      </c>
      <c r="B131" s="162"/>
      <c r="C131" s="158">
        <v>54174.5285</v>
      </c>
      <c r="D131" s="158">
        <v>8.0000000000000004E-4</v>
      </c>
      <c r="E131" s="139">
        <f t="shared" si="29"/>
        <v>17907.01331381566</v>
      </c>
      <c r="F131" s="139">
        <f t="shared" si="30"/>
        <v>17907</v>
      </c>
      <c r="G131" s="139">
        <f t="shared" si="31"/>
        <v>3.5505900013959035E-3</v>
      </c>
      <c r="H131" s="139"/>
      <c r="J131" s="137">
        <f t="shared" ref="J131:J136" si="37">G131</f>
        <v>3.5505900013959035E-3</v>
      </c>
      <c r="L131" s="139"/>
      <c r="M131" s="139"/>
      <c r="N131" s="140">
        <f t="shared" ca="1" si="28"/>
        <v>-7.5353021445934455E-3</v>
      </c>
      <c r="O131" s="61">
        <f t="shared" si="32"/>
        <v>1.202760864494772E-3</v>
      </c>
      <c r="P131" s="265">
        <f t="shared" si="33"/>
        <v>39156.0285</v>
      </c>
      <c r="R131" s="124">
        <f t="shared" si="36"/>
        <v>5.5123016560819121E-6</v>
      </c>
      <c r="S131" s="126">
        <v>1</v>
      </c>
      <c r="T131" s="124">
        <f t="shared" si="34"/>
        <v>5.5123016560819121E-6</v>
      </c>
    </row>
    <row r="132" spans="1:20" s="124" customFormat="1">
      <c r="A132" s="158" t="s">
        <v>82</v>
      </c>
      <c r="B132" s="162"/>
      <c r="C132" s="158">
        <v>54176.394999999997</v>
      </c>
      <c r="D132" s="158">
        <v>1.8E-3</v>
      </c>
      <c r="E132" s="139">
        <f t="shared" si="29"/>
        <v>17914.01221735201</v>
      </c>
      <c r="F132" s="139">
        <f t="shared" si="30"/>
        <v>17914</v>
      </c>
      <c r="G132" s="139">
        <f t="shared" si="31"/>
        <v>3.2581799969193526E-3</v>
      </c>
      <c r="H132" s="139"/>
      <c r="J132" s="137">
        <f t="shared" si="37"/>
        <v>3.2581799969193526E-3</v>
      </c>
      <c r="L132" s="139"/>
      <c r="M132" s="139"/>
      <c r="N132" s="140">
        <f t="shared" ca="1" si="28"/>
        <v>-7.5239264847981879E-3</v>
      </c>
      <c r="O132" s="61">
        <f t="shared" si="32"/>
        <v>1.2041998186494666E-3</v>
      </c>
      <c r="P132" s="265">
        <f t="shared" si="33"/>
        <v>39157.894999999997</v>
      </c>
      <c r="R132" s="124">
        <f t="shared" si="36"/>
        <v>4.2188345727255936E-6</v>
      </c>
      <c r="S132" s="126">
        <v>1</v>
      </c>
      <c r="T132" s="124">
        <f t="shared" si="34"/>
        <v>4.2188345727255936E-6</v>
      </c>
    </row>
    <row r="133" spans="1:20" s="124" customFormat="1">
      <c r="A133" s="158" t="s">
        <v>82</v>
      </c>
      <c r="B133" s="162"/>
      <c r="C133" s="158">
        <v>54176.530299999999</v>
      </c>
      <c r="D133" s="158">
        <v>1.1999999999999999E-3</v>
      </c>
      <c r="E133" s="139">
        <f t="shared" si="29"/>
        <v>17914.519558176267</v>
      </c>
      <c r="F133" s="139">
        <f t="shared" si="30"/>
        <v>17914.5</v>
      </c>
      <c r="G133" s="139">
        <f t="shared" si="31"/>
        <v>5.2158649996272288E-3</v>
      </c>
      <c r="H133" s="139"/>
      <c r="J133" s="137">
        <f t="shared" si="37"/>
        <v>5.2158649996272288E-3</v>
      </c>
      <c r="L133" s="139"/>
      <c r="M133" s="139"/>
      <c r="N133" s="140">
        <f t="shared" ca="1" si="28"/>
        <v>-7.5231139376699535E-3</v>
      </c>
      <c r="O133" s="61">
        <f t="shared" si="32"/>
        <v>1.2043026300603814E-3</v>
      </c>
      <c r="P133" s="265">
        <f t="shared" si="33"/>
        <v>39158.030299999999</v>
      </c>
      <c r="R133" s="124">
        <f t="shared" si="36"/>
        <v>1.6092632644924781E-5</v>
      </c>
      <c r="S133" s="126">
        <v>1</v>
      </c>
      <c r="T133" s="124">
        <f t="shared" si="34"/>
        <v>1.6092632644924781E-5</v>
      </c>
    </row>
    <row r="134" spans="1:20" s="124" customFormat="1">
      <c r="A134" s="158" t="s">
        <v>82</v>
      </c>
      <c r="B134" s="162"/>
      <c r="C134" s="158">
        <v>54187.4637</v>
      </c>
      <c r="D134" s="158">
        <v>5.0000000000000001E-4</v>
      </c>
      <c r="E134" s="139">
        <f t="shared" si="29"/>
        <v>17955.517046482968</v>
      </c>
      <c r="F134" s="139">
        <f t="shared" si="30"/>
        <v>17955.5</v>
      </c>
      <c r="G134" s="139">
        <f t="shared" si="31"/>
        <v>4.5460350011126138E-3</v>
      </c>
      <c r="H134" s="139"/>
      <c r="J134" s="137">
        <f t="shared" si="37"/>
        <v>4.5460350011126138E-3</v>
      </c>
      <c r="L134" s="139"/>
      <c r="M134" s="139"/>
      <c r="N134" s="140">
        <f t="shared" ca="1" si="28"/>
        <v>-7.4564850731548664E-3</v>
      </c>
      <c r="O134" s="61">
        <f t="shared" si="32"/>
        <v>1.2127463109970092E-3</v>
      </c>
      <c r="P134" s="265">
        <f t="shared" si="33"/>
        <v>39168.9637</v>
      </c>
      <c r="R134" s="124">
        <f t="shared" si="36"/>
        <v>1.1110813491652603E-5</v>
      </c>
      <c r="S134" s="126">
        <v>1</v>
      </c>
      <c r="T134" s="124">
        <f t="shared" si="34"/>
        <v>1.1110813491652603E-5</v>
      </c>
    </row>
    <row r="135" spans="1:20" s="124" customFormat="1">
      <c r="A135" s="158" t="s">
        <v>82</v>
      </c>
      <c r="B135" s="162"/>
      <c r="C135" s="158">
        <v>54187.595500000003</v>
      </c>
      <c r="D135" s="158">
        <v>5.9999999999999995E-4</v>
      </c>
      <c r="E135" s="139">
        <f t="shared" si="29"/>
        <v>17956.011263191307</v>
      </c>
      <c r="F135" s="139">
        <f t="shared" si="30"/>
        <v>17956</v>
      </c>
      <c r="G135" s="139">
        <f t="shared" si="31"/>
        <v>3.0037200049264356E-3</v>
      </c>
      <c r="H135" s="139"/>
      <c r="J135" s="137">
        <f t="shared" si="37"/>
        <v>3.0037200049264356E-3</v>
      </c>
      <c r="L135" s="139"/>
      <c r="M135" s="139"/>
      <c r="N135" s="140">
        <f t="shared" ca="1" si="28"/>
        <v>-7.4556725260266354E-3</v>
      </c>
      <c r="O135" s="61">
        <f t="shared" si="32"/>
        <v>1.2128494430235733E-3</v>
      </c>
      <c r="P135" s="265">
        <f t="shared" si="33"/>
        <v>39169.095500000003</v>
      </c>
      <c r="R135" s="124">
        <f t="shared" si="36"/>
        <v>3.2072173694902739E-6</v>
      </c>
      <c r="S135" s="126">
        <v>1</v>
      </c>
      <c r="T135" s="124">
        <f t="shared" si="34"/>
        <v>3.2072173694902739E-6</v>
      </c>
    </row>
    <row r="136" spans="1:20" s="124" customFormat="1">
      <c r="A136" s="158" t="s">
        <v>82</v>
      </c>
      <c r="B136" s="162"/>
      <c r="C136" s="158">
        <v>54220.398000000001</v>
      </c>
      <c r="D136" s="158">
        <v>2.3999999999999998E-3</v>
      </c>
      <c r="E136" s="139">
        <f t="shared" si="29"/>
        <v>18079.012352530419</v>
      </c>
      <c r="F136" s="139">
        <f t="shared" si="30"/>
        <v>18079</v>
      </c>
      <c r="G136" s="139">
        <f t="shared" si="31"/>
        <v>3.2942300022114068E-3</v>
      </c>
      <c r="H136" s="139"/>
      <c r="J136" s="137">
        <f t="shared" si="37"/>
        <v>3.2942300022114068E-3</v>
      </c>
      <c r="L136" s="139"/>
      <c r="M136" s="139"/>
      <c r="N136" s="140">
        <f t="shared" ca="1" si="28"/>
        <v>-7.2557859324813706E-3</v>
      </c>
      <c r="O136" s="61">
        <f t="shared" si="32"/>
        <v>1.238337278474529E-3</v>
      </c>
      <c r="P136" s="265">
        <f t="shared" si="33"/>
        <v>39201.898000000001</v>
      </c>
      <c r="R136" s="124">
        <f t="shared" si="36"/>
        <v>4.2266948915142387E-6</v>
      </c>
      <c r="S136" s="126">
        <v>1</v>
      </c>
      <c r="T136" s="124">
        <f t="shared" si="34"/>
        <v>4.2266948915142387E-6</v>
      </c>
    </row>
    <row r="137" spans="1:20" s="124" customFormat="1">
      <c r="A137" s="164" t="s">
        <v>195</v>
      </c>
      <c r="B137" s="165" t="s">
        <v>53</v>
      </c>
      <c r="C137" s="164">
        <v>54222.400529999999</v>
      </c>
      <c r="D137" s="164">
        <v>2.0000000000000001E-4</v>
      </c>
      <c r="E137" s="124">
        <f t="shared" si="29"/>
        <v>18086.521334206634</v>
      </c>
      <c r="F137" s="124">
        <f t="shared" si="30"/>
        <v>18086.5</v>
      </c>
      <c r="G137" s="124">
        <f t="shared" si="31"/>
        <v>5.689505000191275E-3</v>
      </c>
      <c r="K137" s="124">
        <f>G137</f>
        <v>5.689505000191275E-3</v>
      </c>
      <c r="N137" s="125">
        <f t="shared" ca="1" si="28"/>
        <v>-7.2435977255578786E-3</v>
      </c>
      <c r="O137" s="61">
        <f t="shared" si="32"/>
        <v>1.2398989762901491E-3</v>
      </c>
      <c r="P137" s="265">
        <f t="shared" si="33"/>
        <v>39203.900529999999</v>
      </c>
      <c r="R137" s="124">
        <f t="shared" si="36"/>
        <v>1.9798993767937186E-5</v>
      </c>
      <c r="S137" s="126">
        <v>1</v>
      </c>
      <c r="T137" s="124">
        <f t="shared" si="34"/>
        <v>1.9798993767937186E-5</v>
      </c>
    </row>
    <row r="138" spans="1:20" s="124" customFormat="1">
      <c r="A138" s="164" t="s">
        <v>191</v>
      </c>
      <c r="B138" s="165" t="s">
        <v>53</v>
      </c>
      <c r="C138" s="164">
        <v>54500.552900000002</v>
      </c>
      <c r="D138" s="164">
        <v>4.0000000000000002E-4</v>
      </c>
      <c r="E138" s="124">
        <f t="shared" si="29"/>
        <v>19129.522462543136</v>
      </c>
      <c r="F138" s="124">
        <f t="shared" si="30"/>
        <v>19129.5</v>
      </c>
      <c r="G138" s="124">
        <f t="shared" si="31"/>
        <v>5.9904150039074011E-3</v>
      </c>
      <c r="J138" s="137">
        <f>G138</f>
        <v>5.9904150039074011E-3</v>
      </c>
      <c r="N138" s="125">
        <f t="shared" ca="1" si="28"/>
        <v>-5.5486244160643031E-3</v>
      </c>
      <c r="O138" s="61">
        <f t="shared" si="32"/>
        <v>1.4655438913790922E-3</v>
      </c>
      <c r="P138" s="265">
        <f t="shared" si="33"/>
        <v>39482.052900000002</v>
      </c>
      <c r="R138" s="124">
        <f t="shared" si="36"/>
        <v>2.0474458584993178E-5</v>
      </c>
      <c r="S138" s="126">
        <v>1</v>
      </c>
      <c r="T138" s="124">
        <f t="shared" si="34"/>
        <v>2.0474458584993178E-5</v>
      </c>
    </row>
    <row r="139" spans="1:20" s="124" customFormat="1">
      <c r="A139" s="158" t="s">
        <v>86</v>
      </c>
      <c r="B139" s="163" t="s">
        <v>53</v>
      </c>
      <c r="C139" s="158">
        <v>54882.841899999999</v>
      </c>
      <c r="D139" s="158">
        <v>6.9999999999999999E-4</v>
      </c>
      <c r="E139" s="124">
        <f t="shared" si="29"/>
        <v>20563.009649262513</v>
      </c>
      <c r="F139" s="124">
        <f t="shared" si="30"/>
        <v>20563</v>
      </c>
      <c r="G139" s="124">
        <f t="shared" si="31"/>
        <v>2.5733100046636537E-3</v>
      </c>
      <c r="K139" s="137">
        <f>G139</f>
        <v>2.5733100046636537E-3</v>
      </c>
      <c r="N139" s="125">
        <f t="shared" ca="1" si="28"/>
        <v>-3.2190517994209328E-3</v>
      </c>
      <c r="O139" s="61">
        <f t="shared" si="32"/>
        <v>1.8030970784978168E-3</v>
      </c>
      <c r="P139" s="265">
        <f t="shared" si="33"/>
        <v>39864.341899999999</v>
      </c>
      <c r="R139" s="124">
        <f t="shared" si="36"/>
        <v>5.9322795163294087E-7</v>
      </c>
      <c r="S139" s="126">
        <v>1</v>
      </c>
      <c r="T139" s="124">
        <f t="shared" si="34"/>
        <v>5.9322795163294087E-7</v>
      </c>
    </row>
    <row r="140" spans="1:20" s="124" customFormat="1">
      <c r="A140" s="158" t="s">
        <v>86</v>
      </c>
      <c r="B140" s="163" t="s">
        <v>54</v>
      </c>
      <c r="C140" s="158">
        <v>54882.975700000003</v>
      </c>
      <c r="D140" s="158">
        <v>6.9999999999999999E-4</v>
      </c>
      <c r="E140" s="124">
        <f t="shared" si="29"/>
        <v>20563.511365465667</v>
      </c>
      <c r="F140" s="124">
        <f t="shared" si="30"/>
        <v>20563.5</v>
      </c>
      <c r="G140" s="124">
        <f t="shared" si="31"/>
        <v>3.0309950088849291E-3</v>
      </c>
      <c r="K140" s="137">
        <f>G140</f>
        <v>3.0309950088849291E-3</v>
      </c>
      <c r="N140" s="125">
        <f t="shared" ca="1" si="28"/>
        <v>-3.2182392522926984E-3</v>
      </c>
      <c r="O140" s="61">
        <f t="shared" si="32"/>
        <v>1.8032203552305445E-3</v>
      </c>
      <c r="P140" s="265">
        <f t="shared" si="33"/>
        <v>39864.475700000003</v>
      </c>
      <c r="R140" s="124">
        <f t="shared" si="36"/>
        <v>1.507430600156144E-6</v>
      </c>
      <c r="S140" s="126">
        <v>1</v>
      </c>
      <c r="T140" s="124">
        <f t="shared" si="34"/>
        <v>1.507430600156144E-6</v>
      </c>
    </row>
    <row r="141" spans="1:20" s="124" customFormat="1">
      <c r="A141" s="164" t="s">
        <v>191</v>
      </c>
      <c r="B141" s="165" t="s">
        <v>53</v>
      </c>
      <c r="C141" s="164">
        <v>54908.442999999999</v>
      </c>
      <c r="D141" s="164">
        <v>8.0000000000000004E-4</v>
      </c>
      <c r="E141" s="124">
        <f t="shared" si="29"/>
        <v>20659.00730762025</v>
      </c>
      <c r="F141" s="124">
        <f t="shared" si="30"/>
        <v>20659</v>
      </c>
      <c r="G141" s="124">
        <f t="shared" si="31"/>
        <v>1.9488300022203475E-3</v>
      </c>
      <c r="J141" s="137">
        <f t="shared" ref="J141:J146" si="38">G141</f>
        <v>1.9488300022203475E-3</v>
      </c>
      <c r="N141" s="125">
        <f t="shared" ca="1" si="28"/>
        <v>-3.0630427508002364E-3</v>
      </c>
      <c r="O141" s="61">
        <f t="shared" si="32"/>
        <v>1.8268370402002231E-3</v>
      </c>
      <c r="P141" s="265">
        <f t="shared" si="33"/>
        <v>39889.942999999999</v>
      </c>
      <c r="R141" s="124">
        <f t="shared" si="36"/>
        <v>1.4882282782443511E-8</v>
      </c>
      <c r="S141" s="126">
        <v>1</v>
      </c>
      <c r="T141" s="124">
        <f t="shared" si="34"/>
        <v>1.4882282782443511E-8</v>
      </c>
    </row>
    <row r="142" spans="1:20" s="124" customFormat="1">
      <c r="A142" s="164" t="s">
        <v>191</v>
      </c>
      <c r="B142" s="165" t="s">
        <v>53</v>
      </c>
      <c r="C142" s="164">
        <v>54908.575700000001</v>
      </c>
      <c r="D142" s="164">
        <v>4.0000000000000002E-4</v>
      </c>
      <c r="E142" s="124">
        <f t="shared" si="29"/>
        <v>20659.504899101252</v>
      </c>
      <c r="F142" s="124">
        <f t="shared" si="30"/>
        <v>20659.5</v>
      </c>
      <c r="G142" s="124">
        <f t="shared" si="31"/>
        <v>1.3065150051261298E-3</v>
      </c>
      <c r="J142" s="137">
        <f t="shared" si="38"/>
        <v>1.3065150051261298E-3</v>
      </c>
      <c r="N142" s="125">
        <f t="shared" ca="1" si="28"/>
        <v>-3.062230203672002E-3</v>
      </c>
      <c r="O142" s="61">
        <f t="shared" si="32"/>
        <v>1.826961058598068E-3</v>
      </c>
      <c r="P142" s="265">
        <f t="shared" si="33"/>
        <v>39890.075700000001</v>
      </c>
      <c r="R142" s="124">
        <f t="shared" si="36"/>
        <v>2.7086409457451551E-7</v>
      </c>
      <c r="S142" s="126">
        <v>1</v>
      </c>
      <c r="T142" s="124">
        <f t="shared" si="34"/>
        <v>2.7086409457451551E-7</v>
      </c>
    </row>
    <row r="143" spans="1:20" s="124" customFormat="1">
      <c r="A143" s="164" t="s">
        <v>191</v>
      </c>
      <c r="B143" s="165" t="s">
        <v>53</v>
      </c>
      <c r="C143" s="164">
        <v>54933.376900000003</v>
      </c>
      <c r="D143" s="164">
        <v>8.0000000000000004E-4</v>
      </c>
      <c r="E143" s="124">
        <f t="shared" si="29"/>
        <v>20752.503134507624</v>
      </c>
      <c r="F143" s="124">
        <f t="shared" si="30"/>
        <v>20752.5</v>
      </c>
      <c r="G143" s="124">
        <f t="shared" si="31"/>
        <v>8.3592500595841557E-4</v>
      </c>
      <c r="J143" s="137">
        <f t="shared" si="38"/>
        <v>8.3592500595841557E-4</v>
      </c>
      <c r="N143" s="125">
        <f t="shared" ca="1" si="28"/>
        <v>-2.9110964378207052E-3</v>
      </c>
      <c r="O143" s="61">
        <f t="shared" si="32"/>
        <v>1.8500956592328124E-3</v>
      </c>
      <c r="P143" s="265">
        <f t="shared" si="33"/>
        <v>39914.876900000003</v>
      </c>
      <c r="R143" s="124">
        <f t="shared" si="36"/>
        <v>1.0285421139630169E-6</v>
      </c>
      <c r="S143" s="126">
        <v>1</v>
      </c>
      <c r="T143" s="124">
        <f t="shared" si="34"/>
        <v>1.0285421139630169E-6</v>
      </c>
    </row>
    <row r="144" spans="1:20" s="124" customFormat="1">
      <c r="A144" s="164" t="s">
        <v>191</v>
      </c>
      <c r="B144" s="165" t="s">
        <v>53</v>
      </c>
      <c r="C144" s="164">
        <v>54933.511100000003</v>
      </c>
      <c r="D144" s="164">
        <v>1.1999999999999999E-3</v>
      </c>
      <c r="E144" s="124">
        <f t="shared" si="29"/>
        <v>20753.006350609732</v>
      </c>
      <c r="F144" s="124">
        <f t="shared" si="30"/>
        <v>20753</v>
      </c>
      <c r="G144" s="124">
        <f t="shared" si="31"/>
        <v>1.6936100073507987E-3</v>
      </c>
      <c r="J144" s="137">
        <f t="shared" si="38"/>
        <v>1.6936100073507987E-3</v>
      </c>
      <c r="N144" s="125">
        <f t="shared" ca="1" si="28"/>
        <v>-2.9102838906924708E-3</v>
      </c>
      <c r="O144" s="61">
        <f t="shared" si="32"/>
        <v>1.8502203999815779E-3</v>
      </c>
      <c r="P144" s="265">
        <f t="shared" si="33"/>
        <v>39915.011100000003</v>
      </c>
      <c r="R144" s="124">
        <f t="shared" si="36"/>
        <v>2.4526815079966815E-8</v>
      </c>
      <c r="S144" s="126">
        <v>1</v>
      </c>
      <c r="T144" s="124">
        <f t="shared" si="34"/>
        <v>2.4526815079966815E-8</v>
      </c>
    </row>
    <row r="145" spans="1:20" s="124" customFormat="1">
      <c r="A145" s="164" t="s">
        <v>191</v>
      </c>
      <c r="B145" s="165" t="s">
        <v>53</v>
      </c>
      <c r="C145" s="164">
        <v>54937.377</v>
      </c>
      <c r="D145" s="164">
        <v>6.1999999999999998E-3</v>
      </c>
      <c r="E145" s="124">
        <f t="shared" si="29"/>
        <v>20767.502499112918</v>
      </c>
      <c r="F145" s="124">
        <f t="shared" si="30"/>
        <v>20767.5</v>
      </c>
      <c r="G145" s="124">
        <f t="shared" si="31"/>
        <v>6.6647500352701172E-4</v>
      </c>
      <c r="J145" s="137">
        <f t="shared" si="38"/>
        <v>6.6647500352701172E-4</v>
      </c>
      <c r="N145" s="125">
        <f t="shared" ca="1" si="28"/>
        <v>-2.8867200239737212E-3</v>
      </c>
      <c r="O145" s="61">
        <f t="shared" si="32"/>
        <v>1.8538395620308087E-3</v>
      </c>
      <c r="P145" s="265">
        <f t="shared" si="33"/>
        <v>39918.877</v>
      </c>
      <c r="R145" s="124">
        <f t="shared" si="36"/>
        <v>1.4098345947909168E-6</v>
      </c>
      <c r="S145" s="126">
        <v>1</v>
      </c>
      <c r="T145" s="124">
        <f t="shared" si="34"/>
        <v>1.4098345947909168E-6</v>
      </c>
    </row>
    <row r="146" spans="1:20" s="124" customFormat="1">
      <c r="A146" s="164" t="s">
        <v>191</v>
      </c>
      <c r="B146" s="165" t="s">
        <v>53</v>
      </c>
      <c r="C146" s="164">
        <v>54937.511500000001</v>
      </c>
      <c r="D146" s="164">
        <v>1.4E-3</v>
      </c>
      <c r="E146" s="124">
        <f t="shared" si="29"/>
        <v>20768.006840139245</v>
      </c>
      <c r="F146" s="124">
        <f t="shared" si="30"/>
        <v>20768</v>
      </c>
      <c r="G146" s="124">
        <f t="shared" si="31"/>
        <v>1.824160004616715E-3</v>
      </c>
      <c r="J146" s="137">
        <f t="shared" si="38"/>
        <v>1.824160004616715E-3</v>
      </c>
      <c r="N146" s="125">
        <f t="shared" ref="N146:N177" ca="1" si="39">+C$11+C$12*F146</f>
        <v>-2.8859074768454937E-3</v>
      </c>
      <c r="O146" s="61">
        <f t="shared" si="32"/>
        <v>1.853964418664749E-3</v>
      </c>
      <c r="P146" s="265">
        <f t="shared" si="33"/>
        <v>39919.011500000001</v>
      </c>
      <c r="R146" s="124">
        <f t="shared" si="36"/>
        <v>8.8830309674664352E-10</v>
      </c>
      <c r="S146" s="126">
        <v>1</v>
      </c>
      <c r="T146" s="124">
        <f t="shared" si="34"/>
        <v>8.8830309674664352E-10</v>
      </c>
    </row>
    <row r="147" spans="1:20" s="124" customFormat="1">
      <c r="A147" s="188" t="s">
        <v>174</v>
      </c>
      <c r="B147" s="163" t="s">
        <v>53</v>
      </c>
      <c r="C147" s="158">
        <v>55280.329189999997</v>
      </c>
      <c r="D147" s="158">
        <v>2.0000000000000001E-4</v>
      </c>
      <c r="E147" s="124">
        <f t="shared" si="29"/>
        <v>22053.486584509952</v>
      </c>
      <c r="F147" s="124">
        <f t="shared" si="30"/>
        <v>22053.5</v>
      </c>
      <c r="G147" s="124">
        <f t="shared" si="31"/>
        <v>-3.5777049997705035E-3</v>
      </c>
      <c r="K147" s="124">
        <f>G147</f>
        <v>-3.5777049997705035E-3</v>
      </c>
      <c r="N147" s="125">
        <f t="shared" ca="1" si="39"/>
        <v>-7.9684881015901904E-4</v>
      </c>
      <c r="O147" s="61">
        <f t="shared" si="32"/>
        <v>2.1877425527810908E-3</v>
      </c>
      <c r="P147" s="265">
        <f t="shared" si="33"/>
        <v>40261.829189999997</v>
      </c>
      <c r="R147" s="124">
        <f t="shared" si="36"/>
        <v>3.3240385481223175E-5</v>
      </c>
      <c r="S147" s="126">
        <v>1</v>
      </c>
      <c r="T147" s="124">
        <f t="shared" si="34"/>
        <v>3.3240385481223175E-5</v>
      </c>
    </row>
    <row r="148" spans="1:20" s="124" customFormat="1">
      <c r="A148" s="164" t="s">
        <v>163</v>
      </c>
      <c r="B148" s="165" t="s">
        <v>53</v>
      </c>
      <c r="C148" s="164">
        <v>55280.729099999997</v>
      </c>
      <c r="D148" s="164">
        <v>2.9999999999999997E-4</v>
      </c>
      <c r="E148" s="124">
        <f t="shared" si="29"/>
        <v>22054.986145995739</v>
      </c>
      <c r="F148" s="124">
        <f t="shared" si="30"/>
        <v>22055</v>
      </c>
      <c r="G148" s="124">
        <f t="shared" si="31"/>
        <v>-3.6946499967598356E-3</v>
      </c>
      <c r="K148" s="137">
        <f>G148</f>
        <v>-3.6946499967598356E-3</v>
      </c>
      <c r="N148" s="125">
        <f t="shared" ca="1" si="39"/>
        <v>-7.9441116877432272E-4</v>
      </c>
      <c r="O148" s="61">
        <f t="shared" si="32"/>
        <v>2.1881469399383045E-3</v>
      </c>
      <c r="P148" s="265">
        <f t="shared" si="33"/>
        <v>40262.229099999997</v>
      </c>
      <c r="R148" s="124">
        <f t="shared" si="36"/>
        <v>3.460729979842502E-5</v>
      </c>
      <c r="S148" s="126">
        <v>1</v>
      </c>
      <c r="T148" s="124">
        <f t="shared" si="34"/>
        <v>3.460729979842502E-5</v>
      </c>
    </row>
    <row r="149" spans="1:20" s="124" customFormat="1">
      <c r="A149" s="164" t="s">
        <v>192</v>
      </c>
      <c r="B149" s="165" t="s">
        <v>53</v>
      </c>
      <c r="C149" s="164">
        <v>55310.465900000003</v>
      </c>
      <c r="D149" s="164">
        <v>1.6000000000000001E-3</v>
      </c>
      <c r="E149" s="124">
        <f t="shared" ref="E149:E180" si="40">(C149-C$7)/C$8</f>
        <v>22166.491634707279</v>
      </c>
      <c r="F149" s="124">
        <f t="shared" ref="F149:F180" si="41">ROUND(2*E149,0)/2</f>
        <v>22166.5</v>
      </c>
      <c r="G149" s="124">
        <f t="shared" si="31"/>
        <v>-2.2308949919533916E-3</v>
      </c>
      <c r="J149" s="137">
        <f>G149</f>
        <v>-2.2308949919533916E-3</v>
      </c>
      <c r="N149" s="125">
        <f t="shared" ca="1" si="39"/>
        <v>-6.1321315917840791E-4</v>
      </c>
      <c r="O149" s="61">
        <f t="shared" ref="O149:O180" si="42">D$11+D$12*F149+D$13*F149^2</f>
        <v>2.2183037249749308E-3</v>
      </c>
      <c r="P149" s="265">
        <f t="shared" ref="P149:P180" si="43">C149-15018.5</f>
        <v>40291.965900000003</v>
      </c>
      <c r="R149" s="124">
        <f t="shared" si="36"/>
        <v>1.9795369222716626E-5</v>
      </c>
      <c r="S149" s="126">
        <v>1</v>
      </c>
      <c r="T149" s="124">
        <f t="shared" ref="T149:T180" si="44">+R149*S149</f>
        <v>1.9795369222716626E-5</v>
      </c>
    </row>
    <row r="150" spans="1:20" s="124" customFormat="1">
      <c r="A150" s="164" t="s">
        <v>192</v>
      </c>
      <c r="B150" s="165" t="s">
        <v>53</v>
      </c>
      <c r="C150" s="164">
        <v>55310.598899999997</v>
      </c>
      <c r="D150" s="164">
        <v>2.2000000000000001E-3</v>
      </c>
      <c r="E150" s="124">
        <f t="shared" si="40"/>
        <v>22166.990351112476</v>
      </c>
      <c r="F150" s="124">
        <f t="shared" si="41"/>
        <v>22167</v>
      </c>
      <c r="G150" s="124">
        <f t="shared" si="31"/>
        <v>-2.5732099966262467E-3</v>
      </c>
      <c r="J150" s="137">
        <f>G150</f>
        <v>-2.5732099966262467E-3</v>
      </c>
      <c r="N150" s="125">
        <f t="shared" ca="1" si="39"/>
        <v>-6.1240061205018043E-4</v>
      </c>
      <c r="O150" s="61">
        <f t="shared" si="42"/>
        <v>2.218439389832811E-3</v>
      </c>
      <c r="P150" s="265">
        <f t="shared" si="43"/>
        <v>40292.098899999997</v>
      </c>
      <c r="R150" s="124">
        <f t="shared" si="36"/>
        <v>2.2959903842753464E-5</v>
      </c>
      <c r="S150" s="126">
        <v>1</v>
      </c>
      <c r="T150" s="124">
        <f t="shared" si="44"/>
        <v>2.2959903842753464E-5</v>
      </c>
    </row>
    <row r="151" spans="1:20" s="124" customFormat="1">
      <c r="A151" s="188" t="s">
        <v>174</v>
      </c>
      <c r="B151" s="163" t="s">
        <v>54</v>
      </c>
      <c r="C151" s="158">
        <v>55589.554259999997</v>
      </c>
      <c r="D151" s="158">
        <v>2.0000000000000001E-4</v>
      </c>
      <c r="E151" s="124">
        <f t="shared" si="40"/>
        <v>23213.00248911983</v>
      </c>
      <c r="F151" s="124">
        <f t="shared" si="41"/>
        <v>23213</v>
      </c>
      <c r="G151" s="124">
        <f t="shared" si="31"/>
        <v>6.6381000215187669E-4</v>
      </c>
      <c r="K151" s="124">
        <f t="shared" ref="K151:K159" si="45">G151</f>
        <v>6.6381000215187669E-4</v>
      </c>
      <c r="N151" s="125">
        <f t="shared" ca="1" si="39"/>
        <v>1.0874479802127912E-3</v>
      </c>
      <c r="O151" s="61">
        <f t="shared" si="42"/>
        <v>2.5107071012848078E-3</v>
      </c>
      <c r="P151" s="265">
        <f t="shared" si="43"/>
        <v>40571.054259999997</v>
      </c>
      <c r="R151" s="124">
        <f t="shared" si="36"/>
        <v>3.4110288947856362E-6</v>
      </c>
      <c r="S151" s="126">
        <v>1</v>
      </c>
      <c r="T151" s="124">
        <f t="shared" si="44"/>
        <v>3.4110288947856362E-6</v>
      </c>
    </row>
    <row r="152" spans="1:20" s="124" customFormat="1">
      <c r="A152" s="188" t="s">
        <v>174</v>
      </c>
      <c r="B152" s="163" t="s">
        <v>54</v>
      </c>
      <c r="C152" s="158">
        <v>55589.554859999997</v>
      </c>
      <c r="D152" s="158">
        <v>2.0000000000000001E-4</v>
      </c>
      <c r="E152" s="124">
        <f t="shared" si="40"/>
        <v>23213.00473896827</v>
      </c>
      <c r="F152" s="124">
        <f t="shared" si="41"/>
        <v>23213</v>
      </c>
      <c r="G152" s="124">
        <f t="shared" si="31"/>
        <v>1.263810001546517E-3</v>
      </c>
      <c r="K152" s="124">
        <f t="shared" si="45"/>
        <v>1.263810001546517E-3</v>
      </c>
      <c r="N152" s="125">
        <f t="shared" ca="1" si="39"/>
        <v>1.0874479802127912E-3</v>
      </c>
      <c r="O152" s="61">
        <f t="shared" si="42"/>
        <v>2.5107071012848078E-3</v>
      </c>
      <c r="P152" s="265">
        <f t="shared" si="43"/>
        <v>40571.054859999997</v>
      </c>
      <c r="R152" s="124">
        <f t="shared" si="36"/>
        <v>1.5547523773357612E-6</v>
      </c>
      <c r="S152" s="126">
        <v>1</v>
      </c>
      <c r="T152" s="124">
        <f t="shared" si="44"/>
        <v>1.5547523773357612E-6</v>
      </c>
    </row>
    <row r="153" spans="1:20" s="124" customFormat="1">
      <c r="A153" s="188" t="s">
        <v>174</v>
      </c>
      <c r="B153" s="163" t="s">
        <v>53</v>
      </c>
      <c r="C153" s="158">
        <v>55591.554100000001</v>
      </c>
      <c r="D153" s="158">
        <v>2.0000000000000001E-4</v>
      </c>
      <c r="E153" s="124">
        <f t="shared" si="40"/>
        <v>23220.501383975537</v>
      </c>
      <c r="F153" s="124">
        <f t="shared" si="41"/>
        <v>23220.5</v>
      </c>
      <c r="G153" s="124">
        <f t="shared" si="31"/>
        <v>3.6908500624122098E-4</v>
      </c>
      <c r="K153" s="124">
        <f t="shared" si="45"/>
        <v>3.6908500624122098E-4</v>
      </c>
      <c r="N153" s="125">
        <f t="shared" ca="1" si="39"/>
        <v>1.0996361871362867E-3</v>
      </c>
      <c r="O153" s="61">
        <f t="shared" si="42"/>
        <v>2.5128637535862114E-3</v>
      </c>
      <c r="P153" s="265">
        <f t="shared" si="43"/>
        <v>40573.054100000001</v>
      </c>
      <c r="R153" s="124">
        <f t="shared" si="36"/>
        <v>4.5957873175680565E-6</v>
      </c>
      <c r="S153" s="126">
        <v>1</v>
      </c>
      <c r="T153" s="124">
        <f t="shared" si="44"/>
        <v>4.5957873175680565E-6</v>
      </c>
    </row>
    <row r="154" spans="1:20" s="124" customFormat="1">
      <c r="A154" s="188" t="s">
        <v>174</v>
      </c>
      <c r="B154" s="163" t="s">
        <v>53</v>
      </c>
      <c r="C154" s="158">
        <v>55591.554400000001</v>
      </c>
      <c r="D154" s="158">
        <v>1E-4</v>
      </c>
      <c r="E154" s="124">
        <f t="shared" si="40"/>
        <v>23220.502508899761</v>
      </c>
      <c r="F154" s="124">
        <f t="shared" si="41"/>
        <v>23220.5</v>
      </c>
      <c r="G154" s="124">
        <f t="shared" si="31"/>
        <v>6.6908500593854114E-4</v>
      </c>
      <c r="K154" s="124">
        <f t="shared" si="45"/>
        <v>6.6908500593854114E-4</v>
      </c>
      <c r="N154" s="125">
        <f t="shared" ca="1" si="39"/>
        <v>1.0996361871362867E-3</v>
      </c>
      <c r="O154" s="61">
        <f t="shared" si="42"/>
        <v>2.5128637535862114E-3</v>
      </c>
      <c r="P154" s="265">
        <f t="shared" si="43"/>
        <v>40573.054400000001</v>
      </c>
      <c r="R154" s="124">
        <f t="shared" si="36"/>
        <v>3.3995200702772114E-6</v>
      </c>
      <c r="S154" s="126">
        <v>1</v>
      </c>
      <c r="T154" s="124">
        <f t="shared" si="44"/>
        <v>3.3995200702772114E-6</v>
      </c>
    </row>
    <row r="155" spans="1:20" s="124" customFormat="1">
      <c r="A155" s="188" t="s">
        <v>174</v>
      </c>
      <c r="B155" s="163" t="s">
        <v>54</v>
      </c>
      <c r="C155" s="158">
        <v>55607.422859999999</v>
      </c>
      <c r="D155" s="158">
        <v>2.9999999999999997E-4</v>
      </c>
      <c r="E155" s="124">
        <f t="shared" si="40"/>
        <v>23280.005225647994</v>
      </c>
      <c r="F155" s="124">
        <f t="shared" si="41"/>
        <v>23280</v>
      </c>
      <c r="G155" s="124">
        <f t="shared" si="31"/>
        <v>1.393600003211759E-3</v>
      </c>
      <c r="K155" s="124">
        <f t="shared" si="45"/>
        <v>1.393600003211759E-3</v>
      </c>
      <c r="N155" s="125">
        <f t="shared" ca="1" si="39"/>
        <v>1.1963292953959884E-3</v>
      </c>
      <c r="O155" s="61">
        <f t="shared" si="42"/>
        <v>2.5300039935938819E-3</v>
      </c>
      <c r="P155" s="265">
        <f t="shared" si="43"/>
        <v>40588.922859999999</v>
      </c>
      <c r="R155" s="124">
        <f t="shared" si="36"/>
        <v>1.2914140293564122E-6</v>
      </c>
      <c r="S155" s="126">
        <v>1</v>
      </c>
      <c r="T155" s="124">
        <f t="shared" si="44"/>
        <v>1.2914140293564122E-6</v>
      </c>
    </row>
    <row r="156" spans="1:20" s="124" customFormat="1">
      <c r="A156" s="188" t="s">
        <v>174</v>
      </c>
      <c r="B156" s="163" t="s">
        <v>54</v>
      </c>
      <c r="C156" s="158">
        <v>55607.423560000003</v>
      </c>
      <c r="D156" s="158">
        <v>5.9999999999999995E-4</v>
      </c>
      <c r="E156" s="124">
        <f t="shared" si="40"/>
        <v>23280.007850471196</v>
      </c>
      <c r="F156" s="124">
        <f t="shared" si="41"/>
        <v>23280</v>
      </c>
      <c r="G156" s="124">
        <f t="shared" si="31"/>
        <v>2.0936000073561445E-3</v>
      </c>
      <c r="K156" s="124">
        <f t="shared" si="45"/>
        <v>2.0936000073561445E-3</v>
      </c>
      <c r="N156" s="125">
        <f t="shared" ca="1" si="39"/>
        <v>1.1963292953959884E-3</v>
      </c>
      <c r="O156" s="61">
        <f t="shared" si="42"/>
        <v>2.5300039935938819E-3</v>
      </c>
      <c r="P156" s="265">
        <f t="shared" si="43"/>
        <v>40588.923560000003</v>
      </c>
      <c r="R156" s="124">
        <f t="shared" si="36"/>
        <v>1.9044843920418734E-7</v>
      </c>
      <c r="S156" s="126">
        <v>1</v>
      </c>
      <c r="T156" s="124">
        <f t="shared" si="44"/>
        <v>1.9044843920418734E-7</v>
      </c>
    </row>
    <row r="157" spans="1:20" s="124" customFormat="1">
      <c r="A157" s="188" t="s">
        <v>174</v>
      </c>
      <c r="B157" s="163" t="s">
        <v>53</v>
      </c>
      <c r="C157" s="158">
        <v>55607.55502</v>
      </c>
      <c r="D157" s="158">
        <v>8.9999999999999998E-4</v>
      </c>
      <c r="E157" s="124">
        <f t="shared" si="40"/>
        <v>23280.500792265393</v>
      </c>
      <c r="F157" s="124">
        <f t="shared" si="41"/>
        <v>23280.5</v>
      </c>
      <c r="G157" s="124">
        <f t="shared" si="31"/>
        <v>2.1128500520717353E-4</v>
      </c>
      <c r="K157" s="124">
        <f t="shared" si="45"/>
        <v>2.1128500520717353E-4</v>
      </c>
      <c r="N157" s="125">
        <f t="shared" ca="1" si="39"/>
        <v>1.1971418425242228E-3</v>
      </c>
      <c r="O157" s="61">
        <f t="shared" si="42"/>
        <v>2.5301482609945474E-3</v>
      </c>
      <c r="P157" s="265">
        <f t="shared" si="43"/>
        <v>40589.05502</v>
      </c>
      <c r="R157" s="124">
        <f t="shared" si="36"/>
        <v>5.3771267990408203E-6</v>
      </c>
      <c r="S157" s="126">
        <v>1</v>
      </c>
      <c r="T157" s="124">
        <f t="shared" si="44"/>
        <v>5.3771267990408203E-6</v>
      </c>
    </row>
    <row r="158" spans="1:20" s="124" customFormat="1">
      <c r="A158" s="164" t="s">
        <v>174</v>
      </c>
      <c r="B158" s="165" t="s">
        <v>53</v>
      </c>
      <c r="C158" s="164">
        <v>55607.556020000004</v>
      </c>
      <c r="D158" s="164">
        <v>6.9999999999999999E-4</v>
      </c>
      <c r="E158" s="124">
        <f t="shared" si="40"/>
        <v>23280.504542012815</v>
      </c>
      <c r="F158" s="124">
        <f t="shared" si="41"/>
        <v>23280.5</v>
      </c>
      <c r="G158" s="124">
        <f t="shared" si="31"/>
        <v>1.2112850090488791E-3</v>
      </c>
      <c r="K158" s="124">
        <f t="shared" si="45"/>
        <v>1.2112850090488791E-3</v>
      </c>
      <c r="N158" s="125">
        <f t="shared" ca="1" si="39"/>
        <v>1.1971418425242228E-3</v>
      </c>
      <c r="O158" s="61">
        <f t="shared" si="42"/>
        <v>2.5301482609945474E-3</v>
      </c>
      <c r="P158" s="265">
        <f t="shared" si="43"/>
        <v>40589.056020000004</v>
      </c>
      <c r="R158" s="124">
        <f t="shared" si="36"/>
        <v>1.7394002773327034E-6</v>
      </c>
      <c r="S158" s="126">
        <v>1</v>
      </c>
      <c r="T158" s="124">
        <f t="shared" si="44"/>
        <v>1.7394002773327034E-6</v>
      </c>
    </row>
    <row r="159" spans="1:20" s="124" customFormat="1">
      <c r="A159" s="164" t="s">
        <v>193</v>
      </c>
      <c r="B159" s="165" t="s">
        <v>53</v>
      </c>
      <c r="C159" s="164">
        <v>55614.8897</v>
      </c>
      <c r="D159" s="164">
        <v>1E-4</v>
      </c>
      <c r="E159" s="124">
        <f t="shared" si="40"/>
        <v>23308.003989581262</v>
      </c>
      <c r="F159" s="124">
        <f t="shared" si="41"/>
        <v>23308</v>
      </c>
      <c r="G159" s="124">
        <f t="shared" si="31"/>
        <v>1.0639600004651584E-3</v>
      </c>
      <c r="K159" s="137">
        <f t="shared" si="45"/>
        <v>1.0639600004651584E-3</v>
      </c>
      <c r="N159" s="125">
        <f t="shared" ca="1" si="39"/>
        <v>1.2418319345770257E-3</v>
      </c>
      <c r="O159" s="61">
        <f t="shared" si="42"/>
        <v>2.5380889168034409E-3</v>
      </c>
      <c r="P159" s="265">
        <f t="shared" si="43"/>
        <v>40596.3897</v>
      </c>
      <c r="R159" s="124">
        <f t="shared" si="36"/>
        <v>2.1730560619846789E-6</v>
      </c>
      <c r="S159" s="126">
        <v>1</v>
      </c>
      <c r="T159" s="124">
        <f t="shared" si="44"/>
        <v>2.1730560619846789E-6</v>
      </c>
    </row>
    <row r="160" spans="1:20" s="124" customFormat="1">
      <c r="A160" s="188" t="s">
        <v>204</v>
      </c>
      <c r="B160" s="163" t="s">
        <v>53</v>
      </c>
      <c r="C160" s="158">
        <v>55650.492339999997</v>
      </c>
      <c r="D160" s="158">
        <v>2.0000000000000001E-4</v>
      </c>
      <c r="E160" s="182">
        <f t="shared" si="40"/>
        <v>23441.504896626404</v>
      </c>
      <c r="F160" s="124">
        <f t="shared" si="41"/>
        <v>23441.5</v>
      </c>
      <c r="N160" s="125">
        <f t="shared" ca="1" si="39"/>
        <v>1.4587820178151717E-3</v>
      </c>
      <c r="O160" s="61">
        <f t="shared" si="42"/>
        <v>2.5768032432331297E-3</v>
      </c>
      <c r="P160" s="265">
        <f t="shared" si="43"/>
        <v>40631.992339999997</v>
      </c>
      <c r="R160" s="124">
        <f>+(J160-O160)^2</f>
        <v>6.6399149543367756E-6</v>
      </c>
      <c r="S160" s="126">
        <v>1</v>
      </c>
      <c r="T160" s="124">
        <f t="shared" si="44"/>
        <v>6.6399149543367756E-6</v>
      </c>
    </row>
    <row r="161" spans="1:20" s="124" customFormat="1">
      <c r="A161" s="188" t="s">
        <v>204</v>
      </c>
      <c r="B161" s="163" t="s">
        <v>53</v>
      </c>
      <c r="C161" s="158">
        <v>55650.492740000002</v>
      </c>
      <c r="D161" s="158">
        <v>2.0000000000000001E-4</v>
      </c>
      <c r="E161" s="182">
        <f t="shared" si="40"/>
        <v>23441.506396525383</v>
      </c>
      <c r="F161" s="124">
        <f t="shared" si="41"/>
        <v>23441.5</v>
      </c>
      <c r="N161" s="125">
        <f t="shared" ca="1" si="39"/>
        <v>1.4587820178151717E-3</v>
      </c>
      <c r="O161" s="61">
        <f t="shared" si="42"/>
        <v>2.5768032432331297E-3</v>
      </c>
      <c r="P161" s="265">
        <f t="shared" si="43"/>
        <v>40631.992740000002</v>
      </c>
      <c r="R161" s="124">
        <f>+(J161-O161)^2</f>
        <v>6.6399149543367756E-6</v>
      </c>
      <c r="S161" s="126">
        <v>1</v>
      </c>
      <c r="T161" s="124">
        <f t="shared" si="44"/>
        <v>6.6399149543367756E-6</v>
      </c>
    </row>
    <row r="162" spans="1:20" s="124" customFormat="1">
      <c r="A162" s="164" t="s">
        <v>194</v>
      </c>
      <c r="B162" s="165" t="s">
        <v>53</v>
      </c>
      <c r="C162" s="164">
        <v>55662.362000000001</v>
      </c>
      <c r="D162" s="164">
        <v>2.0000000000000001E-4</v>
      </c>
      <c r="E162" s="124">
        <f t="shared" si="40"/>
        <v>23486.013123440989</v>
      </c>
      <c r="F162" s="124">
        <f t="shared" si="41"/>
        <v>23486</v>
      </c>
      <c r="G162" s="124">
        <f>C162-(C$7+C$8*F162)</f>
        <v>3.4998200062545948E-3</v>
      </c>
      <c r="J162" s="137">
        <f>G162</f>
        <v>3.4998200062545948E-3</v>
      </c>
      <c r="N162" s="125">
        <f t="shared" ca="1" si="39"/>
        <v>1.5310987122278893E-3</v>
      </c>
      <c r="O162" s="61">
        <f t="shared" si="42"/>
        <v>2.589769213807496E-3</v>
      </c>
      <c r="P162" s="265">
        <f t="shared" si="43"/>
        <v>40643.862000000001</v>
      </c>
      <c r="R162" s="124">
        <f>+(G162-O162)^2</f>
        <v>8.2819244483359242E-7</v>
      </c>
      <c r="S162" s="126">
        <v>1</v>
      </c>
      <c r="T162" s="124">
        <f t="shared" si="44"/>
        <v>8.2819244483359242E-7</v>
      </c>
    </row>
    <row r="163" spans="1:20" s="124" customFormat="1">
      <c r="A163" s="164" t="s">
        <v>194</v>
      </c>
      <c r="B163" s="165" t="s">
        <v>53</v>
      </c>
      <c r="C163" s="164">
        <v>55662.494100000004</v>
      </c>
      <c r="D163" s="164">
        <v>1.2999999999999999E-3</v>
      </c>
      <c r="E163" s="182">
        <f t="shared" si="40"/>
        <v>23486.508465073548</v>
      </c>
      <c r="F163" s="124">
        <f t="shared" si="41"/>
        <v>23486.5</v>
      </c>
      <c r="G163" s="124">
        <f>C163-(C$7+C$8*F163)</f>
        <v>2.2575050097657368E-3</v>
      </c>
      <c r="J163" s="137">
        <f>G163</f>
        <v>2.2575050097657368E-3</v>
      </c>
      <c r="N163" s="125">
        <f t="shared" ca="1" si="39"/>
        <v>1.5319112593561238E-3</v>
      </c>
      <c r="O163" s="61">
        <f t="shared" si="42"/>
        <v>2.589915072697891E-3</v>
      </c>
      <c r="P163" s="265">
        <f t="shared" si="43"/>
        <v>40643.994100000004</v>
      </c>
      <c r="R163" s="124">
        <f>+(G163-O163)^2</f>
        <v>1.1049644993855876E-7</v>
      </c>
      <c r="S163" s="126">
        <v>1</v>
      </c>
      <c r="T163" s="124">
        <f t="shared" si="44"/>
        <v>1.1049644993855876E-7</v>
      </c>
    </row>
    <row r="164" spans="1:20" s="124" customFormat="1">
      <c r="A164" s="164" t="s">
        <v>194</v>
      </c>
      <c r="B164" s="165" t="s">
        <v>53</v>
      </c>
      <c r="C164" s="164">
        <v>55675.43</v>
      </c>
      <c r="D164" s="164">
        <v>2E-3</v>
      </c>
      <c r="E164" s="182">
        <f t="shared" si="40"/>
        <v>23535.01482256403</v>
      </c>
      <c r="F164" s="124">
        <f t="shared" si="41"/>
        <v>23535</v>
      </c>
      <c r="G164" s="124">
        <f>C164-(C$7+C$8*F164)</f>
        <v>3.9529500063508749E-3</v>
      </c>
      <c r="J164" s="137">
        <f>G164</f>
        <v>3.9529500063508749E-3</v>
      </c>
      <c r="N164" s="125">
        <f t="shared" ca="1" si="39"/>
        <v>1.6107283307947029E-3</v>
      </c>
      <c r="O164" s="61">
        <f t="shared" si="42"/>
        <v>2.604081745140689E-3</v>
      </c>
      <c r="P164" s="265">
        <f t="shared" si="43"/>
        <v>40656.93</v>
      </c>
      <c r="R164" s="124">
        <f>+(G164-O164)^2</f>
        <v>1.8194455861001903E-6</v>
      </c>
      <c r="S164" s="126">
        <v>1</v>
      </c>
      <c r="T164" s="124">
        <f t="shared" si="44"/>
        <v>1.8194455861001903E-6</v>
      </c>
    </row>
    <row r="165" spans="1:20" s="124" customFormat="1">
      <c r="A165" s="164" t="s">
        <v>194</v>
      </c>
      <c r="B165" s="165" t="s">
        <v>53</v>
      </c>
      <c r="C165" s="164">
        <v>55675.5625</v>
      </c>
      <c r="D165" s="164">
        <v>1.1999999999999999E-3</v>
      </c>
      <c r="E165" s="182">
        <f t="shared" si="40"/>
        <v>23535.511664095538</v>
      </c>
      <c r="F165" s="124">
        <f t="shared" si="41"/>
        <v>23535.5</v>
      </c>
      <c r="G165" s="124">
        <f>C165-(C$7+C$8*F165)</f>
        <v>3.1106350070331246E-3</v>
      </c>
      <c r="J165" s="137">
        <f>G165</f>
        <v>3.1106350070331246E-3</v>
      </c>
      <c r="N165" s="125">
        <f t="shared" ca="1" si="39"/>
        <v>1.6115408779229373E-3</v>
      </c>
      <c r="O165" s="61">
        <f t="shared" si="42"/>
        <v>2.6042279825893209E-3</v>
      </c>
      <c r="P165" s="265">
        <f t="shared" si="43"/>
        <v>40657.0625</v>
      </c>
      <c r="R165" s="124">
        <f>+(G165-O165)^2</f>
        <v>2.564480744060272E-7</v>
      </c>
      <c r="S165" s="126">
        <v>1</v>
      </c>
      <c r="T165" s="124">
        <f t="shared" si="44"/>
        <v>2.564480744060272E-7</v>
      </c>
    </row>
    <row r="166" spans="1:20" s="124" customFormat="1">
      <c r="A166" s="188" t="s">
        <v>204</v>
      </c>
      <c r="B166" s="163" t="s">
        <v>53</v>
      </c>
      <c r="C166" s="158">
        <v>55692.36275</v>
      </c>
      <c r="D166" s="158">
        <v>4.0000000000000002E-4</v>
      </c>
      <c r="E166" s="182">
        <f t="shared" si="40"/>
        <v>23598.508357980751</v>
      </c>
      <c r="F166" s="124">
        <f t="shared" si="41"/>
        <v>23598.5</v>
      </c>
      <c r="N166" s="125">
        <f t="shared" ca="1" si="39"/>
        <v>1.7139218160802661E-3</v>
      </c>
      <c r="O166" s="61">
        <f t="shared" si="42"/>
        <v>2.6226848076929478E-3</v>
      </c>
      <c r="P166" s="265">
        <f t="shared" si="43"/>
        <v>40673.86275</v>
      </c>
      <c r="R166" s="124">
        <f>+(J166-O166)^2</f>
        <v>6.8784756005033949E-6</v>
      </c>
      <c r="S166" s="126">
        <v>1</v>
      </c>
      <c r="T166" s="124">
        <f t="shared" si="44"/>
        <v>6.8784756005033949E-6</v>
      </c>
    </row>
    <row r="167" spans="1:20" s="124" customFormat="1">
      <c r="A167" s="188" t="s">
        <v>204</v>
      </c>
      <c r="B167" s="163" t="s">
        <v>53</v>
      </c>
      <c r="C167" s="158">
        <v>55692.363749999997</v>
      </c>
      <c r="D167" s="158">
        <v>2.0000000000000001E-4</v>
      </c>
      <c r="E167" s="182">
        <f t="shared" si="40"/>
        <v>23598.512107728144</v>
      </c>
      <c r="F167" s="124">
        <f t="shared" si="41"/>
        <v>23598.5</v>
      </c>
      <c r="N167" s="125">
        <f t="shared" ca="1" si="39"/>
        <v>1.7139218160802661E-3</v>
      </c>
      <c r="O167" s="61">
        <f t="shared" si="42"/>
        <v>2.6226848076929478E-3</v>
      </c>
      <c r="P167" s="265">
        <f t="shared" si="43"/>
        <v>40673.863749999997</v>
      </c>
      <c r="R167" s="124">
        <f>+(J167-O167)^2</f>
        <v>6.8784756005033949E-6</v>
      </c>
      <c r="S167" s="126">
        <v>1</v>
      </c>
      <c r="T167" s="124">
        <f t="shared" si="44"/>
        <v>6.8784756005033949E-6</v>
      </c>
    </row>
    <row r="168" spans="1:20" s="124" customFormat="1">
      <c r="A168" s="188" t="s">
        <v>204</v>
      </c>
      <c r="B168" s="163" t="s">
        <v>54</v>
      </c>
      <c r="C168" s="158">
        <v>55956.516150000003</v>
      </c>
      <c r="D168" s="158">
        <v>2.0000000000000001E-4</v>
      </c>
      <c r="E168" s="182">
        <f t="shared" si="40"/>
        <v>24589.01688485012</v>
      </c>
      <c r="F168" s="124">
        <f t="shared" si="41"/>
        <v>24589</v>
      </c>
      <c r="N168" s="125">
        <f t="shared" ca="1" si="39"/>
        <v>3.3235776771093975E-3</v>
      </c>
      <c r="O168" s="61">
        <f t="shared" si="42"/>
        <v>2.9209287950567203E-3</v>
      </c>
      <c r="P168" s="265">
        <f t="shared" si="43"/>
        <v>40938.016150000003</v>
      </c>
      <c r="R168" s="124">
        <f>+(J168-O168)^2</f>
        <v>8.531825025791503E-6</v>
      </c>
      <c r="S168" s="126">
        <v>1</v>
      </c>
      <c r="T168" s="124">
        <f t="shared" si="44"/>
        <v>8.531825025791503E-6</v>
      </c>
    </row>
    <row r="169" spans="1:20" s="124" customFormat="1">
      <c r="A169" s="158" t="s">
        <v>203</v>
      </c>
      <c r="B169" s="163" t="s">
        <v>53</v>
      </c>
      <c r="C169" s="158">
        <v>55986.9185</v>
      </c>
      <c r="D169" s="158">
        <v>2.9999999999999997E-4</v>
      </c>
      <c r="E169" s="182">
        <f t="shared" si="40"/>
        <v>24703.018017948776</v>
      </c>
      <c r="F169" s="124">
        <f t="shared" si="41"/>
        <v>24703</v>
      </c>
      <c r="G169" s="124">
        <f>C169-(C$7+C$8*F169)</f>
        <v>4.8051100020529702E-3</v>
      </c>
      <c r="K169" s="137">
        <f>G169</f>
        <v>4.8051100020529702E-3</v>
      </c>
      <c r="N169" s="125">
        <f t="shared" ca="1" si="39"/>
        <v>3.5088384223464705E-3</v>
      </c>
      <c r="O169" s="61">
        <f t="shared" si="42"/>
        <v>2.9562274690995713E-3</v>
      </c>
      <c r="P169" s="265">
        <f t="shared" si="43"/>
        <v>40968.4185</v>
      </c>
      <c r="R169" s="124">
        <f>+(G169-O169)^2</f>
        <v>3.418366620660176E-6</v>
      </c>
      <c r="S169" s="126">
        <v>1</v>
      </c>
      <c r="T169" s="124">
        <f t="shared" si="44"/>
        <v>3.418366620660176E-6</v>
      </c>
    </row>
    <row r="170" spans="1:20" s="124" customFormat="1">
      <c r="A170" s="188" t="s">
        <v>204</v>
      </c>
      <c r="B170" s="163" t="s">
        <v>53</v>
      </c>
      <c r="C170" s="158">
        <v>55993.450140000001</v>
      </c>
      <c r="D170" s="158">
        <v>1E-4</v>
      </c>
      <c r="E170" s="182">
        <f t="shared" si="40"/>
        <v>24727.510018106423</v>
      </c>
      <c r="F170" s="124">
        <f t="shared" si="41"/>
        <v>24727.5</v>
      </c>
      <c r="N170" s="125">
        <f t="shared" ca="1" si="39"/>
        <v>3.5486532316298808E-3</v>
      </c>
      <c r="O170" s="61">
        <f t="shared" si="42"/>
        <v>2.9638398028017559E-3</v>
      </c>
      <c r="P170" s="265">
        <f t="shared" si="43"/>
        <v>40974.950140000001</v>
      </c>
      <c r="R170" s="124">
        <f>+(J170-O170)^2</f>
        <v>8.7843463766719508E-6</v>
      </c>
      <c r="S170" s="126">
        <v>1</v>
      </c>
      <c r="T170" s="124">
        <f t="shared" si="44"/>
        <v>8.7843463766719508E-6</v>
      </c>
    </row>
    <row r="171" spans="1:20" s="124" customFormat="1">
      <c r="A171" s="188" t="s">
        <v>204</v>
      </c>
      <c r="B171" s="163" t="s">
        <v>54</v>
      </c>
      <c r="C171" s="158">
        <v>55993.584840000003</v>
      </c>
      <c r="D171" s="158">
        <v>1E-4</v>
      </c>
      <c r="E171" s="182">
        <f t="shared" si="40"/>
        <v>24728.01510908224</v>
      </c>
      <c r="F171" s="124">
        <f t="shared" si="41"/>
        <v>24728</v>
      </c>
      <c r="N171" s="125">
        <f t="shared" ca="1" si="39"/>
        <v>3.5494657787581152E-3</v>
      </c>
      <c r="O171" s="61">
        <f t="shared" si="42"/>
        <v>2.9639952531217589E-3</v>
      </c>
      <c r="P171" s="265">
        <f t="shared" si="43"/>
        <v>40975.084840000003</v>
      </c>
      <c r="R171" s="124">
        <f>+(J171-O171)^2</f>
        <v>8.7852678605283201E-6</v>
      </c>
      <c r="S171" s="126">
        <v>1</v>
      </c>
      <c r="T171" s="124">
        <f t="shared" si="44"/>
        <v>8.7852678605283201E-6</v>
      </c>
    </row>
    <row r="172" spans="1:20" s="124" customFormat="1">
      <c r="A172" s="188" t="s">
        <v>204</v>
      </c>
      <c r="B172" s="163" t="s">
        <v>53</v>
      </c>
      <c r="C172" s="158">
        <v>56007.317990000003</v>
      </c>
      <c r="D172" s="158">
        <v>2.0000000000000001E-4</v>
      </c>
      <c r="E172" s="182">
        <f t="shared" si="40"/>
        <v>24779.510952693472</v>
      </c>
      <c r="F172" s="124">
        <f t="shared" si="41"/>
        <v>24779.5</v>
      </c>
      <c r="N172" s="125">
        <f t="shared" ca="1" si="39"/>
        <v>3.633158132966087E-3</v>
      </c>
      <c r="O172" s="61">
        <f t="shared" si="42"/>
        <v>2.9800273254485415E-3</v>
      </c>
      <c r="P172" s="265">
        <f t="shared" si="43"/>
        <v>40988.817990000003</v>
      </c>
      <c r="R172" s="124">
        <f>+(J172-O172)^2</f>
        <v>8.8805628604199883E-6</v>
      </c>
      <c r="S172" s="126">
        <v>1</v>
      </c>
      <c r="T172" s="124">
        <f t="shared" si="44"/>
        <v>8.8805628604199883E-6</v>
      </c>
    </row>
    <row r="173" spans="1:20" s="124" customFormat="1">
      <c r="A173" s="188" t="s">
        <v>205</v>
      </c>
      <c r="B173" s="163" t="s">
        <v>54</v>
      </c>
      <c r="C173" s="158">
        <v>56008.384599999998</v>
      </c>
      <c r="D173" s="158">
        <v>1.2999999999999999E-3</v>
      </c>
      <c r="E173" s="182">
        <f t="shared" si="40"/>
        <v>24783.510470775916</v>
      </c>
      <c r="F173" s="124">
        <f t="shared" si="41"/>
        <v>24783.5</v>
      </c>
      <c r="G173" s="124">
        <f t="shared" ref="G173:G182" si="46">C173-(C$7+C$8*F173)</f>
        <v>2.792395003780257E-3</v>
      </c>
      <c r="J173" s="137">
        <f t="shared" ref="J173:J179" si="47">G173</f>
        <v>2.792395003780257E-3</v>
      </c>
      <c r="N173" s="125">
        <f t="shared" ca="1" si="39"/>
        <v>3.6396585099919485E-3</v>
      </c>
      <c r="O173" s="61">
        <f t="shared" si="42"/>
        <v>2.981274250050233E-3</v>
      </c>
      <c r="P173" s="265">
        <f t="shared" si="43"/>
        <v>40989.884599999998</v>
      </c>
      <c r="R173" s="124">
        <f t="shared" ref="R173:R182" si="48">+(G173-O173)^2</f>
        <v>3.5675369671514269E-8</v>
      </c>
      <c r="S173" s="126">
        <v>1</v>
      </c>
      <c r="T173" s="124">
        <f t="shared" si="44"/>
        <v>3.5675369671514269E-8</v>
      </c>
    </row>
    <row r="174" spans="1:20" s="124" customFormat="1">
      <c r="A174" s="188" t="s">
        <v>205</v>
      </c>
      <c r="B174" s="163" t="s">
        <v>53</v>
      </c>
      <c r="C174" s="158">
        <v>56008.518499999998</v>
      </c>
      <c r="D174" s="158">
        <v>2.2000000000000001E-3</v>
      </c>
      <c r="E174" s="182">
        <f t="shared" si="40"/>
        <v>24784.012561953801</v>
      </c>
      <c r="F174" s="124">
        <f t="shared" si="41"/>
        <v>24784</v>
      </c>
      <c r="G174" s="124">
        <f t="shared" si="46"/>
        <v>3.3500799981993623E-3</v>
      </c>
      <c r="J174" s="137">
        <f t="shared" si="47"/>
        <v>3.3500799981993623E-3</v>
      </c>
      <c r="N174" s="125">
        <f t="shared" ca="1" si="39"/>
        <v>3.6404710571201829E-3</v>
      </c>
      <c r="O174" s="61">
        <f t="shared" si="42"/>
        <v>2.9814301330082201E-3</v>
      </c>
      <c r="P174" s="265">
        <f t="shared" si="43"/>
        <v>40990.018499999998</v>
      </c>
      <c r="R174" s="124">
        <f t="shared" si="48"/>
        <v>1.3590272310544734E-7</v>
      </c>
      <c r="S174" s="126">
        <v>1</v>
      </c>
      <c r="T174" s="124">
        <f t="shared" si="44"/>
        <v>1.3590272310544734E-7</v>
      </c>
    </row>
    <row r="175" spans="1:20" s="124" customFormat="1">
      <c r="A175" s="188" t="s">
        <v>205</v>
      </c>
      <c r="B175" s="163" t="s">
        <v>54</v>
      </c>
      <c r="C175" s="158">
        <v>56008.652000000002</v>
      </c>
      <c r="D175" s="158">
        <v>5.0000000000000001E-4</v>
      </c>
      <c r="E175" s="182">
        <f t="shared" si="40"/>
        <v>24784.513153232736</v>
      </c>
      <c r="F175" s="124">
        <f t="shared" si="41"/>
        <v>24784.5</v>
      </c>
      <c r="G175" s="124">
        <f t="shared" si="46"/>
        <v>3.5077650027233176E-3</v>
      </c>
      <c r="J175" s="137">
        <f t="shared" si="47"/>
        <v>3.5077650027233176E-3</v>
      </c>
      <c r="N175" s="125">
        <f t="shared" ca="1" si="39"/>
        <v>3.6412836042484173E-3</v>
      </c>
      <c r="O175" s="61">
        <f t="shared" si="42"/>
        <v>2.9815860198290477E-3</v>
      </c>
      <c r="P175" s="265">
        <f t="shared" si="43"/>
        <v>40990.152000000002</v>
      </c>
      <c r="R175" s="124">
        <f t="shared" si="48"/>
        <v>2.7686432203964836E-7</v>
      </c>
      <c r="S175" s="126">
        <v>1</v>
      </c>
      <c r="T175" s="124">
        <f t="shared" si="44"/>
        <v>2.7686432203964836E-7</v>
      </c>
    </row>
    <row r="176" spans="1:20" s="124" customFormat="1">
      <c r="A176" s="188" t="s">
        <v>205</v>
      </c>
      <c r="B176" s="163" t="s">
        <v>54</v>
      </c>
      <c r="C176" s="158">
        <v>56012.383399999999</v>
      </c>
      <c r="D176" s="158">
        <v>1.1000000000000001E-3</v>
      </c>
      <c r="E176" s="182">
        <f t="shared" si="40"/>
        <v>24798.504960709593</v>
      </c>
      <c r="F176" s="124">
        <f t="shared" si="41"/>
        <v>24798.5</v>
      </c>
      <c r="G176" s="124">
        <f t="shared" si="46"/>
        <v>1.3229450050857849E-3</v>
      </c>
      <c r="J176" s="137">
        <f t="shared" si="47"/>
        <v>1.3229450050857849E-3</v>
      </c>
      <c r="N176" s="125">
        <f t="shared" ca="1" si="39"/>
        <v>3.6640349238389325E-3</v>
      </c>
      <c r="O176" s="61">
        <f t="shared" si="42"/>
        <v>2.9859524191248915E-3</v>
      </c>
      <c r="P176" s="265">
        <f t="shared" si="43"/>
        <v>40993.883399999999</v>
      </c>
      <c r="R176" s="124">
        <f t="shared" si="48"/>
        <v>2.7655936591490365E-6</v>
      </c>
      <c r="S176" s="126">
        <v>1</v>
      </c>
      <c r="T176" s="124">
        <f t="shared" si="44"/>
        <v>2.7655936591490365E-6</v>
      </c>
    </row>
    <row r="177" spans="1:21" s="124" customFormat="1">
      <c r="A177" s="188" t="s">
        <v>205</v>
      </c>
      <c r="B177" s="163" t="s">
        <v>53</v>
      </c>
      <c r="C177" s="158">
        <v>56012.519500000002</v>
      </c>
      <c r="D177" s="158">
        <v>2E-3</v>
      </c>
      <c r="E177" s="182">
        <f t="shared" si="40"/>
        <v>24799.015301331783</v>
      </c>
      <c r="F177" s="124">
        <f t="shared" si="41"/>
        <v>24799</v>
      </c>
      <c r="G177" s="124">
        <f t="shared" si="46"/>
        <v>4.0806300021358766E-3</v>
      </c>
      <c r="J177" s="137">
        <f t="shared" si="47"/>
        <v>4.0806300021358766E-3</v>
      </c>
      <c r="N177" s="125">
        <f t="shared" ca="1" si="39"/>
        <v>3.6648474709671669E-3</v>
      </c>
      <c r="O177" s="61">
        <f t="shared" si="42"/>
        <v>2.9861084179680537E-3</v>
      </c>
      <c r="P177" s="265">
        <f t="shared" si="43"/>
        <v>40994.019500000002</v>
      </c>
      <c r="R177" s="124">
        <f t="shared" si="48"/>
        <v>1.1979774982092406E-6</v>
      </c>
      <c r="S177" s="126">
        <v>1</v>
      </c>
      <c r="T177" s="124">
        <f t="shared" si="44"/>
        <v>1.1979774982092406E-6</v>
      </c>
    </row>
    <row r="178" spans="1:21" s="124" customFormat="1">
      <c r="A178" s="188" t="s">
        <v>205</v>
      </c>
      <c r="B178" s="163" t="s">
        <v>54</v>
      </c>
      <c r="C178" s="158">
        <v>56012.651299999998</v>
      </c>
      <c r="D178" s="158">
        <v>1.4E-3</v>
      </c>
      <c r="E178" s="182">
        <f t="shared" si="40"/>
        <v>24799.509518040097</v>
      </c>
      <c r="F178" s="124">
        <f t="shared" si="41"/>
        <v>24799.5</v>
      </c>
      <c r="G178" s="124">
        <f t="shared" si="46"/>
        <v>2.5383149986737408E-3</v>
      </c>
      <c r="J178" s="137">
        <f t="shared" si="47"/>
        <v>2.5383149986737408E-3</v>
      </c>
      <c r="N178" s="125">
        <f t="shared" ref="N178:N191" ca="1" si="49">+C$11+C$12*F178</f>
        <v>3.6656600180954013E-3</v>
      </c>
      <c r="O178" s="61">
        <f t="shared" si="42"/>
        <v>2.9862644206740548E-3</v>
      </c>
      <c r="P178" s="265">
        <f t="shared" si="43"/>
        <v>40994.151299999998</v>
      </c>
      <c r="R178" s="124">
        <f t="shared" si="48"/>
        <v>2.0065868467041542E-7</v>
      </c>
      <c r="S178" s="126">
        <v>1</v>
      </c>
      <c r="T178" s="124">
        <f t="shared" si="44"/>
        <v>2.0065868467041542E-7</v>
      </c>
    </row>
    <row r="179" spans="1:21" s="124" customFormat="1">
      <c r="A179" s="188" t="s">
        <v>206</v>
      </c>
      <c r="B179" s="163" t="s">
        <v>53</v>
      </c>
      <c r="C179" s="158">
        <v>56019.451800000003</v>
      </c>
      <c r="D179" s="158">
        <v>6.9999999999999999E-4</v>
      </c>
      <c r="E179" s="182">
        <f t="shared" si="40"/>
        <v>24825.009675285772</v>
      </c>
      <c r="F179" s="124">
        <f t="shared" si="41"/>
        <v>24825</v>
      </c>
      <c r="G179" s="124">
        <f t="shared" si="46"/>
        <v>2.5802500094869174E-3</v>
      </c>
      <c r="J179" s="137">
        <f t="shared" si="47"/>
        <v>2.5802500094869174E-3</v>
      </c>
      <c r="N179" s="125">
        <f t="shared" ca="1" si="49"/>
        <v>3.7070999216352735E-3</v>
      </c>
      <c r="O179" s="61">
        <f t="shared" si="42"/>
        <v>2.9942256808048314E-3</v>
      </c>
      <c r="P179" s="265">
        <f t="shared" si="43"/>
        <v>41000.951800000003</v>
      </c>
      <c r="R179" s="124">
        <f t="shared" si="48"/>
        <v>1.713758564431176E-7</v>
      </c>
      <c r="S179" s="126">
        <v>1</v>
      </c>
      <c r="T179" s="124">
        <f t="shared" si="44"/>
        <v>1.713758564431176E-7</v>
      </c>
    </row>
    <row r="180" spans="1:21" s="124" customFormat="1">
      <c r="A180" s="158" t="s">
        <v>203</v>
      </c>
      <c r="B180" s="163" t="s">
        <v>54</v>
      </c>
      <c r="C180" s="158">
        <v>56049.719899999996</v>
      </c>
      <c r="D180" s="158">
        <v>4.0000000000000002E-4</v>
      </c>
      <c r="E180" s="182">
        <f t="shared" si="40"/>
        <v>24938.507404794942</v>
      </c>
      <c r="F180" s="124">
        <f t="shared" si="41"/>
        <v>24938.5</v>
      </c>
      <c r="G180" s="124">
        <f t="shared" si="46"/>
        <v>1.9747449987335131E-3</v>
      </c>
      <c r="K180" s="137">
        <f>G180</f>
        <v>1.9747449987335131E-3</v>
      </c>
      <c r="N180" s="125">
        <f t="shared" ca="1" si="49"/>
        <v>3.8915481197441121E-3</v>
      </c>
      <c r="O180" s="61">
        <f t="shared" si="42"/>
        <v>3.0297829777074562E-3</v>
      </c>
      <c r="P180" s="265">
        <f t="shared" si="43"/>
        <v>41031.219899999996</v>
      </c>
      <c r="R180" s="124">
        <f t="shared" si="48"/>
        <v>1.1131051370774225E-6</v>
      </c>
      <c r="S180" s="126">
        <v>1</v>
      </c>
      <c r="T180" s="124">
        <f t="shared" si="44"/>
        <v>1.1131051370774225E-6</v>
      </c>
    </row>
    <row r="181" spans="1:21" s="124" customFormat="1">
      <c r="A181" s="188" t="s">
        <v>205</v>
      </c>
      <c r="B181" s="163" t="s">
        <v>54</v>
      </c>
      <c r="C181" s="158">
        <v>56072.387499999997</v>
      </c>
      <c r="D181" s="158">
        <v>1.5E-3</v>
      </c>
      <c r="E181" s="182">
        <f t="shared" ref="E181:E191" si="50">(C181-C$7)/C$8</f>
        <v>25023.505179132371</v>
      </c>
      <c r="F181" s="124">
        <f t="shared" ref="F181:F191" si="51">ROUND(2*E181,0)/2</f>
        <v>25023.5</v>
      </c>
      <c r="G181" s="124">
        <f t="shared" si="46"/>
        <v>1.3811949975206517E-3</v>
      </c>
      <c r="J181" s="137">
        <f>G181</f>
        <v>1.3811949975206517E-3</v>
      </c>
      <c r="N181" s="125">
        <f t="shared" ca="1" si="49"/>
        <v>4.0296811315436859E-3</v>
      </c>
      <c r="O181" s="61">
        <f t="shared" ref="O181:O191" si="52">D$11+D$12*F181+D$13*F181^2</f>
        <v>3.0565421418729038E-3</v>
      </c>
      <c r="P181" s="265">
        <f t="shared" ref="P181:P191" si="53">C181-15018.5</f>
        <v>41053.887499999997</v>
      </c>
      <c r="R181" s="124">
        <f t="shared" si="48"/>
        <v>2.806788054089246E-6</v>
      </c>
      <c r="S181" s="126">
        <v>1</v>
      </c>
      <c r="T181" s="124">
        <f t="shared" ref="T181:T191" si="54">+R181*S181</f>
        <v>2.806788054089246E-6</v>
      </c>
    </row>
    <row r="182" spans="1:21" s="124" customFormat="1">
      <c r="A182" s="188" t="s">
        <v>205</v>
      </c>
      <c r="B182" s="163" t="s">
        <v>53</v>
      </c>
      <c r="C182" s="158">
        <v>56072.523200000003</v>
      </c>
      <c r="D182" s="158">
        <v>1.6000000000000001E-3</v>
      </c>
      <c r="E182" s="182">
        <f t="shared" si="50"/>
        <v>25024.014019855611</v>
      </c>
      <c r="F182" s="124">
        <f t="shared" si="51"/>
        <v>25024</v>
      </c>
      <c r="G182" s="124">
        <f t="shared" si="46"/>
        <v>3.7388800046755932E-3</v>
      </c>
      <c r="J182" s="137">
        <f>G182</f>
        <v>3.7388800046755932E-3</v>
      </c>
      <c r="N182" s="125">
        <f t="shared" ca="1" si="49"/>
        <v>4.0304936786719203E-3</v>
      </c>
      <c r="O182" s="61">
        <f t="shared" si="52"/>
        <v>3.0566998789936829E-3</v>
      </c>
      <c r="P182" s="265">
        <f t="shared" si="53"/>
        <v>41054.023200000003</v>
      </c>
      <c r="R182" s="124">
        <f t="shared" si="48"/>
        <v>4.6536972387538694E-7</v>
      </c>
      <c r="S182" s="126">
        <v>1</v>
      </c>
      <c r="T182" s="124">
        <f t="shared" si="54"/>
        <v>4.6536972387538694E-7</v>
      </c>
    </row>
    <row r="183" spans="1:21" s="124" customFormat="1">
      <c r="A183" s="188" t="s">
        <v>204</v>
      </c>
      <c r="B183" s="163" t="s">
        <v>54</v>
      </c>
      <c r="C183" s="158">
        <v>56368.537909999999</v>
      </c>
      <c r="D183" s="158">
        <v>4.0000000000000002E-4</v>
      </c>
      <c r="E183" s="182">
        <f t="shared" si="50"/>
        <v>26133.994411301479</v>
      </c>
      <c r="F183" s="124">
        <f t="shared" si="51"/>
        <v>26134</v>
      </c>
      <c r="N183" s="125">
        <f t="shared" ca="1" si="49"/>
        <v>5.8343483033486826E-3</v>
      </c>
      <c r="O183" s="61">
        <f t="shared" si="52"/>
        <v>3.4163993831070596E-3</v>
      </c>
      <c r="P183" s="265">
        <f t="shared" si="53"/>
        <v>41350.037909999999</v>
      </c>
      <c r="R183" s="124">
        <f>+(J183-O183)^2</f>
        <v>1.1671784744894298E-5</v>
      </c>
      <c r="S183" s="126">
        <v>1</v>
      </c>
      <c r="T183" s="124">
        <f t="shared" si="54"/>
        <v>1.1671784744894298E-5</v>
      </c>
    </row>
    <row r="184" spans="1:21" s="124" customFormat="1">
      <c r="A184" s="188" t="s">
        <v>204</v>
      </c>
      <c r="B184" s="163" t="s">
        <v>54</v>
      </c>
      <c r="C184" s="158">
        <v>56368.54075</v>
      </c>
      <c r="D184" s="158">
        <v>1E-4</v>
      </c>
      <c r="E184" s="182">
        <f t="shared" si="50"/>
        <v>26134.005060584121</v>
      </c>
      <c r="F184" s="124">
        <f t="shared" si="51"/>
        <v>26134</v>
      </c>
      <c r="N184" s="125">
        <f t="shared" ca="1" si="49"/>
        <v>5.8343483033486826E-3</v>
      </c>
      <c r="O184" s="61">
        <f t="shared" si="52"/>
        <v>3.4163993831070596E-3</v>
      </c>
      <c r="P184" s="265">
        <f t="shared" si="53"/>
        <v>41350.04075</v>
      </c>
      <c r="R184" s="124">
        <f>+(J184-O184)^2</f>
        <v>1.1671784744894298E-5</v>
      </c>
      <c r="S184" s="126">
        <v>1</v>
      </c>
      <c r="T184" s="124">
        <f t="shared" si="54"/>
        <v>1.1671784744894298E-5</v>
      </c>
    </row>
    <row r="185" spans="1:21" s="124" customFormat="1">
      <c r="A185" s="178" t="s">
        <v>204</v>
      </c>
      <c r="B185" s="212" t="s">
        <v>54</v>
      </c>
      <c r="C185" s="211">
        <v>56368.541160000001</v>
      </c>
      <c r="D185" s="211">
        <v>1E-4</v>
      </c>
      <c r="E185" s="182">
        <f t="shared" si="50"/>
        <v>26134.006597980559</v>
      </c>
      <c r="F185" s="124">
        <f t="shared" si="51"/>
        <v>26134</v>
      </c>
      <c r="N185" s="125">
        <f t="shared" ca="1" si="49"/>
        <v>5.8343483033486826E-3</v>
      </c>
      <c r="O185" s="61">
        <f t="shared" si="52"/>
        <v>3.4163993831070596E-3</v>
      </c>
      <c r="P185" s="265">
        <f t="shared" si="53"/>
        <v>41350.041160000001</v>
      </c>
      <c r="R185" s="124">
        <f>+(J185-O185)^2</f>
        <v>1.1671784744894298E-5</v>
      </c>
      <c r="S185" s="126">
        <v>1</v>
      </c>
      <c r="T185" s="124">
        <f t="shared" si="54"/>
        <v>1.1671784744894298E-5</v>
      </c>
    </row>
    <row r="186" spans="1:21" s="124" customFormat="1">
      <c r="A186" s="178" t="s">
        <v>204</v>
      </c>
      <c r="B186" s="212" t="s">
        <v>54</v>
      </c>
      <c r="C186" s="211">
        <v>56397.343350000003</v>
      </c>
      <c r="D186" s="211">
        <v>1E-4</v>
      </c>
      <c r="E186" s="182">
        <f t="shared" si="50"/>
        <v>26242.007535267428</v>
      </c>
      <c r="F186" s="124">
        <f t="shared" si="51"/>
        <v>26242</v>
      </c>
      <c r="N186" s="125">
        <f t="shared" ca="1" si="49"/>
        <v>6.0098584830469634E-3</v>
      </c>
      <c r="O186" s="61">
        <f t="shared" si="52"/>
        <v>3.4524134393225936E-3</v>
      </c>
      <c r="P186" s="265">
        <f t="shared" si="53"/>
        <v>41378.843350000003</v>
      </c>
      <c r="R186" s="124">
        <f>+(J186-O186)^2</f>
        <v>1.191915855601526E-5</v>
      </c>
      <c r="S186" s="126">
        <v>1</v>
      </c>
      <c r="T186" s="124">
        <f t="shared" si="54"/>
        <v>1.191915855601526E-5</v>
      </c>
    </row>
    <row r="187" spans="1:21" s="124" customFormat="1">
      <c r="A187" s="178" t="s">
        <v>204</v>
      </c>
      <c r="B187" s="212" t="s">
        <v>54</v>
      </c>
      <c r="C187" s="211">
        <v>56397.343569999997</v>
      </c>
      <c r="D187" s="211">
        <v>1E-4</v>
      </c>
      <c r="E187" s="182">
        <f t="shared" si="50"/>
        <v>26242.008360211839</v>
      </c>
      <c r="F187" s="124">
        <f t="shared" si="51"/>
        <v>26242</v>
      </c>
      <c r="N187" s="125">
        <f t="shared" ca="1" si="49"/>
        <v>6.0098584830469634E-3</v>
      </c>
      <c r="O187" s="61">
        <f t="shared" si="52"/>
        <v>3.4524134393225936E-3</v>
      </c>
      <c r="P187" s="265">
        <f t="shared" si="53"/>
        <v>41378.843569999997</v>
      </c>
      <c r="R187" s="124">
        <f>+(J187-O187)^2</f>
        <v>1.191915855601526E-5</v>
      </c>
      <c r="S187" s="126">
        <v>1</v>
      </c>
      <c r="T187" s="124">
        <f t="shared" si="54"/>
        <v>1.191915855601526E-5</v>
      </c>
    </row>
    <row r="188" spans="1:21">
      <c r="A188" s="211" t="s">
        <v>752</v>
      </c>
      <c r="B188" s="212" t="s">
        <v>53</v>
      </c>
      <c r="C188" s="228">
        <v>56712.435920000004</v>
      </c>
      <c r="D188" s="211">
        <v>2.0000000000000001E-4</v>
      </c>
      <c r="E188" s="182">
        <f t="shared" si="50"/>
        <v>27423.525082791635</v>
      </c>
      <c r="F188" s="124">
        <f t="shared" si="51"/>
        <v>27423.5</v>
      </c>
      <c r="G188" s="124">
        <f t="shared" ref="G188:G202" si="55">C188-(C$7+C$8*F188)</f>
        <v>6.6891950045828708E-3</v>
      </c>
      <c r="H188" s="124"/>
      <c r="I188" s="124"/>
      <c r="J188" s="137">
        <f t="shared" ref="J188:J202" si="56">G188</f>
        <v>6.6891950045828708E-3</v>
      </c>
      <c r="K188" s="124"/>
      <c r="L188" s="124"/>
      <c r="M188" s="124"/>
      <c r="N188" s="125">
        <f t="shared" ca="1" si="49"/>
        <v>7.9299073470610187E-3</v>
      </c>
      <c r="O188" s="61">
        <f t="shared" si="52"/>
        <v>3.8581709578002165E-3</v>
      </c>
      <c r="P188" s="265">
        <f t="shared" si="53"/>
        <v>41693.935920000004</v>
      </c>
      <c r="Q188" s="124"/>
      <c r="R188" s="124">
        <f t="shared" ref="R188:R202" si="57">+(G188-O188)^2</f>
        <v>8.0146971534616362E-6</v>
      </c>
      <c r="S188" s="126">
        <v>1</v>
      </c>
      <c r="T188" s="124">
        <f t="shared" si="54"/>
        <v>8.0146971534616362E-6</v>
      </c>
      <c r="U188" s="1"/>
    </row>
    <row r="189" spans="1:21">
      <c r="A189" s="211" t="s">
        <v>752</v>
      </c>
      <c r="B189" s="212" t="s">
        <v>53</v>
      </c>
      <c r="C189" s="228">
        <v>56712.436439999998</v>
      </c>
      <c r="D189" s="211">
        <v>1E-4</v>
      </c>
      <c r="E189" s="182">
        <f t="shared" si="50"/>
        <v>27423.527032660266</v>
      </c>
      <c r="F189" s="124">
        <f t="shared" si="51"/>
        <v>27423.5</v>
      </c>
      <c r="G189" s="124">
        <f t="shared" si="55"/>
        <v>7.2091949987225235E-3</v>
      </c>
      <c r="H189" s="124"/>
      <c r="I189" s="124"/>
      <c r="J189" s="137">
        <f t="shared" si="56"/>
        <v>7.2091949987225235E-3</v>
      </c>
      <c r="K189" s="124"/>
      <c r="L189" s="124"/>
      <c r="M189" s="124"/>
      <c r="N189" s="125">
        <f t="shared" ca="1" si="49"/>
        <v>7.9299073470610187E-3</v>
      </c>
      <c r="O189" s="61">
        <f t="shared" si="52"/>
        <v>3.8581709578002165E-3</v>
      </c>
      <c r="P189" s="265">
        <f t="shared" si="53"/>
        <v>41693.936439999998</v>
      </c>
      <c r="Q189" s="124"/>
      <c r="R189" s="124">
        <f t="shared" si="57"/>
        <v>1.1229362122839267E-5</v>
      </c>
      <c r="S189" s="126">
        <v>1</v>
      </c>
      <c r="T189" s="124">
        <f t="shared" si="54"/>
        <v>1.1229362122839267E-5</v>
      </c>
      <c r="U189" s="1"/>
    </row>
    <row r="190" spans="1:21">
      <c r="A190" s="211" t="s">
        <v>752</v>
      </c>
      <c r="B190" s="212" t="s">
        <v>53</v>
      </c>
      <c r="C190" s="228">
        <v>56712.436450000001</v>
      </c>
      <c r="D190" s="211">
        <v>2.9999999999999997E-4</v>
      </c>
      <c r="E190" s="182">
        <f t="shared" si="50"/>
        <v>27423.527070157754</v>
      </c>
      <c r="F190" s="124">
        <f t="shared" si="51"/>
        <v>27423.5</v>
      </c>
      <c r="G190" s="124">
        <f t="shared" si="55"/>
        <v>7.219195002107881E-3</v>
      </c>
      <c r="H190" s="124"/>
      <c r="I190" s="124"/>
      <c r="J190" s="137">
        <f t="shared" si="56"/>
        <v>7.219195002107881E-3</v>
      </c>
      <c r="K190" s="124"/>
      <c r="L190" s="124"/>
      <c r="M190" s="124"/>
      <c r="N190" s="125">
        <f t="shared" ca="1" si="49"/>
        <v>7.9299073470610187E-3</v>
      </c>
      <c r="O190" s="61">
        <f t="shared" si="52"/>
        <v>3.8581709578002165E-3</v>
      </c>
      <c r="P190" s="265">
        <f t="shared" si="53"/>
        <v>41693.936450000001</v>
      </c>
      <c r="Q190" s="124"/>
      <c r="R190" s="124">
        <f t="shared" si="57"/>
        <v>1.129648262641425E-5</v>
      </c>
      <c r="S190" s="126">
        <v>1</v>
      </c>
      <c r="T190" s="124">
        <f t="shared" si="54"/>
        <v>1.129648262641425E-5</v>
      </c>
      <c r="U190" s="1"/>
    </row>
    <row r="191" spans="1:21">
      <c r="A191" s="211" t="s">
        <v>752</v>
      </c>
      <c r="B191" s="212" t="s">
        <v>54</v>
      </c>
      <c r="C191" s="228">
        <v>56712.568729999999</v>
      </c>
      <c r="D191" s="211">
        <v>2.9999999999999997E-4</v>
      </c>
      <c r="E191" s="182">
        <f t="shared" si="50"/>
        <v>27424.02308674483</v>
      </c>
      <c r="F191" s="124">
        <f t="shared" si="51"/>
        <v>27424</v>
      </c>
      <c r="G191" s="124">
        <f t="shared" si="55"/>
        <v>6.1568800010718405E-3</v>
      </c>
      <c r="H191" s="124"/>
      <c r="I191" s="124"/>
      <c r="J191" s="137">
        <f t="shared" si="56"/>
        <v>6.1568800010718405E-3</v>
      </c>
      <c r="K191" s="124"/>
      <c r="L191" s="124"/>
      <c r="M191" s="124"/>
      <c r="N191" s="125">
        <f t="shared" ca="1" si="49"/>
        <v>7.9307198941892532E-3</v>
      </c>
      <c r="O191" s="61">
        <f t="shared" si="52"/>
        <v>3.8583472365489131E-3</v>
      </c>
      <c r="P191" s="265">
        <f t="shared" si="53"/>
        <v>41694.068729999999</v>
      </c>
      <c r="Q191" s="124"/>
      <c r="R191" s="124">
        <f t="shared" si="57"/>
        <v>5.2832528695854115E-6</v>
      </c>
      <c r="S191" s="126">
        <v>1</v>
      </c>
      <c r="T191" s="124">
        <f t="shared" si="54"/>
        <v>5.2832528695854115E-6</v>
      </c>
      <c r="U191" s="1"/>
    </row>
    <row r="192" spans="1:21" s="124" customFormat="1">
      <c r="A192" s="186" t="s">
        <v>751</v>
      </c>
      <c r="B192" s="185" t="s">
        <v>53</v>
      </c>
      <c r="C192" s="186">
        <v>56737.370499999997</v>
      </c>
      <c r="D192" s="186">
        <v>1E-4</v>
      </c>
      <c r="E192" s="182">
        <f t="shared" ref="E192:E202" si="58">(C192-C$7)/C$8</f>
        <v>27517.023459507211</v>
      </c>
      <c r="F192" s="124">
        <f t="shared" ref="F192:F202" si="59">ROUND(2*E192,0)/2</f>
        <v>27517</v>
      </c>
      <c r="G192" s="124">
        <f t="shared" si="55"/>
        <v>6.2562899984186515E-3</v>
      </c>
      <c r="J192" s="137">
        <f t="shared" si="56"/>
        <v>6.2562899984186515E-3</v>
      </c>
      <c r="N192" s="125">
        <f t="shared" ref="N192:N202" ca="1" si="60">+C$11+C$12*F192</f>
        <v>8.0818536600405499E-3</v>
      </c>
      <c r="O192" s="61">
        <f t="shared" ref="O192:O202" si="61">D$11+D$12*F192+D$13*F192^2</f>
        <v>3.8912022624420545E-3</v>
      </c>
      <c r="P192" s="265">
        <f t="shared" ref="P192:P202" si="62">C192-15018.5</f>
        <v>41718.870499999997</v>
      </c>
      <c r="R192" s="124">
        <f t="shared" si="57"/>
        <v>5.5936399988669058E-6</v>
      </c>
      <c r="S192" s="126">
        <v>1</v>
      </c>
      <c r="T192" s="124">
        <f t="shared" ref="T192:T202" si="63">+R192*S192</f>
        <v>5.5936399988669058E-6</v>
      </c>
    </row>
    <row r="193" spans="1:21">
      <c r="A193" s="255" t="s">
        <v>753</v>
      </c>
      <c r="B193" s="256" t="s">
        <v>53</v>
      </c>
      <c r="C193" s="257">
        <v>57091.398840000002</v>
      </c>
      <c r="D193" s="257">
        <v>4.0000000000000002E-4</v>
      </c>
      <c r="E193" s="182">
        <f t="shared" si="58"/>
        <v>28844.54030965341</v>
      </c>
      <c r="F193" s="124">
        <f t="shared" si="59"/>
        <v>28844.5</v>
      </c>
      <c r="G193" s="124">
        <f t="shared" si="55"/>
        <v>1.0749965003924444E-2</v>
      </c>
      <c r="H193" s="124"/>
      <c r="I193" s="124"/>
      <c r="J193" s="137">
        <f t="shared" si="56"/>
        <v>1.0749965003924444E-2</v>
      </c>
      <c r="K193" s="124"/>
      <c r="L193" s="124"/>
      <c r="M193" s="124"/>
      <c r="N193" s="125">
        <f t="shared" ca="1" si="60"/>
        <v>1.0239166285498577E-2</v>
      </c>
      <c r="O193" s="61">
        <f t="shared" si="61"/>
        <v>4.3747496788739777E-3</v>
      </c>
      <c r="P193" s="265">
        <f t="shared" si="62"/>
        <v>42072.898840000002</v>
      </c>
      <c r="Q193" s="124"/>
      <c r="R193" s="124">
        <f t="shared" si="57"/>
        <v>4.0643370440758326E-5</v>
      </c>
      <c r="S193" s="126">
        <v>1</v>
      </c>
      <c r="T193" s="124">
        <f t="shared" si="63"/>
        <v>4.0643370440758326E-5</v>
      </c>
      <c r="U193" s="1"/>
    </row>
    <row r="194" spans="1:21">
      <c r="A194" s="255" t="s">
        <v>753</v>
      </c>
      <c r="B194" s="256" t="s">
        <v>53</v>
      </c>
      <c r="C194" s="257">
        <v>57091.399169999997</v>
      </c>
      <c r="D194" s="257">
        <v>2.9999999999999997E-4</v>
      </c>
      <c r="E194" s="182">
        <f t="shared" si="58"/>
        <v>28844.541547070035</v>
      </c>
      <c r="F194" s="124">
        <f t="shared" si="59"/>
        <v>28844.5</v>
      </c>
      <c r="G194" s="124">
        <f t="shared" si="55"/>
        <v>1.1079964999225922E-2</v>
      </c>
      <c r="H194" s="124"/>
      <c r="I194" s="124"/>
      <c r="J194" s="137">
        <f t="shared" si="56"/>
        <v>1.1079964999225922E-2</v>
      </c>
      <c r="K194" s="124"/>
      <c r="L194" s="124"/>
      <c r="M194" s="124"/>
      <c r="N194" s="125">
        <f t="shared" ca="1" si="60"/>
        <v>1.0239166285498577E-2</v>
      </c>
      <c r="O194" s="61">
        <f t="shared" si="61"/>
        <v>4.3747496788739777E-3</v>
      </c>
      <c r="P194" s="265">
        <f t="shared" si="62"/>
        <v>42072.899169999997</v>
      </c>
      <c r="Q194" s="124"/>
      <c r="R194" s="124">
        <f t="shared" si="57"/>
        <v>4.4959912492282426E-5</v>
      </c>
      <c r="S194" s="126">
        <v>1</v>
      </c>
      <c r="T194" s="124">
        <f t="shared" si="63"/>
        <v>4.4959912492282426E-5</v>
      </c>
      <c r="U194" s="1"/>
    </row>
    <row r="195" spans="1:21">
      <c r="A195" s="258" t="s">
        <v>753</v>
      </c>
      <c r="B195" s="259" t="s">
        <v>53</v>
      </c>
      <c r="C195" s="260">
        <v>57091.40036</v>
      </c>
      <c r="D195" s="260">
        <v>2.0000000000000001E-4</v>
      </c>
      <c r="E195" s="182">
        <f t="shared" si="58"/>
        <v>28844.546009269463</v>
      </c>
      <c r="F195" s="124">
        <f t="shared" si="59"/>
        <v>28844.5</v>
      </c>
      <c r="G195" s="124">
        <f t="shared" si="55"/>
        <v>1.2269965001905803E-2</v>
      </c>
      <c r="H195" s="124"/>
      <c r="I195" s="124"/>
      <c r="J195" s="137">
        <f t="shared" si="56"/>
        <v>1.2269965001905803E-2</v>
      </c>
      <c r="K195" s="124"/>
      <c r="L195" s="124"/>
      <c r="M195" s="124"/>
      <c r="N195" s="125">
        <f t="shared" ca="1" si="60"/>
        <v>1.0239166285498577E-2</v>
      </c>
      <c r="O195" s="61">
        <f t="shared" si="61"/>
        <v>4.3747496788739777E-3</v>
      </c>
      <c r="P195" s="265">
        <f t="shared" si="62"/>
        <v>42072.90036</v>
      </c>
      <c r="Q195" s="124"/>
      <c r="R195" s="124">
        <f t="shared" si="57"/>
        <v>6.2334424997036509E-5</v>
      </c>
      <c r="S195" s="126">
        <v>1</v>
      </c>
      <c r="T195" s="124">
        <f t="shared" si="63"/>
        <v>6.2334424997036509E-5</v>
      </c>
      <c r="U195" s="1"/>
    </row>
    <row r="196" spans="1:21">
      <c r="A196" s="258" t="s">
        <v>753</v>
      </c>
      <c r="B196" s="259" t="s">
        <v>54</v>
      </c>
      <c r="C196" s="260">
        <v>57091.534670000001</v>
      </c>
      <c r="D196" s="260">
        <v>2.0000000000000001E-4</v>
      </c>
      <c r="E196" s="182">
        <f t="shared" si="58"/>
        <v>28845.049637843786</v>
      </c>
      <c r="F196" s="124">
        <f t="shared" si="59"/>
        <v>28845</v>
      </c>
      <c r="G196" s="124">
        <f t="shared" si="55"/>
        <v>1.3237650004157331E-2</v>
      </c>
      <c r="H196" s="124"/>
      <c r="I196" s="124"/>
      <c r="J196" s="137">
        <f t="shared" si="56"/>
        <v>1.3237650004157331E-2</v>
      </c>
      <c r="K196" s="124"/>
      <c r="L196" s="124"/>
      <c r="M196" s="124"/>
      <c r="N196" s="125">
        <f t="shared" ca="1" si="60"/>
        <v>1.0239978832626805E-2</v>
      </c>
      <c r="O196" s="61">
        <f t="shared" si="61"/>
        <v>4.374936935811537E-3</v>
      </c>
      <c r="P196" s="265">
        <f t="shared" si="62"/>
        <v>42073.034670000001</v>
      </c>
      <c r="Q196" s="124"/>
      <c r="R196" s="124">
        <f t="shared" si="57"/>
        <v>7.8547682931827319E-5</v>
      </c>
      <c r="S196" s="126">
        <v>1</v>
      </c>
      <c r="T196" s="124">
        <f t="shared" si="63"/>
        <v>7.8547682931827319E-5</v>
      </c>
    </row>
    <row r="197" spans="1:21">
      <c r="A197" s="258" t="s">
        <v>753</v>
      </c>
      <c r="B197" s="259" t="s">
        <v>54</v>
      </c>
      <c r="C197" s="260">
        <v>57091.534679999997</v>
      </c>
      <c r="D197" s="260">
        <v>2.9999999999999997E-4</v>
      </c>
      <c r="E197" s="182">
        <f t="shared" si="58"/>
        <v>28845.049675341248</v>
      </c>
      <c r="F197" s="124">
        <f t="shared" si="59"/>
        <v>28845</v>
      </c>
      <c r="G197" s="124">
        <f t="shared" si="55"/>
        <v>1.3247650000266731E-2</v>
      </c>
      <c r="H197" s="124"/>
      <c r="I197" s="124"/>
      <c r="J197" s="137">
        <f t="shared" si="56"/>
        <v>1.3247650000266731E-2</v>
      </c>
      <c r="K197" s="124"/>
      <c r="L197" s="124"/>
      <c r="M197" s="124"/>
      <c r="N197" s="125">
        <f t="shared" ca="1" si="60"/>
        <v>1.0239978832626805E-2</v>
      </c>
      <c r="O197" s="61">
        <f t="shared" si="61"/>
        <v>4.374936935811537E-3</v>
      </c>
      <c r="P197" s="265">
        <f t="shared" si="62"/>
        <v>42073.034679999997</v>
      </c>
      <c r="Q197" s="124"/>
      <c r="R197" s="124">
        <f t="shared" si="57"/>
        <v>7.8725037124153878E-5</v>
      </c>
      <c r="S197" s="126">
        <v>1</v>
      </c>
      <c r="T197" s="124">
        <f t="shared" si="63"/>
        <v>7.8725037124153878E-5</v>
      </c>
    </row>
    <row r="198" spans="1:21">
      <c r="A198" s="258" t="s">
        <v>753</v>
      </c>
      <c r="B198" s="259" t="s">
        <v>54</v>
      </c>
      <c r="C198" s="260">
        <v>57091.534749999999</v>
      </c>
      <c r="D198" s="260">
        <v>2.9999999999999997E-4</v>
      </c>
      <c r="E198" s="182">
        <f t="shared" si="58"/>
        <v>28845.049937823573</v>
      </c>
      <c r="F198" s="124">
        <f t="shared" si="59"/>
        <v>28845</v>
      </c>
      <c r="G198" s="124">
        <f t="shared" si="55"/>
        <v>1.3317650002136361E-2</v>
      </c>
      <c r="H198" s="124"/>
      <c r="I198" s="124"/>
      <c r="J198" s="137">
        <f t="shared" si="56"/>
        <v>1.3317650002136361E-2</v>
      </c>
      <c r="K198" s="124"/>
      <c r="L198" s="124"/>
      <c r="M198" s="124"/>
      <c r="N198" s="125">
        <f t="shared" ca="1" si="60"/>
        <v>1.0239978832626805E-2</v>
      </c>
      <c r="O198" s="61">
        <f t="shared" si="61"/>
        <v>4.374936935811537E-3</v>
      </c>
      <c r="P198" s="265">
        <f t="shared" si="62"/>
        <v>42073.034749999999</v>
      </c>
      <c r="Q198" s="124"/>
      <c r="R198" s="124">
        <f t="shared" si="57"/>
        <v>7.9972116986616737E-5</v>
      </c>
      <c r="S198" s="126">
        <v>1</v>
      </c>
      <c r="T198" s="124">
        <f t="shared" si="63"/>
        <v>7.9972116986616737E-5</v>
      </c>
    </row>
    <row r="199" spans="1:21">
      <c r="A199" s="78" t="s">
        <v>0</v>
      </c>
      <c r="B199" s="261" t="s">
        <v>53</v>
      </c>
      <c r="C199" s="262">
        <v>57465.427900000002</v>
      </c>
      <c r="D199" s="270">
        <v>2.3999999999999998E-3</v>
      </c>
      <c r="E199" s="182">
        <f t="shared" si="58"/>
        <v>30247.054807770535</v>
      </c>
      <c r="F199" s="124">
        <f t="shared" si="59"/>
        <v>30247</v>
      </c>
      <c r="G199" s="124">
        <f t="shared" si="55"/>
        <v>1.4616390006267466E-2</v>
      </c>
      <c r="H199" s="124"/>
      <c r="I199" s="124"/>
      <c r="J199" s="137">
        <f t="shared" si="56"/>
        <v>1.4616390006267466E-2</v>
      </c>
      <c r="K199" s="124"/>
      <c r="L199" s="124"/>
      <c r="M199" s="124"/>
      <c r="N199" s="125">
        <f t="shared" ca="1" si="60"/>
        <v>1.2518360980191517E-2</v>
      </c>
      <c r="O199" s="61">
        <f t="shared" si="61"/>
        <v>4.9151964285931958E-3</v>
      </c>
      <c r="P199" s="265">
        <f t="shared" si="62"/>
        <v>42446.927900000002</v>
      </c>
      <c r="Q199" s="124"/>
      <c r="R199" s="124">
        <f t="shared" si="57"/>
        <v>9.4113156831508499E-5</v>
      </c>
      <c r="S199" s="126">
        <v>1</v>
      </c>
      <c r="T199" s="124">
        <f t="shared" si="63"/>
        <v>9.4113156831508499E-5</v>
      </c>
    </row>
    <row r="200" spans="1:21">
      <c r="A200" s="78" t="s">
        <v>0</v>
      </c>
      <c r="B200" s="261" t="s">
        <v>53</v>
      </c>
      <c r="C200" s="262">
        <v>57465.561500000003</v>
      </c>
      <c r="D200" s="270">
        <v>2.3E-3</v>
      </c>
      <c r="E200" s="182">
        <f t="shared" si="58"/>
        <v>30247.555774024197</v>
      </c>
      <c r="F200" s="124">
        <f t="shared" si="59"/>
        <v>30247.5</v>
      </c>
      <c r="G200" s="124">
        <f t="shared" si="55"/>
        <v>1.4874075008265208E-2</v>
      </c>
      <c r="H200" s="124"/>
      <c r="I200" s="124"/>
      <c r="J200" s="137">
        <f t="shared" si="56"/>
        <v>1.4874075008265208E-2</v>
      </c>
      <c r="K200" s="124"/>
      <c r="L200" s="124"/>
      <c r="M200" s="124"/>
      <c r="N200" s="125">
        <f t="shared" ca="1" si="60"/>
        <v>1.2519173527319752E-2</v>
      </c>
      <c r="O200" s="61">
        <f t="shared" si="61"/>
        <v>4.9153945207945681E-3</v>
      </c>
      <c r="P200" s="265">
        <f t="shared" si="62"/>
        <v>42447.061500000003</v>
      </c>
      <c r="Q200" s="124"/>
      <c r="R200" s="124">
        <f t="shared" si="57"/>
        <v>9.9175317051528489E-5</v>
      </c>
      <c r="S200" s="126">
        <v>1</v>
      </c>
      <c r="T200" s="124">
        <f t="shared" si="63"/>
        <v>9.9175317051528489E-5</v>
      </c>
    </row>
    <row r="201" spans="1:21" s="124" customFormat="1">
      <c r="A201" s="224" t="s">
        <v>756</v>
      </c>
      <c r="B201" s="225" t="s">
        <v>53</v>
      </c>
      <c r="C201" s="226">
        <v>57846.387449999806</v>
      </c>
      <c r="D201" s="226">
        <v>1E-4</v>
      </c>
      <c r="E201" s="182">
        <f t="shared" si="58"/>
        <v>31675.556892798093</v>
      </c>
      <c r="F201" s="124">
        <f t="shared" si="59"/>
        <v>31675.5</v>
      </c>
      <c r="G201" s="124">
        <f t="shared" si="55"/>
        <v>1.5172434810665436E-2</v>
      </c>
      <c r="J201" s="137">
        <f t="shared" si="56"/>
        <v>1.5172434810665436E-2</v>
      </c>
      <c r="N201" s="125">
        <f t="shared" ca="1" si="60"/>
        <v>1.4839808125552564E-2</v>
      </c>
      <c r="O201" s="61">
        <f t="shared" si="61"/>
        <v>5.4969054436249144E-3</v>
      </c>
      <c r="P201" s="265">
        <f t="shared" si="62"/>
        <v>42827.887449999806</v>
      </c>
      <c r="R201" s="124">
        <f t="shared" si="57"/>
        <v>9.3615868532463564E-5</v>
      </c>
      <c r="S201" s="126">
        <v>1</v>
      </c>
      <c r="T201" s="124">
        <f t="shared" si="63"/>
        <v>9.3615868532463564E-5</v>
      </c>
      <c r="U201" s="131"/>
    </row>
    <row r="202" spans="1:21" s="124" customFormat="1">
      <c r="A202" s="15" t="s">
        <v>758</v>
      </c>
      <c r="B202" s="210"/>
      <c r="C202" s="229">
        <v>58560.9712</v>
      </c>
      <c r="D202" s="229">
        <v>5.0000000000000001E-4</v>
      </c>
      <c r="E202" s="182">
        <f t="shared" si="58"/>
        <v>34355.065456903176</v>
      </c>
      <c r="F202" s="124">
        <f t="shared" si="59"/>
        <v>34355</v>
      </c>
      <c r="G202" s="124">
        <f t="shared" si="55"/>
        <v>1.7456350004067644E-2</v>
      </c>
      <c r="J202" s="137">
        <f t="shared" si="56"/>
        <v>1.7456350004067644E-2</v>
      </c>
      <c r="N202" s="125">
        <f t="shared" ca="1" si="60"/>
        <v>1.9194248185752022E-2</v>
      </c>
      <c r="O202" s="61">
        <f t="shared" si="61"/>
        <v>6.6730820376683861E-3</v>
      </c>
      <c r="P202" s="265">
        <f t="shared" si="62"/>
        <v>43542.4712</v>
      </c>
      <c r="R202" s="124">
        <f t="shared" si="57"/>
        <v>1.162788680351724E-4</v>
      </c>
      <c r="S202" s="126">
        <v>1</v>
      </c>
      <c r="T202" s="124">
        <f t="shared" si="63"/>
        <v>1.162788680351724E-4</v>
      </c>
      <c r="U202" s="131"/>
    </row>
    <row r="203" spans="1:21">
      <c r="A203" s="268" t="s">
        <v>757</v>
      </c>
      <c r="B203" s="269" t="s">
        <v>53</v>
      </c>
      <c r="C203" s="272">
        <v>59344.760499999997</v>
      </c>
      <c r="D203" s="273">
        <v>1.2999999999999999E-3</v>
      </c>
      <c r="E203" s="182">
        <f t="shared" ref="E203" si="64">(C203-C$7)/C$8</f>
        <v>37294.077352714332</v>
      </c>
      <c r="F203" s="124">
        <f t="shared" ref="F203" si="65">ROUND(2*E203,0)/2</f>
        <v>37294</v>
      </c>
      <c r="G203" s="124">
        <f t="shared" ref="G203" si="66">C203-(C$7+C$8*F203)</f>
        <v>2.0628780002880376E-2</v>
      </c>
      <c r="H203" s="124"/>
      <c r="I203" s="124"/>
      <c r="J203" s="137">
        <f t="shared" ref="J203" si="67">G203</f>
        <v>2.0628780002880376E-2</v>
      </c>
      <c r="K203" s="124"/>
      <c r="L203" s="124"/>
      <c r="M203" s="124"/>
      <c r="N203" s="125">
        <f t="shared" ref="N203" ca="1" si="68">+C$11+C$12*F203</f>
        <v>2.397040020550429E-2</v>
      </c>
      <c r="O203" s="61">
        <f t="shared" ref="O203" si="69">D$11+D$12*F203+D$13*F203^2</f>
        <v>8.0907394922917816E-3</v>
      </c>
      <c r="P203" s="265">
        <f t="shared" ref="P203" si="70">C203-15018.5</f>
        <v>44326.260499999997</v>
      </c>
      <c r="Q203" s="124"/>
      <c r="R203" s="124">
        <f t="shared" ref="R203" si="71">+(G203-O203)^2</f>
        <v>1.5720245984516071E-4</v>
      </c>
      <c r="S203" s="126">
        <v>1</v>
      </c>
      <c r="T203" s="124">
        <f t="shared" ref="T203" si="72">+R203*S203</f>
        <v>1.5720245984516071E-4</v>
      </c>
    </row>
    <row r="204" spans="1:21">
      <c r="D204" s="67"/>
      <c r="F204" s="8"/>
      <c r="N204" s="8"/>
      <c r="O204" s="61"/>
      <c r="P204" s="4"/>
    </row>
    <row r="205" spans="1:21">
      <c r="D205" s="67"/>
      <c r="F205" s="8"/>
      <c r="N205" s="8"/>
      <c r="O205" s="61"/>
      <c r="P205" s="4"/>
    </row>
    <row r="206" spans="1:21">
      <c r="D206" s="67"/>
      <c r="F206" s="8"/>
      <c r="N206" s="8"/>
      <c r="O206" s="61"/>
      <c r="P206" s="4"/>
    </row>
    <row r="207" spans="1:21">
      <c r="D207" s="67"/>
      <c r="F207" s="8"/>
      <c r="N207" s="8"/>
      <c r="O207" s="61"/>
      <c r="P207" s="4"/>
    </row>
    <row r="208" spans="1:21">
      <c r="D208" s="67"/>
      <c r="F208" s="8"/>
      <c r="N208" s="8"/>
      <c r="O208" s="61"/>
      <c r="P208" s="4"/>
    </row>
    <row r="209" spans="4:16">
      <c r="D209" s="67"/>
      <c r="F209" s="8"/>
      <c r="N209" s="8"/>
      <c r="O209" s="61"/>
      <c r="P209" s="4"/>
    </row>
    <row r="210" spans="4:16">
      <c r="D210" s="67"/>
      <c r="F210" s="8"/>
      <c r="N210" s="8"/>
      <c r="O210" s="61"/>
      <c r="P210" s="4"/>
    </row>
    <row r="211" spans="4:16">
      <c r="D211" s="67"/>
      <c r="F211" s="8"/>
      <c r="N211" s="8"/>
      <c r="O211" s="61"/>
      <c r="P211" s="4"/>
    </row>
    <row r="212" spans="4:16">
      <c r="D212" s="67"/>
      <c r="F212" s="8"/>
      <c r="N212" s="8"/>
      <c r="O212" s="61"/>
      <c r="P212" s="4"/>
    </row>
    <row r="213" spans="4:16">
      <c r="D213" s="67"/>
      <c r="F213" s="8"/>
      <c r="N213" s="8"/>
      <c r="O213" s="61"/>
      <c r="P213" s="4"/>
    </row>
    <row r="214" spans="4:16">
      <c r="D214" s="67"/>
      <c r="F214" s="8"/>
      <c r="N214" s="8"/>
      <c r="O214" s="61"/>
      <c r="P214" s="4"/>
    </row>
    <row r="215" spans="4:16">
      <c r="D215" s="67"/>
      <c r="F215" s="8"/>
      <c r="N215" s="8"/>
      <c r="O215" s="61"/>
      <c r="P215" s="4"/>
    </row>
    <row r="216" spans="4:16">
      <c r="D216" s="67"/>
      <c r="F216" s="8"/>
      <c r="N216" s="8"/>
      <c r="O216" s="61"/>
      <c r="P216" s="4"/>
    </row>
    <row r="217" spans="4:16">
      <c r="D217" s="67"/>
      <c r="F217" s="8"/>
      <c r="N217" s="8"/>
      <c r="O217" s="61"/>
      <c r="P217" s="4"/>
    </row>
    <row r="218" spans="4:16">
      <c r="D218" s="67"/>
      <c r="F218" s="8"/>
      <c r="N218" s="8"/>
      <c r="O218" s="61"/>
      <c r="P218" s="4"/>
    </row>
    <row r="219" spans="4:16">
      <c r="D219" s="67"/>
      <c r="F219" s="8"/>
      <c r="N219" s="8"/>
      <c r="O219" s="61"/>
      <c r="P219" s="4"/>
    </row>
    <row r="220" spans="4:16">
      <c r="D220" s="67"/>
      <c r="F220" s="8"/>
      <c r="N220" s="8"/>
      <c r="O220" s="61"/>
      <c r="P220" s="4"/>
    </row>
    <row r="221" spans="4:16">
      <c r="D221" s="67"/>
      <c r="F221" s="8"/>
      <c r="N221" s="8"/>
      <c r="O221" s="61"/>
      <c r="P221" s="4"/>
    </row>
    <row r="222" spans="4:16">
      <c r="D222" s="67"/>
      <c r="F222" s="8"/>
      <c r="N222" s="8"/>
      <c r="O222" s="61"/>
      <c r="P222" s="4"/>
    </row>
    <row r="223" spans="4:16">
      <c r="D223" s="67"/>
      <c r="F223" s="8"/>
      <c r="N223" s="8"/>
      <c r="O223" s="61"/>
      <c r="P223" s="4"/>
    </row>
    <row r="224" spans="4:16">
      <c r="D224" s="67"/>
      <c r="F224" s="8"/>
      <c r="N224" s="8"/>
      <c r="O224" s="61"/>
      <c r="P224" s="4"/>
    </row>
    <row r="225" spans="4:16">
      <c r="D225" s="67"/>
      <c r="F225" s="8"/>
      <c r="N225" s="8"/>
      <c r="O225" s="61"/>
      <c r="P225" s="4"/>
    </row>
    <row r="226" spans="4:16">
      <c r="D226" s="67"/>
      <c r="F226" s="8"/>
      <c r="N226" s="8"/>
      <c r="O226" s="61"/>
      <c r="P226" s="4"/>
    </row>
    <row r="227" spans="4:16">
      <c r="D227" s="67"/>
      <c r="F227" s="8"/>
      <c r="N227" s="8"/>
      <c r="O227" s="61"/>
      <c r="P227" s="4"/>
    </row>
    <row r="228" spans="4:16">
      <c r="D228" s="67"/>
      <c r="F228" s="8"/>
      <c r="N228" s="8"/>
      <c r="O228" s="61"/>
      <c r="P228" s="4"/>
    </row>
    <row r="229" spans="4:16">
      <c r="D229" s="67"/>
      <c r="F229" s="8"/>
      <c r="N229" s="8"/>
      <c r="O229" s="61"/>
      <c r="P229" s="4"/>
    </row>
    <row r="230" spans="4:16">
      <c r="D230" s="67"/>
      <c r="F230" s="8"/>
      <c r="N230" s="8"/>
      <c r="O230" s="61"/>
      <c r="P230" s="4"/>
    </row>
    <row r="231" spans="4:16">
      <c r="D231" s="67"/>
      <c r="F231" s="8"/>
      <c r="N231" s="8"/>
      <c r="O231" s="61"/>
      <c r="P231" s="4"/>
    </row>
    <row r="232" spans="4:16">
      <c r="D232" s="67"/>
      <c r="F232" s="8"/>
      <c r="N232" s="8"/>
      <c r="O232" s="61"/>
      <c r="P232" s="4"/>
    </row>
    <row r="233" spans="4:16">
      <c r="D233" s="67"/>
      <c r="F233" s="8"/>
      <c r="N233" s="8"/>
      <c r="O233" s="61"/>
      <c r="P233" s="4"/>
    </row>
    <row r="234" spans="4:16">
      <c r="D234" s="67"/>
      <c r="F234" s="8"/>
      <c r="N234" s="8"/>
      <c r="O234" s="61"/>
      <c r="P234" s="4"/>
    </row>
    <row r="235" spans="4:16">
      <c r="D235" s="67"/>
      <c r="F235" s="8"/>
      <c r="N235" s="8"/>
      <c r="O235" s="61"/>
      <c r="P235" s="4"/>
    </row>
    <row r="236" spans="4:16">
      <c r="D236" s="67"/>
      <c r="F236" s="8"/>
      <c r="N236" s="8"/>
      <c r="O236" s="61"/>
      <c r="P236" s="4"/>
    </row>
    <row r="237" spans="4:16">
      <c r="D237" s="67"/>
      <c r="F237" s="8"/>
      <c r="N237" s="8"/>
      <c r="O237" s="61"/>
      <c r="P237" s="4"/>
    </row>
    <row r="238" spans="4:16">
      <c r="D238" s="67"/>
      <c r="F238" s="8"/>
      <c r="N238" s="8"/>
      <c r="O238" s="61"/>
      <c r="P238" s="4"/>
    </row>
    <row r="239" spans="4:16">
      <c r="D239" s="67"/>
      <c r="F239" s="8"/>
      <c r="N239" s="8"/>
      <c r="O239" s="61"/>
      <c r="P239" s="4"/>
    </row>
    <row r="240" spans="4:16">
      <c r="D240" s="67"/>
      <c r="F240" s="8"/>
      <c r="N240" s="8"/>
      <c r="O240" s="61"/>
      <c r="P240" s="4"/>
    </row>
    <row r="241" spans="4:16">
      <c r="D241" s="67"/>
      <c r="F241" s="8"/>
      <c r="N241" s="8"/>
      <c r="O241" s="61"/>
      <c r="P241" s="4"/>
    </row>
    <row r="242" spans="4:16">
      <c r="D242" s="67"/>
      <c r="F242" s="8"/>
      <c r="N242" s="8"/>
      <c r="O242" s="61"/>
      <c r="P242" s="4"/>
    </row>
    <row r="243" spans="4:16">
      <c r="D243" s="67"/>
      <c r="F243" s="8"/>
      <c r="N243" s="8"/>
      <c r="O243" s="61"/>
      <c r="P243" s="4"/>
    </row>
    <row r="244" spans="4:16">
      <c r="D244" s="67"/>
      <c r="F244" s="8"/>
      <c r="N244" s="8"/>
      <c r="O244" s="61"/>
      <c r="P244" s="4"/>
    </row>
    <row r="245" spans="4:16">
      <c r="D245" s="67"/>
      <c r="F245" s="8"/>
      <c r="N245" s="8"/>
      <c r="O245" s="61"/>
      <c r="P245" s="4"/>
    </row>
    <row r="246" spans="4:16">
      <c r="D246" s="67"/>
      <c r="F246" s="8"/>
      <c r="N246" s="8"/>
      <c r="O246" s="61"/>
      <c r="P246" s="4"/>
    </row>
    <row r="247" spans="4:16">
      <c r="D247" s="67"/>
      <c r="F247" s="8"/>
      <c r="N247" s="8"/>
      <c r="O247" s="61"/>
      <c r="P247" s="4"/>
    </row>
    <row r="248" spans="4:16">
      <c r="D248" s="67"/>
      <c r="F248" s="8"/>
      <c r="N248" s="8"/>
      <c r="O248" s="61"/>
      <c r="P248" s="4"/>
    </row>
    <row r="249" spans="4:16">
      <c r="D249" s="67"/>
      <c r="F249" s="8"/>
      <c r="N249" s="8"/>
      <c r="O249" s="61"/>
      <c r="P249" s="4"/>
    </row>
    <row r="250" spans="4:16">
      <c r="D250" s="67"/>
      <c r="F250" s="8"/>
      <c r="N250" s="8"/>
      <c r="O250" s="61"/>
      <c r="P250" s="4"/>
    </row>
    <row r="251" spans="4:16">
      <c r="D251" s="67"/>
      <c r="F251" s="8"/>
      <c r="N251" s="8"/>
      <c r="O251" s="61"/>
      <c r="P251" s="4"/>
    </row>
    <row r="252" spans="4:16">
      <c r="D252" s="67"/>
      <c r="F252" s="8"/>
      <c r="N252" s="8"/>
      <c r="O252" s="61"/>
      <c r="P252" s="4"/>
    </row>
    <row r="253" spans="4:16">
      <c r="D253" s="67"/>
      <c r="F253" s="8"/>
      <c r="N253" s="8"/>
      <c r="O253" s="61"/>
      <c r="P253" s="4"/>
    </row>
    <row r="254" spans="4:16">
      <c r="D254" s="67"/>
      <c r="F254" s="8"/>
      <c r="N254" s="8"/>
      <c r="O254" s="61"/>
      <c r="P254" s="4"/>
    </row>
    <row r="255" spans="4:16">
      <c r="D255" s="67"/>
      <c r="F255" s="8"/>
      <c r="N255" s="8"/>
      <c r="O255" s="61"/>
      <c r="P255" s="4"/>
    </row>
    <row r="256" spans="4:16">
      <c r="D256" s="67"/>
      <c r="F256" s="8"/>
      <c r="N256" s="8"/>
      <c r="O256" s="61"/>
      <c r="P256" s="4"/>
    </row>
    <row r="257" spans="4:16">
      <c r="D257" s="67"/>
      <c r="F257" s="8"/>
      <c r="N257" s="8"/>
      <c r="O257" s="61"/>
      <c r="P257" s="4"/>
    </row>
    <row r="258" spans="4:16">
      <c r="D258" s="67"/>
      <c r="F258" s="8"/>
      <c r="N258" s="8"/>
      <c r="O258" s="61"/>
      <c r="P258" s="4"/>
    </row>
    <row r="259" spans="4:16">
      <c r="D259" s="67"/>
      <c r="F259" s="8"/>
      <c r="N259" s="8"/>
      <c r="O259" s="61"/>
      <c r="P259" s="4"/>
    </row>
    <row r="260" spans="4:16">
      <c r="D260" s="67"/>
      <c r="F260" s="8"/>
      <c r="N260" s="8"/>
      <c r="O260" s="61"/>
      <c r="P260" s="4"/>
    </row>
    <row r="261" spans="4:16">
      <c r="D261" s="67"/>
      <c r="F261" s="8"/>
      <c r="N261" s="8"/>
      <c r="O261" s="61"/>
      <c r="P261" s="4"/>
    </row>
    <row r="262" spans="4:16">
      <c r="D262" s="67"/>
      <c r="F262" s="8"/>
      <c r="N262" s="8"/>
      <c r="O262" s="61"/>
      <c r="P262" s="4"/>
    </row>
    <row r="263" spans="4:16">
      <c r="D263" s="67"/>
      <c r="F263" s="8"/>
      <c r="N263" s="8"/>
      <c r="O263" s="61"/>
      <c r="P263" s="4"/>
    </row>
    <row r="264" spans="4:16">
      <c r="D264" s="67"/>
      <c r="F264" s="8"/>
      <c r="N264" s="8"/>
      <c r="O264" s="61"/>
      <c r="P264" s="4"/>
    </row>
    <row r="265" spans="4:16">
      <c r="D265" s="67"/>
      <c r="F265" s="8"/>
      <c r="N265" s="8"/>
      <c r="O265" s="61"/>
      <c r="P265" s="4"/>
    </row>
    <row r="266" spans="4:16">
      <c r="D266" s="67"/>
      <c r="F266" s="8"/>
      <c r="N266" s="8"/>
      <c r="O266" s="61"/>
      <c r="P266" s="4"/>
    </row>
    <row r="267" spans="4:16">
      <c r="D267" s="67"/>
      <c r="F267" s="8"/>
      <c r="N267" s="8"/>
      <c r="O267" s="61"/>
      <c r="P267" s="4"/>
    </row>
    <row r="268" spans="4:16">
      <c r="D268" s="67"/>
      <c r="F268" s="8"/>
      <c r="N268" s="8"/>
      <c r="O268" s="61"/>
      <c r="P268" s="4"/>
    </row>
    <row r="269" spans="4:16">
      <c r="D269" s="67"/>
      <c r="F269" s="8"/>
      <c r="N269" s="8"/>
      <c r="O269" s="61"/>
      <c r="P269" s="4"/>
    </row>
    <row r="270" spans="4:16">
      <c r="D270" s="67"/>
      <c r="F270" s="8"/>
      <c r="N270" s="8"/>
      <c r="O270" s="61"/>
      <c r="P270" s="4"/>
    </row>
    <row r="271" spans="4:16">
      <c r="D271" s="67"/>
      <c r="F271" s="8"/>
      <c r="N271" s="8"/>
      <c r="O271" s="61"/>
      <c r="P271" s="4"/>
    </row>
    <row r="272" spans="4:16">
      <c r="D272" s="67"/>
      <c r="F272" s="8"/>
      <c r="N272" s="8"/>
      <c r="O272" s="61"/>
      <c r="P272" s="4"/>
    </row>
    <row r="273" spans="4:16">
      <c r="D273" s="67"/>
      <c r="F273" s="8"/>
      <c r="N273" s="8"/>
      <c r="O273" s="61"/>
      <c r="P273" s="4"/>
    </row>
    <row r="274" spans="4:16">
      <c r="D274" s="67"/>
      <c r="F274" s="8"/>
      <c r="N274" s="8"/>
      <c r="O274" s="61"/>
      <c r="P274" s="4"/>
    </row>
    <row r="275" spans="4:16">
      <c r="D275" s="67"/>
      <c r="F275" s="8"/>
      <c r="N275" s="8"/>
      <c r="O275" s="61"/>
      <c r="P275" s="4"/>
    </row>
    <row r="276" spans="4:16">
      <c r="D276" s="67"/>
      <c r="F276" s="8"/>
      <c r="N276" s="8"/>
      <c r="O276" s="61"/>
      <c r="P276" s="4"/>
    </row>
    <row r="277" spans="4:16">
      <c r="D277" s="67"/>
      <c r="F277" s="8"/>
      <c r="N277" s="8"/>
      <c r="O277" s="61"/>
      <c r="P277" s="4"/>
    </row>
    <row r="278" spans="4:16">
      <c r="D278" s="67"/>
      <c r="F278" s="8"/>
      <c r="N278" s="8"/>
      <c r="O278" s="61"/>
      <c r="P278" s="4"/>
    </row>
    <row r="279" spans="4:16">
      <c r="D279" s="67"/>
      <c r="F279" s="8"/>
      <c r="N279" s="8"/>
      <c r="O279" s="61"/>
      <c r="P279" s="4"/>
    </row>
    <row r="280" spans="4:16">
      <c r="D280" s="67"/>
      <c r="F280" s="8"/>
      <c r="N280" s="8"/>
      <c r="O280" s="61"/>
      <c r="P280" s="4"/>
    </row>
    <row r="281" spans="4:16">
      <c r="D281" s="67"/>
      <c r="F281" s="8"/>
      <c r="N281" s="8"/>
      <c r="O281" s="61"/>
      <c r="P281" s="4"/>
    </row>
    <row r="282" spans="4:16">
      <c r="D282" s="67"/>
      <c r="F282" s="8"/>
      <c r="N282" s="8"/>
      <c r="O282" s="61"/>
      <c r="P282" s="4"/>
    </row>
    <row r="283" spans="4:16">
      <c r="D283" s="67"/>
      <c r="F283" s="8"/>
      <c r="N283" s="8"/>
      <c r="O283" s="61"/>
      <c r="P283" s="4"/>
    </row>
    <row r="284" spans="4:16">
      <c r="D284" s="67"/>
      <c r="F284" s="8"/>
      <c r="N284" s="8"/>
      <c r="O284" s="61"/>
      <c r="P284" s="4"/>
    </row>
    <row r="285" spans="4:16">
      <c r="D285" s="67"/>
      <c r="F285" s="8"/>
      <c r="N285" s="8"/>
      <c r="O285" s="61"/>
      <c r="P285" s="4"/>
    </row>
    <row r="286" spans="4:16">
      <c r="D286" s="67"/>
      <c r="F286" s="8"/>
      <c r="N286" s="8"/>
      <c r="O286" s="61"/>
      <c r="P286" s="4"/>
    </row>
    <row r="287" spans="4:16">
      <c r="D287" s="67"/>
      <c r="F287" s="8"/>
      <c r="N287" s="8"/>
      <c r="O287" s="61"/>
      <c r="P287" s="4"/>
    </row>
    <row r="288" spans="4:16">
      <c r="D288" s="67"/>
      <c r="F288" s="8"/>
      <c r="N288" s="8"/>
      <c r="O288" s="61"/>
      <c r="P288" s="4"/>
    </row>
    <row r="289" spans="4:16">
      <c r="D289" s="67"/>
      <c r="F289" s="8"/>
      <c r="N289" s="8"/>
      <c r="O289" s="61"/>
      <c r="P289" s="4"/>
    </row>
    <row r="290" spans="4:16">
      <c r="D290" s="67"/>
      <c r="F290" s="8"/>
      <c r="N290" s="8"/>
      <c r="O290" s="61"/>
      <c r="P290" s="4"/>
    </row>
    <row r="291" spans="4:16">
      <c r="D291" s="67"/>
      <c r="F291" s="8"/>
      <c r="N291" s="8"/>
      <c r="O291" s="61"/>
      <c r="P291" s="4"/>
    </row>
    <row r="292" spans="4:16">
      <c r="D292" s="67"/>
      <c r="F292" s="8"/>
      <c r="N292" s="8"/>
      <c r="O292" s="61"/>
      <c r="P292" s="4"/>
    </row>
    <row r="293" spans="4:16">
      <c r="D293" s="67"/>
      <c r="F293" s="8"/>
      <c r="N293" s="8"/>
      <c r="O293" s="61"/>
      <c r="P293" s="4"/>
    </row>
    <row r="294" spans="4:16">
      <c r="D294" s="67"/>
      <c r="F294" s="8"/>
      <c r="N294" s="8"/>
      <c r="O294" s="61"/>
      <c r="P294" s="4"/>
    </row>
    <row r="295" spans="4:16">
      <c r="D295" s="67"/>
      <c r="F295" s="8"/>
      <c r="N295" s="8"/>
      <c r="O295" s="61"/>
      <c r="P295" s="4"/>
    </row>
    <row r="296" spans="4:16">
      <c r="D296" s="67"/>
      <c r="F296" s="8"/>
      <c r="N296" s="8"/>
      <c r="O296" s="61"/>
      <c r="P296" s="4"/>
    </row>
    <row r="297" spans="4:16">
      <c r="D297" s="67"/>
      <c r="O297" s="62"/>
    </row>
    <row r="298" spans="4:16">
      <c r="D298" s="67"/>
      <c r="O298" s="62"/>
    </row>
    <row r="299" spans="4:16">
      <c r="D299" s="67"/>
      <c r="O299" s="62"/>
    </row>
    <row r="300" spans="4:16">
      <c r="D300" s="67"/>
      <c r="O300" s="62"/>
    </row>
    <row r="301" spans="4:16">
      <c r="D301" s="67"/>
      <c r="O301" s="62"/>
    </row>
    <row r="302" spans="4:16">
      <c r="D302" s="67"/>
      <c r="O302" s="62"/>
    </row>
    <row r="303" spans="4:16">
      <c r="D303" s="67"/>
      <c r="O303" s="62"/>
    </row>
    <row r="304" spans="4:16">
      <c r="D304" s="67"/>
      <c r="O304" s="62"/>
    </row>
    <row r="305" spans="4:15">
      <c r="D305" s="67"/>
      <c r="O305" s="62"/>
    </row>
    <row r="306" spans="4:15">
      <c r="D306" s="67"/>
      <c r="O306" s="62"/>
    </row>
    <row r="307" spans="4:15">
      <c r="D307" s="67"/>
      <c r="O307" s="62"/>
    </row>
    <row r="308" spans="4:15">
      <c r="D308" s="67"/>
      <c r="O308" s="62"/>
    </row>
    <row r="309" spans="4:15">
      <c r="D309" s="67"/>
      <c r="O309" s="62"/>
    </row>
    <row r="310" spans="4:15">
      <c r="D310" s="67"/>
      <c r="O310" s="62"/>
    </row>
    <row r="311" spans="4:15">
      <c r="D311" s="67"/>
      <c r="O311" s="62"/>
    </row>
    <row r="312" spans="4:15">
      <c r="D312" s="67"/>
      <c r="O312" s="62"/>
    </row>
    <row r="313" spans="4:15">
      <c r="D313" s="67"/>
      <c r="O313" s="62"/>
    </row>
    <row r="314" spans="4:15">
      <c r="D314" s="67"/>
      <c r="O314" s="62"/>
    </row>
    <row r="315" spans="4:15">
      <c r="D315" s="67"/>
      <c r="O315" s="62"/>
    </row>
    <row r="316" spans="4:15">
      <c r="D316" s="67"/>
      <c r="O316" s="62"/>
    </row>
    <row r="317" spans="4:15">
      <c r="D317" s="67"/>
      <c r="O317" s="62"/>
    </row>
    <row r="318" spans="4:15">
      <c r="D318" s="67"/>
      <c r="O318" s="62"/>
    </row>
    <row r="319" spans="4:15">
      <c r="D319" s="67"/>
      <c r="O319" s="62"/>
    </row>
    <row r="320" spans="4:15">
      <c r="D320" s="67"/>
      <c r="O320" s="62"/>
    </row>
    <row r="321" spans="4:15">
      <c r="D321" s="67"/>
      <c r="O321" s="62"/>
    </row>
    <row r="322" spans="4:15">
      <c r="D322" s="67"/>
      <c r="O322" s="62"/>
    </row>
    <row r="323" spans="4:15">
      <c r="D323" s="67"/>
      <c r="O323" s="62"/>
    </row>
    <row r="324" spans="4:15">
      <c r="D324" s="67"/>
      <c r="O324" s="62"/>
    </row>
    <row r="325" spans="4:15">
      <c r="D325" s="67"/>
      <c r="O325" s="62"/>
    </row>
    <row r="326" spans="4:15">
      <c r="D326" s="67"/>
      <c r="O326" s="62"/>
    </row>
    <row r="327" spans="4:15">
      <c r="D327" s="67"/>
      <c r="O327" s="62"/>
    </row>
    <row r="328" spans="4:15">
      <c r="D328" s="67"/>
      <c r="O328" s="62"/>
    </row>
    <row r="329" spans="4:15">
      <c r="D329" s="67"/>
      <c r="O329" s="62"/>
    </row>
    <row r="330" spans="4:15">
      <c r="D330" s="67"/>
      <c r="O330" s="62"/>
    </row>
    <row r="331" spans="4:15">
      <c r="D331" s="67"/>
      <c r="O331" s="62"/>
    </row>
    <row r="332" spans="4:15">
      <c r="D332" s="67"/>
      <c r="O332" s="62"/>
    </row>
    <row r="333" spans="4:15">
      <c r="D333" s="67"/>
      <c r="O333" s="62"/>
    </row>
    <row r="334" spans="4:15">
      <c r="D334" s="67"/>
      <c r="O334" s="62"/>
    </row>
    <row r="335" spans="4:15">
      <c r="D335" s="67"/>
      <c r="O335" s="62"/>
    </row>
    <row r="336" spans="4:15">
      <c r="D336" s="67"/>
      <c r="O336" s="62"/>
    </row>
    <row r="337" spans="4:15">
      <c r="D337" s="67"/>
      <c r="O337" s="62"/>
    </row>
    <row r="338" spans="4:15">
      <c r="D338" s="67"/>
      <c r="O338" s="62"/>
    </row>
    <row r="339" spans="4:15">
      <c r="D339" s="67"/>
      <c r="O339" s="62"/>
    </row>
    <row r="340" spans="4:15">
      <c r="D340" s="67"/>
      <c r="O340" s="62"/>
    </row>
    <row r="341" spans="4:15">
      <c r="D341" s="67"/>
      <c r="O341" s="62"/>
    </row>
    <row r="342" spans="4:15">
      <c r="D342" s="67"/>
      <c r="O342" s="62"/>
    </row>
    <row r="343" spans="4:15">
      <c r="D343" s="67"/>
      <c r="O343" s="62"/>
    </row>
    <row r="344" spans="4:15">
      <c r="D344" s="67"/>
      <c r="O344" s="62"/>
    </row>
    <row r="345" spans="4:15">
      <c r="O345" s="62"/>
    </row>
    <row r="346" spans="4:15">
      <c r="O346" s="62"/>
    </row>
    <row r="347" spans="4:15">
      <c r="O347" s="62"/>
    </row>
    <row r="348" spans="4:15">
      <c r="O348" s="62"/>
    </row>
    <row r="349" spans="4:15">
      <c r="O349" s="62"/>
    </row>
    <row r="350" spans="4:15">
      <c r="O350" s="62"/>
    </row>
    <row r="351" spans="4:15">
      <c r="O351" s="62"/>
    </row>
    <row r="352" spans="4:15">
      <c r="O352" s="62"/>
    </row>
    <row r="353" spans="15:15">
      <c r="O353" s="62"/>
    </row>
    <row r="354" spans="15:15">
      <c r="O354" s="62"/>
    </row>
    <row r="355" spans="15:15">
      <c r="O355" s="62"/>
    </row>
    <row r="356" spans="15:15">
      <c r="O356" s="62"/>
    </row>
    <row r="357" spans="15:15">
      <c r="O357" s="62"/>
    </row>
    <row r="358" spans="15:15">
      <c r="O358" s="62"/>
    </row>
    <row r="359" spans="15:15">
      <c r="O359" s="62"/>
    </row>
    <row r="360" spans="15:15">
      <c r="O360" s="62"/>
    </row>
    <row r="361" spans="15:15">
      <c r="O361" s="62"/>
    </row>
    <row r="362" spans="15:15">
      <c r="O362" s="62"/>
    </row>
    <row r="363" spans="15:15">
      <c r="O363" s="62"/>
    </row>
    <row r="364" spans="15:15">
      <c r="O364" s="62"/>
    </row>
    <row r="365" spans="15:15">
      <c r="O365" s="62"/>
    </row>
    <row r="366" spans="15:15">
      <c r="O366" s="62"/>
    </row>
    <row r="367" spans="15:15">
      <c r="O367" s="62"/>
    </row>
    <row r="368" spans="15:15">
      <c r="O368" s="62"/>
    </row>
    <row r="369" spans="15:15">
      <c r="O369" s="62"/>
    </row>
    <row r="370" spans="15:15">
      <c r="O370" s="62"/>
    </row>
    <row r="371" spans="15:15">
      <c r="O371" s="62"/>
    </row>
    <row r="372" spans="15:15">
      <c r="O372" s="62"/>
    </row>
    <row r="373" spans="15:15">
      <c r="O373" s="62"/>
    </row>
    <row r="374" spans="15:15">
      <c r="O374" s="62"/>
    </row>
    <row r="375" spans="15:15">
      <c r="O375" s="62"/>
    </row>
    <row r="376" spans="15:15">
      <c r="O376" s="62"/>
    </row>
    <row r="377" spans="15:15">
      <c r="O377" s="62"/>
    </row>
    <row r="378" spans="15:15">
      <c r="O378" s="62"/>
    </row>
    <row r="379" spans="15:15">
      <c r="O379" s="62"/>
    </row>
    <row r="380" spans="15:15">
      <c r="O380" s="62"/>
    </row>
    <row r="381" spans="15:15">
      <c r="O381" s="62"/>
    </row>
    <row r="382" spans="15:15">
      <c r="O382" s="62"/>
    </row>
    <row r="383" spans="15:15">
      <c r="O383" s="62"/>
    </row>
    <row r="384" spans="15:15">
      <c r="O384" s="62"/>
    </row>
    <row r="385" spans="15:15">
      <c r="O385" s="62"/>
    </row>
    <row r="386" spans="15:15">
      <c r="O386" s="62"/>
    </row>
    <row r="387" spans="15:15">
      <c r="O387" s="62"/>
    </row>
    <row r="388" spans="15:15">
      <c r="O388" s="62"/>
    </row>
    <row r="389" spans="15:15">
      <c r="O389" s="62"/>
    </row>
    <row r="390" spans="15:15">
      <c r="O390" s="62"/>
    </row>
    <row r="391" spans="15:15">
      <c r="O391" s="62"/>
    </row>
    <row r="392" spans="15:15">
      <c r="O392" s="62"/>
    </row>
    <row r="393" spans="15:15">
      <c r="O393" s="62"/>
    </row>
    <row r="394" spans="15:15">
      <c r="O394" s="62"/>
    </row>
    <row r="395" spans="15:15">
      <c r="O395" s="62"/>
    </row>
    <row r="396" spans="15:15">
      <c r="O396" s="62"/>
    </row>
    <row r="397" spans="15:15">
      <c r="O397" s="62"/>
    </row>
    <row r="398" spans="15:15">
      <c r="O398" s="62"/>
    </row>
    <row r="399" spans="15:15">
      <c r="O399" s="62"/>
    </row>
    <row r="400" spans="15:15">
      <c r="O400" s="62"/>
    </row>
    <row r="401" spans="15:15">
      <c r="O401" s="62"/>
    </row>
    <row r="402" spans="15:15">
      <c r="O402" s="62"/>
    </row>
    <row r="403" spans="15:15">
      <c r="O403" s="62"/>
    </row>
    <row r="404" spans="15:15">
      <c r="O404" s="62"/>
    </row>
    <row r="405" spans="15:15">
      <c r="O405" s="62"/>
    </row>
    <row r="406" spans="15:15">
      <c r="O406" s="62"/>
    </row>
    <row r="407" spans="15:15">
      <c r="O407" s="62"/>
    </row>
    <row r="408" spans="15:15">
      <c r="O408" s="62"/>
    </row>
    <row r="409" spans="15:15">
      <c r="O409" s="62"/>
    </row>
    <row r="410" spans="15:15">
      <c r="O410" s="62"/>
    </row>
    <row r="411" spans="15:15">
      <c r="O411" s="62"/>
    </row>
    <row r="412" spans="15:15">
      <c r="O412" s="62"/>
    </row>
    <row r="413" spans="15:15">
      <c r="O413" s="62"/>
    </row>
    <row r="414" spans="15:15">
      <c r="O414" s="62"/>
    </row>
    <row r="415" spans="15:15">
      <c r="O415" s="62"/>
    </row>
    <row r="416" spans="15:15">
      <c r="O416" s="62"/>
    </row>
    <row r="417" spans="15:15">
      <c r="O417" s="62"/>
    </row>
    <row r="418" spans="15:15">
      <c r="O418" s="62"/>
    </row>
    <row r="419" spans="15:15">
      <c r="O419" s="62"/>
    </row>
    <row r="420" spans="15:15">
      <c r="O420" s="62"/>
    </row>
    <row r="421" spans="15:15">
      <c r="O421" s="62"/>
    </row>
    <row r="422" spans="15:15">
      <c r="O422" s="62"/>
    </row>
    <row r="423" spans="15:15">
      <c r="O423" s="62"/>
    </row>
    <row r="424" spans="15:15">
      <c r="O424" s="62"/>
    </row>
    <row r="425" spans="15:15">
      <c r="O425" s="62"/>
    </row>
    <row r="426" spans="15:15">
      <c r="O426" s="62"/>
    </row>
    <row r="427" spans="15:15">
      <c r="O427" s="62"/>
    </row>
    <row r="428" spans="15:15">
      <c r="O428" s="62"/>
    </row>
    <row r="429" spans="15:15">
      <c r="O429" s="62"/>
    </row>
    <row r="430" spans="15:15">
      <c r="O430" s="62"/>
    </row>
    <row r="431" spans="15:15">
      <c r="O431" s="62"/>
    </row>
    <row r="432" spans="15:15">
      <c r="O432" s="62"/>
    </row>
    <row r="433" spans="15:15">
      <c r="O433" s="62"/>
    </row>
    <row r="434" spans="15:15">
      <c r="O434" s="62"/>
    </row>
    <row r="435" spans="15:15">
      <c r="O435" s="62"/>
    </row>
    <row r="436" spans="15:15">
      <c r="O436" s="62"/>
    </row>
    <row r="437" spans="15:15">
      <c r="O437" s="62"/>
    </row>
    <row r="438" spans="15:15">
      <c r="O438" s="62"/>
    </row>
    <row r="439" spans="15:15">
      <c r="O439" s="62"/>
    </row>
    <row r="440" spans="15:15">
      <c r="O440" s="62"/>
    </row>
    <row r="441" spans="15:15">
      <c r="O441" s="62"/>
    </row>
    <row r="442" spans="15:15">
      <c r="O442" s="62"/>
    </row>
    <row r="443" spans="15:15">
      <c r="O443" s="62"/>
    </row>
    <row r="444" spans="15:15">
      <c r="O444" s="62"/>
    </row>
    <row r="445" spans="15:15">
      <c r="O445" s="62"/>
    </row>
    <row r="446" spans="15:15">
      <c r="O446" s="62"/>
    </row>
    <row r="447" spans="15:15">
      <c r="O447" s="62"/>
    </row>
    <row r="448" spans="15:15">
      <c r="O448" s="62"/>
    </row>
    <row r="449" spans="15:15">
      <c r="O449" s="62"/>
    </row>
    <row r="450" spans="15:15">
      <c r="O450" s="62"/>
    </row>
    <row r="451" spans="15:15">
      <c r="O451" s="62"/>
    </row>
    <row r="452" spans="15:15">
      <c r="O452" s="62"/>
    </row>
    <row r="453" spans="15:15">
      <c r="O453" s="62"/>
    </row>
    <row r="454" spans="15:15">
      <c r="O454" s="62"/>
    </row>
    <row r="455" spans="15:15">
      <c r="O455" s="62"/>
    </row>
    <row r="456" spans="15:15">
      <c r="O456" s="62"/>
    </row>
    <row r="457" spans="15:15">
      <c r="O457" s="62"/>
    </row>
    <row r="458" spans="15:15">
      <c r="O458" s="62"/>
    </row>
    <row r="459" spans="15:15">
      <c r="O459" s="62"/>
    </row>
    <row r="460" spans="15:15">
      <c r="O460" s="62"/>
    </row>
    <row r="461" spans="15:15">
      <c r="O461" s="62"/>
    </row>
    <row r="462" spans="15:15">
      <c r="O462" s="62"/>
    </row>
    <row r="463" spans="15:15">
      <c r="O463" s="62"/>
    </row>
    <row r="464" spans="15:15">
      <c r="O464" s="62"/>
    </row>
    <row r="465" spans="15:15">
      <c r="O465" s="62"/>
    </row>
    <row r="466" spans="15:15">
      <c r="O466" s="62"/>
    </row>
    <row r="467" spans="15:15">
      <c r="O467" s="62"/>
    </row>
    <row r="468" spans="15:15">
      <c r="O468" s="62"/>
    </row>
    <row r="469" spans="15:15">
      <c r="O469" s="62"/>
    </row>
    <row r="470" spans="15:15">
      <c r="O470" s="62"/>
    </row>
    <row r="471" spans="15:15">
      <c r="O471" s="62"/>
    </row>
    <row r="472" spans="15:15">
      <c r="O472" s="62"/>
    </row>
    <row r="473" spans="15:15">
      <c r="O473" s="62"/>
    </row>
    <row r="474" spans="15:15">
      <c r="O474" s="62"/>
    </row>
    <row r="475" spans="15:15">
      <c r="O475" s="62"/>
    </row>
    <row r="476" spans="15:15">
      <c r="O476" s="62"/>
    </row>
    <row r="477" spans="15:15">
      <c r="O477" s="62"/>
    </row>
    <row r="478" spans="15:15">
      <c r="O478" s="62"/>
    </row>
    <row r="479" spans="15:15">
      <c r="O479" s="62"/>
    </row>
    <row r="480" spans="15:15">
      <c r="O480" s="62"/>
    </row>
    <row r="481" spans="15:15">
      <c r="O481" s="62"/>
    </row>
    <row r="482" spans="15:15">
      <c r="O482" s="62"/>
    </row>
    <row r="483" spans="15:15">
      <c r="O483" s="62"/>
    </row>
    <row r="484" spans="15:15">
      <c r="O484" s="62"/>
    </row>
    <row r="485" spans="15:15">
      <c r="O485" s="62"/>
    </row>
    <row r="486" spans="15:15">
      <c r="O486" s="62"/>
    </row>
    <row r="487" spans="15:15">
      <c r="O487" s="62"/>
    </row>
    <row r="488" spans="15:15">
      <c r="O488" s="62"/>
    </row>
    <row r="489" spans="15:15">
      <c r="O489" s="62"/>
    </row>
    <row r="490" spans="15:15">
      <c r="O490" s="62"/>
    </row>
    <row r="491" spans="15:15">
      <c r="O491" s="62"/>
    </row>
    <row r="492" spans="15:15">
      <c r="O492" s="62"/>
    </row>
    <row r="493" spans="15:15">
      <c r="O493" s="62"/>
    </row>
    <row r="494" spans="15:15">
      <c r="O494" s="62"/>
    </row>
    <row r="495" spans="15:15">
      <c r="O495" s="62"/>
    </row>
    <row r="496" spans="15:15">
      <c r="O496" s="62"/>
    </row>
    <row r="497" spans="15:15">
      <c r="O497" s="62"/>
    </row>
    <row r="498" spans="15:15">
      <c r="O498" s="62"/>
    </row>
    <row r="499" spans="15:15">
      <c r="O499" s="62"/>
    </row>
    <row r="500" spans="15:15">
      <c r="O500" s="62"/>
    </row>
    <row r="501" spans="15:15">
      <c r="O501" s="62"/>
    </row>
    <row r="502" spans="15:15">
      <c r="O502" s="62"/>
    </row>
    <row r="503" spans="15:15">
      <c r="O503" s="62"/>
    </row>
    <row r="504" spans="15:15">
      <c r="O504" s="62"/>
    </row>
    <row r="505" spans="15:15">
      <c r="O505" s="62"/>
    </row>
    <row r="506" spans="15:15">
      <c r="O506" s="62"/>
    </row>
    <row r="507" spans="15:15">
      <c r="O507" s="62"/>
    </row>
    <row r="508" spans="15:15">
      <c r="O508" s="62"/>
    </row>
    <row r="509" spans="15:15">
      <c r="O509" s="62"/>
    </row>
    <row r="510" spans="15:15">
      <c r="O510" s="62"/>
    </row>
    <row r="511" spans="15:15">
      <c r="O511" s="62"/>
    </row>
    <row r="512" spans="15:15">
      <c r="O512" s="62"/>
    </row>
    <row r="513" spans="15:15">
      <c r="O513" s="62"/>
    </row>
    <row r="514" spans="15:15">
      <c r="O514" s="62"/>
    </row>
    <row r="515" spans="15:15">
      <c r="O515" s="62"/>
    </row>
    <row r="516" spans="15:15">
      <c r="O516" s="62"/>
    </row>
    <row r="517" spans="15:15">
      <c r="O517" s="62"/>
    </row>
    <row r="518" spans="15:15">
      <c r="O518" s="62"/>
    </row>
    <row r="519" spans="15:15">
      <c r="O519" s="62"/>
    </row>
    <row r="520" spans="15:15">
      <c r="O520" s="62"/>
    </row>
    <row r="521" spans="15:15">
      <c r="O521" s="62"/>
    </row>
    <row r="522" spans="15:15">
      <c r="O522" s="62"/>
    </row>
    <row r="523" spans="15:15">
      <c r="O523" s="62"/>
    </row>
    <row r="524" spans="15:15">
      <c r="O524" s="62"/>
    </row>
    <row r="525" spans="15:15">
      <c r="O525" s="62"/>
    </row>
    <row r="526" spans="15:15">
      <c r="O526" s="62"/>
    </row>
    <row r="527" spans="15:15">
      <c r="O527" s="62"/>
    </row>
    <row r="528" spans="15:15">
      <c r="O528" s="62"/>
    </row>
    <row r="529" spans="15:15">
      <c r="O529" s="62"/>
    </row>
    <row r="530" spans="15:15">
      <c r="O530" s="62"/>
    </row>
    <row r="531" spans="15:15">
      <c r="O531" s="62"/>
    </row>
    <row r="532" spans="15:15">
      <c r="O532" s="62"/>
    </row>
    <row r="533" spans="15:15">
      <c r="O533" s="62"/>
    </row>
    <row r="534" spans="15:15">
      <c r="O534" s="62"/>
    </row>
    <row r="535" spans="15:15">
      <c r="O535" s="62"/>
    </row>
    <row r="536" spans="15:15">
      <c r="O536" s="62"/>
    </row>
    <row r="537" spans="15:15">
      <c r="O537" s="62"/>
    </row>
    <row r="538" spans="15:15">
      <c r="O538" s="62"/>
    </row>
    <row r="539" spans="15:15">
      <c r="O539" s="62"/>
    </row>
    <row r="540" spans="15:15">
      <c r="O540" s="62"/>
    </row>
    <row r="541" spans="15:15">
      <c r="O541" s="62"/>
    </row>
    <row r="542" spans="15:15">
      <c r="O542" s="62"/>
    </row>
    <row r="543" spans="15:15">
      <c r="O543" s="62"/>
    </row>
    <row r="544" spans="15:15">
      <c r="O544" s="62"/>
    </row>
    <row r="545" spans="15:15">
      <c r="O545" s="62"/>
    </row>
    <row r="546" spans="15:15">
      <c r="O546" s="62"/>
    </row>
    <row r="547" spans="15:15">
      <c r="O547" s="62"/>
    </row>
    <row r="548" spans="15:15">
      <c r="O548" s="62"/>
    </row>
    <row r="549" spans="15:15">
      <c r="O549" s="62"/>
    </row>
    <row r="550" spans="15:15">
      <c r="O550" s="62"/>
    </row>
    <row r="551" spans="15:15">
      <c r="O551" s="62"/>
    </row>
    <row r="552" spans="15:15">
      <c r="O552" s="62"/>
    </row>
    <row r="553" spans="15:15">
      <c r="O553" s="62"/>
    </row>
    <row r="554" spans="15:15">
      <c r="O554" s="62"/>
    </row>
    <row r="555" spans="15:15">
      <c r="O555" s="62"/>
    </row>
    <row r="556" spans="15:15">
      <c r="O556" s="62"/>
    </row>
    <row r="557" spans="15:15">
      <c r="O557" s="62"/>
    </row>
    <row r="558" spans="15:15">
      <c r="O558" s="62"/>
    </row>
    <row r="559" spans="15:15">
      <c r="O559" s="62"/>
    </row>
    <row r="560" spans="15:15">
      <c r="O560" s="62"/>
    </row>
    <row r="561" spans="15:15">
      <c r="O561" s="62"/>
    </row>
    <row r="562" spans="15:15">
      <c r="O562" s="62"/>
    </row>
    <row r="563" spans="15:15">
      <c r="O563" s="62"/>
    </row>
    <row r="564" spans="15:15">
      <c r="O564" s="62"/>
    </row>
    <row r="565" spans="15:15">
      <c r="O565" s="62"/>
    </row>
    <row r="566" spans="15:15">
      <c r="O566" s="62"/>
    </row>
    <row r="567" spans="15:15">
      <c r="O567" s="62"/>
    </row>
    <row r="568" spans="15:15">
      <c r="O568" s="62"/>
    </row>
    <row r="569" spans="15:15">
      <c r="O569" s="62"/>
    </row>
    <row r="570" spans="15:15">
      <c r="O570" s="62"/>
    </row>
    <row r="571" spans="15:15">
      <c r="O571" s="62"/>
    </row>
    <row r="572" spans="15:15">
      <c r="O572" s="62"/>
    </row>
    <row r="573" spans="15:15">
      <c r="O573" s="62"/>
    </row>
    <row r="574" spans="15:15">
      <c r="O574" s="62"/>
    </row>
    <row r="575" spans="15:15">
      <c r="O575" s="62"/>
    </row>
    <row r="576" spans="15:15">
      <c r="O576" s="62"/>
    </row>
    <row r="577" spans="15:15">
      <c r="O577" s="62"/>
    </row>
    <row r="578" spans="15:15">
      <c r="O578" s="62"/>
    </row>
    <row r="579" spans="15:15">
      <c r="O579" s="62"/>
    </row>
    <row r="580" spans="15:15">
      <c r="O580" s="62"/>
    </row>
    <row r="581" spans="15:15">
      <c r="O581" s="62"/>
    </row>
    <row r="582" spans="15:15">
      <c r="O582" s="62"/>
    </row>
    <row r="583" spans="15:15">
      <c r="O583" s="62"/>
    </row>
    <row r="584" spans="15:15">
      <c r="O584" s="62"/>
    </row>
    <row r="585" spans="15:15">
      <c r="O585" s="62"/>
    </row>
    <row r="586" spans="15:15">
      <c r="O586" s="62"/>
    </row>
    <row r="587" spans="15:15">
      <c r="O587" s="62"/>
    </row>
    <row r="588" spans="15:15">
      <c r="O588" s="62"/>
    </row>
    <row r="589" spans="15:15">
      <c r="O589" s="62"/>
    </row>
    <row r="590" spans="15:15">
      <c r="O590" s="62"/>
    </row>
    <row r="591" spans="15:15">
      <c r="O591" s="62"/>
    </row>
    <row r="592" spans="15:15">
      <c r="O592" s="62"/>
    </row>
    <row r="593" spans="15:15">
      <c r="O593" s="62"/>
    </row>
    <row r="594" spans="15:15">
      <c r="O594" s="62"/>
    </row>
    <row r="595" spans="15:15">
      <c r="O595" s="62"/>
    </row>
    <row r="596" spans="15:15">
      <c r="O596" s="62"/>
    </row>
    <row r="597" spans="15:15">
      <c r="O597" s="62"/>
    </row>
    <row r="598" spans="15:15">
      <c r="O598" s="62"/>
    </row>
    <row r="599" spans="15:15">
      <c r="O599" s="62"/>
    </row>
    <row r="600" spans="15:15">
      <c r="O600" s="62"/>
    </row>
    <row r="601" spans="15:15">
      <c r="O601" s="62"/>
    </row>
    <row r="602" spans="15:15">
      <c r="O602" s="62"/>
    </row>
    <row r="603" spans="15:15">
      <c r="O603" s="62"/>
    </row>
    <row r="604" spans="15:15">
      <c r="O604" s="62"/>
    </row>
    <row r="605" spans="15:15">
      <c r="O605" s="62"/>
    </row>
    <row r="606" spans="15:15">
      <c r="O606" s="62"/>
    </row>
    <row r="607" spans="15:15">
      <c r="O607" s="62"/>
    </row>
    <row r="608" spans="15:15">
      <c r="O608" s="62"/>
    </row>
    <row r="609" spans="15:15">
      <c r="O609" s="62"/>
    </row>
    <row r="610" spans="15:15">
      <c r="O610" s="62"/>
    </row>
    <row r="611" spans="15:15">
      <c r="O611" s="62"/>
    </row>
    <row r="612" spans="15:15">
      <c r="O612" s="62"/>
    </row>
    <row r="613" spans="15:15">
      <c r="O613" s="62"/>
    </row>
    <row r="614" spans="15:15">
      <c r="O614" s="62"/>
    </row>
    <row r="615" spans="15:15">
      <c r="O615" s="62"/>
    </row>
    <row r="616" spans="15:15">
      <c r="O616" s="62"/>
    </row>
    <row r="617" spans="15:15">
      <c r="O617" s="62"/>
    </row>
    <row r="618" spans="15:15">
      <c r="O618" s="62"/>
    </row>
    <row r="619" spans="15:15">
      <c r="O619" s="62"/>
    </row>
    <row r="620" spans="15:15">
      <c r="O620" s="62"/>
    </row>
    <row r="621" spans="15:15">
      <c r="O621" s="62"/>
    </row>
    <row r="622" spans="15:15">
      <c r="O622" s="62"/>
    </row>
    <row r="623" spans="15:15">
      <c r="O623" s="62"/>
    </row>
    <row r="624" spans="15:15">
      <c r="O624" s="62"/>
    </row>
    <row r="625" spans="15:15">
      <c r="O625" s="62"/>
    </row>
    <row r="626" spans="15:15">
      <c r="O626" s="62"/>
    </row>
    <row r="627" spans="15:15">
      <c r="O627" s="62"/>
    </row>
    <row r="628" spans="15:15">
      <c r="O628" s="62"/>
    </row>
    <row r="629" spans="15:15">
      <c r="O629" s="62"/>
    </row>
    <row r="630" spans="15:15">
      <c r="O630" s="62"/>
    </row>
    <row r="631" spans="15:15">
      <c r="O631" s="62"/>
    </row>
    <row r="632" spans="15:15">
      <c r="O632" s="62"/>
    </row>
    <row r="633" spans="15:15">
      <c r="O633" s="62"/>
    </row>
    <row r="634" spans="15:15">
      <c r="O634" s="62"/>
    </row>
    <row r="635" spans="15:15">
      <c r="O635" s="62"/>
    </row>
    <row r="636" spans="15:15">
      <c r="O636" s="62"/>
    </row>
    <row r="637" spans="15:15">
      <c r="O637" s="62"/>
    </row>
    <row r="638" spans="15:15">
      <c r="O638" s="62"/>
    </row>
    <row r="639" spans="15:15">
      <c r="O639" s="62"/>
    </row>
    <row r="640" spans="15:15">
      <c r="O640" s="62"/>
    </row>
    <row r="641" spans="15:15">
      <c r="O641" s="62"/>
    </row>
    <row r="642" spans="15:15">
      <c r="O642" s="62"/>
    </row>
    <row r="643" spans="15:15">
      <c r="O643" s="62"/>
    </row>
    <row r="644" spans="15:15">
      <c r="O644" s="62"/>
    </row>
    <row r="645" spans="15:15">
      <c r="O645" s="62"/>
    </row>
    <row r="646" spans="15:15">
      <c r="O646" s="62"/>
    </row>
    <row r="647" spans="15:15">
      <c r="O647" s="62"/>
    </row>
    <row r="648" spans="15:15">
      <c r="O648" s="62"/>
    </row>
    <row r="649" spans="15:15">
      <c r="O649" s="62"/>
    </row>
    <row r="650" spans="15:15">
      <c r="O650" s="62"/>
    </row>
    <row r="651" spans="15:15">
      <c r="O651" s="62"/>
    </row>
    <row r="652" spans="15:15">
      <c r="O652" s="62"/>
    </row>
    <row r="653" spans="15:15">
      <c r="O653" s="62"/>
    </row>
    <row r="654" spans="15:15">
      <c r="O654" s="62"/>
    </row>
    <row r="655" spans="15:15">
      <c r="O655" s="62"/>
    </row>
    <row r="656" spans="15:15">
      <c r="O656" s="62"/>
    </row>
    <row r="657" spans="15:15">
      <c r="O657" s="62"/>
    </row>
    <row r="658" spans="15:15">
      <c r="O658" s="62"/>
    </row>
    <row r="659" spans="15:15">
      <c r="O659" s="62"/>
    </row>
    <row r="660" spans="15:15">
      <c r="O660" s="62"/>
    </row>
    <row r="661" spans="15:15">
      <c r="O661" s="62"/>
    </row>
    <row r="662" spans="15:15">
      <c r="O662" s="62"/>
    </row>
    <row r="663" spans="15:15">
      <c r="O663" s="62"/>
    </row>
    <row r="664" spans="15:15">
      <c r="O664" s="62"/>
    </row>
    <row r="665" spans="15:15">
      <c r="O665" s="62"/>
    </row>
    <row r="666" spans="15:15">
      <c r="O666" s="62"/>
    </row>
    <row r="667" spans="15:15">
      <c r="O667" s="62"/>
    </row>
    <row r="668" spans="15:15">
      <c r="O668" s="62"/>
    </row>
    <row r="669" spans="15:15">
      <c r="O669" s="62"/>
    </row>
    <row r="670" spans="15:15">
      <c r="O670" s="62"/>
    </row>
    <row r="671" spans="15:15">
      <c r="O671" s="62"/>
    </row>
    <row r="672" spans="15:15">
      <c r="O672" s="62"/>
    </row>
    <row r="673" spans="15:15">
      <c r="O673" s="62"/>
    </row>
    <row r="674" spans="15:15">
      <c r="O674" s="62"/>
    </row>
    <row r="675" spans="15:15">
      <c r="O675" s="62"/>
    </row>
    <row r="676" spans="15:15">
      <c r="O676" s="62"/>
    </row>
    <row r="677" spans="15:15">
      <c r="O677" s="62"/>
    </row>
    <row r="678" spans="15:15">
      <c r="O678" s="62"/>
    </row>
    <row r="679" spans="15:15">
      <c r="O679" s="62"/>
    </row>
    <row r="680" spans="15:15">
      <c r="O680" s="62"/>
    </row>
    <row r="681" spans="15:15">
      <c r="O681" s="62"/>
    </row>
    <row r="682" spans="15:15">
      <c r="O682" s="62"/>
    </row>
    <row r="683" spans="15:15">
      <c r="O683" s="62"/>
    </row>
    <row r="684" spans="15:15">
      <c r="O684" s="62"/>
    </row>
    <row r="685" spans="15:15">
      <c r="O685" s="62"/>
    </row>
    <row r="686" spans="15:15">
      <c r="O686" s="62"/>
    </row>
    <row r="687" spans="15:15">
      <c r="O687" s="62"/>
    </row>
    <row r="688" spans="15:15">
      <c r="O688" s="62"/>
    </row>
    <row r="689" spans="15:15">
      <c r="O689" s="62"/>
    </row>
    <row r="690" spans="15:15">
      <c r="O690" s="62"/>
    </row>
    <row r="691" spans="15:15">
      <c r="O691" s="62"/>
    </row>
    <row r="692" spans="15:15">
      <c r="O692" s="62"/>
    </row>
    <row r="693" spans="15:15">
      <c r="O693" s="62"/>
    </row>
    <row r="694" spans="15:15">
      <c r="O694" s="62"/>
    </row>
    <row r="695" spans="15:15">
      <c r="O695" s="62"/>
    </row>
    <row r="696" spans="15:15">
      <c r="O696" s="62"/>
    </row>
    <row r="697" spans="15:15">
      <c r="O697" s="62"/>
    </row>
    <row r="698" spans="15:15">
      <c r="O698" s="62"/>
    </row>
    <row r="699" spans="15:15">
      <c r="O699" s="62"/>
    </row>
    <row r="700" spans="15:15">
      <c r="O700" s="62"/>
    </row>
    <row r="701" spans="15:15">
      <c r="O701" s="62"/>
    </row>
    <row r="702" spans="15:15">
      <c r="O702" s="62"/>
    </row>
    <row r="703" spans="15:15">
      <c r="O703" s="62"/>
    </row>
    <row r="704" spans="15:15">
      <c r="O704" s="62"/>
    </row>
    <row r="705" spans="15:15">
      <c r="O705" s="62"/>
    </row>
    <row r="706" spans="15:15">
      <c r="O706" s="62"/>
    </row>
    <row r="707" spans="15:15">
      <c r="O707" s="62"/>
    </row>
    <row r="708" spans="15:15">
      <c r="O708" s="62"/>
    </row>
    <row r="709" spans="15:15">
      <c r="O709" s="62"/>
    </row>
    <row r="710" spans="15:15">
      <c r="O710" s="62"/>
    </row>
    <row r="711" spans="15:15">
      <c r="O711" s="62"/>
    </row>
    <row r="712" spans="15:15">
      <c r="O712" s="62"/>
    </row>
    <row r="713" spans="15:15">
      <c r="O713" s="62"/>
    </row>
    <row r="714" spans="15:15">
      <c r="O714" s="62"/>
    </row>
    <row r="715" spans="15:15">
      <c r="O715" s="62"/>
    </row>
    <row r="716" spans="15:15">
      <c r="O716" s="62"/>
    </row>
    <row r="717" spans="15:15">
      <c r="O717" s="62"/>
    </row>
    <row r="718" spans="15:15">
      <c r="O718" s="62"/>
    </row>
    <row r="719" spans="15:15">
      <c r="O719" s="62"/>
    </row>
    <row r="720" spans="15:15">
      <c r="O720" s="62"/>
    </row>
    <row r="721" spans="15:15">
      <c r="O721" s="62"/>
    </row>
    <row r="722" spans="15:15">
      <c r="O722" s="62"/>
    </row>
    <row r="723" spans="15:15">
      <c r="O723" s="62"/>
    </row>
    <row r="724" spans="15:15">
      <c r="O724" s="62"/>
    </row>
    <row r="725" spans="15:15">
      <c r="O725" s="62"/>
    </row>
    <row r="726" spans="15:15">
      <c r="O726" s="62"/>
    </row>
    <row r="727" spans="15:15">
      <c r="O727" s="62"/>
    </row>
    <row r="728" spans="15:15">
      <c r="O728" s="62"/>
    </row>
    <row r="729" spans="15:15">
      <c r="O729" s="62"/>
    </row>
    <row r="730" spans="15:15">
      <c r="O730" s="62"/>
    </row>
    <row r="731" spans="15:15">
      <c r="O731" s="62"/>
    </row>
    <row r="732" spans="15:15">
      <c r="O732" s="62"/>
    </row>
    <row r="733" spans="15:15">
      <c r="O733" s="62"/>
    </row>
    <row r="734" spans="15:15">
      <c r="O734" s="62"/>
    </row>
    <row r="735" spans="15:15">
      <c r="O735" s="62"/>
    </row>
    <row r="736" spans="15:15">
      <c r="O736" s="62"/>
    </row>
    <row r="737" spans="15:15">
      <c r="O737" s="62"/>
    </row>
    <row r="738" spans="15:15">
      <c r="O738" s="62"/>
    </row>
    <row r="739" spans="15:15">
      <c r="O739" s="62"/>
    </row>
    <row r="740" spans="15:15">
      <c r="O740" s="62"/>
    </row>
    <row r="741" spans="15:15">
      <c r="O741" s="62"/>
    </row>
    <row r="742" spans="15:15">
      <c r="O742" s="62"/>
    </row>
    <row r="743" spans="15:15">
      <c r="O743" s="62"/>
    </row>
    <row r="744" spans="15:15">
      <c r="O744" s="62"/>
    </row>
    <row r="745" spans="15:15">
      <c r="O745" s="62"/>
    </row>
    <row r="746" spans="15:15">
      <c r="O746" s="62"/>
    </row>
    <row r="747" spans="15:15">
      <c r="O747" s="62"/>
    </row>
    <row r="748" spans="15:15">
      <c r="O748" s="62"/>
    </row>
    <row r="749" spans="15:15">
      <c r="O749" s="62"/>
    </row>
    <row r="750" spans="15:15">
      <c r="O750" s="62"/>
    </row>
    <row r="751" spans="15:15">
      <c r="O751" s="62"/>
    </row>
    <row r="752" spans="15:15">
      <c r="O752" s="62"/>
    </row>
    <row r="753" spans="15:15">
      <c r="O753" s="62"/>
    </row>
    <row r="754" spans="15:15">
      <c r="O754" s="62"/>
    </row>
    <row r="755" spans="15:15">
      <c r="O755" s="62"/>
    </row>
    <row r="756" spans="15:15">
      <c r="O756" s="62"/>
    </row>
    <row r="757" spans="15:15">
      <c r="O757" s="62"/>
    </row>
    <row r="758" spans="15:15">
      <c r="O758" s="62"/>
    </row>
    <row r="759" spans="15:15">
      <c r="O759" s="62"/>
    </row>
    <row r="760" spans="15:15">
      <c r="O760" s="62"/>
    </row>
    <row r="761" spans="15:15">
      <c r="O761" s="62"/>
    </row>
    <row r="762" spans="15:15">
      <c r="O762" s="62"/>
    </row>
    <row r="763" spans="15:15">
      <c r="O763" s="62"/>
    </row>
    <row r="764" spans="15:15">
      <c r="O764" s="62"/>
    </row>
    <row r="765" spans="15:15">
      <c r="O765" s="62"/>
    </row>
    <row r="766" spans="15:15">
      <c r="O766" s="62"/>
    </row>
    <row r="767" spans="15:15">
      <c r="O767" s="62"/>
    </row>
    <row r="768" spans="15:15">
      <c r="O768" s="62"/>
    </row>
    <row r="769" spans="15:15">
      <c r="O769" s="62"/>
    </row>
    <row r="770" spans="15:15">
      <c r="O770" s="62"/>
    </row>
    <row r="771" spans="15:15">
      <c r="O771" s="62"/>
    </row>
    <row r="772" spans="15:15">
      <c r="O772" s="62"/>
    </row>
    <row r="773" spans="15:15">
      <c r="O773" s="62"/>
    </row>
    <row r="774" spans="15:15">
      <c r="O774" s="62"/>
    </row>
    <row r="775" spans="15:15">
      <c r="O775" s="62"/>
    </row>
    <row r="776" spans="15:15">
      <c r="O776" s="62"/>
    </row>
    <row r="777" spans="15:15">
      <c r="O777" s="62"/>
    </row>
    <row r="778" spans="15:15">
      <c r="O778" s="62"/>
    </row>
    <row r="779" spans="15:15">
      <c r="O779" s="62"/>
    </row>
    <row r="780" spans="15:15">
      <c r="O780" s="62"/>
    </row>
    <row r="781" spans="15:15">
      <c r="O781" s="62"/>
    </row>
    <row r="782" spans="15:15">
      <c r="O782" s="62"/>
    </row>
    <row r="783" spans="15:15">
      <c r="O783" s="62"/>
    </row>
    <row r="784" spans="15:15">
      <c r="O784" s="62"/>
    </row>
    <row r="785" spans="15:15">
      <c r="O785" s="62"/>
    </row>
    <row r="786" spans="15:15">
      <c r="O786" s="62"/>
    </row>
    <row r="787" spans="15:15">
      <c r="O787" s="62"/>
    </row>
    <row r="788" spans="15:15">
      <c r="O788" s="62"/>
    </row>
    <row r="789" spans="15:15">
      <c r="O789" s="62"/>
    </row>
    <row r="790" spans="15:15">
      <c r="O790" s="62"/>
    </row>
    <row r="791" spans="15:15">
      <c r="O791" s="62"/>
    </row>
    <row r="792" spans="15:15">
      <c r="O792" s="62"/>
    </row>
    <row r="793" spans="15:15">
      <c r="O793" s="62"/>
    </row>
    <row r="794" spans="15:15">
      <c r="O794" s="62"/>
    </row>
    <row r="795" spans="15:15">
      <c r="O795" s="62"/>
    </row>
    <row r="796" spans="15:15">
      <c r="O796" s="62"/>
    </row>
    <row r="797" spans="15:15">
      <c r="O797" s="62"/>
    </row>
    <row r="798" spans="15:15">
      <c r="O798" s="62"/>
    </row>
    <row r="799" spans="15:15">
      <c r="O799" s="62"/>
    </row>
    <row r="800" spans="15:15">
      <c r="O800" s="62"/>
    </row>
    <row r="801" spans="15:15">
      <c r="O801" s="62"/>
    </row>
    <row r="802" spans="15:15">
      <c r="O802" s="62"/>
    </row>
    <row r="803" spans="15:15">
      <c r="O803" s="62"/>
    </row>
    <row r="804" spans="15:15">
      <c r="O804" s="62"/>
    </row>
    <row r="805" spans="15:15">
      <c r="O805" s="62"/>
    </row>
    <row r="806" spans="15:15">
      <c r="O806" s="62"/>
    </row>
    <row r="807" spans="15:15">
      <c r="O807" s="62"/>
    </row>
    <row r="808" spans="15:15">
      <c r="O808" s="62"/>
    </row>
    <row r="809" spans="15:15">
      <c r="O809" s="62"/>
    </row>
    <row r="810" spans="15:15">
      <c r="O810" s="62"/>
    </row>
    <row r="811" spans="15:15">
      <c r="O811" s="62"/>
    </row>
    <row r="812" spans="15:15">
      <c r="O812" s="62"/>
    </row>
    <row r="813" spans="15:15">
      <c r="O813" s="62"/>
    </row>
    <row r="814" spans="15:15">
      <c r="O814" s="62"/>
    </row>
    <row r="815" spans="15:15">
      <c r="O815" s="62"/>
    </row>
    <row r="816" spans="15:15">
      <c r="O816" s="62"/>
    </row>
    <row r="817" spans="15:15">
      <c r="O817" s="62"/>
    </row>
    <row r="818" spans="15:15">
      <c r="O818" s="62"/>
    </row>
    <row r="819" spans="15:15">
      <c r="O819" s="62"/>
    </row>
    <row r="820" spans="15:15">
      <c r="O820" s="62"/>
    </row>
    <row r="821" spans="15:15">
      <c r="O821" s="62"/>
    </row>
    <row r="822" spans="15:15">
      <c r="O822" s="62"/>
    </row>
    <row r="823" spans="15:15">
      <c r="O823" s="62"/>
    </row>
    <row r="824" spans="15:15">
      <c r="O824" s="62"/>
    </row>
    <row r="825" spans="15:15">
      <c r="O825" s="62"/>
    </row>
    <row r="826" spans="15:15">
      <c r="O826" s="62"/>
    </row>
    <row r="827" spans="15:15">
      <c r="O827" s="62"/>
    </row>
    <row r="828" spans="15:15">
      <c r="O828" s="62"/>
    </row>
    <row r="829" spans="15:15">
      <c r="O829" s="62"/>
    </row>
    <row r="830" spans="15:15">
      <c r="O830" s="62"/>
    </row>
    <row r="831" spans="15:15">
      <c r="O831" s="62"/>
    </row>
    <row r="832" spans="15:15">
      <c r="O832" s="62"/>
    </row>
    <row r="833" spans="15:15">
      <c r="O833" s="62"/>
    </row>
    <row r="834" spans="15:15">
      <c r="O834" s="62"/>
    </row>
    <row r="835" spans="15:15">
      <c r="O835" s="62"/>
    </row>
    <row r="836" spans="15:15">
      <c r="O836" s="62"/>
    </row>
    <row r="837" spans="15:15">
      <c r="O837" s="62"/>
    </row>
    <row r="838" spans="15:15">
      <c r="O838" s="62"/>
    </row>
    <row r="839" spans="15:15">
      <c r="O839" s="62"/>
    </row>
    <row r="840" spans="15:15">
      <c r="O840" s="62"/>
    </row>
    <row r="841" spans="15:15">
      <c r="O841" s="62"/>
    </row>
    <row r="842" spans="15:15">
      <c r="O842" s="62"/>
    </row>
    <row r="843" spans="15:15">
      <c r="O843" s="62"/>
    </row>
    <row r="844" spans="15:15">
      <c r="O844" s="62"/>
    </row>
    <row r="845" spans="15:15">
      <c r="O845" s="62"/>
    </row>
    <row r="846" spans="15:15">
      <c r="O846" s="62"/>
    </row>
    <row r="847" spans="15:15">
      <c r="O847" s="62"/>
    </row>
    <row r="848" spans="15:15">
      <c r="O848" s="62"/>
    </row>
    <row r="849" spans="15:15">
      <c r="O849" s="62"/>
    </row>
    <row r="850" spans="15:15">
      <c r="O850" s="62"/>
    </row>
    <row r="851" spans="15:15">
      <c r="O851" s="62"/>
    </row>
    <row r="852" spans="15:15">
      <c r="O852" s="62"/>
    </row>
    <row r="853" spans="15:15">
      <c r="O853" s="62"/>
    </row>
    <row r="854" spans="15:15">
      <c r="O854" s="62"/>
    </row>
    <row r="855" spans="15:15">
      <c r="O855" s="62"/>
    </row>
    <row r="856" spans="15:15">
      <c r="O856" s="62"/>
    </row>
    <row r="857" spans="15:15">
      <c r="O857" s="62"/>
    </row>
    <row r="858" spans="15:15">
      <c r="O858" s="62"/>
    </row>
    <row r="859" spans="15:15">
      <c r="O859" s="62"/>
    </row>
    <row r="860" spans="15:15">
      <c r="O860" s="62"/>
    </row>
    <row r="861" spans="15:15">
      <c r="O861" s="62"/>
    </row>
    <row r="862" spans="15:15">
      <c r="O862" s="62"/>
    </row>
    <row r="863" spans="15:15">
      <c r="O863" s="62"/>
    </row>
    <row r="864" spans="15:15">
      <c r="O864" s="62"/>
    </row>
    <row r="865" spans="15:15">
      <c r="O865" s="62"/>
    </row>
    <row r="866" spans="15:15">
      <c r="O866" s="62"/>
    </row>
    <row r="867" spans="15:15">
      <c r="O867" s="62"/>
    </row>
    <row r="868" spans="15:15">
      <c r="O868" s="62"/>
    </row>
    <row r="869" spans="15:15">
      <c r="O869" s="62"/>
    </row>
    <row r="870" spans="15:15">
      <c r="O870" s="62"/>
    </row>
    <row r="871" spans="15:15">
      <c r="O871" s="62"/>
    </row>
    <row r="872" spans="15:15">
      <c r="O872" s="62"/>
    </row>
    <row r="873" spans="15:15">
      <c r="O873" s="62"/>
    </row>
    <row r="874" spans="15:15">
      <c r="O874" s="62"/>
    </row>
    <row r="875" spans="15:15">
      <c r="O875" s="62"/>
    </row>
    <row r="876" spans="15:15">
      <c r="O876" s="62"/>
    </row>
    <row r="877" spans="15:15">
      <c r="O877" s="62"/>
    </row>
    <row r="878" spans="15:15">
      <c r="O878" s="62"/>
    </row>
    <row r="879" spans="15:15">
      <c r="O879" s="62"/>
    </row>
    <row r="880" spans="15:15">
      <c r="O880" s="62"/>
    </row>
    <row r="881" spans="15:15">
      <c r="O881" s="62"/>
    </row>
    <row r="882" spans="15:15">
      <c r="O882" s="62"/>
    </row>
    <row r="883" spans="15:15">
      <c r="O883" s="62"/>
    </row>
    <row r="884" spans="15:15">
      <c r="O884" s="62"/>
    </row>
    <row r="885" spans="15:15">
      <c r="O885" s="62"/>
    </row>
    <row r="886" spans="15:15">
      <c r="O886" s="62"/>
    </row>
    <row r="887" spans="15:15">
      <c r="O887" s="62"/>
    </row>
    <row r="888" spans="15:15">
      <c r="O888" s="62"/>
    </row>
    <row r="889" spans="15:15">
      <c r="O889" s="62"/>
    </row>
    <row r="890" spans="15:15">
      <c r="O890" s="62"/>
    </row>
    <row r="891" spans="15:15">
      <c r="O891" s="62"/>
    </row>
    <row r="892" spans="15:15">
      <c r="O892" s="62"/>
    </row>
    <row r="893" spans="15:15">
      <c r="O893" s="62"/>
    </row>
    <row r="894" spans="15:15">
      <c r="O894" s="62"/>
    </row>
    <row r="895" spans="15:15">
      <c r="O895" s="62"/>
    </row>
    <row r="896" spans="15:15">
      <c r="O896" s="62"/>
    </row>
    <row r="897" spans="15:15">
      <c r="O897" s="62"/>
    </row>
    <row r="898" spans="15:15">
      <c r="O898" s="62"/>
    </row>
    <row r="899" spans="15:15">
      <c r="O899" s="62"/>
    </row>
    <row r="900" spans="15:15">
      <c r="O900" s="62"/>
    </row>
    <row r="901" spans="15:15">
      <c r="O901" s="62"/>
    </row>
    <row r="902" spans="15:15">
      <c r="O902" s="62"/>
    </row>
    <row r="903" spans="15:15">
      <c r="O903" s="62"/>
    </row>
    <row r="904" spans="15:15">
      <c r="O904" s="62"/>
    </row>
    <row r="905" spans="15:15">
      <c r="O905" s="62"/>
    </row>
    <row r="906" spans="15:15">
      <c r="O906" s="62"/>
    </row>
    <row r="907" spans="15:15">
      <c r="O907" s="62"/>
    </row>
    <row r="908" spans="15:15">
      <c r="O908" s="62"/>
    </row>
    <row r="909" spans="15:15">
      <c r="O909" s="62"/>
    </row>
    <row r="910" spans="15:15">
      <c r="O910" s="62"/>
    </row>
    <row r="911" spans="15:15">
      <c r="O911" s="62"/>
    </row>
    <row r="912" spans="15:15">
      <c r="O912" s="62"/>
    </row>
    <row r="913" spans="15:15">
      <c r="O913" s="62"/>
    </row>
    <row r="914" spans="15:15">
      <c r="O914" s="62"/>
    </row>
    <row r="915" spans="15:15">
      <c r="O915" s="62"/>
    </row>
    <row r="916" spans="15:15">
      <c r="O916" s="62"/>
    </row>
    <row r="917" spans="15:15">
      <c r="O917" s="62"/>
    </row>
    <row r="918" spans="15:15">
      <c r="O918" s="62"/>
    </row>
    <row r="919" spans="15:15">
      <c r="O919" s="62"/>
    </row>
    <row r="920" spans="15:15">
      <c r="O920" s="62"/>
    </row>
    <row r="921" spans="15:15">
      <c r="O921" s="62"/>
    </row>
    <row r="922" spans="15:15">
      <c r="O922" s="62"/>
    </row>
    <row r="923" spans="15:15">
      <c r="O923" s="62"/>
    </row>
    <row r="924" spans="15:15">
      <c r="O924" s="62"/>
    </row>
    <row r="925" spans="15:15">
      <c r="O925" s="62"/>
    </row>
    <row r="926" spans="15:15">
      <c r="O926" s="62"/>
    </row>
    <row r="927" spans="15:15">
      <c r="O927" s="62"/>
    </row>
    <row r="928" spans="15:15">
      <c r="O928" s="62"/>
    </row>
    <row r="929" spans="15:15">
      <c r="O929" s="62"/>
    </row>
    <row r="930" spans="15:15">
      <c r="O930" s="62"/>
    </row>
    <row r="931" spans="15:15">
      <c r="O931" s="62"/>
    </row>
    <row r="932" spans="15:15">
      <c r="O932" s="62"/>
    </row>
    <row r="933" spans="15:15">
      <c r="O933" s="62"/>
    </row>
    <row r="934" spans="15:15">
      <c r="O934" s="62"/>
    </row>
    <row r="935" spans="15:15">
      <c r="O935" s="62"/>
    </row>
    <row r="936" spans="15:15">
      <c r="O936" s="62"/>
    </row>
    <row r="937" spans="15:15">
      <c r="O937" s="62"/>
    </row>
    <row r="938" spans="15:15">
      <c r="O938" s="62"/>
    </row>
    <row r="939" spans="15:15">
      <c r="O939" s="62"/>
    </row>
    <row r="940" spans="15:15">
      <c r="O940" s="62"/>
    </row>
    <row r="941" spans="15:15">
      <c r="O941" s="62"/>
    </row>
    <row r="942" spans="15:15">
      <c r="O942" s="62"/>
    </row>
    <row r="943" spans="15:15">
      <c r="O943" s="62"/>
    </row>
    <row r="944" spans="15:15">
      <c r="O944" s="62"/>
    </row>
    <row r="945" spans="15:15">
      <c r="O945" s="62"/>
    </row>
    <row r="946" spans="15:15">
      <c r="O946" s="62"/>
    </row>
    <row r="947" spans="15:15">
      <c r="O947" s="62"/>
    </row>
    <row r="948" spans="15:15">
      <c r="O948" s="62"/>
    </row>
    <row r="949" spans="15:15">
      <c r="O949" s="62"/>
    </row>
    <row r="950" spans="15:15">
      <c r="O950" s="62"/>
    </row>
    <row r="951" spans="15:15">
      <c r="O951" s="62"/>
    </row>
    <row r="952" spans="15:15">
      <c r="O952" s="62"/>
    </row>
    <row r="953" spans="15:15">
      <c r="O953" s="62"/>
    </row>
    <row r="954" spans="15:15">
      <c r="O954" s="62"/>
    </row>
    <row r="955" spans="15:15">
      <c r="O955" s="62"/>
    </row>
    <row r="956" spans="15:15">
      <c r="O956" s="62"/>
    </row>
    <row r="957" spans="15:15">
      <c r="O957" s="62"/>
    </row>
    <row r="958" spans="15:15">
      <c r="O958" s="62"/>
    </row>
    <row r="959" spans="15:15">
      <c r="O959" s="62"/>
    </row>
    <row r="960" spans="15:15">
      <c r="O960" s="62"/>
    </row>
    <row r="961" spans="15:15">
      <c r="O961" s="62"/>
    </row>
    <row r="962" spans="15:15">
      <c r="O962" s="62"/>
    </row>
    <row r="963" spans="15:15">
      <c r="O963" s="62"/>
    </row>
    <row r="964" spans="15:15">
      <c r="O964" s="62"/>
    </row>
    <row r="965" spans="15:15">
      <c r="O965" s="62"/>
    </row>
    <row r="966" spans="15:15">
      <c r="O966" s="62"/>
    </row>
    <row r="967" spans="15:15">
      <c r="O967" s="62"/>
    </row>
    <row r="968" spans="15:15">
      <c r="O968" s="62"/>
    </row>
    <row r="969" spans="15:15">
      <c r="O969" s="62"/>
    </row>
    <row r="970" spans="15:15">
      <c r="O970" s="62"/>
    </row>
    <row r="971" spans="15:15">
      <c r="O971" s="62"/>
    </row>
    <row r="972" spans="15:15">
      <c r="O972" s="62"/>
    </row>
    <row r="973" spans="15:15">
      <c r="O973" s="62"/>
    </row>
    <row r="974" spans="15:15">
      <c r="O974" s="62"/>
    </row>
    <row r="975" spans="15:15">
      <c r="O975" s="62"/>
    </row>
    <row r="976" spans="15:15">
      <c r="O976" s="62"/>
    </row>
    <row r="977" spans="15:15">
      <c r="O977" s="62"/>
    </row>
    <row r="978" spans="15:15">
      <c r="O978" s="62"/>
    </row>
    <row r="979" spans="15:15">
      <c r="O979" s="62"/>
    </row>
    <row r="980" spans="15:15">
      <c r="O980" s="62"/>
    </row>
    <row r="981" spans="15:15">
      <c r="O981" s="62"/>
    </row>
    <row r="982" spans="15:15">
      <c r="O982" s="62"/>
    </row>
    <row r="983" spans="15:15">
      <c r="O983" s="62"/>
    </row>
    <row r="984" spans="15:15">
      <c r="O984" s="62"/>
    </row>
    <row r="985" spans="15:15">
      <c r="O985" s="62"/>
    </row>
    <row r="986" spans="15:15">
      <c r="O986" s="62"/>
    </row>
    <row r="987" spans="15:15">
      <c r="O987" s="62"/>
    </row>
    <row r="988" spans="15:15">
      <c r="O988" s="62"/>
    </row>
    <row r="989" spans="15:15">
      <c r="O989" s="62"/>
    </row>
    <row r="990" spans="15:15">
      <c r="O990" s="62"/>
    </row>
    <row r="991" spans="15:15">
      <c r="O991" s="62"/>
    </row>
    <row r="992" spans="15:15">
      <c r="O992" s="62"/>
    </row>
    <row r="993" spans="15:15">
      <c r="O993" s="62"/>
    </row>
    <row r="994" spans="15:15">
      <c r="O994" s="62"/>
    </row>
    <row r="995" spans="15:15">
      <c r="O995" s="62"/>
    </row>
    <row r="996" spans="15:15">
      <c r="O996" s="62"/>
    </row>
    <row r="997" spans="15:15">
      <c r="O997" s="62"/>
    </row>
    <row r="998" spans="15:15">
      <c r="O998" s="62"/>
    </row>
    <row r="999" spans="15:15">
      <c r="O999" s="62"/>
    </row>
    <row r="1000" spans="15:15">
      <c r="O1000" s="62"/>
    </row>
    <row r="1001" spans="15:15">
      <c r="O1001" s="62"/>
    </row>
    <row r="1002" spans="15:15">
      <c r="O1002" s="62"/>
    </row>
    <row r="1003" spans="15:15">
      <c r="O1003" s="62"/>
    </row>
    <row r="1004" spans="15:15">
      <c r="O1004" s="62"/>
    </row>
    <row r="1005" spans="15:15">
      <c r="O1005" s="62"/>
    </row>
    <row r="1006" spans="15:15">
      <c r="O1006" s="62"/>
    </row>
    <row r="1007" spans="15:15">
      <c r="O1007" s="62"/>
    </row>
    <row r="1008" spans="15:15">
      <c r="O1008" s="62"/>
    </row>
    <row r="1009" spans="15:15">
      <c r="O1009" s="62"/>
    </row>
    <row r="1010" spans="15:15">
      <c r="O1010" s="62"/>
    </row>
    <row r="1011" spans="15:15">
      <c r="O1011" s="62"/>
    </row>
    <row r="1012" spans="15:15">
      <c r="O1012" s="62"/>
    </row>
    <row r="1013" spans="15:15">
      <c r="O1013" s="62"/>
    </row>
    <row r="1014" spans="15:15">
      <c r="O1014" s="62"/>
    </row>
    <row r="1015" spans="15:15">
      <c r="O1015" s="62"/>
    </row>
    <row r="1016" spans="15:15">
      <c r="O1016" s="62"/>
    </row>
    <row r="1017" spans="15:15">
      <c r="O1017" s="62"/>
    </row>
    <row r="1018" spans="15:15">
      <c r="O1018" s="62"/>
    </row>
    <row r="1019" spans="15:15">
      <c r="O1019" s="62"/>
    </row>
    <row r="1020" spans="15:15">
      <c r="O1020" s="62"/>
    </row>
    <row r="1021" spans="15:15">
      <c r="O1021" s="62"/>
    </row>
    <row r="1022" spans="15:15">
      <c r="O1022" s="62"/>
    </row>
    <row r="1023" spans="15:15">
      <c r="O1023" s="62"/>
    </row>
    <row r="1024" spans="15:15">
      <c r="O1024" s="62"/>
    </row>
    <row r="1025" spans="15:15">
      <c r="O1025" s="62"/>
    </row>
    <row r="1026" spans="15:15">
      <c r="O1026" s="62"/>
    </row>
    <row r="1027" spans="15:15">
      <c r="O1027" s="62"/>
    </row>
    <row r="1028" spans="15:15">
      <c r="O1028" s="62"/>
    </row>
    <row r="1029" spans="15:15">
      <c r="O1029" s="62"/>
    </row>
    <row r="1030" spans="15:15">
      <c r="O1030" s="62"/>
    </row>
    <row r="1031" spans="15:15">
      <c r="O1031" s="62"/>
    </row>
    <row r="1032" spans="15:15">
      <c r="O1032" s="62"/>
    </row>
    <row r="1033" spans="15:15">
      <c r="O1033" s="62"/>
    </row>
    <row r="1034" spans="15:15">
      <c r="O1034" s="62"/>
    </row>
    <row r="1035" spans="15:15">
      <c r="O1035" s="62"/>
    </row>
    <row r="1036" spans="15:15">
      <c r="O1036" s="62"/>
    </row>
    <row r="1037" spans="15:15">
      <c r="O1037" s="62"/>
    </row>
    <row r="1038" spans="15:15">
      <c r="O1038" s="62"/>
    </row>
    <row r="1039" spans="15:15">
      <c r="O1039" s="62"/>
    </row>
    <row r="1040" spans="15:15">
      <c r="O1040" s="62"/>
    </row>
    <row r="1041" spans="15:15">
      <c r="O1041" s="62"/>
    </row>
    <row r="1042" spans="15:15">
      <c r="O1042" s="62"/>
    </row>
    <row r="1043" spans="15:15">
      <c r="O1043" s="62"/>
    </row>
    <row r="1044" spans="15:15">
      <c r="O1044" s="62"/>
    </row>
    <row r="1045" spans="15:15">
      <c r="O1045" s="62"/>
    </row>
    <row r="1046" spans="15:15">
      <c r="O1046" s="62"/>
    </row>
    <row r="1047" spans="15:15">
      <c r="O1047" s="62"/>
    </row>
    <row r="1048" spans="15:15">
      <c r="O1048" s="62"/>
    </row>
    <row r="1049" spans="15:15">
      <c r="O1049" s="62"/>
    </row>
    <row r="1050" spans="15:15">
      <c r="O1050" s="62"/>
    </row>
    <row r="1051" spans="15:15">
      <c r="O1051" s="62"/>
    </row>
    <row r="1052" spans="15:15">
      <c r="O1052" s="62"/>
    </row>
    <row r="1053" spans="15:15">
      <c r="O1053" s="62"/>
    </row>
    <row r="1054" spans="15:15">
      <c r="O1054" s="62"/>
    </row>
    <row r="1055" spans="15:15">
      <c r="O1055" s="62"/>
    </row>
    <row r="1056" spans="15:15">
      <c r="O1056" s="62"/>
    </row>
    <row r="1057" spans="15:15">
      <c r="O1057" s="62"/>
    </row>
    <row r="1058" spans="15:15">
      <c r="O1058" s="62"/>
    </row>
    <row r="1059" spans="15:15">
      <c r="O1059" s="62"/>
    </row>
    <row r="1060" spans="15:15">
      <c r="O1060" s="62"/>
    </row>
    <row r="1061" spans="15:15">
      <c r="O1061" s="62"/>
    </row>
    <row r="1062" spans="15:15">
      <c r="O1062" s="62"/>
    </row>
    <row r="1063" spans="15:15">
      <c r="O1063" s="62"/>
    </row>
    <row r="1064" spans="15:15">
      <c r="O1064" s="62"/>
    </row>
    <row r="1065" spans="15:15">
      <c r="O1065" s="62"/>
    </row>
    <row r="1066" spans="15:15">
      <c r="O1066" s="62"/>
    </row>
    <row r="1067" spans="15:15">
      <c r="O1067" s="62"/>
    </row>
    <row r="1068" spans="15:15">
      <c r="O1068" s="62"/>
    </row>
    <row r="1069" spans="15:15">
      <c r="O1069" s="62"/>
    </row>
    <row r="1070" spans="15:15">
      <c r="O1070" s="62"/>
    </row>
    <row r="1071" spans="15:15">
      <c r="O1071" s="62"/>
    </row>
    <row r="1072" spans="15:15">
      <c r="O1072" s="62"/>
    </row>
    <row r="1073" spans="15:15">
      <c r="O1073" s="62"/>
    </row>
    <row r="1074" spans="15:15">
      <c r="O1074" s="62"/>
    </row>
    <row r="1075" spans="15:15">
      <c r="O1075" s="62"/>
    </row>
    <row r="1076" spans="15:15">
      <c r="O1076" s="62"/>
    </row>
    <row r="1077" spans="15:15">
      <c r="O1077" s="62"/>
    </row>
    <row r="1078" spans="15:15">
      <c r="O1078" s="62"/>
    </row>
    <row r="1079" spans="15:15">
      <c r="O1079" s="62"/>
    </row>
    <row r="1080" spans="15:15">
      <c r="O1080" s="62"/>
    </row>
    <row r="1081" spans="15:15">
      <c r="O1081" s="62"/>
    </row>
    <row r="1082" spans="15:15">
      <c r="O1082" s="62"/>
    </row>
    <row r="1083" spans="15:15">
      <c r="O1083" s="62"/>
    </row>
    <row r="1084" spans="15:15">
      <c r="O1084" s="62"/>
    </row>
    <row r="1085" spans="15:15">
      <c r="O1085" s="62"/>
    </row>
    <row r="1086" spans="15:15">
      <c r="O1086" s="62"/>
    </row>
    <row r="1087" spans="15:15">
      <c r="O1087" s="62"/>
    </row>
    <row r="1088" spans="15:15">
      <c r="O1088" s="62"/>
    </row>
    <row r="1089" spans="15:15">
      <c r="O1089" s="62"/>
    </row>
    <row r="1090" spans="15:15">
      <c r="O1090" s="62"/>
    </row>
    <row r="1091" spans="15:15">
      <c r="O1091" s="62"/>
    </row>
    <row r="1092" spans="15:15">
      <c r="O1092" s="62"/>
    </row>
    <row r="1093" spans="15:15">
      <c r="O1093" s="62"/>
    </row>
    <row r="1094" spans="15:15">
      <c r="O1094" s="62"/>
    </row>
    <row r="1095" spans="15:15">
      <c r="O1095" s="62"/>
    </row>
    <row r="1096" spans="15:15">
      <c r="O1096" s="62"/>
    </row>
    <row r="1097" spans="15:15">
      <c r="O1097" s="62"/>
    </row>
    <row r="1098" spans="15:15">
      <c r="O1098" s="62"/>
    </row>
    <row r="1099" spans="15:15">
      <c r="O1099" s="62"/>
    </row>
    <row r="1100" spans="15:15">
      <c r="O1100" s="62"/>
    </row>
    <row r="1101" spans="15:15">
      <c r="O1101" s="62"/>
    </row>
    <row r="1102" spans="15:15">
      <c r="O1102" s="62"/>
    </row>
    <row r="1103" spans="15:15">
      <c r="O1103" s="62"/>
    </row>
    <row r="1104" spans="15:15">
      <c r="O1104" s="62"/>
    </row>
    <row r="1105" spans="15:15">
      <c r="O1105" s="62"/>
    </row>
    <row r="1106" spans="15:15">
      <c r="O1106" s="62"/>
    </row>
    <row r="1107" spans="15:15">
      <c r="O1107" s="62"/>
    </row>
    <row r="1108" spans="15:15">
      <c r="O1108" s="62"/>
    </row>
    <row r="1109" spans="15:15">
      <c r="O1109" s="62"/>
    </row>
    <row r="1110" spans="15:15">
      <c r="O1110" s="62"/>
    </row>
    <row r="1111" spans="15:15">
      <c r="O1111" s="62"/>
    </row>
    <row r="1112" spans="15:15">
      <c r="O1112" s="62"/>
    </row>
    <row r="1113" spans="15:15">
      <c r="O1113" s="62"/>
    </row>
    <row r="1114" spans="15:15">
      <c r="O1114" s="62"/>
    </row>
    <row r="1115" spans="15:15">
      <c r="O1115" s="62"/>
    </row>
    <row r="1116" spans="15:15">
      <c r="O1116" s="62"/>
    </row>
    <row r="1117" spans="15:15">
      <c r="O1117" s="62"/>
    </row>
    <row r="1118" spans="15:15">
      <c r="O1118" s="62"/>
    </row>
    <row r="1119" spans="15:15">
      <c r="O1119" s="62"/>
    </row>
    <row r="1120" spans="15:15">
      <c r="O1120" s="62"/>
    </row>
    <row r="1121" spans="15:15">
      <c r="O1121" s="62"/>
    </row>
    <row r="1122" spans="15:15">
      <c r="O1122" s="62"/>
    </row>
    <row r="1123" spans="15:15">
      <c r="O1123" s="62"/>
    </row>
    <row r="1124" spans="15:15">
      <c r="O1124" s="62"/>
    </row>
    <row r="1125" spans="15:15">
      <c r="O1125" s="62"/>
    </row>
    <row r="1126" spans="15:15">
      <c r="O1126" s="62"/>
    </row>
    <row r="1127" spans="15:15">
      <c r="O1127" s="62"/>
    </row>
    <row r="1128" spans="15:15">
      <c r="O1128" s="62"/>
    </row>
    <row r="1129" spans="15:15">
      <c r="O1129" s="62"/>
    </row>
    <row r="1130" spans="15:15">
      <c r="O1130" s="62"/>
    </row>
    <row r="1131" spans="15:15">
      <c r="O1131" s="62"/>
    </row>
    <row r="1132" spans="15:15">
      <c r="O1132" s="62"/>
    </row>
    <row r="1133" spans="15:15">
      <c r="O1133" s="62"/>
    </row>
    <row r="1134" spans="15:15">
      <c r="O1134" s="62"/>
    </row>
    <row r="1135" spans="15:15">
      <c r="O1135" s="62"/>
    </row>
    <row r="1136" spans="15:15">
      <c r="O1136" s="62"/>
    </row>
    <row r="1137" spans="15:15">
      <c r="O1137" s="62"/>
    </row>
    <row r="1138" spans="15:15">
      <c r="O1138" s="62"/>
    </row>
    <row r="1139" spans="15:15">
      <c r="O1139" s="62"/>
    </row>
    <row r="1140" spans="15:15">
      <c r="O1140" s="62"/>
    </row>
    <row r="1141" spans="15:15">
      <c r="O1141" s="62"/>
    </row>
    <row r="1142" spans="15:15">
      <c r="O1142" s="62"/>
    </row>
    <row r="1143" spans="15:15">
      <c r="O1143" s="62"/>
    </row>
    <row r="1144" spans="15:15">
      <c r="O1144" s="62"/>
    </row>
    <row r="1145" spans="15:15">
      <c r="O1145" s="62"/>
    </row>
    <row r="1146" spans="15:15">
      <c r="O1146" s="62"/>
    </row>
    <row r="1147" spans="15:15">
      <c r="O1147" s="62"/>
    </row>
    <row r="1148" spans="15:15">
      <c r="O1148" s="62"/>
    </row>
    <row r="1149" spans="15:15">
      <c r="O1149" s="62"/>
    </row>
    <row r="1150" spans="15:15">
      <c r="O1150" s="62"/>
    </row>
    <row r="1151" spans="15:15">
      <c r="O1151" s="62"/>
    </row>
    <row r="1152" spans="15:15">
      <c r="O1152" s="62"/>
    </row>
    <row r="1153" spans="15:15">
      <c r="O1153" s="62"/>
    </row>
    <row r="1154" spans="15:15">
      <c r="O1154" s="62"/>
    </row>
    <row r="1155" spans="15:15">
      <c r="O1155" s="62"/>
    </row>
    <row r="1156" spans="15:15">
      <c r="O1156" s="62"/>
    </row>
    <row r="1157" spans="15:15">
      <c r="O1157" s="62"/>
    </row>
    <row r="1158" spans="15:15">
      <c r="O1158" s="62"/>
    </row>
    <row r="1159" spans="15:15">
      <c r="O1159" s="62"/>
    </row>
    <row r="1160" spans="15:15">
      <c r="O1160" s="62"/>
    </row>
    <row r="1161" spans="15:15">
      <c r="O1161" s="62"/>
    </row>
    <row r="1162" spans="15:15">
      <c r="O1162" s="62"/>
    </row>
    <row r="1163" spans="15:15">
      <c r="O1163" s="62"/>
    </row>
    <row r="1164" spans="15:15">
      <c r="O1164" s="62"/>
    </row>
    <row r="1165" spans="15:15">
      <c r="O1165" s="62"/>
    </row>
    <row r="1166" spans="15:15">
      <c r="O1166" s="62"/>
    </row>
    <row r="1167" spans="15:15">
      <c r="O1167" s="62"/>
    </row>
    <row r="1168" spans="15:15">
      <c r="O1168" s="62"/>
    </row>
    <row r="1169" spans="15:15">
      <c r="O1169" s="62"/>
    </row>
    <row r="1170" spans="15:15">
      <c r="O1170" s="62"/>
    </row>
    <row r="1171" spans="15:15">
      <c r="O1171" s="62"/>
    </row>
    <row r="1172" spans="15:15">
      <c r="O1172" s="62"/>
    </row>
    <row r="1173" spans="15:15">
      <c r="O1173" s="62"/>
    </row>
    <row r="1174" spans="15:15">
      <c r="O1174" s="62"/>
    </row>
    <row r="1175" spans="15:15">
      <c r="O1175" s="62"/>
    </row>
    <row r="1176" spans="15:15">
      <c r="O1176" s="62"/>
    </row>
    <row r="1177" spans="15:15">
      <c r="O1177" s="62"/>
    </row>
    <row r="1178" spans="15:15">
      <c r="O1178" s="62"/>
    </row>
    <row r="1179" spans="15:15">
      <c r="O1179" s="62"/>
    </row>
    <row r="1180" spans="15:15">
      <c r="O1180" s="62"/>
    </row>
    <row r="1181" spans="15:15">
      <c r="O1181" s="62"/>
    </row>
    <row r="1182" spans="15:15">
      <c r="O1182" s="62"/>
    </row>
    <row r="1183" spans="15:15">
      <c r="O1183" s="62"/>
    </row>
    <row r="1184" spans="15:15">
      <c r="O1184" s="62"/>
    </row>
    <row r="1185" spans="15:15">
      <c r="O1185" s="62"/>
    </row>
    <row r="1186" spans="15:15">
      <c r="O1186" s="62"/>
    </row>
    <row r="1187" spans="15:15">
      <c r="O1187" s="62"/>
    </row>
    <row r="1188" spans="15:15">
      <c r="O1188" s="62"/>
    </row>
    <row r="1189" spans="15:15">
      <c r="O1189" s="62"/>
    </row>
    <row r="1190" spans="15:15">
      <c r="O1190" s="62"/>
    </row>
    <row r="1191" spans="15:15">
      <c r="O1191" s="62"/>
    </row>
    <row r="1192" spans="15:15">
      <c r="O1192" s="62"/>
    </row>
    <row r="1193" spans="15:15">
      <c r="O1193" s="62"/>
    </row>
    <row r="1194" spans="15:15">
      <c r="O1194" s="62"/>
    </row>
    <row r="1195" spans="15:15">
      <c r="O1195" s="62"/>
    </row>
    <row r="1196" spans="15:15">
      <c r="O1196" s="62"/>
    </row>
    <row r="1197" spans="15:15">
      <c r="O1197" s="62"/>
    </row>
    <row r="1198" spans="15:15">
      <c r="O1198" s="62"/>
    </row>
    <row r="1199" spans="15:15">
      <c r="O1199" s="62"/>
    </row>
    <row r="1200" spans="15:15">
      <c r="O1200" s="62"/>
    </row>
    <row r="1201" spans="15:15">
      <c r="O1201" s="62"/>
    </row>
    <row r="1202" spans="15:15">
      <c r="O1202" s="62"/>
    </row>
    <row r="1203" spans="15:15">
      <c r="O1203" s="62"/>
    </row>
    <row r="1204" spans="15:15">
      <c r="O1204" s="62"/>
    </row>
    <row r="1205" spans="15:15">
      <c r="O1205" s="62"/>
    </row>
    <row r="1206" spans="15:15">
      <c r="O1206" s="62"/>
    </row>
    <row r="1207" spans="15:15">
      <c r="O1207" s="62"/>
    </row>
    <row r="1208" spans="15:15">
      <c r="O1208" s="62"/>
    </row>
    <row r="1209" spans="15:15">
      <c r="O1209" s="62"/>
    </row>
    <row r="1210" spans="15:15">
      <c r="O1210" s="62"/>
    </row>
    <row r="1211" spans="15:15">
      <c r="O1211" s="62"/>
    </row>
    <row r="1212" spans="15:15">
      <c r="O1212" s="62"/>
    </row>
    <row r="1213" spans="15:15">
      <c r="O1213" s="62"/>
    </row>
    <row r="1214" spans="15:15">
      <c r="O1214" s="62"/>
    </row>
    <row r="1215" spans="15:15">
      <c r="O1215" s="62"/>
    </row>
    <row r="1216" spans="15:15">
      <c r="O1216" s="62"/>
    </row>
    <row r="1217" spans="15:15">
      <c r="O1217" s="62"/>
    </row>
    <row r="1218" spans="15:15">
      <c r="O1218" s="62"/>
    </row>
    <row r="1219" spans="15:15">
      <c r="O1219" s="62"/>
    </row>
    <row r="1220" spans="15:15">
      <c r="O1220" s="62"/>
    </row>
    <row r="1221" spans="15:15">
      <c r="O1221" s="62"/>
    </row>
    <row r="1222" spans="15:15">
      <c r="O1222" s="62"/>
    </row>
    <row r="1223" spans="15:15">
      <c r="O1223" s="62"/>
    </row>
    <row r="1224" spans="15:15">
      <c r="O1224" s="62"/>
    </row>
    <row r="1225" spans="15:15">
      <c r="O1225" s="62"/>
    </row>
    <row r="1226" spans="15:15">
      <c r="O1226" s="62"/>
    </row>
    <row r="1227" spans="15:15">
      <c r="O1227" s="62"/>
    </row>
    <row r="1228" spans="15:15">
      <c r="O1228" s="62"/>
    </row>
    <row r="1229" spans="15:15">
      <c r="O1229" s="62"/>
    </row>
    <row r="1230" spans="15:15">
      <c r="O1230" s="62"/>
    </row>
    <row r="1231" spans="15:15">
      <c r="O1231" s="62"/>
    </row>
    <row r="1232" spans="15:15">
      <c r="O1232" s="62"/>
    </row>
    <row r="1233" spans="15:15">
      <c r="O1233" s="62"/>
    </row>
    <row r="1234" spans="15:15">
      <c r="O1234" s="62"/>
    </row>
    <row r="1235" spans="15:15">
      <c r="O1235" s="62"/>
    </row>
    <row r="1236" spans="15:15">
      <c r="O1236" s="62"/>
    </row>
    <row r="1237" spans="15:15">
      <c r="O1237" s="62"/>
    </row>
    <row r="1238" spans="15:15">
      <c r="O1238" s="62"/>
    </row>
    <row r="1239" spans="15:15">
      <c r="O1239" s="62"/>
    </row>
    <row r="1240" spans="15:15">
      <c r="O1240" s="62"/>
    </row>
    <row r="1241" spans="15:15">
      <c r="O1241" s="62"/>
    </row>
    <row r="1242" spans="15:15">
      <c r="O1242" s="62"/>
    </row>
    <row r="1243" spans="15:15">
      <c r="O1243" s="62"/>
    </row>
    <row r="1244" spans="15:15">
      <c r="O1244" s="62"/>
    </row>
    <row r="1245" spans="15:15">
      <c r="O1245" s="62"/>
    </row>
    <row r="1246" spans="15:15">
      <c r="O1246" s="62"/>
    </row>
    <row r="1247" spans="15:15">
      <c r="O1247" s="62"/>
    </row>
    <row r="1248" spans="15:15">
      <c r="O1248" s="62"/>
    </row>
    <row r="1249" spans="15:15">
      <c r="O1249" s="62"/>
    </row>
    <row r="1250" spans="15:15">
      <c r="O1250" s="62"/>
    </row>
    <row r="1251" spans="15:15">
      <c r="O1251" s="62"/>
    </row>
    <row r="1252" spans="15:15">
      <c r="O1252" s="62"/>
    </row>
    <row r="1253" spans="15:15">
      <c r="O1253" s="62"/>
    </row>
    <row r="1254" spans="15:15">
      <c r="O1254" s="62"/>
    </row>
    <row r="1255" spans="15:15">
      <c r="O1255" s="62"/>
    </row>
    <row r="1256" spans="15:15">
      <c r="O1256" s="62"/>
    </row>
    <row r="1257" spans="15:15">
      <c r="O1257" s="62"/>
    </row>
    <row r="1258" spans="15:15">
      <c r="O1258" s="62"/>
    </row>
    <row r="1259" spans="15:15">
      <c r="O1259" s="62"/>
    </row>
    <row r="1260" spans="15:15">
      <c r="O1260" s="62"/>
    </row>
    <row r="1261" spans="15:15">
      <c r="O1261" s="62"/>
    </row>
    <row r="1262" spans="15:15">
      <c r="O1262" s="62"/>
    </row>
    <row r="1263" spans="15:15">
      <c r="O1263" s="62"/>
    </row>
    <row r="1264" spans="15:15">
      <c r="O1264" s="62"/>
    </row>
    <row r="1265" spans="15:15">
      <c r="O1265" s="62"/>
    </row>
    <row r="1266" spans="15:15">
      <c r="O1266" s="62"/>
    </row>
    <row r="1267" spans="15:15">
      <c r="O1267" s="62"/>
    </row>
    <row r="1268" spans="15:15">
      <c r="O1268" s="62"/>
    </row>
    <row r="1269" spans="15:15">
      <c r="O1269" s="62"/>
    </row>
    <row r="1270" spans="15:15">
      <c r="O1270" s="62"/>
    </row>
    <row r="1271" spans="15:15">
      <c r="O1271" s="62"/>
    </row>
    <row r="1272" spans="15:15">
      <c r="O1272" s="62"/>
    </row>
    <row r="1273" spans="15:15">
      <c r="O1273" s="62"/>
    </row>
    <row r="1274" spans="15:15">
      <c r="O1274" s="62"/>
    </row>
    <row r="1275" spans="15:15">
      <c r="O1275" s="62"/>
    </row>
    <row r="1276" spans="15:15">
      <c r="O1276" s="62"/>
    </row>
    <row r="1277" spans="15:15">
      <c r="O1277" s="62"/>
    </row>
    <row r="1278" spans="15:15">
      <c r="O1278" s="62"/>
    </row>
    <row r="1279" spans="15:15">
      <c r="O1279" s="62"/>
    </row>
    <row r="1280" spans="15:15">
      <c r="O1280" s="62"/>
    </row>
    <row r="1281" spans="15:15">
      <c r="O1281" s="62"/>
    </row>
    <row r="1282" spans="15:15">
      <c r="O1282" s="62"/>
    </row>
    <row r="1283" spans="15:15">
      <c r="O1283" s="62"/>
    </row>
    <row r="1284" spans="15:15">
      <c r="O1284" s="62"/>
    </row>
    <row r="1285" spans="15:15">
      <c r="O1285" s="62"/>
    </row>
    <row r="1286" spans="15:15">
      <c r="O1286" s="62"/>
    </row>
    <row r="1287" spans="15:15">
      <c r="O1287" s="62"/>
    </row>
    <row r="1288" spans="15:15">
      <c r="O1288" s="62"/>
    </row>
    <row r="1289" spans="15:15">
      <c r="O1289" s="62"/>
    </row>
    <row r="1290" spans="15:15">
      <c r="O1290" s="62"/>
    </row>
    <row r="1291" spans="15:15">
      <c r="O1291" s="62"/>
    </row>
    <row r="1292" spans="15:15">
      <c r="O1292" s="62"/>
    </row>
    <row r="1293" spans="15:15">
      <c r="O1293" s="62"/>
    </row>
    <row r="1294" spans="15:15">
      <c r="O1294" s="62"/>
    </row>
    <row r="1295" spans="15:15">
      <c r="O1295" s="62"/>
    </row>
    <row r="1296" spans="15:15">
      <c r="O1296" s="62"/>
    </row>
    <row r="1297" spans="15:15">
      <c r="O1297" s="62"/>
    </row>
    <row r="1298" spans="15:15">
      <c r="O1298" s="62"/>
    </row>
    <row r="1299" spans="15:15">
      <c r="O1299" s="62"/>
    </row>
    <row r="1300" spans="15:15">
      <c r="O1300" s="62"/>
    </row>
    <row r="1301" spans="15:15">
      <c r="O1301" s="62"/>
    </row>
    <row r="1302" spans="15:15">
      <c r="O1302" s="62"/>
    </row>
    <row r="1303" spans="15:15">
      <c r="O1303" s="62"/>
    </row>
    <row r="1304" spans="15:15">
      <c r="O1304" s="62"/>
    </row>
    <row r="1305" spans="15:15">
      <c r="O1305" s="62"/>
    </row>
    <row r="1306" spans="15:15">
      <c r="O1306" s="62"/>
    </row>
    <row r="1307" spans="15:15">
      <c r="O1307" s="62"/>
    </row>
    <row r="1308" spans="15:15">
      <c r="O1308" s="62"/>
    </row>
    <row r="1309" spans="15:15">
      <c r="O1309" s="62"/>
    </row>
    <row r="1310" spans="15:15">
      <c r="O1310" s="62"/>
    </row>
    <row r="1311" spans="15:15">
      <c r="O1311" s="62"/>
    </row>
    <row r="1312" spans="15:15">
      <c r="O1312" s="62"/>
    </row>
    <row r="1313" spans="15:15">
      <c r="O1313" s="62"/>
    </row>
    <row r="1314" spans="15:15">
      <c r="O1314" s="62"/>
    </row>
    <row r="1315" spans="15:15">
      <c r="O1315" s="62"/>
    </row>
    <row r="1316" spans="15:15">
      <c r="O1316" s="62"/>
    </row>
    <row r="1317" spans="15:15">
      <c r="O1317" s="62"/>
    </row>
    <row r="1318" spans="15:15">
      <c r="O1318" s="62"/>
    </row>
    <row r="1319" spans="15:15">
      <c r="O1319" s="62"/>
    </row>
    <row r="1320" spans="15:15">
      <c r="O1320" s="62"/>
    </row>
    <row r="1321" spans="15:15">
      <c r="O1321" s="62"/>
    </row>
    <row r="1322" spans="15:15">
      <c r="O1322" s="62"/>
    </row>
    <row r="1323" spans="15:15">
      <c r="O1323" s="62"/>
    </row>
    <row r="1324" spans="15:15">
      <c r="O1324" s="62"/>
    </row>
    <row r="1325" spans="15:15">
      <c r="O1325" s="62"/>
    </row>
    <row r="1326" spans="15:15">
      <c r="O1326" s="62"/>
    </row>
    <row r="1327" spans="15:15">
      <c r="O1327" s="62"/>
    </row>
    <row r="1328" spans="15:15">
      <c r="O1328" s="62"/>
    </row>
    <row r="1329" spans="15:15">
      <c r="O1329" s="62"/>
    </row>
    <row r="1330" spans="15:15">
      <c r="O1330" s="62"/>
    </row>
    <row r="1331" spans="15:15">
      <c r="O1331" s="62"/>
    </row>
    <row r="1332" spans="15:15">
      <c r="O1332" s="62"/>
    </row>
    <row r="1333" spans="15:15">
      <c r="O1333" s="62"/>
    </row>
    <row r="1334" spans="15:15">
      <c r="O1334" s="62"/>
    </row>
    <row r="1335" spans="15:15">
      <c r="O1335" s="62"/>
    </row>
    <row r="1336" spans="15:15">
      <c r="O1336" s="62"/>
    </row>
    <row r="1337" spans="15:15">
      <c r="O1337" s="62"/>
    </row>
    <row r="1338" spans="15:15">
      <c r="O1338" s="62"/>
    </row>
    <row r="1339" spans="15:15">
      <c r="O1339" s="62"/>
    </row>
    <row r="1340" spans="15:15">
      <c r="O1340" s="62"/>
    </row>
    <row r="1341" spans="15:15">
      <c r="O1341" s="62"/>
    </row>
    <row r="1342" spans="15:15">
      <c r="O1342" s="62"/>
    </row>
    <row r="1343" spans="15:15">
      <c r="O1343" s="62"/>
    </row>
    <row r="1344" spans="15:15">
      <c r="O1344" s="62"/>
    </row>
    <row r="1345" spans="15:15">
      <c r="O1345" s="62"/>
    </row>
    <row r="1346" spans="15:15">
      <c r="O1346" s="62"/>
    </row>
    <row r="1347" spans="15:15">
      <c r="O1347" s="62"/>
    </row>
    <row r="1348" spans="15:15">
      <c r="O1348" s="62"/>
    </row>
    <row r="1349" spans="15:15">
      <c r="O1349" s="62"/>
    </row>
    <row r="1350" spans="15:15">
      <c r="O1350" s="62"/>
    </row>
    <row r="1351" spans="15:15">
      <c r="O1351" s="62"/>
    </row>
    <row r="1352" spans="15:15">
      <c r="O1352" s="62"/>
    </row>
    <row r="1353" spans="15:15">
      <c r="O1353" s="62"/>
    </row>
    <row r="1354" spans="15:15">
      <c r="O1354" s="62"/>
    </row>
    <row r="1355" spans="15:15">
      <c r="O1355" s="62"/>
    </row>
    <row r="1356" spans="15:15">
      <c r="O1356" s="62"/>
    </row>
    <row r="1357" spans="15:15">
      <c r="O1357" s="62"/>
    </row>
    <row r="1358" spans="15:15">
      <c r="O1358" s="62"/>
    </row>
    <row r="1359" spans="15:15">
      <c r="O1359" s="62"/>
    </row>
    <row r="1360" spans="15:15">
      <c r="O1360" s="62"/>
    </row>
    <row r="1361" spans="15:15">
      <c r="O1361" s="62"/>
    </row>
    <row r="1362" spans="15:15">
      <c r="O1362" s="62"/>
    </row>
    <row r="1363" spans="15:15">
      <c r="O1363" s="62"/>
    </row>
    <row r="1364" spans="15:15">
      <c r="O1364" s="62"/>
    </row>
    <row r="1365" spans="15:15">
      <c r="O1365" s="62"/>
    </row>
    <row r="1366" spans="15:15">
      <c r="O1366" s="62"/>
    </row>
    <row r="1367" spans="15:15">
      <c r="O1367" s="62"/>
    </row>
    <row r="1368" spans="15:15">
      <c r="O1368" s="62"/>
    </row>
    <row r="1369" spans="15:15">
      <c r="O1369" s="62"/>
    </row>
    <row r="1370" spans="15:15">
      <c r="O1370" s="62"/>
    </row>
    <row r="1371" spans="15:15">
      <c r="O1371" s="62"/>
    </row>
    <row r="1372" spans="15:15">
      <c r="O1372" s="62"/>
    </row>
    <row r="1373" spans="15:15">
      <c r="O1373" s="62"/>
    </row>
    <row r="1374" spans="15:15">
      <c r="O1374" s="62"/>
    </row>
    <row r="1375" spans="15:15">
      <c r="O1375" s="62"/>
    </row>
    <row r="1376" spans="15:15">
      <c r="O1376" s="62"/>
    </row>
    <row r="1377" spans="15:15">
      <c r="O1377" s="62"/>
    </row>
    <row r="1378" spans="15:15">
      <c r="O1378" s="62"/>
    </row>
    <row r="1379" spans="15:15">
      <c r="O1379" s="62"/>
    </row>
    <row r="1380" spans="15:15">
      <c r="O1380" s="62"/>
    </row>
    <row r="1381" spans="15:15">
      <c r="O1381" s="62"/>
    </row>
    <row r="1382" spans="15:15">
      <c r="O1382" s="62"/>
    </row>
    <row r="1383" spans="15:15">
      <c r="O1383" s="62"/>
    </row>
    <row r="1384" spans="15:15">
      <c r="O1384" s="62"/>
    </row>
    <row r="1385" spans="15:15">
      <c r="O1385" s="62"/>
    </row>
    <row r="1386" spans="15:15">
      <c r="O1386" s="62"/>
    </row>
    <row r="1387" spans="15:15">
      <c r="O1387" s="62"/>
    </row>
    <row r="1388" spans="15:15">
      <c r="O1388" s="62"/>
    </row>
    <row r="1389" spans="15:15">
      <c r="O1389" s="62"/>
    </row>
    <row r="1390" spans="15:15">
      <c r="O1390" s="62"/>
    </row>
    <row r="1391" spans="15:15">
      <c r="O1391" s="62"/>
    </row>
    <row r="1392" spans="15:15">
      <c r="O1392" s="62"/>
    </row>
    <row r="1393" spans="15:15">
      <c r="O1393" s="62"/>
    </row>
    <row r="1394" spans="15:15">
      <c r="O1394" s="62"/>
    </row>
    <row r="1395" spans="15:15">
      <c r="O1395" s="62"/>
    </row>
    <row r="1396" spans="15:15">
      <c r="O1396" s="62"/>
    </row>
    <row r="1397" spans="15:15">
      <c r="O1397" s="62"/>
    </row>
    <row r="1398" spans="15:15">
      <c r="O1398" s="62"/>
    </row>
    <row r="1399" spans="15:15">
      <c r="O1399" s="62"/>
    </row>
    <row r="1400" spans="15:15">
      <c r="O1400" s="62"/>
    </row>
    <row r="1401" spans="15:15">
      <c r="O1401" s="62"/>
    </row>
    <row r="1402" spans="15:15">
      <c r="O1402" s="62"/>
    </row>
    <row r="1403" spans="15:15">
      <c r="O1403" s="62"/>
    </row>
    <row r="1404" spans="15:15">
      <c r="O1404" s="62"/>
    </row>
    <row r="1405" spans="15:15">
      <c r="O1405" s="62"/>
    </row>
    <row r="1406" spans="15:15">
      <c r="O1406" s="62"/>
    </row>
    <row r="1407" spans="15:15">
      <c r="O1407" s="62"/>
    </row>
    <row r="1408" spans="15:15">
      <c r="O1408" s="62"/>
    </row>
    <row r="1409" spans="15:15">
      <c r="O1409" s="62"/>
    </row>
    <row r="1410" spans="15:15">
      <c r="O1410" s="62"/>
    </row>
    <row r="1411" spans="15:15">
      <c r="O1411" s="62"/>
    </row>
    <row r="1412" spans="15:15">
      <c r="O1412" s="62"/>
    </row>
    <row r="1413" spans="15:15">
      <c r="O1413" s="62"/>
    </row>
    <row r="1414" spans="15:15">
      <c r="O1414" s="62"/>
    </row>
    <row r="1415" spans="15:15">
      <c r="O1415" s="62"/>
    </row>
    <row r="1416" spans="15:15">
      <c r="O1416" s="62"/>
    </row>
    <row r="1417" spans="15:15">
      <c r="O1417" s="62"/>
    </row>
    <row r="1418" spans="15:15">
      <c r="O1418" s="62"/>
    </row>
    <row r="1419" spans="15:15">
      <c r="O1419" s="62"/>
    </row>
    <row r="1420" spans="15:15">
      <c r="O1420" s="62"/>
    </row>
    <row r="1421" spans="15:15">
      <c r="O1421" s="62"/>
    </row>
    <row r="1422" spans="15:15">
      <c r="O1422" s="62"/>
    </row>
    <row r="1423" spans="15:15">
      <c r="O1423" s="62"/>
    </row>
    <row r="1424" spans="15:15">
      <c r="O1424" s="62"/>
    </row>
    <row r="1425" spans="15:15">
      <c r="O1425" s="62"/>
    </row>
    <row r="1426" spans="15:15">
      <c r="O1426" s="62"/>
    </row>
    <row r="1427" spans="15:15">
      <c r="O1427" s="62"/>
    </row>
    <row r="1428" spans="15:15">
      <c r="O1428" s="62"/>
    </row>
    <row r="1429" spans="15:15">
      <c r="O1429" s="62"/>
    </row>
    <row r="1430" spans="15:15">
      <c r="O1430" s="62"/>
    </row>
    <row r="1431" spans="15:15">
      <c r="O1431" s="62"/>
    </row>
    <row r="1432" spans="15:15">
      <c r="O1432" s="62"/>
    </row>
    <row r="1433" spans="15:15">
      <c r="O1433" s="62"/>
    </row>
    <row r="1434" spans="15:15">
      <c r="O1434" s="62"/>
    </row>
    <row r="1435" spans="15:15">
      <c r="O1435" s="62"/>
    </row>
    <row r="1436" spans="15:15">
      <c r="O1436" s="62"/>
    </row>
    <row r="1437" spans="15:15">
      <c r="O1437" s="62"/>
    </row>
    <row r="1438" spans="15:15">
      <c r="O1438" s="62"/>
    </row>
    <row r="1439" spans="15:15">
      <c r="O1439" s="62"/>
    </row>
    <row r="1440" spans="15:15">
      <c r="O1440" s="62"/>
    </row>
    <row r="1441" spans="15:15">
      <c r="O1441" s="62"/>
    </row>
    <row r="1442" spans="15:15">
      <c r="O1442" s="62"/>
    </row>
    <row r="1443" spans="15:15">
      <c r="O1443" s="62"/>
    </row>
    <row r="1444" spans="15:15">
      <c r="O1444" s="62"/>
    </row>
    <row r="1445" spans="15:15">
      <c r="O1445" s="62"/>
    </row>
    <row r="1446" spans="15:15">
      <c r="O1446" s="62"/>
    </row>
    <row r="1447" spans="15:15">
      <c r="O1447" s="62"/>
    </row>
    <row r="1448" spans="15:15">
      <c r="O1448" s="62"/>
    </row>
    <row r="1449" spans="15:15">
      <c r="O1449" s="62"/>
    </row>
    <row r="1450" spans="15:15">
      <c r="O1450" s="62"/>
    </row>
    <row r="1451" spans="15:15">
      <c r="O1451" s="62"/>
    </row>
    <row r="1452" spans="15:15">
      <c r="O1452" s="62"/>
    </row>
    <row r="1453" spans="15:15">
      <c r="O1453" s="62"/>
    </row>
    <row r="1454" spans="15:15">
      <c r="O1454" s="62"/>
    </row>
    <row r="1455" spans="15:15">
      <c r="O1455" s="62"/>
    </row>
    <row r="1456" spans="15:15">
      <c r="O1456" s="62"/>
    </row>
    <row r="1457" spans="15:15">
      <c r="O1457" s="62"/>
    </row>
    <row r="1458" spans="15:15">
      <c r="O1458" s="62"/>
    </row>
    <row r="1459" spans="15:15">
      <c r="O1459" s="62"/>
    </row>
    <row r="1460" spans="15:15">
      <c r="O1460" s="62"/>
    </row>
    <row r="1461" spans="15:15">
      <c r="O1461" s="62"/>
    </row>
    <row r="1462" spans="15:15">
      <c r="O1462" s="62"/>
    </row>
    <row r="1463" spans="15:15">
      <c r="O1463" s="62"/>
    </row>
    <row r="1464" spans="15:15">
      <c r="O1464" s="62"/>
    </row>
    <row r="1465" spans="15:15">
      <c r="O1465" s="62"/>
    </row>
    <row r="1466" spans="15:15">
      <c r="O1466" s="62"/>
    </row>
    <row r="1467" spans="15:15">
      <c r="O1467" s="62"/>
    </row>
    <row r="1468" spans="15:15">
      <c r="O1468" s="62"/>
    </row>
    <row r="1469" spans="15:15">
      <c r="O1469" s="62"/>
    </row>
    <row r="1470" spans="15:15">
      <c r="O1470" s="62"/>
    </row>
    <row r="1471" spans="15:15">
      <c r="O1471" s="62"/>
    </row>
    <row r="1472" spans="15:15">
      <c r="O1472" s="62"/>
    </row>
    <row r="1473" spans="15:15">
      <c r="O1473" s="62"/>
    </row>
    <row r="1474" spans="15:15">
      <c r="O1474" s="62"/>
    </row>
    <row r="1475" spans="15:15">
      <c r="O1475" s="62"/>
    </row>
    <row r="1476" spans="15:15">
      <c r="O1476" s="62"/>
    </row>
    <row r="1477" spans="15:15">
      <c r="O1477" s="62"/>
    </row>
    <row r="1478" spans="15:15">
      <c r="O1478" s="62"/>
    </row>
    <row r="1479" spans="15:15">
      <c r="O1479" s="62"/>
    </row>
    <row r="1480" spans="15:15">
      <c r="O1480" s="62"/>
    </row>
    <row r="1481" spans="15:15">
      <c r="O1481" s="62"/>
    </row>
    <row r="1482" spans="15:15">
      <c r="O1482" s="62"/>
    </row>
    <row r="1483" spans="15:15">
      <c r="O1483" s="62"/>
    </row>
    <row r="1484" spans="15:15">
      <c r="O1484" s="62"/>
    </row>
    <row r="1485" spans="15:15">
      <c r="O1485" s="62"/>
    </row>
    <row r="1486" spans="15:15">
      <c r="O1486" s="62"/>
    </row>
    <row r="1487" spans="15:15">
      <c r="O1487" s="62"/>
    </row>
    <row r="1488" spans="15:15">
      <c r="O1488" s="62"/>
    </row>
    <row r="1489" spans="15:15">
      <c r="O1489" s="62"/>
    </row>
    <row r="1490" spans="15:15">
      <c r="O1490" s="62"/>
    </row>
    <row r="1491" spans="15:15">
      <c r="O1491" s="62"/>
    </row>
    <row r="1492" spans="15:15">
      <c r="O1492" s="62"/>
    </row>
    <row r="1493" spans="15:15">
      <c r="O1493" s="62"/>
    </row>
    <row r="1494" spans="15:15">
      <c r="O1494" s="62"/>
    </row>
    <row r="1495" spans="15:15">
      <c r="O1495" s="62"/>
    </row>
    <row r="1496" spans="15:15">
      <c r="O1496" s="62"/>
    </row>
    <row r="1497" spans="15:15">
      <c r="O1497" s="62"/>
    </row>
    <row r="1498" spans="15:15">
      <c r="O1498" s="62"/>
    </row>
    <row r="1499" spans="15:15">
      <c r="O1499" s="62"/>
    </row>
    <row r="1500" spans="15:15">
      <c r="O1500" s="62"/>
    </row>
    <row r="1501" spans="15:15">
      <c r="O1501" s="62"/>
    </row>
    <row r="1502" spans="15:15">
      <c r="O1502" s="62"/>
    </row>
    <row r="1503" spans="15:15">
      <c r="O1503" s="62"/>
    </row>
    <row r="1504" spans="15:15">
      <c r="O1504" s="62"/>
    </row>
    <row r="1505" spans="15:15">
      <c r="O1505" s="62"/>
    </row>
    <row r="1506" spans="15:15">
      <c r="O1506" s="62"/>
    </row>
    <row r="1507" spans="15:15">
      <c r="O1507" s="62"/>
    </row>
    <row r="1508" spans="15:15">
      <c r="O1508" s="62"/>
    </row>
    <row r="1509" spans="15:15">
      <c r="O1509" s="62"/>
    </row>
    <row r="1510" spans="15:15">
      <c r="O1510" s="62"/>
    </row>
    <row r="1511" spans="15:15">
      <c r="O1511" s="62"/>
    </row>
    <row r="1512" spans="15:15">
      <c r="O1512" s="62"/>
    </row>
    <row r="1513" spans="15:15">
      <c r="O1513" s="62"/>
    </row>
    <row r="1514" spans="15:15">
      <c r="O1514" s="62"/>
    </row>
    <row r="1515" spans="15:15">
      <c r="O1515" s="62"/>
    </row>
    <row r="1516" spans="15:15">
      <c r="O1516" s="62"/>
    </row>
    <row r="1517" spans="15:15">
      <c r="O1517" s="62"/>
    </row>
    <row r="1518" spans="15:15">
      <c r="O1518" s="62"/>
    </row>
    <row r="1519" spans="15:15">
      <c r="O1519" s="62"/>
    </row>
    <row r="1520" spans="15:15">
      <c r="O1520" s="62"/>
    </row>
    <row r="1521" spans="15:15">
      <c r="O1521" s="62"/>
    </row>
    <row r="1522" spans="15:15">
      <c r="O1522" s="62"/>
    </row>
    <row r="1523" spans="15:15">
      <c r="O1523" s="62"/>
    </row>
    <row r="1524" spans="15:15">
      <c r="O1524" s="62"/>
    </row>
    <row r="1525" spans="15:15">
      <c r="O1525" s="62"/>
    </row>
    <row r="1526" spans="15:15">
      <c r="O1526" s="62"/>
    </row>
    <row r="1527" spans="15:15">
      <c r="O1527" s="62"/>
    </row>
    <row r="1528" spans="15:15">
      <c r="O1528" s="62"/>
    </row>
    <row r="1529" spans="15:15">
      <c r="O1529" s="62"/>
    </row>
    <row r="1530" spans="15:15">
      <c r="O1530" s="62"/>
    </row>
    <row r="1531" spans="15:15">
      <c r="O1531" s="62"/>
    </row>
    <row r="1532" spans="15:15">
      <c r="O1532" s="62"/>
    </row>
    <row r="1533" spans="15:15">
      <c r="O1533" s="62"/>
    </row>
    <row r="1534" spans="15:15">
      <c r="O1534" s="62"/>
    </row>
    <row r="1535" spans="15:15">
      <c r="O1535" s="62"/>
    </row>
    <row r="1536" spans="15:15">
      <c r="O1536" s="62"/>
    </row>
    <row r="1537" spans="15:15">
      <c r="O1537" s="62"/>
    </row>
    <row r="1538" spans="15:15">
      <c r="O1538" s="62"/>
    </row>
    <row r="1539" spans="15:15">
      <c r="O1539" s="62"/>
    </row>
    <row r="1540" spans="15:15">
      <c r="O1540" s="62"/>
    </row>
    <row r="1541" spans="15:15">
      <c r="O1541" s="62"/>
    </row>
    <row r="1542" spans="15:15">
      <c r="O1542" s="62"/>
    </row>
    <row r="1543" spans="15:15">
      <c r="O1543" s="62"/>
    </row>
    <row r="1544" spans="15:15">
      <c r="O1544" s="62"/>
    </row>
    <row r="1545" spans="15:15">
      <c r="O1545" s="62"/>
    </row>
    <row r="1546" spans="15:15">
      <c r="O1546" s="62"/>
    </row>
    <row r="1547" spans="15:15">
      <c r="O1547" s="62"/>
    </row>
    <row r="1548" spans="15:15">
      <c r="O1548" s="62"/>
    </row>
    <row r="1549" spans="15:15">
      <c r="O1549" s="62"/>
    </row>
    <row r="1550" spans="15:15">
      <c r="O1550" s="62"/>
    </row>
    <row r="1551" spans="15:15">
      <c r="O1551" s="62"/>
    </row>
    <row r="1552" spans="15:15">
      <c r="O1552" s="62"/>
    </row>
    <row r="1553" spans="15:15">
      <c r="O1553" s="62"/>
    </row>
    <row r="1554" spans="15:15">
      <c r="O1554" s="62"/>
    </row>
    <row r="1555" spans="15:15">
      <c r="O1555" s="62"/>
    </row>
    <row r="1556" spans="15:15">
      <c r="O1556" s="62"/>
    </row>
    <row r="1557" spans="15:15">
      <c r="O1557" s="62"/>
    </row>
    <row r="1558" spans="15:15">
      <c r="O1558" s="62"/>
    </row>
    <row r="1559" spans="15:15">
      <c r="O1559" s="62"/>
    </row>
    <row r="1560" spans="15:15">
      <c r="O1560" s="62"/>
    </row>
    <row r="1561" spans="15:15">
      <c r="O1561" s="62"/>
    </row>
    <row r="1562" spans="15:15">
      <c r="O1562" s="62"/>
    </row>
    <row r="1563" spans="15:15">
      <c r="O1563" s="62"/>
    </row>
    <row r="1564" spans="15:15">
      <c r="O1564" s="62"/>
    </row>
    <row r="1565" spans="15:15">
      <c r="O1565" s="62"/>
    </row>
    <row r="1566" spans="15:15">
      <c r="O1566" s="62"/>
    </row>
    <row r="1567" spans="15:15">
      <c r="O1567" s="62"/>
    </row>
    <row r="1568" spans="15:15">
      <c r="O1568" s="62"/>
    </row>
    <row r="1569" spans="15:15">
      <c r="O1569" s="62"/>
    </row>
    <row r="1570" spans="15:15">
      <c r="O1570" s="62"/>
    </row>
    <row r="1571" spans="15:15">
      <c r="O1571" s="62"/>
    </row>
    <row r="1572" spans="15:15">
      <c r="O1572" s="62"/>
    </row>
    <row r="1573" spans="15:15">
      <c r="O1573" s="62"/>
    </row>
    <row r="1574" spans="15:15">
      <c r="O1574" s="62"/>
    </row>
    <row r="1575" spans="15:15">
      <c r="O1575" s="62"/>
    </row>
    <row r="1576" spans="15:15">
      <c r="O1576" s="62"/>
    </row>
    <row r="1577" spans="15:15">
      <c r="O1577" s="62"/>
    </row>
    <row r="1578" spans="15:15">
      <c r="O1578" s="62"/>
    </row>
    <row r="1579" spans="15:15">
      <c r="O1579" s="62"/>
    </row>
    <row r="1580" spans="15:15">
      <c r="O1580" s="62"/>
    </row>
    <row r="1581" spans="15:15">
      <c r="O1581" s="62"/>
    </row>
    <row r="1582" spans="15:15">
      <c r="O1582" s="62"/>
    </row>
    <row r="1583" spans="15:15">
      <c r="O1583" s="62"/>
    </row>
    <row r="1584" spans="15:15">
      <c r="O1584" s="62"/>
    </row>
    <row r="1585" spans="15:15">
      <c r="O1585" s="62"/>
    </row>
    <row r="1586" spans="15:15">
      <c r="O1586" s="62"/>
    </row>
    <row r="1587" spans="15:15">
      <c r="O1587" s="62"/>
    </row>
    <row r="1588" spans="15:15">
      <c r="O1588" s="62"/>
    </row>
    <row r="1589" spans="15:15">
      <c r="O1589" s="62"/>
    </row>
    <row r="1590" spans="15:15">
      <c r="O1590" s="62"/>
    </row>
    <row r="1591" spans="15:15">
      <c r="O1591" s="62"/>
    </row>
    <row r="1592" spans="15:15">
      <c r="O1592" s="62"/>
    </row>
    <row r="1593" spans="15:15">
      <c r="O1593" s="62"/>
    </row>
    <row r="1594" spans="15:15">
      <c r="O1594" s="62"/>
    </row>
    <row r="1595" spans="15:15">
      <c r="O1595" s="62"/>
    </row>
    <row r="1596" spans="15:15">
      <c r="O1596" s="62"/>
    </row>
    <row r="1597" spans="15:15">
      <c r="O1597" s="62"/>
    </row>
    <row r="1598" spans="15:15">
      <c r="O1598" s="62"/>
    </row>
    <row r="1599" spans="15:15">
      <c r="O1599" s="62"/>
    </row>
    <row r="1600" spans="15:15">
      <c r="O1600" s="62"/>
    </row>
    <row r="1601" spans="15:15">
      <c r="O1601" s="62"/>
    </row>
    <row r="1602" spans="15:15">
      <c r="O1602" s="62"/>
    </row>
    <row r="1603" spans="15:15">
      <c r="O1603" s="62"/>
    </row>
    <row r="1604" spans="15:15">
      <c r="O1604" s="62"/>
    </row>
    <row r="1605" spans="15:15">
      <c r="O1605" s="62"/>
    </row>
    <row r="1606" spans="15:15">
      <c r="O1606" s="62"/>
    </row>
    <row r="1607" spans="15:15">
      <c r="O1607" s="62"/>
    </row>
    <row r="1608" spans="15:15">
      <c r="O1608" s="62"/>
    </row>
    <row r="1609" spans="15:15">
      <c r="O1609" s="62"/>
    </row>
    <row r="1610" spans="15:15">
      <c r="O1610" s="62"/>
    </row>
    <row r="1611" spans="15:15">
      <c r="O1611" s="62"/>
    </row>
    <row r="1612" spans="15:15">
      <c r="O1612" s="62"/>
    </row>
    <row r="1613" spans="15:15">
      <c r="O1613" s="62"/>
    </row>
    <row r="1614" spans="15:15">
      <c r="O1614" s="62"/>
    </row>
    <row r="1615" spans="15:15">
      <c r="O1615" s="62"/>
    </row>
    <row r="1616" spans="15:15">
      <c r="O1616" s="62"/>
    </row>
    <row r="1617" spans="15:15">
      <c r="O1617" s="62"/>
    </row>
    <row r="1618" spans="15:15">
      <c r="O1618" s="62"/>
    </row>
    <row r="1619" spans="15:15">
      <c r="O1619" s="62"/>
    </row>
    <row r="1620" spans="15:15">
      <c r="O1620" s="62"/>
    </row>
    <row r="1621" spans="15:15">
      <c r="O1621" s="62"/>
    </row>
    <row r="1622" spans="15:15">
      <c r="O1622" s="62"/>
    </row>
    <row r="1623" spans="15:15">
      <c r="O1623" s="62"/>
    </row>
    <row r="1624" spans="15:15">
      <c r="O1624" s="62"/>
    </row>
    <row r="1625" spans="15:15">
      <c r="O1625" s="62"/>
    </row>
    <row r="1626" spans="15:15">
      <c r="O1626" s="62"/>
    </row>
    <row r="1627" spans="15:15">
      <c r="O1627" s="62"/>
    </row>
    <row r="1628" spans="15:15">
      <c r="O1628" s="62"/>
    </row>
    <row r="1629" spans="15:15">
      <c r="O1629" s="62"/>
    </row>
    <row r="1630" spans="15:15">
      <c r="O1630" s="62"/>
    </row>
    <row r="1631" spans="15:15">
      <c r="O1631" s="62"/>
    </row>
    <row r="1632" spans="15:15">
      <c r="O1632" s="62"/>
    </row>
    <row r="1633" spans="15:15">
      <c r="O1633" s="62"/>
    </row>
    <row r="1634" spans="15:15">
      <c r="O1634" s="62"/>
    </row>
    <row r="1635" spans="15:15">
      <c r="O1635" s="62"/>
    </row>
    <row r="1636" spans="15:15">
      <c r="O1636" s="62"/>
    </row>
    <row r="1637" spans="15:15">
      <c r="O1637" s="62"/>
    </row>
    <row r="1638" spans="15:15">
      <c r="O1638" s="62"/>
    </row>
    <row r="1639" spans="15:15">
      <c r="O1639" s="62"/>
    </row>
    <row r="1640" spans="15:15">
      <c r="O1640" s="62"/>
    </row>
    <row r="1641" spans="15:15">
      <c r="O1641" s="62"/>
    </row>
    <row r="1642" spans="15:15">
      <c r="O1642" s="62"/>
    </row>
    <row r="1643" spans="15:15">
      <c r="O1643" s="62"/>
    </row>
    <row r="1644" spans="15:15">
      <c r="O1644" s="62"/>
    </row>
    <row r="1645" spans="15:15">
      <c r="O1645" s="62"/>
    </row>
    <row r="1646" spans="15:15">
      <c r="O1646" s="62"/>
    </row>
    <row r="1647" spans="15:15">
      <c r="O1647" s="62"/>
    </row>
    <row r="1648" spans="15:15">
      <c r="O1648" s="62"/>
    </row>
    <row r="1649" spans="15:15">
      <c r="O1649" s="62"/>
    </row>
    <row r="1650" spans="15:15">
      <c r="O1650" s="62"/>
    </row>
    <row r="1651" spans="15:15">
      <c r="O1651" s="62"/>
    </row>
    <row r="1652" spans="15:15">
      <c r="O1652" s="62"/>
    </row>
    <row r="1653" spans="15:15">
      <c r="O1653" s="62"/>
    </row>
    <row r="1654" spans="15:15">
      <c r="O1654" s="62"/>
    </row>
    <row r="1655" spans="15:15">
      <c r="O1655" s="62"/>
    </row>
    <row r="1656" spans="15:15">
      <c r="O1656" s="62"/>
    </row>
    <row r="1657" spans="15:15">
      <c r="O1657" s="62"/>
    </row>
    <row r="1658" spans="15:15">
      <c r="O1658" s="62"/>
    </row>
    <row r="1659" spans="15:15">
      <c r="O1659" s="62"/>
    </row>
    <row r="1660" spans="15:15">
      <c r="O1660" s="62"/>
    </row>
    <row r="1661" spans="15:15">
      <c r="O1661" s="62"/>
    </row>
    <row r="1662" spans="15:15">
      <c r="O1662" s="62"/>
    </row>
    <row r="1663" spans="15:15">
      <c r="O1663" s="62"/>
    </row>
    <row r="1664" spans="15:15">
      <c r="O1664" s="62"/>
    </row>
    <row r="1665" spans="15:15">
      <c r="O1665" s="62"/>
    </row>
    <row r="1666" spans="15:15">
      <c r="O1666" s="62"/>
    </row>
    <row r="1667" spans="15:15">
      <c r="O1667" s="62"/>
    </row>
    <row r="1668" spans="15:15">
      <c r="O1668" s="62"/>
    </row>
    <row r="1669" spans="15:15">
      <c r="O1669" s="62"/>
    </row>
    <row r="1670" spans="15:15">
      <c r="O1670" s="62"/>
    </row>
    <row r="1671" spans="15:15">
      <c r="O1671" s="62"/>
    </row>
    <row r="1672" spans="15:15">
      <c r="O1672" s="62"/>
    </row>
    <row r="1673" spans="15:15">
      <c r="O1673" s="62"/>
    </row>
    <row r="1674" spans="15:15">
      <c r="O1674" s="62"/>
    </row>
    <row r="1675" spans="15:15">
      <c r="O1675" s="62"/>
    </row>
    <row r="1676" spans="15:15">
      <c r="O1676" s="62"/>
    </row>
    <row r="1677" spans="15:15">
      <c r="O1677" s="62"/>
    </row>
    <row r="1678" spans="15:15">
      <c r="O1678" s="62"/>
    </row>
    <row r="1679" spans="15:15">
      <c r="O1679" s="62"/>
    </row>
    <row r="1680" spans="15:15">
      <c r="O1680" s="62"/>
    </row>
    <row r="1681" spans="15:15">
      <c r="O1681" s="62"/>
    </row>
    <row r="1682" spans="15:15">
      <c r="O1682" s="62"/>
    </row>
    <row r="1683" spans="15:15">
      <c r="O1683" s="62"/>
    </row>
    <row r="1684" spans="15:15">
      <c r="O1684" s="62"/>
    </row>
    <row r="1685" spans="15:15">
      <c r="O1685" s="62"/>
    </row>
    <row r="1686" spans="15:15">
      <c r="O1686" s="62"/>
    </row>
    <row r="1687" spans="15:15">
      <c r="O1687" s="62"/>
    </row>
    <row r="1688" spans="15:15">
      <c r="O1688" s="62"/>
    </row>
    <row r="1689" spans="15:15">
      <c r="O1689" s="62"/>
    </row>
    <row r="1690" spans="15:15">
      <c r="O1690" s="62"/>
    </row>
    <row r="1691" spans="15:15">
      <c r="O1691" s="62"/>
    </row>
    <row r="1692" spans="15:15">
      <c r="O1692" s="62"/>
    </row>
    <row r="1693" spans="15:15">
      <c r="O1693" s="62"/>
    </row>
    <row r="1694" spans="15:15">
      <c r="O1694" s="62"/>
    </row>
    <row r="1695" spans="15:15">
      <c r="O1695" s="62"/>
    </row>
    <row r="1696" spans="15:15">
      <c r="O1696" s="62"/>
    </row>
    <row r="1697" spans="15:15">
      <c r="O1697" s="62"/>
    </row>
    <row r="1698" spans="15:15">
      <c r="O1698" s="62"/>
    </row>
    <row r="1699" spans="15:15">
      <c r="O1699" s="62"/>
    </row>
    <row r="1700" spans="15:15">
      <c r="O1700" s="62"/>
    </row>
    <row r="1701" spans="15:15">
      <c r="O1701" s="62"/>
    </row>
    <row r="1702" spans="15:15">
      <c r="O1702" s="62"/>
    </row>
    <row r="1703" spans="15:15">
      <c r="O1703" s="62"/>
    </row>
    <row r="1704" spans="15:15">
      <c r="O1704" s="62"/>
    </row>
    <row r="1705" spans="15:15">
      <c r="O1705" s="62"/>
    </row>
    <row r="1706" spans="15:15">
      <c r="O1706" s="62"/>
    </row>
    <row r="1707" spans="15:15">
      <c r="O1707" s="62"/>
    </row>
    <row r="1708" spans="15:15">
      <c r="O1708" s="62"/>
    </row>
    <row r="1709" spans="15:15">
      <c r="O1709" s="62"/>
    </row>
    <row r="1710" spans="15:15">
      <c r="O1710" s="62"/>
    </row>
    <row r="1711" spans="15:15">
      <c r="O1711" s="62"/>
    </row>
    <row r="1712" spans="15:15">
      <c r="O1712" s="62"/>
    </row>
    <row r="1713" spans="15:15">
      <c r="O1713" s="62"/>
    </row>
    <row r="1714" spans="15:15">
      <c r="O1714" s="62"/>
    </row>
    <row r="1715" spans="15:15">
      <c r="O1715" s="62"/>
    </row>
    <row r="1716" spans="15:15">
      <c r="O1716" s="62"/>
    </row>
    <row r="1717" spans="15:15">
      <c r="O1717" s="62"/>
    </row>
    <row r="1718" spans="15:15">
      <c r="O1718" s="62"/>
    </row>
    <row r="1719" spans="15:15">
      <c r="O1719" s="62"/>
    </row>
    <row r="1720" spans="15:15">
      <c r="O1720" s="62"/>
    </row>
    <row r="1721" spans="15:15">
      <c r="O1721" s="62"/>
    </row>
    <row r="1722" spans="15:15">
      <c r="O1722" s="62"/>
    </row>
    <row r="1723" spans="15:15">
      <c r="O1723" s="62"/>
    </row>
    <row r="1724" spans="15:15">
      <c r="O1724" s="62"/>
    </row>
    <row r="1725" spans="15:15">
      <c r="O1725" s="62"/>
    </row>
    <row r="1726" spans="15:15">
      <c r="O1726" s="62"/>
    </row>
    <row r="1727" spans="15:15">
      <c r="O1727" s="62"/>
    </row>
    <row r="1728" spans="15:15">
      <c r="O1728" s="62"/>
    </row>
    <row r="1729" spans="15:15">
      <c r="O1729" s="62"/>
    </row>
    <row r="1730" spans="15:15">
      <c r="O1730" s="62"/>
    </row>
    <row r="1731" spans="15:15">
      <c r="O1731" s="62"/>
    </row>
    <row r="1732" spans="15:15">
      <c r="O1732" s="62"/>
    </row>
    <row r="1733" spans="15:15">
      <c r="O1733" s="62"/>
    </row>
    <row r="1734" spans="15:15">
      <c r="O1734" s="62"/>
    </row>
    <row r="1735" spans="15:15">
      <c r="O1735" s="62"/>
    </row>
    <row r="1736" spans="15:15">
      <c r="O1736" s="62"/>
    </row>
    <row r="1737" spans="15:15">
      <c r="O1737" s="62"/>
    </row>
    <row r="1738" spans="15:15">
      <c r="O1738" s="62"/>
    </row>
    <row r="1739" spans="15:15">
      <c r="O1739" s="62"/>
    </row>
    <row r="1740" spans="15:15">
      <c r="O1740" s="62"/>
    </row>
    <row r="1741" spans="15:15">
      <c r="O1741" s="62"/>
    </row>
    <row r="1742" spans="15:15">
      <c r="O1742" s="62"/>
    </row>
    <row r="1743" spans="15:15">
      <c r="O1743" s="62"/>
    </row>
    <row r="1744" spans="15:15">
      <c r="O1744" s="62"/>
    </row>
    <row r="1745" spans="15:15">
      <c r="O1745" s="62"/>
    </row>
    <row r="1746" spans="15:15">
      <c r="O1746" s="62"/>
    </row>
    <row r="1747" spans="15:15">
      <c r="O1747" s="62"/>
    </row>
    <row r="1748" spans="15:15">
      <c r="O1748" s="62"/>
    </row>
    <row r="1749" spans="15:15">
      <c r="O1749" s="62"/>
    </row>
    <row r="1750" spans="15:15">
      <c r="O1750" s="62"/>
    </row>
    <row r="1751" spans="15:15">
      <c r="O1751" s="62"/>
    </row>
    <row r="1752" spans="15:15">
      <c r="O1752" s="62"/>
    </row>
    <row r="1753" spans="15:15">
      <c r="O1753" s="62"/>
    </row>
    <row r="1754" spans="15:15">
      <c r="O1754" s="62"/>
    </row>
    <row r="1755" spans="15:15">
      <c r="O1755" s="62"/>
    </row>
    <row r="1756" spans="15:15">
      <c r="O1756" s="62"/>
    </row>
    <row r="1757" spans="15:15">
      <c r="O1757" s="62"/>
    </row>
    <row r="1758" spans="15:15">
      <c r="O1758" s="62"/>
    </row>
    <row r="1759" spans="15:15">
      <c r="O1759" s="62"/>
    </row>
    <row r="1760" spans="15:15">
      <c r="O1760" s="62"/>
    </row>
    <row r="1761" spans="15:15">
      <c r="O1761" s="62"/>
    </row>
    <row r="1762" spans="15:15">
      <c r="O1762" s="62"/>
    </row>
    <row r="1763" spans="15:15">
      <c r="O1763" s="62"/>
    </row>
    <row r="1764" spans="15:15">
      <c r="O1764" s="62"/>
    </row>
    <row r="1765" spans="15:15">
      <c r="O1765" s="62"/>
    </row>
    <row r="1766" spans="15:15">
      <c r="O1766" s="62"/>
    </row>
    <row r="1767" spans="15:15">
      <c r="O1767" s="62"/>
    </row>
    <row r="1768" spans="15:15">
      <c r="O1768" s="62"/>
    </row>
    <row r="1769" spans="15:15">
      <c r="O1769" s="62"/>
    </row>
    <row r="1770" spans="15:15">
      <c r="O1770" s="62"/>
    </row>
    <row r="1771" spans="15:15">
      <c r="O1771" s="62"/>
    </row>
    <row r="1772" spans="15:15">
      <c r="O1772" s="62"/>
    </row>
    <row r="1773" spans="15:15">
      <c r="O1773" s="62"/>
    </row>
    <row r="1774" spans="15:15">
      <c r="O1774" s="62"/>
    </row>
    <row r="1775" spans="15:15">
      <c r="O1775" s="62"/>
    </row>
    <row r="1776" spans="15:15">
      <c r="O1776" s="62"/>
    </row>
    <row r="1777" spans="15:15">
      <c r="O1777" s="62"/>
    </row>
    <row r="1778" spans="15:15">
      <c r="O1778" s="62"/>
    </row>
    <row r="1779" spans="15:15">
      <c r="O1779" s="62"/>
    </row>
    <row r="1780" spans="15:15">
      <c r="O1780" s="62"/>
    </row>
    <row r="1781" spans="15:15">
      <c r="O1781" s="62"/>
    </row>
    <row r="1782" spans="15:15">
      <c r="O1782" s="62"/>
    </row>
    <row r="1783" spans="15:15">
      <c r="O1783" s="62"/>
    </row>
    <row r="1784" spans="15:15">
      <c r="O1784" s="62"/>
    </row>
    <row r="1785" spans="15:15">
      <c r="O1785" s="62"/>
    </row>
    <row r="1786" spans="15:15">
      <c r="O1786" s="62"/>
    </row>
    <row r="1787" spans="15:15">
      <c r="O1787" s="62"/>
    </row>
    <row r="1788" spans="15:15">
      <c r="O1788" s="62"/>
    </row>
    <row r="1789" spans="15:15">
      <c r="O1789" s="62"/>
    </row>
    <row r="1790" spans="15:15">
      <c r="O1790" s="62"/>
    </row>
    <row r="1791" spans="15:15">
      <c r="O1791" s="62"/>
    </row>
    <row r="1792" spans="15:15">
      <c r="O1792" s="62"/>
    </row>
    <row r="1793" spans="15:15">
      <c r="O1793" s="62"/>
    </row>
    <row r="1794" spans="15:15">
      <c r="O1794" s="62"/>
    </row>
    <row r="1795" spans="15:15">
      <c r="O1795" s="62"/>
    </row>
    <row r="1796" spans="15:15">
      <c r="O1796" s="62"/>
    </row>
    <row r="1797" spans="15:15">
      <c r="O1797" s="62"/>
    </row>
    <row r="1798" spans="15:15">
      <c r="O1798" s="62"/>
    </row>
    <row r="1799" spans="15:15">
      <c r="O1799" s="62"/>
    </row>
    <row r="1800" spans="15:15">
      <c r="O1800" s="62"/>
    </row>
    <row r="1801" spans="15:15">
      <c r="O1801" s="62"/>
    </row>
    <row r="1802" spans="15:15">
      <c r="O1802" s="62"/>
    </row>
    <row r="1803" spans="15:15">
      <c r="O1803" s="62"/>
    </row>
    <row r="1804" spans="15:15">
      <c r="O1804" s="62"/>
    </row>
    <row r="1805" spans="15:15">
      <c r="O1805" s="62"/>
    </row>
    <row r="1806" spans="15:15">
      <c r="O1806" s="62"/>
    </row>
    <row r="1807" spans="15:15">
      <c r="O1807" s="62"/>
    </row>
    <row r="1808" spans="15:15">
      <c r="O1808" s="62"/>
    </row>
    <row r="1809" spans="15:15">
      <c r="O1809" s="62"/>
    </row>
    <row r="1810" spans="15:15">
      <c r="O1810" s="62"/>
    </row>
    <row r="1811" spans="15:15">
      <c r="O1811" s="62"/>
    </row>
    <row r="1812" spans="15:15">
      <c r="O1812" s="62"/>
    </row>
    <row r="1813" spans="15:15">
      <c r="O1813" s="62"/>
    </row>
    <row r="1814" spans="15:15">
      <c r="O1814" s="62"/>
    </row>
    <row r="1815" spans="15:15">
      <c r="O1815" s="62"/>
    </row>
    <row r="1816" spans="15:15">
      <c r="O1816" s="62"/>
    </row>
    <row r="1817" spans="15:15">
      <c r="O1817" s="62"/>
    </row>
    <row r="1818" spans="15:15">
      <c r="O1818" s="62"/>
    </row>
    <row r="1819" spans="15:15">
      <c r="O1819" s="62"/>
    </row>
    <row r="1820" spans="15:15">
      <c r="O1820" s="62"/>
    </row>
    <row r="1821" spans="15:15">
      <c r="O1821" s="62"/>
    </row>
    <row r="1822" spans="15:15">
      <c r="O1822" s="62"/>
    </row>
    <row r="1823" spans="15:15">
      <c r="O1823" s="62"/>
    </row>
    <row r="1824" spans="15:15">
      <c r="O1824" s="62"/>
    </row>
    <row r="1825" spans="15:15">
      <c r="O1825" s="62"/>
    </row>
    <row r="1826" spans="15:15">
      <c r="O1826" s="62"/>
    </row>
    <row r="1827" spans="15:15">
      <c r="O1827" s="62"/>
    </row>
    <row r="1828" spans="15:15">
      <c r="O1828" s="62"/>
    </row>
    <row r="1829" spans="15:15">
      <c r="O1829" s="62"/>
    </row>
    <row r="1830" spans="15:15">
      <c r="O1830" s="62"/>
    </row>
    <row r="1831" spans="15:15">
      <c r="O1831" s="62"/>
    </row>
    <row r="1832" spans="15:15">
      <c r="O1832" s="62"/>
    </row>
    <row r="1833" spans="15:15">
      <c r="O1833" s="62"/>
    </row>
    <row r="1834" spans="15:15">
      <c r="O1834" s="62"/>
    </row>
    <row r="1835" spans="15:15">
      <c r="O1835" s="62"/>
    </row>
    <row r="1836" spans="15:15">
      <c r="O1836" s="62"/>
    </row>
    <row r="1837" spans="15:15">
      <c r="O1837" s="62"/>
    </row>
    <row r="1838" spans="15:15">
      <c r="O1838" s="62"/>
    </row>
    <row r="1839" spans="15:15">
      <c r="O1839" s="62"/>
    </row>
    <row r="1840" spans="15:15">
      <c r="O1840" s="62"/>
    </row>
    <row r="1841" spans="15:15">
      <c r="O1841" s="62"/>
    </row>
    <row r="1842" spans="15:15">
      <c r="O1842" s="62"/>
    </row>
    <row r="1843" spans="15:15">
      <c r="O1843" s="62"/>
    </row>
    <row r="1844" spans="15:15">
      <c r="O1844" s="62"/>
    </row>
    <row r="1845" spans="15:15">
      <c r="O1845" s="62"/>
    </row>
    <row r="1846" spans="15:15">
      <c r="O1846" s="62"/>
    </row>
    <row r="1847" spans="15:15">
      <c r="O1847" s="62"/>
    </row>
    <row r="1848" spans="15:15">
      <c r="O1848" s="62"/>
    </row>
    <row r="1849" spans="15:15">
      <c r="O1849" s="62"/>
    </row>
    <row r="1850" spans="15:15">
      <c r="O1850" s="62"/>
    </row>
    <row r="1851" spans="15:15">
      <c r="O1851" s="62"/>
    </row>
    <row r="1852" spans="15:15">
      <c r="O1852" s="62"/>
    </row>
    <row r="1853" spans="15:15">
      <c r="O1853" s="62"/>
    </row>
    <row r="1854" spans="15:15">
      <c r="O1854" s="62"/>
    </row>
    <row r="1855" spans="15:15">
      <c r="O1855" s="62"/>
    </row>
    <row r="1856" spans="15:15">
      <c r="O1856" s="62"/>
    </row>
    <row r="1857" spans="15:15">
      <c r="O1857" s="62"/>
    </row>
    <row r="1858" spans="15:15">
      <c r="O1858" s="62"/>
    </row>
    <row r="1859" spans="15:15">
      <c r="O1859" s="62"/>
    </row>
    <row r="1860" spans="15:15">
      <c r="O1860" s="62"/>
    </row>
    <row r="1861" spans="15:15">
      <c r="O1861" s="62"/>
    </row>
    <row r="1862" spans="15:15">
      <c r="O1862" s="62"/>
    </row>
    <row r="1863" spans="15:15">
      <c r="O1863" s="62"/>
    </row>
    <row r="1864" spans="15:15">
      <c r="O1864" s="62"/>
    </row>
    <row r="1865" spans="15:15">
      <c r="O1865" s="62"/>
    </row>
    <row r="1866" spans="15:15">
      <c r="O1866" s="62"/>
    </row>
    <row r="1867" spans="15:15">
      <c r="O1867" s="62"/>
    </row>
    <row r="1868" spans="15:15">
      <c r="O1868" s="62"/>
    </row>
    <row r="1869" spans="15:15">
      <c r="O1869" s="62"/>
    </row>
    <row r="1870" spans="15:15">
      <c r="O1870" s="62"/>
    </row>
    <row r="1871" spans="15:15">
      <c r="O1871" s="62"/>
    </row>
    <row r="1872" spans="15:15">
      <c r="O1872" s="62"/>
    </row>
    <row r="1873" spans="15:15">
      <c r="O1873" s="62"/>
    </row>
    <row r="1874" spans="15:15">
      <c r="O1874" s="62"/>
    </row>
    <row r="1875" spans="15:15">
      <c r="O1875" s="62"/>
    </row>
    <row r="1876" spans="15:15">
      <c r="O1876" s="62"/>
    </row>
    <row r="1877" spans="15:15">
      <c r="O1877" s="62"/>
    </row>
    <row r="1878" spans="15:15">
      <c r="O1878" s="62"/>
    </row>
    <row r="1879" spans="15:15">
      <c r="O1879" s="62"/>
    </row>
    <row r="1880" spans="15:15">
      <c r="O1880" s="62"/>
    </row>
    <row r="1881" spans="15:15">
      <c r="O1881" s="62"/>
    </row>
    <row r="1882" spans="15:15">
      <c r="O1882" s="62"/>
    </row>
    <row r="1883" spans="15:15">
      <c r="O1883" s="62"/>
    </row>
    <row r="1884" spans="15:15">
      <c r="O1884" s="62"/>
    </row>
    <row r="1885" spans="15:15">
      <c r="O1885" s="62"/>
    </row>
    <row r="1886" spans="15:15">
      <c r="O1886" s="62"/>
    </row>
    <row r="1887" spans="15:15">
      <c r="O1887" s="62"/>
    </row>
    <row r="1888" spans="15:15">
      <c r="O1888" s="62"/>
    </row>
    <row r="1889" spans="15:15">
      <c r="O1889" s="62"/>
    </row>
    <row r="1890" spans="15:15">
      <c r="O1890" s="62"/>
    </row>
    <row r="1891" spans="15:15">
      <c r="O1891" s="62"/>
    </row>
    <row r="1892" spans="15:15">
      <c r="O1892" s="62"/>
    </row>
    <row r="1893" spans="15:15">
      <c r="O1893" s="62"/>
    </row>
    <row r="1894" spans="15:15">
      <c r="O1894" s="62"/>
    </row>
    <row r="1895" spans="15:15">
      <c r="O1895" s="62"/>
    </row>
    <row r="1896" spans="15:15">
      <c r="O1896" s="62"/>
    </row>
    <row r="1897" spans="15:15">
      <c r="O1897" s="62"/>
    </row>
    <row r="1898" spans="15:15">
      <c r="O1898" s="62"/>
    </row>
    <row r="1899" spans="15:15">
      <c r="O1899" s="62"/>
    </row>
    <row r="1900" spans="15:15">
      <c r="O1900" s="62"/>
    </row>
    <row r="1901" spans="15:15">
      <c r="O1901" s="62"/>
    </row>
    <row r="1902" spans="15:15">
      <c r="O1902" s="62"/>
    </row>
    <row r="1903" spans="15:15">
      <c r="O1903" s="62"/>
    </row>
    <row r="1904" spans="15:15">
      <c r="O1904" s="62"/>
    </row>
    <row r="1905" spans="15:15">
      <c r="O1905" s="62"/>
    </row>
    <row r="1906" spans="15:15">
      <c r="O1906" s="62"/>
    </row>
    <row r="1907" spans="15:15">
      <c r="O1907" s="62"/>
    </row>
    <row r="1908" spans="15:15">
      <c r="O1908" s="62"/>
    </row>
    <row r="1909" spans="15:15">
      <c r="O1909" s="62"/>
    </row>
    <row r="1910" spans="15:15">
      <c r="O1910" s="62"/>
    </row>
    <row r="1911" spans="15:15">
      <c r="O1911" s="62"/>
    </row>
    <row r="1912" spans="15:15">
      <c r="O1912" s="62"/>
    </row>
    <row r="1913" spans="15:15">
      <c r="O1913" s="62"/>
    </row>
    <row r="1914" spans="15:15">
      <c r="O1914" s="62"/>
    </row>
    <row r="1915" spans="15:15">
      <c r="O1915" s="62"/>
    </row>
    <row r="1916" spans="15:15">
      <c r="O1916" s="62"/>
    </row>
    <row r="1917" spans="15:15">
      <c r="O1917" s="62"/>
    </row>
    <row r="1918" spans="15:15">
      <c r="O1918" s="62"/>
    </row>
    <row r="1919" spans="15:15">
      <c r="O1919" s="62"/>
    </row>
    <row r="1920" spans="15:15">
      <c r="O1920" s="62"/>
    </row>
    <row r="1921" spans="15:15">
      <c r="O1921" s="62"/>
    </row>
    <row r="1922" spans="15:15">
      <c r="O1922" s="62"/>
    </row>
    <row r="1923" spans="15:15">
      <c r="O1923" s="62"/>
    </row>
    <row r="1924" spans="15:15">
      <c r="O1924" s="62"/>
    </row>
    <row r="1925" spans="15:15">
      <c r="O1925" s="62"/>
    </row>
    <row r="1926" spans="15:15">
      <c r="O1926" s="62"/>
    </row>
    <row r="1927" spans="15:15">
      <c r="O1927" s="62"/>
    </row>
    <row r="1928" spans="15:15">
      <c r="O1928" s="62"/>
    </row>
    <row r="1929" spans="15:15">
      <c r="O1929" s="62"/>
    </row>
    <row r="1930" spans="15:15">
      <c r="O1930" s="62"/>
    </row>
    <row r="1931" spans="15:15">
      <c r="O1931" s="62"/>
    </row>
    <row r="1932" spans="15:15">
      <c r="O1932" s="62"/>
    </row>
    <row r="1933" spans="15:15">
      <c r="O1933" s="62"/>
    </row>
    <row r="1934" spans="15:15">
      <c r="O1934" s="62"/>
    </row>
    <row r="1935" spans="15:15">
      <c r="O1935" s="62"/>
    </row>
    <row r="1936" spans="15:15">
      <c r="O1936" s="62"/>
    </row>
    <row r="1937" spans="15:15">
      <c r="O1937" s="62"/>
    </row>
    <row r="1938" spans="15:15">
      <c r="O1938" s="62"/>
    </row>
    <row r="1939" spans="15:15">
      <c r="O1939" s="62"/>
    </row>
    <row r="1940" spans="15:15">
      <c r="O1940" s="62"/>
    </row>
    <row r="1941" spans="15:15">
      <c r="O1941" s="62"/>
    </row>
    <row r="1942" spans="15:15">
      <c r="O1942" s="62"/>
    </row>
    <row r="1943" spans="15:15">
      <c r="O1943" s="62"/>
    </row>
    <row r="1944" spans="15:15">
      <c r="O1944" s="62"/>
    </row>
    <row r="1945" spans="15:15">
      <c r="O1945" s="62"/>
    </row>
    <row r="1946" spans="15:15">
      <c r="O1946" s="62"/>
    </row>
    <row r="1947" spans="15:15">
      <c r="O1947" s="62"/>
    </row>
    <row r="1948" spans="15:15">
      <c r="O1948" s="62"/>
    </row>
    <row r="1949" spans="15:15">
      <c r="O1949" s="62"/>
    </row>
    <row r="1950" spans="15:15">
      <c r="O1950" s="62"/>
    </row>
    <row r="1951" spans="15:15">
      <c r="O1951" s="62"/>
    </row>
    <row r="1952" spans="15:15">
      <c r="O1952" s="62"/>
    </row>
    <row r="1953" spans="15:15">
      <c r="O1953" s="62"/>
    </row>
    <row r="1954" spans="15:15">
      <c r="O1954" s="62"/>
    </row>
    <row r="1955" spans="15:15">
      <c r="O1955" s="62"/>
    </row>
    <row r="1956" spans="15:15">
      <c r="O1956" s="62"/>
    </row>
    <row r="1957" spans="15:15">
      <c r="O1957" s="62"/>
    </row>
    <row r="1958" spans="15:15">
      <c r="O1958" s="62"/>
    </row>
    <row r="1959" spans="15:15">
      <c r="O1959" s="62"/>
    </row>
    <row r="1960" spans="15:15">
      <c r="O1960" s="62"/>
    </row>
    <row r="1961" spans="15:15">
      <c r="O1961" s="62"/>
    </row>
    <row r="1962" spans="15:15">
      <c r="O1962" s="62"/>
    </row>
    <row r="1963" spans="15:15">
      <c r="O1963" s="62"/>
    </row>
    <row r="1964" spans="15:15">
      <c r="O1964" s="62"/>
    </row>
    <row r="1965" spans="15:15">
      <c r="O1965" s="62"/>
    </row>
    <row r="1966" spans="15:15">
      <c r="O1966" s="62"/>
    </row>
    <row r="1967" spans="15:15">
      <c r="O1967" s="62"/>
    </row>
    <row r="1968" spans="15:15">
      <c r="O1968" s="62"/>
    </row>
    <row r="1969" spans="15:15">
      <c r="O1969" s="62"/>
    </row>
    <row r="1970" spans="15:15">
      <c r="O1970" s="62"/>
    </row>
    <row r="1971" spans="15:15">
      <c r="O1971" s="62"/>
    </row>
    <row r="1972" spans="15:15">
      <c r="O1972" s="62"/>
    </row>
    <row r="1973" spans="15:15">
      <c r="O1973" s="62"/>
    </row>
    <row r="1974" spans="15:15">
      <c r="O1974" s="62"/>
    </row>
    <row r="1975" spans="15:15">
      <c r="O1975" s="62"/>
    </row>
    <row r="1976" spans="15:15">
      <c r="O1976" s="62"/>
    </row>
    <row r="1977" spans="15:15">
      <c r="O1977" s="62"/>
    </row>
    <row r="1978" spans="15:15">
      <c r="O1978" s="62"/>
    </row>
    <row r="1979" spans="15:15">
      <c r="O1979" s="62"/>
    </row>
    <row r="1980" spans="15:15">
      <c r="O1980" s="62"/>
    </row>
    <row r="1981" spans="15:15">
      <c r="O1981" s="62"/>
    </row>
    <row r="1982" spans="15:15">
      <c r="O1982" s="62"/>
    </row>
    <row r="1983" spans="15:15">
      <c r="O1983" s="62"/>
    </row>
    <row r="1984" spans="15:15">
      <c r="O1984" s="62"/>
    </row>
    <row r="1985" spans="15:15">
      <c r="O1985" s="62"/>
    </row>
    <row r="1986" spans="15:15">
      <c r="O1986" s="62"/>
    </row>
    <row r="1987" spans="15:15">
      <c r="O1987" s="62"/>
    </row>
    <row r="1988" spans="15:15">
      <c r="O1988" s="62"/>
    </row>
    <row r="1989" spans="15:15">
      <c r="O1989" s="62"/>
    </row>
    <row r="1990" spans="15:15">
      <c r="O1990" s="62"/>
    </row>
    <row r="1991" spans="15:15">
      <c r="O1991" s="62"/>
    </row>
    <row r="1992" spans="15:15">
      <c r="O1992" s="62"/>
    </row>
    <row r="1993" spans="15:15">
      <c r="O1993" s="62"/>
    </row>
    <row r="1994" spans="15:15">
      <c r="O1994" s="62"/>
    </row>
    <row r="1995" spans="15:15">
      <c r="O1995" s="62"/>
    </row>
    <row r="1996" spans="15:15">
      <c r="O1996" s="62"/>
    </row>
    <row r="1997" spans="15:15">
      <c r="O1997" s="62"/>
    </row>
    <row r="1998" spans="15:15">
      <c r="O1998" s="62"/>
    </row>
    <row r="1999" spans="15:15">
      <c r="O1999" s="62"/>
    </row>
    <row r="2000" spans="15:15">
      <c r="O2000" s="62"/>
    </row>
    <row r="2001" spans="15:15">
      <c r="O2001" s="62"/>
    </row>
    <row r="2002" spans="15:15">
      <c r="O2002" s="62"/>
    </row>
    <row r="2003" spans="15:15">
      <c r="O2003" s="62"/>
    </row>
    <row r="2004" spans="15:15">
      <c r="O2004" s="62"/>
    </row>
    <row r="2005" spans="15:15">
      <c r="O2005" s="62"/>
    </row>
    <row r="2006" spans="15:15">
      <c r="O2006" s="62"/>
    </row>
    <row r="2007" spans="15:15">
      <c r="O2007" s="62"/>
    </row>
    <row r="2008" spans="15:15">
      <c r="O2008" s="62"/>
    </row>
    <row r="2009" spans="15:15">
      <c r="O2009" s="62"/>
    </row>
    <row r="2010" spans="15:15">
      <c r="O2010" s="62"/>
    </row>
    <row r="2011" spans="15:15">
      <c r="O2011" s="62"/>
    </row>
    <row r="2012" spans="15:15">
      <c r="O2012" s="62"/>
    </row>
    <row r="2013" spans="15:15">
      <c r="O2013" s="62"/>
    </row>
    <row r="2014" spans="15:15">
      <c r="O2014" s="62"/>
    </row>
    <row r="2015" spans="15:15">
      <c r="O2015" s="62"/>
    </row>
    <row r="2016" spans="15:15">
      <c r="O2016" s="62"/>
    </row>
    <row r="2017" spans="15:15">
      <c r="O2017" s="62"/>
    </row>
    <row r="2018" spans="15:15">
      <c r="O2018" s="62"/>
    </row>
    <row r="2019" spans="15:15">
      <c r="O2019" s="62"/>
    </row>
    <row r="2020" spans="15:15">
      <c r="O2020" s="62"/>
    </row>
    <row r="2021" spans="15:15">
      <c r="O2021" s="62"/>
    </row>
    <row r="2022" spans="15:15">
      <c r="O2022" s="62"/>
    </row>
    <row r="2023" spans="15:15">
      <c r="O2023" s="62"/>
    </row>
    <row r="2024" spans="15:15">
      <c r="O2024" s="62"/>
    </row>
    <row r="2025" spans="15:15">
      <c r="O2025" s="62"/>
    </row>
    <row r="2026" spans="15:15">
      <c r="O2026" s="62"/>
    </row>
    <row r="2027" spans="15:15">
      <c r="O2027" s="62"/>
    </row>
    <row r="2028" spans="15:15">
      <c r="O2028" s="62"/>
    </row>
    <row r="2029" spans="15:15">
      <c r="O2029" s="62"/>
    </row>
    <row r="2030" spans="15:15">
      <c r="O2030" s="62"/>
    </row>
    <row r="2031" spans="15:15">
      <c r="O2031" s="62"/>
    </row>
    <row r="2032" spans="15:15">
      <c r="O2032" s="62"/>
    </row>
    <row r="2033" spans="15:15">
      <c r="O2033" s="62"/>
    </row>
    <row r="2034" spans="15:15">
      <c r="O2034" s="62"/>
    </row>
    <row r="2035" spans="15:15">
      <c r="O2035" s="62"/>
    </row>
    <row r="2036" spans="15:15">
      <c r="O2036" s="62"/>
    </row>
    <row r="2037" spans="15:15">
      <c r="O2037" s="62"/>
    </row>
    <row r="2038" spans="15:15">
      <c r="O2038" s="62"/>
    </row>
    <row r="2039" spans="15:15">
      <c r="O2039" s="62"/>
    </row>
    <row r="2040" spans="15:15">
      <c r="O2040" s="62"/>
    </row>
    <row r="2041" spans="15:15">
      <c r="O2041" s="62"/>
    </row>
    <row r="2042" spans="15:15">
      <c r="O2042" s="62"/>
    </row>
    <row r="2043" spans="15:15">
      <c r="O2043" s="62"/>
    </row>
    <row r="2044" spans="15:15">
      <c r="O2044" s="62"/>
    </row>
    <row r="2045" spans="15:15">
      <c r="O2045" s="62"/>
    </row>
    <row r="2046" spans="15:15">
      <c r="O2046" s="62"/>
    </row>
    <row r="2047" spans="15:15">
      <c r="O2047" s="62"/>
    </row>
    <row r="2048" spans="15:15">
      <c r="O2048" s="62"/>
    </row>
    <row r="2049" spans="15:15">
      <c r="O2049" s="62"/>
    </row>
    <row r="2050" spans="15:15">
      <c r="O2050" s="62"/>
    </row>
    <row r="2051" spans="15:15">
      <c r="O2051" s="62"/>
    </row>
    <row r="2052" spans="15:15">
      <c r="O2052" s="62"/>
    </row>
    <row r="2053" spans="15:15">
      <c r="O2053" s="62"/>
    </row>
    <row r="2054" spans="15:15">
      <c r="O2054" s="62"/>
    </row>
    <row r="2055" spans="15:15">
      <c r="O2055" s="62"/>
    </row>
    <row r="2056" spans="15:15">
      <c r="O2056" s="62"/>
    </row>
    <row r="2057" spans="15:15">
      <c r="O2057" s="62"/>
    </row>
    <row r="2058" spans="15:15">
      <c r="O2058" s="62"/>
    </row>
    <row r="2059" spans="15:15">
      <c r="O2059" s="62"/>
    </row>
    <row r="2060" spans="15:15">
      <c r="O2060" s="62"/>
    </row>
    <row r="2061" spans="15:15">
      <c r="O2061" s="62"/>
    </row>
    <row r="2062" spans="15:15">
      <c r="O2062" s="62"/>
    </row>
    <row r="2063" spans="15:15">
      <c r="O2063" s="62"/>
    </row>
    <row r="2064" spans="15:15">
      <c r="O2064" s="62"/>
    </row>
    <row r="2065" spans="15:15">
      <c r="O2065" s="62"/>
    </row>
    <row r="2066" spans="15:15">
      <c r="O2066" s="62"/>
    </row>
    <row r="2067" spans="15:15">
      <c r="O2067" s="62"/>
    </row>
    <row r="2068" spans="15:15">
      <c r="O2068" s="62"/>
    </row>
    <row r="2069" spans="15:15">
      <c r="O2069" s="62"/>
    </row>
    <row r="2070" spans="15:15">
      <c r="O2070" s="62"/>
    </row>
    <row r="2071" spans="15:15">
      <c r="O2071" s="62"/>
    </row>
    <row r="2072" spans="15:15">
      <c r="O2072" s="62"/>
    </row>
    <row r="2073" spans="15:15">
      <c r="O2073" s="62"/>
    </row>
    <row r="2074" spans="15:15">
      <c r="O2074" s="62"/>
    </row>
    <row r="2075" spans="15:15">
      <c r="O2075" s="62"/>
    </row>
    <row r="2076" spans="15:15">
      <c r="O2076" s="62"/>
    </row>
    <row r="2077" spans="15:15">
      <c r="O2077" s="62"/>
    </row>
    <row r="2078" spans="15:15">
      <c r="O2078" s="62"/>
    </row>
    <row r="2079" spans="15:15">
      <c r="O2079" s="62"/>
    </row>
    <row r="2080" spans="15:15">
      <c r="O2080" s="62"/>
    </row>
    <row r="2081" spans="15:15">
      <c r="O2081" s="62"/>
    </row>
    <row r="2082" spans="15:15">
      <c r="O2082" s="62"/>
    </row>
    <row r="2083" spans="15:15">
      <c r="O2083" s="62"/>
    </row>
    <row r="2084" spans="15:15">
      <c r="O2084" s="62"/>
    </row>
    <row r="2085" spans="15:15">
      <c r="O2085" s="62"/>
    </row>
    <row r="2086" spans="15:15">
      <c r="O2086" s="62"/>
    </row>
    <row r="2087" spans="15:15">
      <c r="O2087" s="62"/>
    </row>
    <row r="2088" spans="15:15">
      <c r="O2088" s="62"/>
    </row>
    <row r="2089" spans="15:15">
      <c r="O2089" s="62"/>
    </row>
    <row r="2090" spans="15:15">
      <c r="O2090" s="62"/>
    </row>
    <row r="2091" spans="15:15">
      <c r="O2091" s="62"/>
    </row>
    <row r="2092" spans="15:15">
      <c r="O2092" s="62"/>
    </row>
    <row r="2093" spans="15:15">
      <c r="O2093" s="62"/>
    </row>
    <row r="2094" spans="15:15">
      <c r="O2094" s="62"/>
    </row>
    <row r="2095" spans="15:15">
      <c r="O2095" s="62"/>
    </row>
    <row r="2096" spans="15:15">
      <c r="O2096" s="62"/>
    </row>
    <row r="2097" spans="15:15">
      <c r="O2097" s="62"/>
    </row>
    <row r="2098" spans="15:15">
      <c r="O2098" s="62"/>
    </row>
    <row r="2099" spans="15:15">
      <c r="O2099" s="62"/>
    </row>
    <row r="2100" spans="15:15">
      <c r="O2100" s="62"/>
    </row>
    <row r="2101" spans="15:15">
      <c r="O2101" s="62"/>
    </row>
    <row r="2102" spans="15:15">
      <c r="O2102" s="62"/>
    </row>
    <row r="2103" spans="15:15">
      <c r="O2103" s="62"/>
    </row>
    <row r="2104" spans="15:15">
      <c r="O2104" s="62"/>
    </row>
    <row r="2105" spans="15:15">
      <c r="O2105" s="62"/>
    </row>
    <row r="2106" spans="15:15">
      <c r="O2106" s="62"/>
    </row>
    <row r="2107" spans="15:15">
      <c r="O2107" s="62"/>
    </row>
    <row r="2108" spans="15:15">
      <c r="O2108" s="62"/>
    </row>
    <row r="2109" spans="15:15">
      <c r="O2109" s="62"/>
    </row>
    <row r="2110" spans="15:15">
      <c r="O2110" s="62"/>
    </row>
    <row r="2111" spans="15:15">
      <c r="O2111" s="62"/>
    </row>
    <row r="2112" spans="15:15">
      <c r="O2112" s="62"/>
    </row>
    <row r="2113" spans="15:15">
      <c r="O2113" s="62"/>
    </row>
    <row r="2114" spans="15:15">
      <c r="O2114" s="62"/>
    </row>
    <row r="2115" spans="15:15">
      <c r="O2115" s="62"/>
    </row>
    <row r="2116" spans="15:15">
      <c r="O2116" s="62"/>
    </row>
    <row r="2117" spans="15:15">
      <c r="O2117" s="62"/>
    </row>
    <row r="2118" spans="15:15">
      <c r="O2118" s="62"/>
    </row>
    <row r="2119" spans="15:15">
      <c r="O2119" s="62"/>
    </row>
    <row r="2120" spans="15:15">
      <c r="O2120" s="62"/>
    </row>
    <row r="2121" spans="15:15">
      <c r="O2121" s="62"/>
    </row>
    <row r="2122" spans="15:15">
      <c r="O2122" s="62"/>
    </row>
    <row r="2123" spans="15:15">
      <c r="O2123" s="62"/>
    </row>
    <row r="2124" spans="15:15">
      <c r="O2124" s="62"/>
    </row>
    <row r="2125" spans="15:15">
      <c r="O2125" s="62"/>
    </row>
    <row r="2126" spans="15:15">
      <c r="O2126" s="62"/>
    </row>
    <row r="2127" spans="15:15">
      <c r="O2127" s="62"/>
    </row>
    <row r="2128" spans="15:15">
      <c r="O2128" s="62"/>
    </row>
    <row r="2129" spans="15:15">
      <c r="O2129" s="62"/>
    </row>
    <row r="2130" spans="15:15">
      <c r="O2130" s="62"/>
    </row>
    <row r="2131" spans="15:15">
      <c r="O2131" s="62"/>
    </row>
    <row r="2132" spans="15:15">
      <c r="O2132" s="62"/>
    </row>
    <row r="2133" spans="15:15">
      <c r="O2133" s="62"/>
    </row>
    <row r="2134" spans="15:15">
      <c r="O2134" s="62"/>
    </row>
    <row r="2135" spans="15:15">
      <c r="O2135" s="62"/>
    </row>
    <row r="2136" spans="15:15">
      <c r="O2136" s="62"/>
    </row>
    <row r="2137" spans="15:15">
      <c r="O2137" s="62"/>
    </row>
    <row r="2138" spans="15:15">
      <c r="O2138" s="62"/>
    </row>
    <row r="2139" spans="15:15">
      <c r="O2139" s="62"/>
    </row>
    <row r="2140" spans="15:15">
      <c r="O2140" s="62"/>
    </row>
    <row r="2141" spans="15:15">
      <c r="O2141" s="62"/>
    </row>
    <row r="2142" spans="15:15">
      <c r="O2142" s="62"/>
    </row>
    <row r="2143" spans="15:15">
      <c r="O2143" s="62"/>
    </row>
    <row r="2144" spans="15:15">
      <c r="O2144" s="62"/>
    </row>
    <row r="2145" spans="15:15">
      <c r="O2145" s="62"/>
    </row>
    <row r="2146" spans="15:15">
      <c r="O2146" s="62"/>
    </row>
    <row r="2147" spans="15:15">
      <c r="O2147" s="62"/>
    </row>
    <row r="2148" spans="15:15">
      <c r="O2148" s="62"/>
    </row>
    <row r="2149" spans="15:15">
      <c r="O2149" s="62"/>
    </row>
    <row r="2150" spans="15:15">
      <c r="O2150" s="62"/>
    </row>
    <row r="2151" spans="15:15">
      <c r="O2151" s="62"/>
    </row>
    <row r="2152" spans="15:15">
      <c r="O2152" s="62"/>
    </row>
    <row r="2153" spans="15:15">
      <c r="O2153" s="62"/>
    </row>
    <row r="2154" spans="15:15">
      <c r="O2154" s="62"/>
    </row>
    <row r="2155" spans="15:15">
      <c r="O2155" s="62"/>
    </row>
    <row r="2156" spans="15:15">
      <c r="O2156" s="62"/>
    </row>
    <row r="2157" spans="15:15">
      <c r="O2157" s="62"/>
    </row>
    <row r="2158" spans="15:15">
      <c r="O2158" s="62"/>
    </row>
    <row r="2159" spans="15:15">
      <c r="O2159" s="62"/>
    </row>
    <row r="2160" spans="15:15">
      <c r="O2160" s="62"/>
    </row>
    <row r="2161" spans="15:15">
      <c r="O2161" s="62"/>
    </row>
    <row r="2162" spans="15:15">
      <c r="O2162" s="62"/>
    </row>
    <row r="2163" spans="15:15">
      <c r="O2163" s="62"/>
    </row>
    <row r="2164" spans="15:15">
      <c r="O2164" s="62"/>
    </row>
    <row r="2165" spans="15:15">
      <c r="O2165" s="62"/>
    </row>
    <row r="2166" spans="15:15">
      <c r="O2166" s="62"/>
    </row>
    <row r="2167" spans="15:15">
      <c r="O2167" s="62"/>
    </row>
    <row r="2168" spans="15:15">
      <c r="O2168" s="62"/>
    </row>
    <row r="2169" spans="15:15">
      <c r="O2169" s="62"/>
    </row>
    <row r="2170" spans="15:15">
      <c r="O2170" s="62"/>
    </row>
    <row r="2171" spans="15:15">
      <c r="O2171" s="62"/>
    </row>
    <row r="2172" spans="15:15">
      <c r="O2172" s="62"/>
    </row>
    <row r="2173" spans="15:15">
      <c r="O2173" s="62"/>
    </row>
    <row r="2174" spans="15:15">
      <c r="O2174" s="62"/>
    </row>
    <row r="2175" spans="15:15">
      <c r="O2175" s="62"/>
    </row>
    <row r="2176" spans="15:15">
      <c r="O2176" s="62"/>
    </row>
    <row r="2177" spans="15:15">
      <c r="O2177" s="62"/>
    </row>
    <row r="2178" spans="15:15">
      <c r="O2178" s="62"/>
    </row>
    <row r="2179" spans="15:15">
      <c r="O2179" s="62"/>
    </row>
    <row r="2180" spans="15:15">
      <c r="O2180" s="62"/>
    </row>
    <row r="2181" spans="15:15">
      <c r="O2181" s="62"/>
    </row>
    <row r="2182" spans="15:15">
      <c r="O2182" s="62"/>
    </row>
    <row r="2183" spans="15:15">
      <c r="O2183" s="62"/>
    </row>
    <row r="2184" spans="15:15">
      <c r="O2184" s="62"/>
    </row>
    <row r="2185" spans="15:15">
      <c r="O2185" s="62"/>
    </row>
    <row r="2186" spans="15:15">
      <c r="O2186" s="62"/>
    </row>
    <row r="2187" spans="15:15">
      <c r="O2187" s="62"/>
    </row>
    <row r="2188" spans="15:15">
      <c r="O2188" s="62"/>
    </row>
    <row r="2189" spans="15:15">
      <c r="O2189" s="62"/>
    </row>
    <row r="2190" spans="15:15">
      <c r="O2190" s="62"/>
    </row>
    <row r="2191" spans="15:15">
      <c r="O2191" s="62"/>
    </row>
    <row r="2192" spans="15:15">
      <c r="O2192" s="62"/>
    </row>
    <row r="2193" spans="15:15">
      <c r="O2193" s="62"/>
    </row>
    <row r="2194" spans="15:15">
      <c r="O2194" s="62"/>
    </row>
    <row r="2195" spans="15:15">
      <c r="O2195" s="62"/>
    </row>
    <row r="2196" spans="15:15">
      <c r="O2196" s="62"/>
    </row>
    <row r="2197" spans="15:15">
      <c r="O2197" s="62"/>
    </row>
    <row r="2198" spans="15:15">
      <c r="O2198" s="62"/>
    </row>
    <row r="2199" spans="15:15">
      <c r="O2199" s="62"/>
    </row>
    <row r="2200" spans="15:15">
      <c r="O2200" s="62"/>
    </row>
    <row r="2201" spans="15:15">
      <c r="O2201" s="62"/>
    </row>
    <row r="2202" spans="15:15">
      <c r="O2202" s="62"/>
    </row>
    <row r="2203" spans="15:15">
      <c r="O2203" s="62"/>
    </row>
    <row r="2204" spans="15:15">
      <c r="O2204" s="62"/>
    </row>
    <row r="2205" spans="15:15">
      <c r="O2205" s="62"/>
    </row>
    <row r="2206" spans="15:15">
      <c r="O2206" s="62"/>
    </row>
    <row r="2207" spans="15:15">
      <c r="O2207" s="62"/>
    </row>
    <row r="2208" spans="15:15">
      <c r="O2208" s="62"/>
    </row>
    <row r="2209" spans="15:15">
      <c r="O2209" s="62"/>
    </row>
    <row r="2210" spans="15:15">
      <c r="O2210" s="62"/>
    </row>
    <row r="2211" spans="15:15">
      <c r="O2211" s="62"/>
    </row>
    <row r="2212" spans="15:15">
      <c r="O2212" s="62"/>
    </row>
    <row r="2213" spans="15:15">
      <c r="O2213" s="62"/>
    </row>
    <row r="2214" spans="15:15">
      <c r="O2214" s="62"/>
    </row>
    <row r="2215" spans="15:15">
      <c r="O2215" s="62"/>
    </row>
    <row r="2216" spans="15:15">
      <c r="O2216" s="62"/>
    </row>
    <row r="2217" spans="15:15">
      <c r="O2217" s="62"/>
    </row>
    <row r="2218" spans="15:15">
      <c r="O2218" s="62"/>
    </row>
    <row r="2219" spans="15:15">
      <c r="O2219" s="62"/>
    </row>
    <row r="2220" spans="15:15">
      <c r="O2220" s="62"/>
    </row>
    <row r="2221" spans="15:15">
      <c r="O2221" s="62"/>
    </row>
    <row r="2222" spans="15:15">
      <c r="O2222" s="62"/>
    </row>
    <row r="2223" spans="15:15">
      <c r="O2223" s="62"/>
    </row>
    <row r="2224" spans="15:15">
      <c r="O2224" s="62"/>
    </row>
    <row r="2225" spans="15:15">
      <c r="O2225" s="62"/>
    </row>
    <row r="2226" spans="15:15">
      <c r="O2226" s="62"/>
    </row>
    <row r="2227" spans="15:15">
      <c r="O2227" s="62"/>
    </row>
    <row r="2228" spans="15:15">
      <c r="O2228" s="62"/>
    </row>
    <row r="2229" spans="15:15">
      <c r="O2229" s="62"/>
    </row>
    <row r="2230" spans="15:15">
      <c r="O2230" s="62"/>
    </row>
    <row r="2231" spans="15:15">
      <c r="O2231" s="62"/>
    </row>
    <row r="2232" spans="15:15">
      <c r="O2232" s="62"/>
    </row>
    <row r="2233" spans="15:15">
      <c r="O2233" s="62"/>
    </row>
    <row r="2234" spans="15:15">
      <c r="O2234" s="62"/>
    </row>
    <row r="2235" spans="15:15">
      <c r="O2235" s="62"/>
    </row>
    <row r="2236" spans="15:15">
      <c r="O2236" s="62"/>
    </row>
    <row r="2237" spans="15:15">
      <c r="O2237" s="62"/>
    </row>
    <row r="2238" spans="15:15">
      <c r="O2238" s="62"/>
    </row>
    <row r="2239" spans="15:15">
      <c r="O2239" s="62"/>
    </row>
    <row r="2240" spans="15:15">
      <c r="O2240" s="62"/>
    </row>
    <row r="2241" spans="15:15">
      <c r="O2241" s="62"/>
    </row>
    <row r="2242" spans="15:15">
      <c r="O2242" s="62"/>
    </row>
    <row r="2243" spans="15:15">
      <c r="O2243" s="62"/>
    </row>
    <row r="2244" spans="15:15">
      <c r="O2244" s="62"/>
    </row>
    <row r="2245" spans="15:15">
      <c r="O2245" s="62"/>
    </row>
    <row r="2246" spans="15:15">
      <c r="O2246" s="62"/>
    </row>
    <row r="2247" spans="15:15">
      <c r="O2247" s="62"/>
    </row>
    <row r="2248" spans="15:15">
      <c r="O2248" s="62"/>
    </row>
    <row r="2249" spans="15:15">
      <c r="O2249" s="62"/>
    </row>
    <row r="2250" spans="15:15">
      <c r="O2250" s="62"/>
    </row>
    <row r="2251" spans="15:15">
      <c r="O2251" s="62"/>
    </row>
    <row r="2252" spans="15:15">
      <c r="O2252" s="62"/>
    </row>
    <row r="2253" spans="15:15">
      <c r="O2253" s="62"/>
    </row>
    <row r="2254" spans="15:15">
      <c r="O2254" s="62"/>
    </row>
    <row r="2255" spans="15:15">
      <c r="O2255" s="62"/>
    </row>
    <row r="2256" spans="15:15">
      <c r="O2256" s="62"/>
    </row>
    <row r="2257" spans="15:15">
      <c r="O2257" s="62"/>
    </row>
    <row r="2258" spans="15:15">
      <c r="O2258" s="62"/>
    </row>
    <row r="2259" spans="15:15">
      <c r="O2259" s="62"/>
    </row>
    <row r="2260" spans="15:15">
      <c r="O2260" s="62"/>
    </row>
    <row r="2261" spans="15:15">
      <c r="O2261" s="62"/>
    </row>
    <row r="2262" spans="15:15">
      <c r="O2262" s="62"/>
    </row>
    <row r="2263" spans="15:15">
      <c r="O2263" s="62"/>
    </row>
    <row r="2264" spans="15:15">
      <c r="O2264" s="62"/>
    </row>
    <row r="2265" spans="15:15">
      <c r="O2265" s="62"/>
    </row>
    <row r="2266" spans="15:15">
      <c r="O2266" s="62"/>
    </row>
    <row r="2267" spans="15:15">
      <c r="O2267" s="62"/>
    </row>
    <row r="2268" spans="15:15">
      <c r="O2268" s="62"/>
    </row>
    <row r="2269" spans="15:15">
      <c r="O2269" s="62"/>
    </row>
    <row r="2270" spans="15:15">
      <c r="O2270" s="62"/>
    </row>
    <row r="2271" spans="15:15">
      <c r="O2271" s="62"/>
    </row>
    <row r="2272" spans="15:15">
      <c r="O2272" s="62"/>
    </row>
    <row r="2273" spans="15:15">
      <c r="O2273" s="62"/>
    </row>
    <row r="2274" spans="15:15">
      <c r="O2274" s="62"/>
    </row>
    <row r="2275" spans="15:15">
      <c r="O2275" s="62"/>
    </row>
    <row r="2276" spans="15:15">
      <c r="O2276" s="62"/>
    </row>
    <row r="2277" spans="15:15">
      <c r="O2277" s="62"/>
    </row>
    <row r="2278" spans="15:15">
      <c r="O2278" s="62"/>
    </row>
    <row r="2279" spans="15:15">
      <c r="O2279" s="62"/>
    </row>
    <row r="2280" spans="15:15">
      <c r="O2280" s="62"/>
    </row>
    <row r="2281" spans="15:15">
      <c r="O2281" s="62"/>
    </row>
    <row r="2282" spans="15:15">
      <c r="O2282" s="62"/>
    </row>
    <row r="2283" spans="15:15">
      <c r="O2283" s="62"/>
    </row>
    <row r="2284" spans="15:15">
      <c r="O2284" s="62"/>
    </row>
    <row r="2285" spans="15:15">
      <c r="O2285" s="62"/>
    </row>
    <row r="2286" spans="15:15">
      <c r="O2286" s="62"/>
    </row>
    <row r="2287" spans="15:15">
      <c r="O2287" s="62"/>
    </row>
    <row r="2288" spans="15:15">
      <c r="O2288" s="62"/>
    </row>
    <row r="2289" spans="15:15">
      <c r="O2289" s="62"/>
    </row>
    <row r="2290" spans="15:15">
      <c r="O2290" s="62"/>
    </row>
  </sheetData>
  <protectedRanges>
    <protectedRange sqref="A202:D202" name="Range1"/>
  </protectedRanges>
  <phoneticPr fontId="0" type="noConversion"/>
  <hyperlinks>
    <hyperlink ref="H154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AF2295"/>
  <sheetViews>
    <sheetView workbookViewId="0">
      <pane xSplit="12" ySplit="21" topLeftCell="M188" activePane="bottomRight" state="frozen"/>
      <selection pane="topRight" activeCell="M1" sqref="M1"/>
      <selection pane="bottomLeft" activeCell="A22" sqref="A22"/>
      <selection pane="bottomRight" activeCell="F3" sqref="F3"/>
    </sheetView>
  </sheetViews>
  <sheetFormatPr defaultRowHeight="12.75"/>
  <cols>
    <col min="1" max="1" width="19.28515625" style="1" customWidth="1"/>
    <col min="2" max="2" width="4.5703125" style="1" customWidth="1"/>
    <col min="3" max="3" width="13" style="67" customWidth="1"/>
    <col min="4" max="4" width="10.28515625" style="1" customWidth="1"/>
    <col min="5" max="5" width="10.42578125" style="1" customWidth="1"/>
    <col min="6" max="6" width="16.5703125" style="1" customWidth="1"/>
    <col min="7" max="7" width="9.5703125" style="1" customWidth="1"/>
    <col min="8" max="8" width="9.140625" style="1"/>
    <col min="9" max="9" width="11.140625" style="1" customWidth="1"/>
    <col min="10" max="11" width="10.28515625" style="1" customWidth="1"/>
    <col min="12" max="13" width="8.42578125" style="1" customWidth="1"/>
    <col min="14" max="14" width="9.140625" style="1"/>
    <col min="15" max="15" width="11.85546875" style="1" customWidth="1"/>
    <col min="16" max="16" width="12.42578125" style="1" customWidth="1"/>
    <col min="17" max="18" width="9.140625" style="1"/>
    <col min="19" max="19" width="9.140625" style="19"/>
    <col min="20" max="20" width="12.42578125" style="1" bestFit="1" customWidth="1"/>
    <col min="22" max="22" width="9.140625" style="1"/>
    <col min="23" max="23" width="10" style="1" customWidth="1"/>
    <col min="24" max="16384" width="9.140625" style="1"/>
  </cols>
  <sheetData>
    <row r="1" spans="1:23" ht="21" thickBot="1">
      <c r="A1" s="48" t="s">
        <v>79</v>
      </c>
      <c r="V1" s="11" t="s">
        <v>9</v>
      </c>
      <c r="W1" s="11" t="s">
        <v>80</v>
      </c>
    </row>
    <row r="2" spans="1:23">
      <c r="A2" s="13" t="s">
        <v>29</v>
      </c>
      <c r="B2" s="1" t="s">
        <v>5</v>
      </c>
      <c r="C2" s="217"/>
      <c r="V2" s="121">
        <v>-50000</v>
      </c>
      <c r="W2" s="121">
        <f>D$11+D$12*V2+D$13*V2^2</f>
        <v>9.355855970953092E-2</v>
      </c>
    </row>
    <row r="3" spans="1:23" ht="13.5" thickBot="1">
      <c r="A3" s="13"/>
      <c r="C3" s="71"/>
      <c r="D3" s="7"/>
      <c r="V3" s="137">
        <v>-40000</v>
      </c>
      <c r="W3" s="121"/>
    </row>
    <row r="4" spans="1:23" ht="13.5" thickBot="1">
      <c r="A4" s="14" t="s">
        <v>30</v>
      </c>
      <c r="B4" s="5"/>
      <c r="C4" s="218" t="s">
        <v>81</v>
      </c>
      <c r="D4" s="76" t="s">
        <v>81</v>
      </c>
      <c r="E4" s="6"/>
      <c r="V4" s="137">
        <v>-35000</v>
      </c>
      <c r="W4" s="121"/>
    </row>
    <row r="5" spans="1:23">
      <c r="A5" s="57" t="s">
        <v>164</v>
      </c>
      <c r="B5" s="13"/>
      <c r="C5" s="263">
        <v>-9.5</v>
      </c>
      <c r="D5" s="13" t="s">
        <v>165</v>
      </c>
      <c r="V5" s="137">
        <v>-30000</v>
      </c>
      <c r="W5" s="121"/>
    </row>
    <row r="6" spans="1:23">
      <c r="A6" s="14" t="s">
        <v>31</v>
      </c>
      <c r="V6" s="137">
        <v>-25000</v>
      </c>
      <c r="W6" s="121"/>
    </row>
    <row r="7" spans="1:23">
      <c r="A7" s="13" t="s">
        <v>3</v>
      </c>
      <c r="C7" s="271">
        <v>49399.003279999997</v>
      </c>
      <c r="D7" s="62" t="s">
        <v>755</v>
      </c>
      <c r="V7" s="137">
        <v>-20000</v>
      </c>
      <c r="W7" s="121"/>
    </row>
    <row r="8" spans="1:23">
      <c r="A8" s="13" t="s">
        <v>15</v>
      </c>
      <c r="C8" s="271">
        <v>0.26668462999999998</v>
      </c>
      <c r="D8" s="62" t="s">
        <v>755</v>
      </c>
      <c r="V8" s="137">
        <v>-15000</v>
      </c>
      <c r="W8" s="121"/>
    </row>
    <row r="9" spans="1:23">
      <c r="A9" s="57" t="s">
        <v>166</v>
      </c>
      <c r="B9" s="111">
        <v>80</v>
      </c>
      <c r="C9" s="57" t="str">
        <f>"F"&amp;B9</f>
        <v>F80</v>
      </c>
      <c r="D9" s="57" t="str">
        <f>"G"&amp;B9</f>
        <v>G80</v>
      </c>
      <c r="V9" s="137">
        <v>-10000</v>
      </c>
      <c r="W9" s="121"/>
    </row>
    <row r="10" spans="1:23" ht="13.5" thickBot="1">
      <c r="A10" s="13"/>
      <c r="C10" s="74" t="s">
        <v>37</v>
      </c>
      <c r="D10" s="74" t="s">
        <v>39</v>
      </c>
      <c r="E10" s="7"/>
      <c r="V10" s="137">
        <v>-5000</v>
      </c>
      <c r="W10" s="121"/>
    </row>
    <row r="11" spans="1:23">
      <c r="A11" s="13" t="s">
        <v>32</v>
      </c>
      <c r="C11" s="219">
        <f ca="1">INTERCEPT(INDIRECT(D9):G998,INDIRECT(C9):$F998)</f>
        <v>-9.8169687506976452E-3</v>
      </c>
      <c r="D11" s="24">
        <f>+E11*F11</f>
        <v>0</v>
      </c>
      <c r="E11" s="27">
        <v>0</v>
      </c>
      <c r="F11" s="25">
        <v>9.9999999999999995E-8</v>
      </c>
      <c r="V11" s="137">
        <v>0</v>
      </c>
      <c r="W11" s="121"/>
    </row>
    <row r="12" spans="1:23">
      <c r="A12" s="13" t="s">
        <v>33</v>
      </c>
      <c r="C12" s="219">
        <f ca="1">SLOPE(INDIRECT(D9):G998,INDIRECT(C9):$F998)</f>
        <v>5.9350709527921279E-7</v>
      </c>
      <c r="D12" s="24">
        <f>+E12*F12</f>
        <v>-2.3711711941906182E-6</v>
      </c>
      <c r="E12" s="28">
        <v>-23.711711941906181</v>
      </c>
      <c r="F12" s="25">
        <v>9.9999999999999995E-8</v>
      </c>
      <c r="V12" s="137">
        <v>5000</v>
      </c>
      <c r="W12" s="121"/>
    </row>
    <row r="13" spans="1:23" ht="13.5" thickBot="1">
      <c r="A13" s="13" t="s">
        <v>34</v>
      </c>
      <c r="D13" s="24">
        <f>+E13*F13</f>
        <v>-9.9999999999999994E-12</v>
      </c>
      <c r="E13" s="29">
        <v>-1</v>
      </c>
      <c r="F13" s="25">
        <v>9.9999999999999994E-12</v>
      </c>
      <c r="V13" s="137">
        <v>10000</v>
      </c>
      <c r="W13" s="121"/>
    </row>
    <row r="14" spans="1:23">
      <c r="A14" s="13" t="s">
        <v>35</v>
      </c>
      <c r="E14" s="1">
        <f>SUM(T21:T949)</f>
        <v>0.45188913978695855</v>
      </c>
      <c r="V14" s="137">
        <v>15000</v>
      </c>
      <c r="W14" s="121"/>
    </row>
    <row r="15" spans="1:23">
      <c r="A15" s="15" t="s">
        <v>36</v>
      </c>
      <c r="B15" s="13"/>
      <c r="C15" s="169">
        <f ca="1">(C7+C11)+(C8+C12)*INT(MAX(F21:F3488))</f>
        <v>59344.752188504863</v>
      </c>
      <c r="D15" s="56">
        <f>+C7+INT(MAX(F21:F1543))*C8+D11+D12*INT(MAX(F21:F3978))+D13*INT(MAX(F21:F4005)^2)</f>
        <v>59344.637532337118</v>
      </c>
      <c r="E15" s="60" t="s">
        <v>167</v>
      </c>
      <c r="F15" s="159">
        <v>1</v>
      </c>
      <c r="V15" s="137">
        <v>20000</v>
      </c>
      <c r="W15" s="121"/>
    </row>
    <row r="16" spans="1:23">
      <c r="A16" s="14" t="s">
        <v>13</v>
      </c>
      <c r="B16" s="13"/>
      <c r="C16" s="220">
        <f ca="1">+C8+C12</f>
        <v>0.26668522350709528</v>
      </c>
      <c r="D16" s="56">
        <f>+C8+D12+2*D13*F87</f>
        <v>0.26668206267880579</v>
      </c>
      <c r="E16" s="60" t="s">
        <v>168</v>
      </c>
      <c r="F16" s="160">
        <f ca="1">NOW()+15018.5+$C$5/24</f>
        <v>60339.63886446759</v>
      </c>
      <c r="V16" s="137">
        <v>25000</v>
      </c>
      <c r="W16" s="121"/>
    </row>
    <row r="17" spans="1:23" ht="13.5" thickBot="1">
      <c r="A17" s="60" t="s">
        <v>77</v>
      </c>
      <c r="B17" s="13"/>
      <c r="C17" s="52">
        <f>COUNT(C21:C2146)</f>
        <v>182</v>
      </c>
      <c r="D17" s="13"/>
      <c r="E17" s="60" t="s">
        <v>169</v>
      </c>
      <c r="F17" s="160">
        <f ca="1">ROUND(2*(F16-$C$7)/$C$8,0)/2+F15</f>
        <v>41025.5</v>
      </c>
      <c r="V17" s="137">
        <v>30000</v>
      </c>
      <c r="W17" s="121"/>
    </row>
    <row r="18" spans="1:23" ht="14.25" thickTop="1" thickBot="1">
      <c r="A18" s="14" t="s">
        <v>172</v>
      </c>
      <c r="B18" s="13"/>
      <c r="C18" s="221">
        <f ca="1">+C15</f>
        <v>59344.752188504863</v>
      </c>
      <c r="D18" s="84">
        <f ca="1">C16</f>
        <v>0.26668522350709528</v>
      </c>
      <c r="E18" s="60" t="s">
        <v>170</v>
      </c>
      <c r="F18" s="56">
        <f ca="1">ROUND(2*(F16-$C$15)/$C$16,0)/2+F15</f>
        <v>3731.5</v>
      </c>
      <c r="V18" s="137">
        <v>35000</v>
      </c>
      <c r="W18" s="121"/>
    </row>
    <row r="19" spans="1:23" ht="13.5" thickBot="1">
      <c r="A19" s="14" t="s">
        <v>173</v>
      </c>
      <c r="B19" s="13"/>
      <c r="C19" s="222">
        <f>+D15</f>
        <v>59344.637532337118</v>
      </c>
      <c r="D19" s="216">
        <f>+D16</f>
        <v>0.26668206267880579</v>
      </c>
      <c r="E19" s="60" t="s">
        <v>171</v>
      </c>
      <c r="F19" s="161">
        <f ca="1">+$C$15+$C$16*F18-15018.5-$C$5/24</f>
        <v>45321.783933354927</v>
      </c>
      <c r="H19" s="1" t="s">
        <v>22</v>
      </c>
      <c r="J19" s="1" t="s">
        <v>23</v>
      </c>
      <c r="K19" s="1" t="s">
        <v>24</v>
      </c>
      <c r="V19" s="137">
        <v>40000</v>
      </c>
      <c r="W19" s="121"/>
    </row>
    <row r="20" spans="1:23" ht="15" thickBot="1">
      <c r="A20" s="11" t="s">
        <v>19</v>
      </c>
      <c r="B20" s="11" t="s">
        <v>21</v>
      </c>
      <c r="C20" s="223" t="s">
        <v>20</v>
      </c>
      <c r="D20" s="11" t="s">
        <v>4</v>
      </c>
      <c r="E20" s="11" t="s">
        <v>10</v>
      </c>
      <c r="F20" s="11" t="s">
        <v>9</v>
      </c>
      <c r="G20" s="11" t="s">
        <v>14</v>
      </c>
      <c r="H20" s="12" t="s">
        <v>211</v>
      </c>
      <c r="I20" s="12" t="s">
        <v>212</v>
      </c>
      <c r="J20" s="12" t="s">
        <v>209</v>
      </c>
      <c r="K20" s="12" t="s">
        <v>196</v>
      </c>
      <c r="L20" s="12" t="s">
        <v>748</v>
      </c>
      <c r="M20" s="12" t="s">
        <v>46</v>
      </c>
      <c r="N20" s="12" t="s">
        <v>27</v>
      </c>
      <c r="O20" s="63" t="s">
        <v>28</v>
      </c>
      <c r="P20" s="11" t="s">
        <v>25</v>
      </c>
      <c r="Q20" s="176" t="s">
        <v>750</v>
      </c>
      <c r="R20" s="11" t="s">
        <v>197</v>
      </c>
      <c r="S20" s="11" t="s">
        <v>50</v>
      </c>
      <c r="T20" s="11" t="s">
        <v>198</v>
      </c>
      <c r="V20" s="137"/>
      <c r="W20" s="121"/>
    </row>
    <row r="21" spans="1:23" s="137" customFormat="1">
      <c r="A21" s="121" t="s">
        <v>40</v>
      </c>
      <c r="B21" s="122" t="s">
        <v>54</v>
      </c>
      <c r="C21" s="123">
        <v>37736.908000000003</v>
      </c>
      <c r="D21" s="123" t="s">
        <v>11</v>
      </c>
      <c r="E21" s="121">
        <f t="shared" ref="E21:E52" si="0">(C21-C$7)/C$8</f>
        <v>-43729.911543833608</v>
      </c>
      <c r="F21" s="121">
        <f t="shared" ref="F21:F52" si="1">ROUND(2*E21,0)/2</f>
        <v>-43730</v>
      </c>
      <c r="G21" s="121">
        <f t="shared" ref="G21:G52" si="2">C21-(C$7+C$8*F21)</f>
        <v>2.3589900003571529E-2</v>
      </c>
      <c r="H21" s="121"/>
      <c r="J21" s="121">
        <f t="shared" ref="J21:J31" si="3">G21</f>
        <v>2.3589900003571529E-2</v>
      </c>
      <c r="K21" s="121"/>
      <c r="L21" s="121"/>
      <c r="M21" s="121"/>
      <c r="N21" s="121"/>
      <c r="O21" s="61">
        <f t="shared" ref="O21:O52" si="4">D$11+D$12*F21+D$13*F21^2</f>
        <v>8.4568187321955729E-2</v>
      </c>
      <c r="P21" s="267">
        <f>C21-15018.5</f>
        <v>22718.408000000003</v>
      </c>
      <c r="Q21" s="121"/>
      <c r="R21" s="121">
        <f>+(G21-W2)^2</f>
        <v>4.895613341048345E-3</v>
      </c>
      <c r="S21" s="122">
        <v>1</v>
      </c>
      <c r="T21" s="137">
        <f t="shared" ref="T21:T52" si="5">+R21*S21</f>
        <v>4.895613341048345E-3</v>
      </c>
      <c r="W21" s="121"/>
    </row>
    <row r="22" spans="1:23" s="137" customFormat="1">
      <c r="A22" s="137" t="s">
        <v>40</v>
      </c>
      <c r="B22" s="230" t="s">
        <v>54</v>
      </c>
      <c r="C22" s="231">
        <v>37751.851000000002</v>
      </c>
      <c r="D22" s="231" t="s">
        <v>11</v>
      </c>
      <c r="E22" s="137">
        <f t="shared" si="0"/>
        <v>-43673.879068321243</v>
      </c>
      <c r="F22" s="121">
        <f t="shared" si="1"/>
        <v>-43674</v>
      </c>
      <c r="G22" s="137">
        <f t="shared" si="2"/>
        <v>3.2250620002741925E-2</v>
      </c>
      <c r="J22" s="137">
        <f t="shared" si="3"/>
        <v>3.2250620002741925E-2</v>
      </c>
      <c r="O22" s="61">
        <f t="shared" si="4"/>
        <v>8.4484347975081059E-2</v>
      </c>
      <c r="P22" s="267">
        <f t="shared" ref="P22:P52" si="6">C22-15018.5</f>
        <v>22733.351000000002</v>
      </c>
      <c r="R22" s="137">
        <f t="shared" ref="R22:R53" si="7">+(G22-O22)^2</f>
        <v>2.7283623378883235E-3</v>
      </c>
      <c r="S22" s="230">
        <v>1</v>
      </c>
      <c r="T22" s="137">
        <f t="shared" si="5"/>
        <v>2.7283623378883235E-3</v>
      </c>
      <c r="W22" s="121"/>
    </row>
    <row r="23" spans="1:23" s="137" customFormat="1">
      <c r="A23" s="232" t="s">
        <v>62</v>
      </c>
      <c r="B23" s="232"/>
      <c r="C23" s="233">
        <v>37751.851000000002</v>
      </c>
      <c r="D23" s="231"/>
      <c r="E23" s="137">
        <f t="shared" si="0"/>
        <v>-43673.879068321243</v>
      </c>
      <c r="F23" s="121">
        <f t="shared" si="1"/>
        <v>-43674</v>
      </c>
      <c r="G23" s="137">
        <f t="shared" si="2"/>
        <v>3.2250620002741925E-2</v>
      </c>
      <c r="J23" s="137">
        <f t="shared" si="3"/>
        <v>3.2250620002741925E-2</v>
      </c>
      <c r="O23" s="61">
        <f t="shared" si="4"/>
        <v>8.4484347975081059E-2</v>
      </c>
      <c r="P23" s="267">
        <f t="shared" si="6"/>
        <v>22733.351000000002</v>
      </c>
      <c r="R23" s="137">
        <f t="shared" si="7"/>
        <v>2.7283623378883235E-3</v>
      </c>
      <c r="S23" s="230">
        <v>1</v>
      </c>
      <c r="T23" s="137">
        <f t="shared" si="5"/>
        <v>2.7283623378883235E-3</v>
      </c>
      <c r="W23" s="121"/>
    </row>
    <row r="24" spans="1:23" s="137" customFormat="1">
      <c r="A24" s="137" t="s">
        <v>40</v>
      </c>
      <c r="B24" s="230" t="s">
        <v>53</v>
      </c>
      <c r="C24" s="231">
        <v>37761.834000000003</v>
      </c>
      <c r="D24" s="231" t="s">
        <v>11</v>
      </c>
      <c r="E24" s="137">
        <f t="shared" si="0"/>
        <v>-43636.445339950769</v>
      </c>
      <c r="F24" s="121">
        <f t="shared" si="1"/>
        <v>-43636.5</v>
      </c>
      <c r="G24" s="137">
        <f t="shared" si="2"/>
        <v>1.457699500315357E-2</v>
      </c>
      <c r="J24" s="137">
        <f t="shared" si="3"/>
        <v>1.457699500315357E-2</v>
      </c>
      <c r="O24" s="61">
        <f t="shared" si="4"/>
        <v>8.442817049279891E-2</v>
      </c>
      <c r="P24" s="267">
        <f t="shared" si="6"/>
        <v>22743.334000000003</v>
      </c>
      <c r="R24" s="137">
        <f t="shared" si="7"/>
        <v>4.8791867172852301E-3</v>
      </c>
      <c r="S24" s="230">
        <v>1</v>
      </c>
      <c r="T24" s="137">
        <f t="shared" si="5"/>
        <v>4.8791867172852301E-3</v>
      </c>
      <c r="W24" s="121"/>
    </row>
    <row r="25" spans="1:23" s="137" customFormat="1">
      <c r="A25" s="232" t="s">
        <v>62</v>
      </c>
      <c r="B25" s="232"/>
      <c r="C25" s="233">
        <v>37761.834000000003</v>
      </c>
      <c r="D25" s="231"/>
      <c r="E25" s="137">
        <f t="shared" si="0"/>
        <v>-43636.445339950769</v>
      </c>
      <c r="F25" s="121">
        <f t="shared" si="1"/>
        <v>-43636.5</v>
      </c>
      <c r="G25" s="137">
        <f t="shared" si="2"/>
        <v>1.457699500315357E-2</v>
      </c>
      <c r="J25" s="137">
        <f t="shared" si="3"/>
        <v>1.457699500315357E-2</v>
      </c>
      <c r="O25" s="61">
        <f t="shared" si="4"/>
        <v>8.442817049279891E-2</v>
      </c>
      <c r="P25" s="267">
        <f t="shared" si="6"/>
        <v>22743.334000000003</v>
      </c>
      <c r="R25" s="137">
        <f t="shared" si="7"/>
        <v>4.8791867172852301E-3</v>
      </c>
      <c r="S25" s="230">
        <v>1</v>
      </c>
      <c r="T25" s="137">
        <f t="shared" si="5"/>
        <v>4.8791867172852301E-3</v>
      </c>
      <c r="W25" s="121"/>
    </row>
    <row r="26" spans="1:23" s="137" customFormat="1">
      <c r="A26" s="137" t="s">
        <v>40</v>
      </c>
      <c r="B26" s="230" t="s">
        <v>53</v>
      </c>
      <c r="C26" s="231">
        <v>37781.832000000002</v>
      </c>
      <c r="D26" s="231" t="s">
        <v>11</v>
      </c>
      <c r="E26" s="137">
        <f t="shared" si="0"/>
        <v>-43561.457891292783</v>
      </c>
      <c r="F26" s="121">
        <f t="shared" si="1"/>
        <v>-43561.5</v>
      </c>
      <c r="G26" s="137">
        <f t="shared" si="2"/>
        <v>1.122974500322016E-2</v>
      </c>
      <c r="J26" s="137">
        <f t="shared" si="3"/>
        <v>1.122974500322016E-2</v>
      </c>
      <c r="O26" s="61">
        <f t="shared" si="4"/>
        <v>8.431573115323461E-2</v>
      </c>
      <c r="P26" s="267">
        <f t="shared" si="6"/>
        <v>22763.332000000002</v>
      </c>
      <c r="R26" s="137">
        <f t="shared" si="7"/>
        <v>5.3415613715201045E-3</v>
      </c>
      <c r="S26" s="230">
        <v>1</v>
      </c>
      <c r="T26" s="137">
        <f t="shared" si="5"/>
        <v>5.3415613715201045E-3</v>
      </c>
      <c r="W26" s="121"/>
    </row>
    <row r="27" spans="1:23" s="137" customFormat="1">
      <c r="A27" s="137" t="s">
        <v>40</v>
      </c>
      <c r="B27" s="230" t="s">
        <v>54</v>
      </c>
      <c r="C27" s="231">
        <v>37785.699999999997</v>
      </c>
      <c r="D27" s="231" t="s">
        <v>11</v>
      </c>
      <c r="E27" s="137">
        <f t="shared" si="0"/>
        <v>-43546.953868320052</v>
      </c>
      <c r="F27" s="121">
        <f t="shared" si="1"/>
        <v>-43547</v>
      </c>
      <c r="G27" s="137">
        <f t="shared" si="2"/>
        <v>1.2302609997277614E-2</v>
      </c>
      <c r="J27" s="137">
        <f t="shared" si="3"/>
        <v>1.2302609997277614E-2</v>
      </c>
      <c r="O27" s="61">
        <f t="shared" si="4"/>
        <v>8.4293979903418859E-2</v>
      </c>
      <c r="P27" s="267">
        <f t="shared" si="6"/>
        <v>22767.199999999997</v>
      </c>
      <c r="R27" s="137">
        <f t="shared" si="7"/>
        <v>5.1827573409628592E-3</v>
      </c>
      <c r="S27" s="230">
        <v>1</v>
      </c>
      <c r="T27" s="137">
        <f t="shared" si="5"/>
        <v>5.1827573409628592E-3</v>
      </c>
      <c r="W27" s="121"/>
    </row>
    <row r="28" spans="1:23" s="137" customFormat="1">
      <c r="A28" s="137" t="s">
        <v>40</v>
      </c>
      <c r="B28" s="230" t="s">
        <v>53</v>
      </c>
      <c r="C28" s="231">
        <v>37787.699999999997</v>
      </c>
      <c r="D28" s="231" t="s">
        <v>11</v>
      </c>
      <c r="E28" s="137">
        <f t="shared" si="0"/>
        <v>-43539.45437350477</v>
      </c>
      <c r="F28" s="121">
        <f t="shared" si="1"/>
        <v>-43539.5</v>
      </c>
      <c r="G28" s="137">
        <f t="shared" si="2"/>
        <v>1.2167884997325018E-2</v>
      </c>
      <c r="J28" s="137">
        <f t="shared" si="3"/>
        <v>1.2167884997325018E-2</v>
      </c>
      <c r="N28" s="121"/>
      <c r="O28" s="61">
        <f t="shared" si="4"/>
        <v>8.4282727606962413E-2</v>
      </c>
      <c r="P28" s="267">
        <f t="shared" si="6"/>
        <v>22769.199999999997</v>
      </c>
      <c r="R28" s="137">
        <f t="shared" si="7"/>
        <v>5.2005505246127733E-3</v>
      </c>
      <c r="S28" s="230">
        <v>1</v>
      </c>
      <c r="T28" s="137">
        <f t="shared" si="5"/>
        <v>5.2005505246127733E-3</v>
      </c>
      <c r="W28" s="121"/>
    </row>
    <row r="29" spans="1:23" s="137" customFormat="1">
      <c r="A29" s="137" t="s">
        <v>40</v>
      </c>
      <c r="B29" s="230" t="s">
        <v>54</v>
      </c>
      <c r="C29" s="231">
        <v>37789.701000000001</v>
      </c>
      <c r="D29" s="231" t="s">
        <v>11</v>
      </c>
      <c r="E29" s="137">
        <f t="shared" si="0"/>
        <v>-43531.951128942062</v>
      </c>
      <c r="F29" s="121">
        <f t="shared" si="1"/>
        <v>-43532</v>
      </c>
      <c r="G29" s="137">
        <f t="shared" si="2"/>
        <v>1.3033160001214128E-2</v>
      </c>
      <c r="J29" s="137">
        <f t="shared" si="3"/>
        <v>1.3033160001214128E-2</v>
      </c>
      <c r="N29" s="121"/>
      <c r="O29" s="61">
        <f t="shared" si="4"/>
        <v>8.4271474185505998E-2</v>
      </c>
      <c r="P29" s="267">
        <f t="shared" si="6"/>
        <v>22771.201000000001</v>
      </c>
      <c r="R29" s="137">
        <f t="shared" si="7"/>
        <v>5.0748974078198804E-3</v>
      </c>
      <c r="S29" s="230">
        <v>1</v>
      </c>
      <c r="T29" s="137">
        <f t="shared" si="5"/>
        <v>5.0748974078198804E-3</v>
      </c>
      <c r="W29" s="121"/>
    </row>
    <row r="30" spans="1:23" s="137" customFormat="1">
      <c r="A30" s="137" t="s">
        <v>40</v>
      </c>
      <c r="B30" s="230" t="s">
        <v>54</v>
      </c>
      <c r="C30" s="231">
        <v>37790.769999999997</v>
      </c>
      <c r="D30" s="231" t="s">
        <v>11</v>
      </c>
      <c r="E30" s="137">
        <f t="shared" si="0"/>
        <v>-43527.942648963312</v>
      </c>
      <c r="F30" s="121">
        <f t="shared" si="1"/>
        <v>-43528</v>
      </c>
      <c r="G30" s="137">
        <f t="shared" si="2"/>
        <v>1.529463999759173E-2</v>
      </c>
      <c r="J30" s="137">
        <f t="shared" si="3"/>
        <v>1.529463999759173E-2</v>
      </c>
      <c r="N30" s="121"/>
      <c r="O30" s="61">
        <f t="shared" si="4"/>
        <v>8.4265471900729222E-2</v>
      </c>
      <c r="P30" s="267">
        <f t="shared" si="6"/>
        <v>22772.269999999997</v>
      </c>
      <c r="R30" s="137">
        <f t="shared" si="7"/>
        <v>4.7569756534108481E-3</v>
      </c>
      <c r="S30" s="230">
        <v>1</v>
      </c>
      <c r="T30" s="137">
        <f t="shared" si="5"/>
        <v>4.7569756534108481E-3</v>
      </c>
      <c r="W30" s="121"/>
    </row>
    <row r="31" spans="1:23" s="137" customFormat="1">
      <c r="A31" s="232" t="s">
        <v>62</v>
      </c>
      <c r="B31" s="232"/>
      <c r="C31" s="233">
        <v>37790.769999999997</v>
      </c>
      <c r="D31" s="231"/>
      <c r="E31" s="137">
        <f t="shared" si="0"/>
        <v>-43527.942648963312</v>
      </c>
      <c r="F31" s="121">
        <f t="shared" si="1"/>
        <v>-43528</v>
      </c>
      <c r="G31" s="137">
        <f t="shared" si="2"/>
        <v>1.529463999759173E-2</v>
      </c>
      <c r="J31" s="137">
        <f t="shared" si="3"/>
        <v>1.529463999759173E-2</v>
      </c>
      <c r="N31" s="121"/>
      <c r="O31" s="61">
        <f t="shared" si="4"/>
        <v>8.4265471900729222E-2</v>
      </c>
      <c r="P31" s="267">
        <f t="shared" si="6"/>
        <v>22772.269999999997</v>
      </c>
      <c r="R31" s="137">
        <f t="shared" si="7"/>
        <v>4.7569756534108481E-3</v>
      </c>
      <c r="S31" s="230">
        <v>1</v>
      </c>
      <c r="T31" s="137">
        <f t="shared" si="5"/>
        <v>4.7569756534108481E-3</v>
      </c>
      <c r="W31" s="121"/>
    </row>
    <row r="32" spans="1:23" s="137" customFormat="1">
      <c r="A32" s="137" t="s">
        <v>43</v>
      </c>
      <c r="B32" s="230" t="s">
        <v>54</v>
      </c>
      <c r="C32" s="231">
        <v>46505.442000000003</v>
      </c>
      <c r="D32" s="231"/>
      <c r="E32" s="137">
        <f t="shared" si="0"/>
        <v>-10850.123908528192</v>
      </c>
      <c r="F32" s="121">
        <f t="shared" si="1"/>
        <v>-10850</v>
      </c>
      <c r="G32" s="137">
        <f t="shared" si="2"/>
        <v>-3.3044499992683996E-2</v>
      </c>
      <c r="I32" s="137">
        <f>G32</f>
        <v>-3.3044499992683996E-2</v>
      </c>
      <c r="M32" s="121"/>
      <c r="N32" s="121"/>
      <c r="O32" s="61">
        <f t="shared" si="4"/>
        <v>2.4549982456968208E-2</v>
      </c>
      <c r="P32" s="267">
        <f t="shared" si="6"/>
        <v>31486.942000000003</v>
      </c>
      <c r="R32" s="137">
        <f t="shared" si="7"/>
        <v>3.3171244086432961E-3</v>
      </c>
      <c r="S32" s="230">
        <v>0.1</v>
      </c>
      <c r="T32" s="137">
        <f t="shared" si="5"/>
        <v>3.3171244086432965E-4</v>
      </c>
      <c r="W32" s="121"/>
    </row>
    <row r="33" spans="1:32" s="137" customFormat="1">
      <c r="A33" s="232" t="s">
        <v>63</v>
      </c>
      <c r="B33" s="232"/>
      <c r="C33" s="233">
        <v>46505.442000000003</v>
      </c>
      <c r="D33" s="231"/>
      <c r="E33" s="137">
        <f t="shared" si="0"/>
        <v>-10850.123908528192</v>
      </c>
      <c r="F33" s="121">
        <f t="shared" si="1"/>
        <v>-10850</v>
      </c>
      <c r="G33" s="137">
        <f t="shared" si="2"/>
        <v>-3.3044499992683996E-2</v>
      </c>
      <c r="I33" s="137">
        <f>G33</f>
        <v>-3.3044499992683996E-2</v>
      </c>
      <c r="M33" s="121"/>
      <c r="N33" s="121"/>
      <c r="O33" s="61">
        <f t="shared" si="4"/>
        <v>2.4549982456968208E-2</v>
      </c>
      <c r="P33" s="267">
        <f t="shared" si="6"/>
        <v>31486.942000000003</v>
      </c>
      <c r="R33" s="137">
        <f t="shared" si="7"/>
        <v>3.3171244086432961E-3</v>
      </c>
      <c r="S33" s="230">
        <v>0.1</v>
      </c>
      <c r="T33" s="137">
        <f t="shared" si="5"/>
        <v>3.3171244086432965E-4</v>
      </c>
      <c r="W33" s="121"/>
    </row>
    <row r="34" spans="1:32" s="137" customFormat="1">
      <c r="A34" s="137" t="s">
        <v>40</v>
      </c>
      <c r="B34" s="230" t="s">
        <v>53</v>
      </c>
      <c r="C34" s="231">
        <v>46505.442000000003</v>
      </c>
      <c r="D34" s="231" t="s">
        <v>11</v>
      </c>
      <c r="E34" s="137">
        <f t="shared" si="0"/>
        <v>-10850.123908528192</v>
      </c>
      <c r="F34" s="121">
        <f t="shared" si="1"/>
        <v>-10850</v>
      </c>
      <c r="G34" s="137">
        <f t="shared" si="2"/>
        <v>-3.3044499992683996E-2</v>
      </c>
      <c r="J34" s="137">
        <f>G34</f>
        <v>-3.3044499992683996E-2</v>
      </c>
      <c r="M34" s="121"/>
      <c r="N34" s="121"/>
      <c r="O34" s="61">
        <f t="shared" si="4"/>
        <v>2.4549982456968208E-2</v>
      </c>
      <c r="P34" s="267">
        <f t="shared" si="6"/>
        <v>31486.942000000003</v>
      </c>
      <c r="R34" s="137">
        <f t="shared" si="7"/>
        <v>3.3171244086432961E-3</v>
      </c>
      <c r="S34" s="230">
        <v>1</v>
      </c>
      <c r="T34" s="137">
        <f t="shared" si="5"/>
        <v>3.3171244086432961E-3</v>
      </c>
      <c r="W34" s="121"/>
    </row>
    <row r="35" spans="1:32" s="137" customFormat="1">
      <c r="A35" s="232" t="s">
        <v>64</v>
      </c>
      <c r="B35" s="232"/>
      <c r="C35" s="233">
        <v>47609.404000000002</v>
      </c>
      <c r="D35" s="231"/>
      <c r="E35" s="137">
        <f t="shared" si="0"/>
        <v>-6710.5452608948444</v>
      </c>
      <c r="F35" s="121">
        <f t="shared" si="1"/>
        <v>-6710.5</v>
      </c>
      <c r="G35" s="137">
        <f t="shared" si="2"/>
        <v>-1.2070384997059591E-2</v>
      </c>
      <c r="I35" s="137">
        <f>G35</f>
        <v>-1.2070384997059591E-2</v>
      </c>
      <c r="M35" s="121"/>
      <c r="N35" s="121"/>
      <c r="O35" s="61">
        <f t="shared" si="4"/>
        <v>1.5461436196116144E-2</v>
      </c>
      <c r="P35" s="267">
        <f t="shared" si="6"/>
        <v>32590.904000000002</v>
      </c>
      <c r="R35" s="137">
        <f t="shared" si="7"/>
        <v>7.5800117821300068E-4</v>
      </c>
      <c r="S35" s="230">
        <v>0.1</v>
      </c>
      <c r="T35" s="137">
        <f t="shared" si="5"/>
        <v>7.5800117821300079E-5</v>
      </c>
      <c r="W35" s="121"/>
    </row>
    <row r="36" spans="1:32" s="137" customFormat="1" ht="13.5" thickBot="1">
      <c r="A36" s="137" t="s">
        <v>40</v>
      </c>
      <c r="B36" s="230" t="s">
        <v>54</v>
      </c>
      <c r="C36" s="231">
        <v>47609.404999999999</v>
      </c>
      <c r="D36" s="231" t="s">
        <v>11</v>
      </c>
      <c r="E36" s="137">
        <f t="shared" si="0"/>
        <v>-6710.5415111474495</v>
      </c>
      <c r="F36" s="234">
        <f t="shared" si="1"/>
        <v>-6710.5</v>
      </c>
      <c r="G36" s="234">
        <f t="shared" si="2"/>
        <v>-1.1070385000493843E-2</v>
      </c>
      <c r="J36" s="137">
        <f>G36</f>
        <v>-1.1070385000493843E-2</v>
      </c>
      <c r="M36" s="121"/>
      <c r="N36" s="121"/>
      <c r="O36" s="61">
        <f t="shared" si="4"/>
        <v>1.5461436196116144E-2</v>
      </c>
      <c r="P36" s="267">
        <f t="shared" si="6"/>
        <v>32590.904999999999</v>
      </c>
      <c r="R36" s="137">
        <f t="shared" si="7"/>
        <v>7.0393753600888308E-4</v>
      </c>
      <c r="S36" s="230">
        <v>1</v>
      </c>
      <c r="T36" s="137">
        <f t="shared" si="5"/>
        <v>7.0393753600888308E-4</v>
      </c>
      <c r="W36" s="121"/>
    </row>
    <row r="37" spans="1:32" s="137" customFormat="1">
      <c r="A37" s="232" t="s">
        <v>64</v>
      </c>
      <c r="B37" s="232"/>
      <c r="C37" s="233">
        <v>47609.544000000002</v>
      </c>
      <c r="D37" s="231"/>
      <c r="E37" s="137">
        <f t="shared" si="0"/>
        <v>-6710.0202962577769</v>
      </c>
      <c r="F37" s="121">
        <f t="shared" si="1"/>
        <v>-6710</v>
      </c>
      <c r="G37" s="121">
        <f t="shared" si="2"/>
        <v>-5.4126999966683798E-3</v>
      </c>
      <c r="I37" s="137">
        <f t="shared" ref="I37:I68" si="8">G37</f>
        <v>-5.4126999966683798E-3</v>
      </c>
      <c r="M37" s="121"/>
      <c r="N37" s="121"/>
      <c r="O37" s="61">
        <f t="shared" si="4"/>
        <v>1.5460317713019048E-2</v>
      </c>
      <c r="P37" s="267">
        <f t="shared" si="6"/>
        <v>32591.044000000002</v>
      </c>
      <c r="R37" s="137">
        <f t="shared" si="7"/>
        <v>4.3568286830892499E-4</v>
      </c>
      <c r="S37" s="230">
        <v>0.1</v>
      </c>
      <c r="T37" s="137">
        <f t="shared" si="5"/>
        <v>4.35682868308925E-5</v>
      </c>
      <c r="W37" s="121"/>
    </row>
    <row r="38" spans="1:32" s="137" customFormat="1">
      <c r="A38" s="232" t="s">
        <v>65</v>
      </c>
      <c r="B38" s="232"/>
      <c r="C38" s="233">
        <v>47613.535000000003</v>
      </c>
      <c r="D38" s="231"/>
      <c r="E38" s="137">
        <f t="shared" si="0"/>
        <v>-6695.0550543538784</v>
      </c>
      <c r="F38" s="121">
        <f t="shared" si="1"/>
        <v>-6695</v>
      </c>
      <c r="G38" s="137">
        <f t="shared" si="2"/>
        <v>-1.4682149994769134E-2</v>
      </c>
      <c r="I38" s="137">
        <f t="shared" si="8"/>
        <v>-1.4682149994769134E-2</v>
      </c>
      <c r="M38" s="121"/>
      <c r="N38" s="121"/>
      <c r="O38" s="61">
        <f t="shared" si="4"/>
        <v>1.5426760895106188E-2</v>
      </c>
      <c r="P38" s="267">
        <f t="shared" si="6"/>
        <v>32595.035000000003</v>
      </c>
      <c r="R38" s="137">
        <f t="shared" si="7"/>
        <v>9.0654651497445277E-4</v>
      </c>
      <c r="S38" s="230">
        <v>0.1</v>
      </c>
      <c r="T38" s="137">
        <f t="shared" si="5"/>
        <v>9.0654651497445283E-5</v>
      </c>
      <c r="W38" s="121"/>
    </row>
    <row r="39" spans="1:32" s="137" customFormat="1">
      <c r="A39" s="232" t="s">
        <v>64</v>
      </c>
      <c r="B39" s="232"/>
      <c r="C39" s="233">
        <v>47613.542000000001</v>
      </c>
      <c r="D39" s="231"/>
      <c r="E39" s="137">
        <f t="shared" si="0"/>
        <v>-6695.0288061220326</v>
      </c>
      <c r="F39" s="121">
        <f t="shared" si="1"/>
        <v>-6695</v>
      </c>
      <c r="G39" s="137">
        <f t="shared" si="2"/>
        <v>-7.6821499969810247E-3</v>
      </c>
      <c r="I39" s="137">
        <f t="shared" si="8"/>
        <v>-7.6821499969810247E-3</v>
      </c>
      <c r="M39" s="121"/>
      <c r="N39" s="121"/>
      <c r="O39" s="61">
        <f t="shared" si="4"/>
        <v>1.5426760895106188E-2</v>
      </c>
      <c r="P39" s="267">
        <f t="shared" si="6"/>
        <v>32595.042000000001</v>
      </c>
      <c r="R39" s="137">
        <f t="shared" si="7"/>
        <v>5.3402176261842704E-4</v>
      </c>
      <c r="S39" s="230">
        <v>0.1</v>
      </c>
      <c r="T39" s="137">
        <f t="shared" si="5"/>
        <v>5.3402176261842708E-5</v>
      </c>
      <c r="W39" s="121"/>
    </row>
    <row r="40" spans="1:32" s="137" customFormat="1">
      <c r="A40" s="232" t="s">
        <v>66</v>
      </c>
      <c r="B40" s="232"/>
      <c r="C40" s="233">
        <v>47613.555999999997</v>
      </c>
      <c r="D40" s="231"/>
      <c r="E40" s="137">
        <f t="shared" si="0"/>
        <v>-6694.976309658342</v>
      </c>
      <c r="F40" s="121">
        <f t="shared" si="1"/>
        <v>-6695</v>
      </c>
      <c r="G40" s="137">
        <f t="shared" si="2"/>
        <v>6.317849998595193E-3</v>
      </c>
      <c r="I40" s="137">
        <f t="shared" si="8"/>
        <v>6.317849998595193E-3</v>
      </c>
      <c r="M40" s="121"/>
      <c r="N40" s="121"/>
      <c r="O40" s="61">
        <f t="shared" si="4"/>
        <v>1.5426760895106188E-2</v>
      </c>
      <c r="P40" s="267">
        <f t="shared" si="6"/>
        <v>32595.055999999997</v>
      </c>
      <c r="R40" s="137">
        <f t="shared" si="7"/>
        <v>8.2972257720576736E-5</v>
      </c>
      <c r="S40" s="230">
        <v>0.1</v>
      </c>
      <c r="T40" s="137">
        <f t="shared" si="5"/>
        <v>8.2972257720576743E-6</v>
      </c>
      <c r="W40" s="121"/>
      <c r="AC40" s="137">
        <v>6</v>
      </c>
      <c r="AD40" s="137" t="s">
        <v>42</v>
      </c>
      <c r="AF40" s="137" t="s">
        <v>44</v>
      </c>
    </row>
    <row r="41" spans="1:32" s="137" customFormat="1">
      <c r="A41" s="232" t="s">
        <v>66</v>
      </c>
      <c r="B41" s="232"/>
      <c r="C41" s="233">
        <v>47614.49</v>
      </c>
      <c r="D41" s="231"/>
      <c r="E41" s="137">
        <f t="shared" si="0"/>
        <v>-6691.4740455796018</v>
      </c>
      <c r="F41" s="121">
        <f t="shared" si="1"/>
        <v>-6691.5</v>
      </c>
      <c r="G41" s="137">
        <f t="shared" si="2"/>
        <v>6.9216449992381968E-3</v>
      </c>
      <c r="I41" s="137">
        <f t="shared" si="8"/>
        <v>6.9216449992381968E-3</v>
      </c>
      <c r="N41" s="121"/>
      <c r="O41" s="61">
        <f t="shared" si="4"/>
        <v>1.5418930323426521E-2</v>
      </c>
      <c r="P41" s="267">
        <f t="shared" si="6"/>
        <v>32595.989999999998</v>
      </c>
      <c r="R41" s="137">
        <f t="shared" si="7"/>
        <v>7.2203857880666272E-5</v>
      </c>
      <c r="S41" s="230">
        <v>0.1</v>
      </c>
      <c r="T41" s="137">
        <f t="shared" si="5"/>
        <v>7.2203857880666277E-6</v>
      </c>
      <c r="W41" s="121"/>
    </row>
    <row r="42" spans="1:32" s="137" customFormat="1">
      <c r="A42" s="232" t="s">
        <v>65</v>
      </c>
      <c r="B42" s="232"/>
      <c r="C42" s="233">
        <v>47626.470999999998</v>
      </c>
      <c r="D42" s="231"/>
      <c r="E42" s="137">
        <f t="shared" si="0"/>
        <v>-6646.5483218886657</v>
      </c>
      <c r="F42" s="121">
        <f t="shared" si="1"/>
        <v>-6646.5</v>
      </c>
      <c r="G42" s="137">
        <f t="shared" si="2"/>
        <v>-1.2886705000710208E-2</v>
      </c>
      <c r="I42" s="137">
        <f t="shared" si="8"/>
        <v>-1.2886705000710208E-2</v>
      </c>
      <c r="M42" s="121"/>
      <c r="N42" s="121"/>
      <c r="O42" s="61">
        <f t="shared" si="4"/>
        <v>1.5318229719687944E-2</v>
      </c>
      <c r="P42" s="267">
        <f t="shared" si="6"/>
        <v>32607.970999999998</v>
      </c>
      <c r="R42" s="137">
        <f t="shared" si="7"/>
        <v>7.9551834258192121E-4</v>
      </c>
      <c r="S42" s="230">
        <v>0.1</v>
      </c>
      <c r="T42" s="137">
        <f t="shared" si="5"/>
        <v>7.9551834258192121E-5</v>
      </c>
      <c r="W42" s="121"/>
    </row>
    <row r="43" spans="1:32" s="137" customFormat="1">
      <c r="A43" s="232" t="s">
        <v>66</v>
      </c>
      <c r="B43" s="232"/>
      <c r="C43" s="233">
        <v>47626.483999999997</v>
      </c>
      <c r="D43" s="231"/>
      <c r="E43" s="137">
        <f t="shared" si="0"/>
        <v>-6646.49957517237</v>
      </c>
      <c r="F43" s="121">
        <f t="shared" si="1"/>
        <v>-6646.5</v>
      </c>
      <c r="G43" s="137">
        <f t="shared" si="2"/>
        <v>1.132949983002618E-4</v>
      </c>
      <c r="I43" s="137">
        <f t="shared" si="8"/>
        <v>1.132949983002618E-4</v>
      </c>
      <c r="N43" s="121"/>
      <c r="O43" s="61">
        <f t="shared" si="4"/>
        <v>1.5318229719687944E-2</v>
      </c>
      <c r="P43" s="267">
        <f t="shared" si="6"/>
        <v>32607.983999999997</v>
      </c>
      <c r="R43" s="137">
        <f t="shared" si="7"/>
        <v>2.3119003988166071E-4</v>
      </c>
      <c r="S43" s="230">
        <v>0.1</v>
      </c>
      <c r="T43" s="137">
        <f t="shared" si="5"/>
        <v>2.3119003988166073E-5</v>
      </c>
      <c r="W43" s="121"/>
    </row>
    <row r="44" spans="1:32" s="137" customFormat="1">
      <c r="A44" s="232" t="s">
        <v>64</v>
      </c>
      <c r="B44" s="232"/>
      <c r="C44" s="233">
        <v>47654.470999999998</v>
      </c>
      <c r="D44" s="231"/>
      <c r="E44" s="137">
        <f t="shared" si="0"/>
        <v>-6541.555394474738</v>
      </c>
      <c r="F44" s="121">
        <f t="shared" si="1"/>
        <v>-6541.5</v>
      </c>
      <c r="G44" s="137">
        <f t="shared" si="2"/>
        <v>-1.4772855000046548E-2</v>
      </c>
      <c r="I44" s="137">
        <f t="shared" si="8"/>
        <v>-1.4772855000046548E-2</v>
      </c>
      <c r="N44" s="121"/>
      <c r="O44" s="61">
        <f t="shared" si="4"/>
        <v>1.5083104144297928E-2</v>
      </c>
      <c r="P44" s="267">
        <f t="shared" si="6"/>
        <v>32635.970999999998</v>
      </c>
      <c r="R44" s="137">
        <f t="shared" si="7"/>
        <v>8.9137829642876648E-4</v>
      </c>
      <c r="S44" s="230">
        <v>0.1</v>
      </c>
      <c r="T44" s="137">
        <f t="shared" si="5"/>
        <v>8.9137829642876653E-5</v>
      </c>
      <c r="W44" s="121"/>
    </row>
    <row r="45" spans="1:32" s="137" customFormat="1">
      <c r="A45" s="232" t="s">
        <v>64</v>
      </c>
      <c r="B45" s="232"/>
      <c r="C45" s="233">
        <v>47663.411</v>
      </c>
      <c r="D45" s="231"/>
      <c r="E45" s="137">
        <f t="shared" si="0"/>
        <v>-6508.0326526504259</v>
      </c>
      <c r="F45" s="121">
        <f t="shared" si="1"/>
        <v>-6508</v>
      </c>
      <c r="G45" s="137">
        <f t="shared" si="2"/>
        <v>-8.7079599979915656E-3</v>
      </c>
      <c r="I45" s="137">
        <f t="shared" si="8"/>
        <v>-8.7079599979915656E-3</v>
      </c>
      <c r="N45" s="121"/>
      <c r="O45" s="61">
        <f t="shared" si="4"/>
        <v>1.5008041491792544E-2</v>
      </c>
      <c r="P45" s="267">
        <f t="shared" si="6"/>
        <v>32644.911</v>
      </c>
      <c r="R45" s="137">
        <f t="shared" si="7"/>
        <v>5.624487266634421E-4</v>
      </c>
      <c r="S45" s="230">
        <v>0.1</v>
      </c>
      <c r="T45" s="137">
        <f t="shared" si="5"/>
        <v>5.6244872666344215E-5</v>
      </c>
      <c r="W45" s="121"/>
    </row>
    <row r="46" spans="1:32" s="137" customFormat="1">
      <c r="A46" s="232" t="s">
        <v>65</v>
      </c>
      <c r="B46" s="232"/>
      <c r="C46" s="233">
        <v>47663.413999999997</v>
      </c>
      <c r="D46" s="231"/>
      <c r="E46" s="137">
        <f t="shared" si="0"/>
        <v>-6508.0214034082137</v>
      </c>
      <c r="F46" s="121">
        <f t="shared" si="1"/>
        <v>-6508</v>
      </c>
      <c r="G46" s="137">
        <f t="shared" si="2"/>
        <v>-5.707960001018364E-3</v>
      </c>
      <c r="I46" s="137">
        <f t="shared" si="8"/>
        <v>-5.707960001018364E-3</v>
      </c>
      <c r="N46" s="121"/>
      <c r="O46" s="61">
        <f t="shared" si="4"/>
        <v>1.5008041491792544E-2</v>
      </c>
      <c r="P46" s="267">
        <f t="shared" si="6"/>
        <v>32644.913999999997</v>
      </c>
      <c r="R46" s="137">
        <f t="shared" si="7"/>
        <v>4.2915271785014378E-4</v>
      </c>
      <c r="S46" s="230">
        <v>0.1</v>
      </c>
      <c r="T46" s="137">
        <f t="shared" si="5"/>
        <v>4.291527178501438E-5</v>
      </c>
      <c r="W46" s="121"/>
    </row>
    <row r="47" spans="1:32" s="137" customFormat="1">
      <c r="A47" s="232" t="s">
        <v>66</v>
      </c>
      <c r="B47" s="232"/>
      <c r="C47" s="233">
        <v>47663.413999999997</v>
      </c>
      <c r="D47" s="231"/>
      <c r="E47" s="137">
        <f t="shared" si="0"/>
        <v>-6508.0214034082137</v>
      </c>
      <c r="F47" s="121">
        <f t="shared" si="1"/>
        <v>-6508</v>
      </c>
      <c r="G47" s="137">
        <f t="shared" si="2"/>
        <v>-5.707960001018364E-3</v>
      </c>
      <c r="I47" s="137">
        <f t="shared" si="8"/>
        <v>-5.707960001018364E-3</v>
      </c>
      <c r="N47" s="121"/>
      <c r="O47" s="61">
        <f t="shared" si="4"/>
        <v>1.5008041491792544E-2</v>
      </c>
      <c r="P47" s="267">
        <f t="shared" si="6"/>
        <v>32644.913999999997</v>
      </c>
      <c r="R47" s="137">
        <f t="shared" si="7"/>
        <v>4.2915271785014378E-4</v>
      </c>
      <c r="S47" s="230">
        <v>0.1</v>
      </c>
      <c r="T47" s="137">
        <f t="shared" si="5"/>
        <v>4.291527178501438E-5</v>
      </c>
      <c r="W47" s="121"/>
    </row>
    <row r="48" spans="1:32" s="137" customFormat="1">
      <c r="A48" s="232" t="s">
        <v>64</v>
      </c>
      <c r="B48" s="232"/>
      <c r="C48" s="233">
        <v>47669.404000000002</v>
      </c>
      <c r="D48" s="231"/>
      <c r="E48" s="137">
        <f t="shared" si="0"/>
        <v>-6485.5604164364295</v>
      </c>
      <c r="F48" s="121">
        <f t="shared" si="1"/>
        <v>-6485.5</v>
      </c>
      <c r="G48" s="137">
        <f t="shared" si="2"/>
        <v>-1.6112134995637462E-2</v>
      </c>
      <c r="I48" s="137">
        <f t="shared" si="8"/>
        <v>-1.6112134995637462E-2</v>
      </c>
      <c r="N48" s="121"/>
      <c r="O48" s="61">
        <f t="shared" si="4"/>
        <v>1.4957613677423254E-2</v>
      </c>
      <c r="P48" s="267">
        <f t="shared" si="6"/>
        <v>32650.904000000002</v>
      </c>
      <c r="R48" s="137">
        <f t="shared" si="7"/>
        <v>9.6532928260715817E-4</v>
      </c>
      <c r="S48" s="230">
        <v>0.1</v>
      </c>
      <c r="T48" s="137">
        <f t="shared" si="5"/>
        <v>9.6532928260715828E-5</v>
      </c>
      <c r="W48" s="121"/>
    </row>
    <row r="49" spans="1:23" s="137" customFormat="1">
      <c r="A49" s="232" t="s">
        <v>65</v>
      </c>
      <c r="B49" s="232"/>
      <c r="C49" s="233">
        <v>47669.411999999997</v>
      </c>
      <c r="D49" s="231"/>
      <c r="E49" s="137">
        <f t="shared" si="0"/>
        <v>-6485.5304184571896</v>
      </c>
      <c r="F49" s="121">
        <f t="shared" si="1"/>
        <v>-6485.5</v>
      </c>
      <c r="G49" s="137">
        <f t="shared" si="2"/>
        <v>-8.1121350012836047E-3</v>
      </c>
      <c r="I49" s="137">
        <f t="shared" si="8"/>
        <v>-8.1121350012836047E-3</v>
      </c>
      <c r="N49" s="121"/>
      <c r="O49" s="61">
        <f t="shared" si="4"/>
        <v>1.4957613677423254E-2</v>
      </c>
      <c r="P49" s="267">
        <f t="shared" si="6"/>
        <v>32650.911999999997</v>
      </c>
      <c r="R49" s="137">
        <f t="shared" si="7"/>
        <v>5.3221330409869688E-4</v>
      </c>
      <c r="S49" s="230">
        <v>0.1</v>
      </c>
      <c r="T49" s="137">
        <f t="shared" si="5"/>
        <v>5.3221330409869689E-5</v>
      </c>
      <c r="W49" s="121"/>
    </row>
    <row r="50" spans="1:23" s="137" customFormat="1">
      <c r="A50" s="235" t="s">
        <v>66</v>
      </c>
      <c r="B50" s="232"/>
      <c r="C50" s="233">
        <v>47669.413</v>
      </c>
      <c r="D50" s="231"/>
      <c r="E50" s="137">
        <f t="shared" si="0"/>
        <v>-6485.5266687097674</v>
      </c>
      <c r="F50" s="121">
        <f t="shared" si="1"/>
        <v>-6485.5</v>
      </c>
      <c r="G50" s="137">
        <f t="shared" si="2"/>
        <v>-7.112134997441899E-3</v>
      </c>
      <c r="I50" s="137">
        <f t="shared" si="8"/>
        <v>-7.112134997441899E-3</v>
      </c>
      <c r="N50" s="121">
        <f t="shared" ref="N50:N81" ca="1" si="9">+C$11+C$12*F50</f>
        <v>-1.366615901713098E-2</v>
      </c>
      <c r="O50" s="61">
        <f t="shared" si="4"/>
        <v>1.4957613677423254E-2</v>
      </c>
      <c r="P50" s="267">
        <f t="shared" si="6"/>
        <v>32650.913</v>
      </c>
      <c r="R50" s="137">
        <f t="shared" si="7"/>
        <v>4.8707380657171217E-4</v>
      </c>
      <c r="S50" s="230">
        <v>0.1</v>
      </c>
      <c r="T50" s="137">
        <f t="shared" si="5"/>
        <v>4.8707380657171223E-5</v>
      </c>
      <c r="W50" s="121"/>
    </row>
    <row r="51" spans="1:23" s="137" customFormat="1">
      <c r="A51" s="232" t="s">
        <v>64</v>
      </c>
      <c r="B51" s="232"/>
      <c r="C51" s="233">
        <v>47918.627999999997</v>
      </c>
      <c r="D51" s="231"/>
      <c r="E51" s="137">
        <f t="shared" si="0"/>
        <v>-5551.0333685147143</v>
      </c>
      <c r="F51" s="121">
        <f t="shared" si="1"/>
        <v>-5551</v>
      </c>
      <c r="G51" s="137">
        <f t="shared" si="2"/>
        <v>-8.8988700008485466E-3</v>
      </c>
      <c r="I51" s="137">
        <f t="shared" si="8"/>
        <v>-8.8988700008485466E-3</v>
      </c>
      <c r="N51" s="121">
        <f t="shared" ca="1" si="9"/>
        <v>-1.3111526636592555E-2</v>
      </c>
      <c r="O51" s="61">
        <f t="shared" si="4"/>
        <v>1.2854235288952121E-2</v>
      </c>
      <c r="P51" s="267">
        <f t="shared" si="6"/>
        <v>32900.127999999997</v>
      </c>
      <c r="R51" s="137">
        <f t="shared" si="7"/>
        <v>4.7319758974915377E-4</v>
      </c>
      <c r="S51" s="230">
        <v>0.1</v>
      </c>
      <c r="T51" s="137">
        <f t="shared" si="5"/>
        <v>4.7319758974915378E-5</v>
      </c>
      <c r="W51" s="121"/>
    </row>
    <row r="52" spans="1:23" s="137" customFormat="1">
      <c r="A52" s="232" t="s">
        <v>64</v>
      </c>
      <c r="B52" s="232"/>
      <c r="C52" s="233">
        <v>47943.561000000002</v>
      </c>
      <c r="D52" s="231"/>
      <c r="E52" s="137">
        <f t="shared" si="0"/>
        <v>-5457.540916400003</v>
      </c>
      <c r="F52" s="121">
        <f t="shared" si="1"/>
        <v>-5457.5</v>
      </c>
      <c r="G52" s="137">
        <f t="shared" si="2"/>
        <v>-1.0911774996202439E-2</v>
      </c>
      <c r="I52" s="137">
        <f t="shared" si="8"/>
        <v>-1.0911774996202439E-2</v>
      </c>
      <c r="N52" s="121">
        <f t="shared" ca="1" si="9"/>
        <v>-1.3056033723183948E-2</v>
      </c>
      <c r="O52" s="61">
        <f t="shared" si="4"/>
        <v>1.2642823729795298E-2</v>
      </c>
      <c r="P52" s="267">
        <f t="shared" si="6"/>
        <v>32925.061000000002</v>
      </c>
      <c r="R52" s="137">
        <f t="shared" si="7"/>
        <v>5.5481912114277421E-4</v>
      </c>
      <c r="S52" s="230">
        <v>0.1</v>
      </c>
      <c r="T52" s="137">
        <f t="shared" si="5"/>
        <v>5.5481912114277424E-5</v>
      </c>
      <c r="W52" s="121"/>
    </row>
    <row r="53" spans="1:23" s="137" customFormat="1">
      <c r="A53" s="235" t="s">
        <v>64</v>
      </c>
      <c r="B53" s="235"/>
      <c r="C53" s="236">
        <v>47946.502999999997</v>
      </c>
      <c r="D53" s="175"/>
      <c r="E53" s="137">
        <f t="shared" ref="E53:E84" si="10">(C53-C$7)/C$8</f>
        <v>-5446.5091595267422</v>
      </c>
      <c r="F53" s="121">
        <f t="shared" ref="F53:F84" si="11">ROUND(2*E53,0)/2</f>
        <v>-5446.5</v>
      </c>
      <c r="G53" s="137">
        <f t="shared" ref="G53:G84" si="12">C53-(C$7+C$8*F53)</f>
        <v>-2.4427050011581741E-3</v>
      </c>
      <c r="I53" s="137">
        <f t="shared" si="8"/>
        <v>-2.4427050011581741E-3</v>
      </c>
      <c r="N53" s="121">
        <f t="shared" ca="1" si="9"/>
        <v>-1.3049505145135878E-2</v>
      </c>
      <c r="O53" s="61">
        <f t="shared" ref="O53:O84" si="13">D$11+D$12*F53+D$13*F53^2</f>
        <v>1.2617940286659201E-2</v>
      </c>
      <c r="P53" s="267">
        <f t="shared" ref="P53:P84" si="14">C53-15018.5</f>
        <v>32928.002999999997</v>
      </c>
      <c r="R53" s="137">
        <f t="shared" si="7"/>
        <v>2.2682303648545571E-4</v>
      </c>
      <c r="S53" s="230">
        <v>0.1</v>
      </c>
      <c r="T53" s="137">
        <f t="shared" ref="T53:T84" si="15">+R53*S53</f>
        <v>2.2682303648545572E-5</v>
      </c>
      <c r="W53" s="121"/>
    </row>
    <row r="54" spans="1:23" s="137" customFormat="1">
      <c r="A54" s="235" t="s">
        <v>64</v>
      </c>
      <c r="B54" s="235"/>
      <c r="C54" s="236">
        <v>47946.633999999998</v>
      </c>
      <c r="D54" s="175"/>
      <c r="E54" s="137">
        <f t="shared" si="10"/>
        <v>-5446.0179426163368</v>
      </c>
      <c r="F54" s="121">
        <f t="shared" si="11"/>
        <v>-5446</v>
      </c>
      <c r="G54" s="137">
        <f t="shared" si="12"/>
        <v>-4.7850199989625253E-3</v>
      </c>
      <c r="I54" s="137">
        <f t="shared" si="8"/>
        <v>-4.7850199989625253E-3</v>
      </c>
      <c r="N54" s="121">
        <f t="shared" ca="1" si="9"/>
        <v>-1.3049208391588237E-2</v>
      </c>
      <c r="O54" s="61">
        <f t="shared" si="13"/>
        <v>1.2616809163562108E-2</v>
      </c>
      <c r="P54" s="267">
        <f t="shared" si="14"/>
        <v>32928.133999999998</v>
      </c>
      <c r="R54" s="137">
        <f t="shared" ref="R54:R89" si="16">+(G54-O54)^2</f>
        <v>3.0282365820169277E-4</v>
      </c>
      <c r="S54" s="230">
        <v>0.1</v>
      </c>
      <c r="T54" s="137">
        <f t="shared" si="15"/>
        <v>3.0282365820169278E-5</v>
      </c>
      <c r="W54" s="121"/>
    </row>
    <row r="55" spans="1:23" s="137" customFormat="1">
      <c r="A55" s="235" t="s">
        <v>64</v>
      </c>
      <c r="B55" s="235"/>
      <c r="C55" s="236">
        <v>47947.557999999997</v>
      </c>
      <c r="D55" s="175"/>
      <c r="E55" s="137">
        <f t="shared" si="10"/>
        <v>-5442.553176011681</v>
      </c>
      <c r="F55" s="121">
        <f t="shared" si="11"/>
        <v>-5442.5</v>
      </c>
      <c r="G55" s="137">
        <f t="shared" si="12"/>
        <v>-1.418122500035679E-2</v>
      </c>
      <c r="I55" s="137">
        <f t="shared" si="8"/>
        <v>-1.418122500035679E-2</v>
      </c>
      <c r="N55" s="121">
        <f t="shared" ca="1" si="9"/>
        <v>-1.304713111675476E-2</v>
      </c>
      <c r="O55" s="61">
        <f t="shared" si="13"/>
        <v>1.260889116188244E-2</v>
      </c>
      <c r="P55" s="267">
        <f t="shared" si="14"/>
        <v>32929.057999999997</v>
      </c>
      <c r="R55" s="137">
        <f t="shared" si="16"/>
        <v>7.1771032398627171E-4</v>
      </c>
      <c r="S55" s="230">
        <v>0.1</v>
      </c>
      <c r="T55" s="137">
        <f t="shared" si="15"/>
        <v>7.1771032398627171E-5</v>
      </c>
      <c r="W55" s="121"/>
    </row>
    <row r="56" spans="1:23" s="137" customFormat="1">
      <c r="A56" s="235" t="s">
        <v>67</v>
      </c>
      <c r="B56" s="235"/>
      <c r="C56" s="236">
        <v>47967.438000000002</v>
      </c>
      <c r="D56" s="231"/>
      <c r="E56" s="137">
        <f t="shared" si="10"/>
        <v>-5368.0081975477751</v>
      </c>
      <c r="F56" s="121">
        <f t="shared" si="11"/>
        <v>-5368</v>
      </c>
      <c r="G56" s="137">
        <f t="shared" si="12"/>
        <v>-2.1861599961994216E-3</v>
      </c>
      <c r="I56" s="137">
        <f t="shared" si="8"/>
        <v>-2.1861599961994216E-3</v>
      </c>
      <c r="N56" s="121">
        <f t="shared" ca="1" si="9"/>
        <v>-1.300291483815646E-2</v>
      </c>
      <c r="O56" s="61">
        <f t="shared" si="13"/>
        <v>1.2440292730415239E-2</v>
      </c>
      <c r="P56" s="267">
        <f t="shared" si="14"/>
        <v>32948.938000000002</v>
      </c>
      <c r="R56" s="137">
        <f t="shared" si="16"/>
        <v>2.1393311936389344E-4</v>
      </c>
      <c r="S56" s="230">
        <v>0.1</v>
      </c>
      <c r="T56" s="137">
        <f t="shared" si="15"/>
        <v>2.1393311936389347E-5</v>
      </c>
      <c r="W56" s="121"/>
    </row>
    <row r="57" spans="1:23" s="137" customFormat="1">
      <c r="A57" s="235" t="s">
        <v>64</v>
      </c>
      <c r="B57" s="235"/>
      <c r="C57" s="236">
        <v>47967.442000000003</v>
      </c>
      <c r="D57" s="231"/>
      <c r="E57" s="137">
        <f t="shared" si="10"/>
        <v>-5367.9931985581416</v>
      </c>
      <c r="F57" s="121">
        <f t="shared" si="11"/>
        <v>-5368</v>
      </c>
      <c r="G57" s="137">
        <f t="shared" si="12"/>
        <v>1.8138400046154857E-3</v>
      </c>
      <c r="I57" s="137">
        <f t="shared" si="8"/>
        <v>1.8138400046154857E-3</v>
      </c>
      <c r="N57" s="121">
        <f t="shared" ca="1" si="9"/>
        <v>-1.300291483815646E-2</v>
      </c>
      <c r="O57" s="61">
        <f t="shared" si="13"/>
        <v>1.2440292730415239E-2</v>
      </c>
      <c r="P57" s="267">
        <f t="shared" si="14"/>
        <v>32948.942000000003</v>
      </c>
      <c r="R57" s="137">
        <f t="shared" si="16"/>
        <v>1.1292149753365701E-4</v>
      </c>
      <c r="S57" s="230">
        <v>0.1</v>
      </c>
      <c r="T57" s="137">
        <f t="shared" si="15"/>
        <v>1.1292149753365702E-5</v>
      </c>
    </row>
    <row r="58" spans="1:23" s="137" customFormat="1">
      <c r="A58" s="235" t="s">
        <v>64</v>
      </c>
      <c r="B58" s="235"/>
      <c r="C58" s="236">
        <v>47967.561999999998</v>
      </c>
      <c r="D58" s="231"/>
      <c r="E58" s="137">
        <f t="shared" si="10"/>
        <v>-5367.5432288692427</v>
      </c>
      <c r="F58" s="121">
        <f t="shared" si="11"/>
        <v>-5367.5</v>
      </c>
      <c r="G58" s="137">
        <f t="shared" si="12"/>
        <v>-1.1528474999067839E-2</v>
      </c>
      <c r="I58" s="137">
        <f t="shared" si="8"/>
        <v>-1.1528474999067839E-2</v>
      </c>
      <c r="N58" s="121">
        <f t="shared" ca="1" si="9"/>
        <v>-1.300261808460882E-2</v>
      </c>
      <c r="O58" s="61">
        <f t="shared" si="13"/>
        <v>1.2439160822318144E-2</v>
      </c>
      <c r="P58" s="267">
        <f t="shared" si="14"/>
        <v>32949.061999999998</v>
      </c>
      <c r="R58" s="137">
        <f t="shared" si="16"/>
        <v>5.7444756686658445E-4</v>
      </c>
      <c r="S58" s="230">
        <v>0.1</v>
      </c>
      <c r="T58" s="137">
        <f t="shared" si="15"/>
        <v>5.7444756686658449E-5</v>
      </c>
    </row>
    <row r="59" spans="1:23" s="137" customFormat="1">
      <c r="A59" s="235" t="s">
        <v>67</v>
      </c>
      <c r="B59" s="235"/>
      <c r="C59" s="236">
        <v>47967.578999999998</v>
      </c>
      <c r="D59" s="231"/>
      <c r="E59" s="137">
        <f t="shared" si="10"/>
        <v>-5367.4794831633135</v>
      </c>
      <c r="F59" s="121">
        <f t="shared" si="11"/>
        <v>-5367.5</v>
      </c>
      <c r="G59" s="137">
        <f t="shared" si="12"/>
        <v>5.4715250007575378E-3</v>
      </c>
      <c r="I59" s="137">
        <f t="shared" si="8"/>
        <v>5.4715250007575378E-3</v>
      </c>
      <c r="N59" s="121">
        <f t="shared" ca="1" si="9"/>
        <v>-1.300261808460882E-2</v>
      </c>
      <c r="O59" s="61">
        <f t="shared" si="13"/>
        <v>1.2439160822318144E-2</v>
      </c>
      <c r="P59" s="267">
        <f t="shared" si="14"/>
        <v>32949.078999999998</v>
      </c>
      <c r="R59" s="137">
        <f t="shared" si="16"/>
        <v>4.854794894189454E-5</v>
      </c>
      <c r="S59" s="230">
        <v>0.1</v>
      </c>
      <c r="T59" s="137">
        <f t="shared" si="15"/>
        <v>4.8547948941894542E-6</v>
      </c>
    </row>
    <row r="60" spans="1:23" s="137" customFormat="1">
      <c r="A60" s="235" t="s">
        <v>67</v>
      </c>
      <c r="B60" s="235"/>
      <c r="C60" s="236">
        <v>47968.485000000001</v>
      </c>
      <c r="D60" s="231"/>
      <c r="E60" s="137">
        <f t="shared" si="10"/>
        <v>-5364.082212011981</v>
      </c>
      <c r="F60" s="121">
        <f t="shared" si="11"/>
        <v>-5364</v>
      </c>
      <c r="G60" s="137">
        <f t="shared" si="12"/>
        <v>-2.1924679997027852E-2</v>
      </c>
      <c r="I60" s="137">
        <f t="shared" si="8"/>
        <v>-2.1924679997027852E-2</v>
      </c>
      <c r="N60" s="121">
        <f t="shared" ca="1" si="9"/>
        <v>-1.3000540809775342E-2</v>
      </c>
      <c r="O60" s="61">
        <f t="shared" si="13"/>
        <v>1.2431237325638476E-2</v>
      </c>
      <c r="P60" s="267">
        <f t="shared" si="14"/>
        <v>32949.985000000001</v>
      </c>
      <c r="R60" s="137">
        <f t="shared" si="16"/>
        <v>1.1803290550818841E-3</v>
      </c>
      <c r="S60" s="230">
        <v>0.1</v>
      </c>
      <c r="T60" s="137">
        <f t="shared" si="15"/>
        <v>1.1803290550818841E-4</v>
      </c>
    </row>
    <row r="61" spans="1:23" s="137" customFormat="1">
      <c r="A61" s="235" t="s">
        <v>64</v>
      </c>
      <c r="B61" s="235"/>
      <c r="C61" s="236">
        <v>47968.499000000003</v>
      </c>
      <c r="D61" s="231"/>
      <c r="E61" s="137">
        <f t="shared" si="10"/>
        <v>-5364.0297155482631</v>
      </c>
      <c r="F61" s="121">
        <f t="shared" si="11"/>
        <v>-5364</v>
      </c>
      <c r="G61" s="137">
        <f t="shared" si="12"/>
        <v>-7.9246799941756763E-3</v>
      </c>
      <c r="I61" s="137">
        <f t="shared" si="8"/>
        <v>-7.9246799941756763E-3</v>
      </c>
      <c r="N61" s="121">
        <f t="shared" ca="1" si="9"/>
        <v>-1.3000540809775342E-2</v>
      </c>
      <c r="O61" s="61">
        <f t="shared" si="13"/>
        <v>1.2431237325638476E-2</v>
      </c>
      <c r="P61" s="267">
        <f t="shared" si="14"/>
        <v>32949.999000000003</v>
      </c>
      <c r="R61" s="137">
        <f t="shared" si="16"/>
        <v>4.1436336993110978E-4</v>
      </c>
      <c r="S61" s="230">
        <v>0.1</v>
      </c>
      <c r="T61" s="137">
        <f t="shared" si="15"/>
        <v>4.1436336993110982E-5</v>
      </c>
    </row>
    <row r="62" spans="1:23" s="137" customFormat="1">
      <c r="A62" s="235" t="s">
        <v>67</v>
      </c>
      <c r="B62" s="235"/>
      <c r="C62" s="236">
        <v>47969.430999999997</v>
      </c>
      <c r="D62" s="231"/>
      <c r="E62" s="137">
        <f t="shared" si="10"/>
        <v>-5360.5349509643675</v>
      </c>
      <c r="F62" s="121">
        <f t="shared" si="11"/>
        <v>-5360.5</v>
      </c>
      <c r="G62" s="137">
        <f t="shared" si="12"/>
        <v>-9.3208850012160838E-3</v>
      </c>
      <c r="I62" s="137">
        <f t="shared" si="8"/>
        <v>-9.3208850012160838E-3</v>
      </c>
      <c r="N62" s="121">
        <f t="shared" ca="1" si="9"/>
        <v>-1.2998463534941865E-2</v>
      </c>
      <c r="O62" s="61">
        <f t="shared" si="13"/>
        <v>1.2423313583958808E-2</v>
      </c>
      <c r="P62" s="267">
        <f t="shared" si="14"/>
        <v>32950.930999999997</v>
      </c>
      <c r="R62" s="137">
        <f t="shared" si="16"/>
        <v>4.7281017211152186E-4</v>
      </c>
      <c r="S62" s="230">
        <v>0.1</v>
      </c>
      <c r="T62" s="137">
        <f t="shared" si="15"/>
        <v>4.7281017211152191E-5</v>
      </c>
    </row>
    <row r="63" spans="1:23" s="137" customFormat="1">
      <c r="A63" s="235" t="s">
        <v>67</v>
      </c>
      <c r="B63" s="235"/>
      <c r="C63" s="236">
        <v>47969.567999999999</v>
      </c>
      <c r="D63" s="231"/>
      <c r="E63" s="137">
        <f t="shared" si="10"/>
        <v>-5360.0212355695112</v>
      </c>
      <c r="F63" s="121">
        <f t="shared" si="11"/>
        <v>-5360</v>
      </c>
      <c r="G63" s="137">
        <f t="shared" si="12"/>
        <v>-5.663199997798074E-3</v>
      </c>
      <c r="I63" s="137">
        <f t="shared" si="8"/>
        <v>-5.663199997798074E-3</v>
      </c>
      <c r="N63" s="121">
        <f t="shared" ca="1" si="9"/>
        <v>-1.2998166781394226E-2</v>
      </c>
      <c r="O63" s="61">
        <f t="shared" si="13"/>
        <v>1.2422181600861714E-2</v>
      </c>
      <c r="P63" s="267">
        <f t="shared" si="14"/>
        <v>32951.067999999999</v>
      </c>
      <c r="R63" s="137">
        <f t="shared" si="16"/>
        <v>3.2708102756914202E-4</v>
      </c>
      <c r="S63" s="230">
        <v>0.1</v>
      </c>
      <c r="T63" s="137">
        <f t="shared" si="15"/>
        <v>3.2708102756914203E-5</v>
      </c>
    </row>
    <row r="64" spans="1:23" s="137" customFormat="1">
      <c r="A64" s="235" t="s">
        <v>67</v>
      </c>
      <c r="B64" s="235"/>
      <c r="C64" s="236">
        <v>47970.495999999999</v>
      </c>
      <c r="D64" s="231"/>
      <c r="E64" s="137">
        <f t="shared" si="10"/>
        <v>-5356.5414699752218</v>
      </c>
      <c r="F64" s="121">
        <f t="shared" si="11"/>
        <v>-5356.5</v>
      </c>
      <c r="G64" s="137">
        <f t="shared" si="12"/>
        <v>-1.1059404998377431E-2</v>
      </c>
      <c r="I64" s="137">
        <f t="shared" si="8"/>
        <v>-1.1059404998377431E-2</v>
      </c>
      <c r="N64" s="121">
        <f t="shared" ca="1" si="9"/>
        <v>-1.2996089506560749E-2</v>
      </c>
      <c r="O64" s="61">
        <f t="shared" si="13"/>
        <v>1.2414257579182046E-2</v>
      </c>
      <c r="P64" s="267">
        <f t="shared" si="14"/>
        <v>32951.995999999999</v>
      </c>
      <c r="R64" s="137">
        <f t="shared" si="16"/>
        <v>5.5101283480511634E-4</v>
      </c>
      <c r="S64" s="230">
        <v>0.1</v>
      </c>
      <c r="T64" s="137">
        <f t="shared" si="15"/>
        <v>5.5101283480511634E-5</v>
      </c>
    </row>
    <row r="65" spans="1:23" s="137" customFormat="1">
      <c r="A65" s="235" t="s">
        <v>64</v>
      </c>
      <c r="B65" s="235"/>
      <c r="C65" s="236">
        <v>47970.497000000003</v>
      </c>
      <c r="D65" s="231"/>
      <c r="E65" s="137">
        <f t="shared" si="10"/>
        <v>-5356.5377202277996</v>
      </c>
      <c r="F65" s="121">
        <f t="shared" si="11"/>
        <v>-5356.5</v>
      </c>
      <c r="G65" s="137">
        <f t="shared" si="12"/>
        <v>-1.0059404994535726E-2</v>
      </c>
      <c r="I65" s="137">
        <f t="shared" si="8"/>
        <v>-1.0059404994535726E-2</v>
      </c>
      <c r="N65" s="121">
        <f t="shared" ca="1" si="9"/>
        <v>-1.2996089506560749E-2</v>
      </c>
      <c r="O65" s="61">
        <f t="shared" si="13"/>
        <v>1.2414257579182046E-2</v>
      </c>
      <c r="P65" s="267">
        <f t="shared" si="14"/>
        <v>32951.997000000003</v>
      </c>
      <c r="R65" s="137">
        <f t="shared" si="16"/>
        <v>5.0506550947732292E-4</v>
      </c>
      <c r="S65" s="230">
        <v>0.1</v>
      </c>
      <c r="T65" s="137">
        <f t="shared" si="15"/>
        <v>5.0506550947732295E-5</v>
      </c>
    </row>
    <row r="66" spans="1:23" s="137" customFormat="1">
      <c r="A66" s="235" t="s">
        <v>64</v>
      </c>
      <c r="B66" s="235"/>
      <c r="C66" s="236">
        <v>48013.436000000002</v>
      </c>
      <c r="D66" s="231"/>
      <c r="E66" s="137">
        <f t="shared" si="10"/>
        <v>-5195.5273162911408</v>
      </c>
      <c r="F66" s="121">
        <f t="shared" si="11"/>
        <v>-5195.5</v>
      </c>
      <c r="G66" s="137">
        <f t="shared" si="12"/>
        <v>-7.2848349955165759E-3</v>
      </c>
      <c r="I66" s="137">
        <f t="shared" si="8"/>
        <v>-7.2848349955165759E-3</v>
      </c>
      <c r="N66" s="121">
        <f t="shared" ca="1" si="9"/>
        <v>-1.2900534864220796E-2</v>
      </c>
      <c r="O66" s="61">
        <f t="shared" si="13"/>
        <v>1.2049487736917356E-2</v>
      </c>
      <c r="P66" s="267">
        <f t="shared" si="14"/>
        <v>32994.936000000002</v>
      </c>
      <c r="R66" s="137">
        <f t="shared" si="16"/>
        <v>3.738160355219116E-4</v>
      </c>
      <c r="S66" s="230">
        <v>0.1</v>
      </c>
      <c r="T66" s="137">
        <f t="shared" si="15"/>
        <v>3.7381603552191162E-5</v>
      </c>
    </row>
    <row r="67" spans="1:23" s="137" customFormat="1">
      <c r="A67" s="235" t="s">
        <v>64</v>
      </c>
      <c r="B67" s="235"/>
      <c r="C67" s="236">
        <v>48692.421000000002</v>
      </c>
      <c r="D67" s="231"/>
      <c r="E67" s="137">
        <f t="shared" si="10"/>
        <v>-2649.5050727145212</v>
      </c>
      <c r="F67" s="121">
        <f t="shared" si="11"/>
        <v>-2649.5</v>
      </c>
      <c r="G67" s="137">
        <f t="shared" si="12"/>
        <v>-1.3528149938792922E-3</v>
      </c>
      <c r="I67" s="137">
        <f t="shared" si="8"/>
        <v>-1.3528149938792922E-3</v>
      </c>
      <c r="N67" s="121">
        <f t="shared" ca="1" si="9"/>
        <v>-1.138946579963992E-2</v>
      </c>
      <c r="O67" s="61">
        <f t="shared" si="13"/>
        <v>6.2122195765080424E-3</v>
      </c>
      <c r="P67" s="267">
        <f t="shared" si="14"/>
        <v>33673.921000000002</v>
      </c>
      <c r="R67" s="137">
        <f t="shared" si="16"/>
        <v>5.7229748051155481E-5</v>
      </c>
      <c r="S67" s="230">
        <v>0.1</v>
      </c>
      <c r="T67" s="137">
        <f t="shared" si="15"/>
        <v>5.7229748051155481E-6</v>
      </c>
    </row>
    <row r="68" spans="1:23" s="137" customFormat="1">
      <c r="A68" s="235" t="s">
        <v>67</v>
      </c>
      <c r="B68" s="235"/>
      <c r="C68" s="236">
        <v>49006.578999999998</v>
      </c>
      <c r="D68" s="231"/>
      <c r="E68" s="137">
        <f t="shared" si="10"/>
        <v>-1471.4919266250902</v>
      </c>
      <c r="F68" s="121">
        <f t="shared" si="11"/>
        <v>-1471.5</v>
      </c>
      <c r="G68" s="137">
        <f t="shared" si="12"/>
        <v>2.1530450030695647E-3</v>
      </c>
      <c r="I68" s="137">
        <f t="shared" si="8"/>
        <v>2.1530450030695647E-3</v>
      </c>
      <c r="N68" s="121">
        <f t="shared" ca="1" si="9"/>
        <v>-1.0690314441401007E-2</v>
      </c>
      <c r="O68" s="61">
        <f t="shared" si="13"/>
        <v>3.4675252897514944E-3</v>
      </c>
      <c r="P68" s="267">
        <f t="shared" si="14"/>
        <v>33988.078999999998</v>
      </c>
      <c r="R68" s="137">
        <f t="shared" si="16"/>
        <v>1.7278584240754081E-6</v>
      </c>
      <c r="S68" s="230">
        <v>0.1</v>
      </c>
      <c r="T68" s="137">
        <f t="shared" si="15"/>
        <v>1.7278584240754083E-7</v>
      </c>
    </row>
    <row r="69" spans="1:23" s="137" customFormat="1">
      <c r="A69" s="237" t="s">
        <v>6</v>
      </c>
      <c r="B69" s="174" t="s">
        <v>54</v>
      </c>
      <c r="C69" s="175">
        <v>49397.000599999999</v>
      </c>
      <c r="D69" s="238">
        <v>2.9999999999999997E-4</v>
      </c>
      <c r="E69" s="239">
        <f t="shared" si="10"/>
        <v>-7.5095441383246619</v>
      </c>
      <c r="F69" s="240">
        <f t="shared" si="11"/>
        <v>-7.5</v>
      </c>
      <c r="G69" s="239">
        <f t="shared" si="12"/>
        <v>-2.5452749978285283E-3</v>
      </c>
      <c r="H69" s="239"/>
      <c r="I69" s="239"/>
      <c r="J69" s="137">
        <f>G69</f>
        <v>-2.5452749978285283E-3</v>
      </c>
      <c r="N69" s="121">
        <f t="shared" ca="1" si="9"/>
        <v>-9.8214200539122401E-3</v>
      </c>
      <c r="O69" s="61">
        <f t="shared" si="13"/>
        <v>1.7783221456429636E-5</v>
      </c>
      <c r="P69" s="267">
        <f t="shared" si="14"/>
        <v>34378.500599999999</v>
      </c>
      <c r="R69" s="137">
        <f t="shared" si="16"/>
        <v>6.5692674354441786E-6</v>
      </c>
      <c r="S69" s="230">
        <v>1</v>
      </c>
      <c r="T69" s="137">
        <f t="shared" si="15"/>
        <v>6.5692674354441786E-6</v>
      </c>
    </row>
    <row r="70" spans="1:23" s="137" customFormat="1">
      <c r="A70" s="137" t="s">
        <v>6</v>
      </c>
      <c r="B70" s="230" t="s">
        <v>53</v>
      </c>
      <c r="C70" s="231">
        <v>49399.002200000003</v>
      </c>
      <c r="D70" s="231">
        <v>5.0000000000000001E-4</v>
      </c>
      <c r="E70" s="137">
        <f t="shared" si="10"/>
        <v>-4.0497271797957689E-3</v>
      </c>
      <c r="F70" s="137">
        <f t="shared" si="11"/>
        <v>0</v>
      </c>
      <c r="G70" s="137">
        <f t="shared" si="12"/>
        <v>-1.079999994544778E-3</v>
      </c>
      <c r="J70" s="137">
        <f>G70</f>
        <v>-1.079999994544778E-3</v>
      </c>
      <c r="N70" s="121">
        <f t="shared" ca="1" si="9"/>
        <v>-9.8169687506976452E-3</v>
      </c>
      <c r="O70" s="61">
        <f t="shared" si="13"/>
        <v>0</v>
      </c>
      <c r="P70" s="267">
        <f t="shared" si="14"/>
        <v>34380.502200000003</v>
      </c>
      <c r="R70" s="137">
        <f t="shared" si="16"/>
        <v>1.1663999882167205E-6</v>
      </c>
      <c r="S70" s="230">
        <v>1</v>
      </c>
      <c r="T70" s="137">
        <f t="shared" si="15"/>
        <v>1.1663999882167205E-6</v>
      </c>
    </row>
    <row r="71" spans="1:23" s="137" customFormat="1">
      <c r="A71" s="232" t="s">
        <v>67</v>
      </c>
      <c r="B71" s="232"/>
      <c r="C71" s="233">
        <v>49399.411999999997</v>
      </c>
      <c r="D71" s="231"/>
      <c r="E71" s="137">
        <f t="shared" si="10"/>
        <v>1.5325967604486552</v>
      </c>
      <c r="F71" s="137">
        <f t="shared" si="11"/>
        <v>1.5</v>
      </c>
      <c r="G71" s="137">
        <f t="shared" si="12"/>
        <v>8.6930550023680553E-3</v>
      </c>
      <c r="I71" s="137">
        <f>G71</f>
        <v>8.6930550023680553E-3</v>
      </c>
      <c r="N71" s="121">
        <f t="shared" ca="1" si="9"/>
        <v>-9.8160784900547266E-3</v>
      </c>
      <c r="O71" s="61">
        <f t="shared" si="13"/>
        <v>-3.5567792912859269E-6</v>
      </c>
      <c r="P71" s="267">
        <f t="shared" si="14"/>
        <v>34380.911999999997</v>
      </c>
      <c r="R71" s="137">
        <f t="shared" si="16"/>
        <v>7.5631056480896059E-5</v>
      </c>
      <c r="S71" s="230">
        <v>0.1</v>
      </c>
      <c r="T71" s="137">
        <f t="shared" si="15"/>
        <v>7.5631056480896066E-6</v>
      </c>
    </row>
    <row r="72" spans="1:23" s="137" customFormat="1">
      <c r="A72" s="137" t="s">
        <v>6</v>
      </c>
      <c r="B72" s="230" t="s">
        <v>53</v>
      </c>
      <c r="C72" s="231">
        <v>49482.743999999999</v>
      </c>
      <c r="D72" s="231">
        <v>1E-4</v>
      </c>
      <c r="E72" s="137">
        <f t="shared" si="10"/>
        <v>314.00654773393433</v>
      </c>
      <c r="F72" s="137">
        <f t="shared" si="11"/>
        <v>314</v>
      </c>
      <c r="G72" s="137">
        <f t="shared" si="12"/>
        <v>1.7461800016462803E-3</v>
      </c>
      <c r="J72" s="137">
        <f>G72</f>
        <v>1.7461800016462803E-3</v>
      </c>
      <c r="N72" s="121">
        <f t="shared" ca="1" si="9"/>
        <v>-9.6306075227799732E-3</v>
      </c>
      <c r="O72" s="61">
        <f t="shared" si="13"/>
        <v>-7.4553371497585407E-4</v>
      </c>
      <c r="P72" s="267">
        <f t="shared" si="14"/>
        <v>34464.243999999999</v>
      </c>
      <c r="R72" s="137">
        <f t="shared" si="16"/>
        <v>6.2086372456028906E-6</v>
      </c>
      <c r="S72" s="230">
        <v>1</v>
      </c>
      <c r="T72" s="137">
        <f t="shared" si="15"/>
        <v>6.2086372456028906E-6</v>
      </c>
    </row>
    <row r="73" spans="1:23" s="137" customFormat="1">
      <c r="A73" s="137" t="s">
        <v>6</v>
      </c>
      <c r="B73" s="230" t="s">
        <v>54</v>
      </c>
      <c r="C73" s="231">
        <v>49482.874000000003</v>
      </c>
      <c r="D73" s="231">
        <v>6.9999999999999999E-4</v>
      </c>
      <c r="E73" s="137">
        <f t="shared" si="10"/>
        <v>314.49401489694498</v>
      </c>
      <c r="F73" s="137">
        <f t="shared" si="11"/>
        <v>314.5</v>
      </c>
      <c r="G73" s="137">
        <f t="shared" si="12"/>
        <v>-1.5961349927238189E-3</v>
      </c>
      <c r="J73" s="137">
        <f>G73</f>
        <v>-1.5961349927238189E-3</v>
      </c>
      <c r="N73" s="121">
        <f t="shared" ca="1" si="9"/>
        <v>-9.6303107692323336E-3</v>
      </c>
      <c r="O73" s="61">
        <f t="shared" si="13"/>
        <v>-7.4672244307294943E-4</v>
      </c>
      <c r="P73" s="267">
        <f t="shared" si="14"/>
        <v>34464.374000000003</v>
      </c>
      <c r="R73" s="137">
        <f t="shared" si="16"/>
        <v>7.215016795043907E-7</v>
      </c>
      <c r="S73" s="230">
        <v>1</v>
      </c>
      <c r="T73" s="137">
        <f t="shared" si="15"/>
        <v>7.215016795043907E-7</v>
      </c>
    </row>
    <row r="74" spans="1:23" s="137" customFormat="1">
      <c r="A74" s="137" t="s">
        <v>6</v>
      </c>
      <c r="B74" s="230" t="s">
        <v>53</v>
      </c>
      <c r="C74" s="231">
        <v>49485.671000000002</v>
      </c>
      <c r="D74" s="231">
        <v>1.2999999999999999E-3</v>
      </c>
      <c r="E74" s="137">
        <f t="shared" si="10"/>
        <v>324.98205839610978</v>
      </c>
      <c r="F74" s="137">
        <f t="shared" si="11"/>
        <v>325</v>
      </c>
      <c r="G74" s="137">
        <f t="shared" si="12"/>
        <v>-4.7847499954514205E-3</v>
      </c>
      <c r="J74" s="137">
        <f>G74</f>
        <v>-4.7847499954514205E-3</v>
      </c>
      <c r="N74" s="121">
        <f t="shared" ca="1" si="9"/>
        <v>-9.6240789447319015E-3</v>
      </c>
      <c r="O74" s="61">
        <f t="shared" si="13"/>
        <v>-7.7168688811195089E-4</v>
      </c>
      <c r="P74" s="267">
        <f t="shared" si="14"/>
        <v>34467.171000000002</v>
      </c>
      <c r="R74" s="137">
        <f t="shared" si="16"/>
        <v>1.610467550348912E-5</v>
      </c>
      <c r="S74" s="230">
        <v>1</v>
      </c>
      <c r="T74" s="137">
        <f t="shared" si="15"/>
        <v>1.610467550348912E-5</v>
      </c>
    </row>
    <row r="75" spans="1:23" s="137" customFormat="1">
      <c r="A75" s="137" t="s">
        <v>2</v>
      </c>
      <c r="B75" s="230"/>
      <c r="C75" s="231">
        <v>51288.860999999997</v>
      </c>
      <c r="D75" s="231"/>
      <c r="E75" s="137">
        <f t="shared" si="10"/>
        <v>7086.4890863789196</v>
      </c>
      <c r="F75" s="137">
        <f t="shared" si="11"/>
        <v>7086.5</v>
      </c>
      <c r="G75" s="137">
        <f t="shared" si="12"/>
        <v>-2.9104950008331798E-3</v>
      </c>
      <c r="I75" s="137">
        <f>G75</f>
        <v>-2.9104950008331798E-3</v>
      </c>
      <c r="N75" s="121">
        <f t="shared" ca="1" si="9"/>
        <v>-5.6110807200015038E-3</v>
      </c>
      <c r="O75" s="61">
        <f t="shared" si="13"/>
        <v>-1.7305489490131817E-2</v>
      </c>
      <c r="P75" s="267">
        <f t="shared" si="14"/>
        <v>36270.360999999997</v>
      </c>
      <c r="R75" s="137">
        <f t="shared" si="16"/>
        <v>2.0721586634693813E-4</v>
      </c>
      <c r="S75" s="230">
        <v>0.1</v>
      </c>
      <c r="T75" s="137">
        <f t="shared" si="15"/>
        <v>2.0721586634693815E-5</v>
      </c>
      <c r="W75" s="121"/>
    </row>
    <row r="76" spans="1:23" s="137" customFormat="1">
      <c r="A76" s="232" t="s">
        <v>68</v>
      </c>
      <c r="B76" s="232"/>
      <c r="C76" s="233">
        <v>51288.864200000004</v>
      </c>
      <c r="D76" s="231"/>
      <c r="E76" s="137">
        <f t="shared" si="10"/>
        <v>7086.5010855706478</v>
      </c>
      <c r="F76" s="137">
        <f t="shared" si="11"/>
        <v>7086.5</v>
      </c>
      <c r="G76" s="137">
        <f t="shared" si="12"/>
        <v>2.8950500563951209E-4</v>
      </c>
      <c r="K76" s="137">
        <f>G76</f>
        <v>2.8950500563951209E-4</v>
      </c>
      <c r="N76" s="121">
        <f t="shared" ca="1" si="9"/>
        <v>-5.6110807200015038E-3</v>
      </c>
      <c r="O76" s="61">
        <f t="shared" si="13"/>
        <v>-1.7305489490131817E-2</v>
      </c>
      <c r="P76" s="267">
        <f t="shared" si="14"/>
        <v>36270.364200000004</v>
      </c>
      <c r="R76" s="137">
        <f t="shared" si="16"/>
        <v>3.095838313062234E-4</v>
      </c>
      <c r="S76" s="230">
        <v>1</v>
      </c>
      <c r="T76" s="137">
        <f t="shared" si="15"/>
        <v>3.095838313062234E-4</v>
      </c>
      <c r="W76" s="121"/>
    </row>
    <row r="77" spans="1:23" s="137" customFormat="1">
      <c r="A77" s="232" t="s">
        <v>68</v>
      </c>
      <c r="B77" s="232"/>
      <c r="C77" s="233">
        <v>51340.735399999998</v>
      </c>
      <c r="D77" s="231"/>
      <c r="E77" s="137">
        <f t="shared" si="10"/>
        <v>7281.0049833018147</v>
      </c>
      <c r="F77" s="137">
        <f t="shared" si="11"/>
        <v>7281</v>
      </c>
      <c r="G77" s="137">
        <f t="shared" si="12"/>
        <v>1.3289700000314042E-3</v>
      </c>
      <c r="K77" s="137">
        <f>G77</f>
        <v>1.3289700000314042E-3</v>
      </c>
      <c r="N77" s="121">
        <f t="shared" ca="1" si="9"/>
        <v>-5.4956435899696969E-3</v>
      </c>
      <c r="O77" s="61">
        <f t="shared" si="13"/>
        <v>-1.7794627074901891E-2</v>
      </c>
      <c r="P77" s="267">
        <f t="shared" si="14"/>
        <v>36322.235399999998</v>
      </c>
      <c r="R77" s="137">
        <f t="shared" si="16"/>
        <v>3.6571196508439728E-4</v>
      </c>
      <c r="S77" s="230">
        <v>1</v>
      </c>
      <c r="T77" s="137">
        <f t="shared" si="15"/>
        <v>3.6571196508439728E-4</v>
      </c>
      <c r="W77" s="121"/>
    </row>
    <row r="78" spans="1:23" s="137" customFormat="1">
      <c r="A78" s="232" t="s">
        <v>69</v>
      </c>
      <c r="B78" s="232"/>
      <c r="C78" s="233">
        <v>51585.552000000003</v>
      </c>
      <c r="D78" s="231"/>
      <c r="E78" s="137">
        <f t="shared" si="10"/>
        <v>8199.0053944991359</v>
      </c>
      <c r="F78" s="137">
        <f t="shared" si="11"/>
        <v>8199</v>
      </c>
      <c r="G78" s="137">
        <f t="shared" si="12"/>
        <v>1.4386300099431537E-3</v>
      </c>
      <c r="J78" s="137">
        <f>G78</f>
        <v>1.4386300099431537E-3</v>
      </c>
      <c r="N78" s="121">
        <f t="shared" ca="1" si="9"/>
        <v>-4.9508040765033796E-3</v>
      </c>
      <c r="O78" s="61">
        <f t="shared" si="13"/>
        <v>-2.011346863116888E-2</v>
      </c>
      <c r="P78" s="267">
        <f t="shared" si="14"/>
        <v>36567.052000000003</v>
      </c>
      <c r="R78" s="137">
        <f t="shared" si="16"/>
        <v>4.6449295583622316E-4</v>
      </c>
      <c r="S78" s="230">
        <v>1</v>
      </c>
      <c r="T78" s="137">
        <f t="shared" si="15"/>
        <v>4.6449295583622316E-4</v>
      </c>
      <c r="W78" s="121"/>
    </row>
    <row r="79" spans="1:23" s="137" customFormat="1">
      <c r="A79" s="178" t="s">
        <v>69</v>
      </c>
      <c r="B79" s="178"/>
      <c r="C79" s="211">
        <v>51603.421199999997</v>
      </c>
      <c r="D79" s="179"/>
      <c r="E79" s="137">
        <f t="shared" si="10"/>
        <v>8266.0103808757176</v>
      </c>
      <c r="F79" s="137">
        <f t="shared" si="11"/>
        <v>8266</v>
      </c>
      <c r="G79" s="137">
        <f t="shared" si="12"/>
        <v>2.7684200031217188E-3</v>
      </c>
      <c r="J79" s="137">
        <f>G79</f>
        <v>2.7684200031217188E-3</v>
      </c>
      <c r="N79" s="121">
        <f t="shared" ca="1" si="9"/>
        <v>-4.9110391011196724E-3</v>
      </c>
      <c r="O79" s="61">
        <f t="shared" si="13"/>
        <v>-2.0283368651179648E-2</v>
      </c>
      <c r="P79" s="267">
        <f t="shared" si="14"/>
        <v>36584.921199999997</v>
      </c>
      <c r="R79" s="137">
        <f t="shared" si="16"/>
        <v>5.3138496016257725E-4</v>
      </c>
      <c r="S79" s="230">
        <v>1</v>
      </c>
      <c r="T79" s="137">
        <f t="shared" si="15"/>
        <v>5.3138496016257725E-4</v>
      </c>
      <c r="W79" s="121"/>
    </row>
    <row r="80" spans="1:23" s="137" customFormat="1">
      <c r="A80" s="180" t="s">
        <v>195</v>
      </c>
      <c r="B80" s="181" t="s">
        <v>53</v>
      </c>
      <c r="C80" s="180">
        <v>51670.4882</v>
      </c>
      <c r="D80" s="180" t="s">
        <v>196</v>
      </c>
      <c r="E80" s="137">
        <f t="shared" si="10"/>
        <v>8517.4946902639367</v>
      </c>
      <c r="F80" s="137">
        <f t="shared" si="11"/>
        <v>8517.5</v>
      </c>
      <c r="G80" s="137">
        <f t="shared" si="12"/>
        <v>-1.4160249993437901E-3</v>
      </c>
      <c r="K80" s="137">
        <f>G80</f>
        <v>-1.4160249993437901E-3</v>
      </c>
      <c r="N80" s="121">
        <f t="shared" ca="1" si="9"/>
        <v>-4.76177206665695E-3</v>
      </c>
      <c r="O80" s="61">
        <f t="shared" si="13"/>
        <v>-2.092192870901859E-2</v>
      </c>
      <c r="P80" s="267">
        <f t="shared" si="14"/>
        <v>36651.9882</v>
      </c>
      <c r="R80" s="137">
        <f t="shared" si="16"/>
        <v>3.8048027953110512E-4</v>
      </c>
      <c r="S80" s="230">
        <v>1</v>
      </c>
      <c r="T80" s="137">
        <f t="shared" si="15"/>
        <v>3.8048027953110512E-4</v>
      </c>
      <c r="W80" s="121"/>
    </row>
    <row r="81" spans="1:23" s="137" customFormat="1">
      <c r="A81" s="182" t="s">
        <v>45</v>
      </c>
      <c r="B81" s="183"/>
      <c r="C81" s="179">
        <v>51948.91084636841</v>
      </c>
      <c r="D81" s="179">
        <v>2.9999999999999997E-4</v>
      </c>
      <c r="E81" s="137">
        <f t="shared" si="10"/>
        <v>9561.5092867122221</v>
      </c>
      <c r="F81" s="137">
        <f t="shared" si="11"/>
        <v>9561.5</v>
      </c>
      <c r="G81" s="241">
        <f t="shared" si="12"/>
        <v>2.4766234128037468E-3</v>
      </c>
      <c r="J81" s="137">
        <f>G81</f>
        <v>2.4766234128037468E-3</v>
      </c>
      <c r="N81" s="121">
        <f t="shared" ca="1" si="9"/>
        <v>-4.1421506591854526E-3</v>
      </c>
      <c r="O81" s="61">
        <f t="shared" si="13"/>
        <v>-2.3586176195753598E-2</v>
      </c>
      <c r="P81" s="267">
        <f t="shared" si="14"/>
        <v>36930.41084636841</v>
      </c>
      <c r="R81" s="137">
        <f t="shared" si="16"/>
        <v>6.7926952343581686E-4</v>
      </c>
      <c r="S81" s="230">
        <v>1</v>
      </c>
      <c r="T81" s="137">
        <f t="shared" si="15"/>
        <v>6.7926952343581686E-4</v>
      </c>
      <c r="W81" s="121"/>
    </row>
    <row r="82" spans="1:23" s="137" customFormat="1">
      <c r="A82" s="184" t="s">
        <v>26</v>
      </c>
      <c r="B82" s="183"/>
      <c r="C82" s="179">
        <v>51960.912400000001</v>
      </c>
      <c r="D82" s="179">
        <v>2.0000000000000001E-4</v>
      </c>
      <c r="E82" s="137">
        <f t="shared" si="10"/>
        <v>9606.5120813299363</v>
      </c>
      <c r="F82" s="137">
        <f t="shared" si="11"/>
        <v>9606.5</v>
      </c>
      <c r="G82" s="137">
        <f t="shared" si="12"/>
        <v>3.2219050044659525E-3</v>
      </c>
      <c r="K82" s="137">
        <f t="shared" ref="K82:K89" si="17">G82</f>
        <v>3.2219050044659525E-3</v>
      </c>
      <c r="N82" s="121">
        <f t="shared" ref="N82:N113" ca="1" si="18">+C$11+C$12*F82</f>
        <v>-4.1154428398978878E-3</v>
      </c>
      <c r="O82" s="61">
        <f t="shared" si="13"/>
        <v>-2.3701504499492175E-2</v>
      </c>
      <c r="P82" s="267">
        <f t="shared" si="14"/>
        <v>36942.412400000001</v>
      </c>
      <c r="R82" s="137">
        <f t="shared" si="16"/>
        <v>7.2486997931782286E-4</v>
      </c>
      <c r="S82" s="230">
        <v>1</v>
      </c>
      <c r="T82" s="137">
        <f t="shared" si="15"/>
        <v>7.2486997931782286E-4</v>
      </c>
      <c r="W82" s="121"/>
    </row>
    <row r="83" spans="1:23" s="137" customFormat="1">
      <c r="A83" s="178" t="s">
        <v>70</v>
      </c>
      <c r="B83" s="178"/>
      <c r="C83" s="211">
        <v>52001.315999999999</v>
      </c>
      <c r="D83" s="179"/>
      <c r="E83" s="137">
        <f t="shared" si="10"/>
        <v>9758.0153756892632</v>
      </c>
      <c r="F83" s="137">
        <f t="shared" si="11"/>
        <v>9758</v>
      </c>
      <c r="G83" s="137">
        <f t="shared" si="12"/>
        <v>4.1004599988809787E-3</v>
      </c>
      <c r="K83" s="137">
        <f t="shared" si="17"/>
        <v>4.1004599988809787E-3</v>
      </c>
      <c r="N83" s="121">
        <f t="shared" ca="1" si="18"/>
        <v>-4.0255265149630867E-3</v>
      </c>
      <c r="O83" s="61">
        <f t="shared" si="13"/>
        <v>-2.4090074152912051E-2</v>
      </c>
      <c r="P83" s="267">
        <f t="shared" si="14"/>
        <v>36982.815999999999</v>
      </c>
      <c r="R83" s="137">
        <f t="shared" si="16"/>
        <v>7.9470621576340915E-4</v>
      </c>
      <c r="S83" s="230">
        <v>1</v>
      </c>
      <c r="T83" s="137">
        <f t="shared" si="15"/>
        <v>7.9470621576340915E-4</v>
      </c>
      <c r="W83" s="121"/>
    </row>
    <row r="84" spans="1:23" s="137" customFormat="1">
      <c r="A84" s="180" t="s">
        <v>195</v>
      </c>
      <c r="B84" s="181" t="s">
        <v>53</v>
      </c>
      <c r="C84" s="180">
        <v>52003.317159999999</v>
      </c>
      <c r="D84" s="180">
        <v>1.1999999999999999E-3</v>
      </c>
      <c r="E84" s="137">
        <f t="shared" si="10"/>
        <v>9765.5192202115359</v>
      </c>
      <c r="F84" s="137">
        <f t="shared" si="11"/>
        <v>9765.5</v>
      </c>
      <c r="G84" s="137">
        <f t="shared" si="12"/>
        <v>5.1257349987281486E-3</v>
      </c>
      <c r="K84" s="137">
        <f t="shared" si="17"/>
        <v>5.1257349987281486E-3</v>
      </c>
      <c r="N84" s="121">
        <f t="shared" ca="1" si="18"/>
        <v>-4.0210752117484927E-3</v>
      </c>
      <c r="O84" s="61">
        <f t="shared" si="13"/>
        <v>-2.4109322199368483E-2</v>
      </c>
      <c r="P84" s="267">
        <f t="shared" si="14"/>
        <v>36984.817159999999</v>
      </c>
      <c r="R84" s="137">
        <f t="shared" si="16"/>
        <v>8.5468856937598162E-4</v>
      </c>
      <c r="S84" s="230">
        <v>1</v>
      </c>
      <c r="T84" s="137">
        <f t="shared" si="15"/>
        <v>8.5468856937598162E-4</v>
      </c>
      <c r="W84" s="121"/>
    </row>
    <row r="85" spans="1:23" s="137" customFormat="1">
      <c r="A85" s="180" t="s">
        <v>195</v>
      </c>
      <c r="B85" s="181" t="s">
        <v>54</v>
      </c>
      <c r="C85" s="180">
        <v>52003.449659999998</v>
      </c>
      <c r="D85" s="180">
        <v>1.1000000000000001E-3</v>
      </c>
      <c r="E85" s="137">
        <f t="shared" ref="E85:E116" si="19">(C85-C$7)/C$8</f>
        <v>9766.0160617430465</v>
      </c>
      <c r="F85" s="137">
        <f t="shared" ref="F85:F116" si="20">ROUND(2*E85,0)/2</f>
        <v>9766</v>
      </c>
      <c r="G85" s="137">
        <f>C85-(C$7+C$8*F85)</f>
        <v>4.2834199994103983E-3</v>
      </c>
      <c r="K85" s="137">
        <f t="shared" si="17"/>
        <v>4.2834199994103983E-3</v>
      </c>
      <c r="N85" s="121">
        <f t="shared" ca="1" si="18"/>
        <v>-4.0207784582008532E-3</v>
      </c>
      <c r="O85" s="61">
        <f t="shared" ref="O85:O116" si="21">D$11+D$12*F85+D$13*F85^2</f>
        <v>-2.4110605442465575E-2</v>
      </c>
      <c r="P85" s="267">
        <f t="shared" ref="P85:P116" si="22">C85-15018.5</f>
        <v>36984.949659999998</v>
      </c>
      <c r="R85" s="137">
        <f t="shared" si="16"/>
        <v>8.0622068079390006E-4</v>
      </c>
      <c r="S85" s="230">
        <v>1</v>
      </c>
      <c r="T85" s="137">
        <f t="shared" ref="T85:T116" si="23">+R85*S85</f>
        <v>8.0622068079390006E-4</v>
      </c>
      <c r="W85" s="121"/>
    </row>
    <row r="86" spans="1:23" s="137" customFormat="1">
      <c r="A86" s="180" t="s">
        <v>195</v>
      </c>
      <c r="B86" s="181" t="s">
        <v>54</v>
      </c>
      <c r="C86" s="180">
        <v>52014.384259999999</v>
      </c>
      <c r="D86" s="180">
        <v>2.3E-3</v>
      </c>
      <c r="E86" s="137">
        <f t="shared" si="19"/>
        <v>9807.0180497466317</v>
      </c>
      <c r="F86" s="137">
        <f t="shared" si="20"/>
        <v>9807</v>
      </c>
      <c r="G86" s="137">
        <f>C86-(C$7+C$8*F86)</f>
        <v>4.813589999685064E-3</v>
      </c>
      <c r="K86" s="137">
        <f t="shared" si="17"/>
        <v>4.813589999685064E-3</v>
      </c>
      <c r="N86" s="121">
        <f t="shared" ca="1" si="18"/>
        <v>-3.9964446672944055E-3</v>
      </c>
      <c r="O86" s="61">
        <f t="shared" si="21"/>
        <v>-2.4215848391427392E-2</v>
      </c>
      <c r="P86" s="267">
        <f t="shared" si="22"/>
        <v>36995.884259999999</v>
      </c>
      <c r="R86" s="137">
        <f t="shared" si="16"/>
        <v>8.4270829330339379E-4</v>
      </c>
      <c r="S86" s="230">
        <v>1</v>
      </c>
      <c r="T86" s="137">
        <f t="shared" si="23"/>
        <v>8.4270829330339379E-4</v>
      </c>
    </row>
    <row r="87" spans="1:23" s="137" customFormat="1">
      <c r="A87" s="180" t="s">
        <v>195</v>
      </c>
      <c r="B87" s="181" t="s">
        <v>53</v>
      </c>
      <c r="C87" s="180">
        <v>52014.516020000003</v>
      </c>
      <c r="D87" s="180">
        <v>1.6999999999999999E-3</v>
      </c>
      <c r="E87" s="137">
        <f t="shared" si="19"/>
        <v>9807.5121164650755</v>
      </c>
      <c r="F87" s="137">
        <f t="shared" si="20"/>
        <v>9807.5</v>
      </c>
      <c r="G87" s="137">
        <f>C87-(C$7+C$8*F87)</f>
        <v>3.2312750045093708E-3</v>
      </c>
      <c r="K87" s="137">
        <f t="shared" si="17"/>
        <v>3.2312750045093708E-3</v>
      </c>
      <c r="N87" s="121">
        <f t="shared" ca="1" si="18"/>
        <v>-3.996147913746766E-3</v>
      </c>
      <c r="O87" s="61">
        <f t="shared" si="21"/>
        <v>-2.4217132049524488E-2</v>
      </c>
      <c r="P87" s="267">
        <f t="shared" si="22"/>
        <v>36996.016020000003</v>
      </c>
      <c r="R87" s="137">
        <f t="shared" si="16"/>
        <v>7.5341504980393572E-4</v>
      </c>
      <c r="S87" s="230">
        <v>1</v>
      </c>
      <c r="T87" s="137">
        <f t="shared" si="23"/>
        <v>7.5341504980393572E-4</v>
      </c>
      <c r="W87" s="121"/>
    </row>
    <row r="88" spans="1:23" s="137" customFormat="1">
      <c r="A88" s="178" t="s">
        <v>70</v>
      </c>
      <c r="B88" s="178"/>
      <c r="C88" s="211">
        <v>52026.3842</v>
      </c>
      <c r="D88" s="179"/>
      <c r="E88" s="137">
        <f t="shared" si="19"/>
        <v>9852.0147936534759</v>
      </c>
      <c r="F88" s="137">
        <f t="shared" si="20"/>
        <v>9852</v>
      </c>
      <c r="G88" s="137">
        <f>C88-(C$7+C$8*F88)</f>
        <v>3.9452400014852174E-3</v>
      </c>
      <c r="K88" s="137">
        <f t="shared" si="17"/>
        <v>3.9452400014852174E-3</v>
      </c>
      <c r="N88" s="121">
        <f t="shared" ca="1" si="18"/>
        <v>-3.9697368480068407E-3</v>
      </c>
      <c r="O88" s="61">
        <f t="shared" si="21"/>
        <v>-2.433139764516597E-2</v>
      </c>
      <c r="P88" s="267">
        <f t="shared" si="22"/>
        <v>37007.8842</v>
      </c>
      <c r="R88" s="137">
        <f t="shared" si="16"/>
        <v>7.9956823660001124E-4</v>
      </c>
      <c r="S88" s="230">
        <v>1</v>
      </c>
      <c r="T88" s="137">
        <f t="shared" si="23"/>
        <v>7.9956823660001124E-4</v>
      </c>
      <c r="W88" s="121"/>
    </row>
    <row r="89" spans="1:23" s="137" customFormat="1">
      <c r="A89" s="138" t="s">
        <v>84</v>
      </c>
      <c r="B89" s="185" t="s">
        <v>53</v>
      </c>
      <c r="C89" s="186">
        <v>52670.021399999998</v>
      </c>
      <c r="D89" s="186">
        <v>2.9999999999999997E-4</v>
      </c>
      <c r="E89" s="137">
        <f t="shared" si="19"/>
        <v>12265.491715814296</v>
      </c>
      <c r="F89" s="137">
        <f t="shared" si="20"/>
        <v>12265.5</v>
      </c>
      <c r="G89" s="137">
        <f>C89-(C$7+C$8*F89)</f>
        <v>-2.2092649960541166E-3</v>
      </c>
      <c r="K89" s="137">
        <f t="shared" si="17"/>
        <v>-2.2092649960541166E-3</v>
      </c>
      <c r="N89" s="121">
        <f t="shared" ca="1" si="18"/>
        <v>-2.5373074735504609E-3</v>
      </c>
      <c r="O89" s="61">
        <f t="shared" si="21"/>
        <v>-3.0588025184845026E-2</v>
      </c>
      <c r="P89" s="267">
        <f t="shared" si="22"/>
        <v>37651.521399999998</v>
      </c>
      <c r="R89" s="137">
        <f t="shared" si="16"/>
        <v>8.0535402985290388E-4</v>
      </c>
      <c r="S89" s="230">
        <v>1</v>
      </c>
      <c r="T89" s="137">
        <f t="shared" si="23"/>
        <v>8.0535402985290388E-4</v>
      </c>
      <c r="W89" s="121"/>
    </row>
    <row r="90" spans="1:23" s="137" customFormat="1">
      <c r="A90" s="137" t="s">
        <v>49</v>
      </c>
      <c r="B90" s="230"/>
      <c r="C90" s="231">
        <v>52704.504999999997</v>
      </c>
      <c r="D90" s="231">
        <v>5.9999999999999995E-4</v>
      </c>
      <c r="E90" s="137">
        <f t="shared" si="19"/>
        <v>12394.796505520399</v>
      </c>
      <c r="F90" s="137">
        <f t="shared" si="20"/>
        <v>12395</v>
      </c>
      <c r="N90" s="121">
        <f t="shared" ca="1" si="18"/>
        <v>-2.4604483047118032E-3</v>
      </c>
      <c r="O90" s="61">
        <f t="shared" si="21"/>
        <v>-3.0927027201992714E-2</v>
      </c>
      <c r="P90" s="267">
        <f t="shared" si="22"/>
        <v>37686.004999999997</v>
      </c>
      <c r="Q90" s="137">
        <f>C90-(C$7+C$8*F90)</f>
        <v>-5.4268849999061786E-2</v>
      </c>
      <c r="R90" s="137">
        <f>+(Q90-O90)^2</f>
        <v>5.4484069148977342E-4</v>
      </c>
      <c r="S90" s="230">
        <v>1</v>
      </c>
      <c r="T90" s="137">
        <f t="shared" si="23"/>
        <v>5.4484069148977342E-4</v>
      </c>
      <c r="W90" s="121"/>
    </row>
    <row r="91" spans="1:23" s="137" customFormat="1">
      <c r="A91" s="141" t="s">
        <v>60</v>
      </c>
      <c r="B91" s="242"/>
      <c r="C91" s="233">
        <v>52722.426899999999</v>
      </c>
      <c r="D91" s="233">
        <v>2.9999999999999997E-4</v>
      </c>
      <c r="E91" s="137">
        <f t="shared" si="19"/>
        <v>12461.999103585391</v>
      </c>
      <c r="F91" s="137">
        <f t="shared" si="20"/>
        <v>12462</v>
      </c>
      <c r="G91" s="137">
        <f t="shared" ref="G91:G122" si="24">C91-(C$7+C$8*F91)</f>
        <v>-2.3905999842099845E-4</v>
      </c>
      <c r="J91" s="137">
        <f>G91</f>
        <v>-2.3905999842099845E-4</v>
      </c>
      <c r="N91" s="121">
        <f t="shared" ca="1" si="18"/>
        <v>-2.4206833293280959E-3</v>
      </c>
      <c r="O91" s="61">
        <f t="shared" si="21"/>
        <v>-3.1102549862003483E-2</v>
      </c>
      <c r="P91" s="267">
        <f t="shared" si="22"/>
        <v>37703.926899999999</v>
      </c>
      <c r="R91" s="137">
        <f t="shared" ref="R91:R118" si="25">+(G91-O91)^2</f>
        <v>9.5255500655945871E-4</v>
      </c>
      <c r="S91" s="230">
        <v>1</v>
      </c>
      <c r="T91" s="137">
        <f t="shared" si="23"/>
        <v>9.5255500655945871E-4</v>
      </c>
      <c r="W91" s="121"/>
    </row>
    <row r="92" spans="1:23" s="137" customFormat="1">
      <c r="A92" s="242" t="s">
        <v>52</v>
      </c>
      <c r="B92" s="243" t="s">
        <v>53</v>
      </c>
      <c r="C92" s="244">
        <v>53028.578800000003</v>
      </c>
      <c r="D92" s="244">
        <v>2.8E-3</v>
      </c>
      <c r="E92" s="137">
        <f t="shared" si="19"/>
        <v>13609.991396954545</v>
      </c>
      <c r="F92" s="137">
        <f t="shared" si="20"/>
        <v>13610</v>
      </c>
      <c r="G92" s="137">
        <f t="shared" si="24"/>
        <v>-2.2942999930819497E-3</v>
      </c>
      <c r="K92" s="137">
        <f>G92</f>
        <v>-2.2942999930819497E-3</v>
      </c>
      <c r="N92" s="121">
        <f t="shared" ca="1" si="18"/>
        <v>-1.7393371839475591E-3</v>
      </c>
      <c r="O92" s="61">
        <f t="shared" si="21"/>
        <v>-3.412396095293431E-2</v>
      </c>
      <c r="P92" s="267">
        <f t="shared" si="22"/>
        <v>38010.078800000003</v>
      </c>
      <c r="R92" s="137">
        <f t="shared" si="25"/>
        <v>1.0131273168191494E-3</v>
      </c>
      <c r="S92" s="230">
        <v>0.2</v>
      </c>
      <c r="T92" s="137">
        <f t="shared" si="23"/>
        <v>2.026254633638299E-4</v>
      </c>
      <c r="W92" s="121"/>
    </row>
    <row r="93" spans="1:23" s="137" customFormat="1">
      <c r="A93" s="242" t="s">
        <v>52</v>
      </c>
      <c r="B93" s="243" t="s">
        <v>54</v>
      </c>
      <c r="C93" s="244">
        <v>53028.7117</v>
      </c>
      <c r="D93" s="244">
        <v>2.2000000000000001E-3</v>
      </c>
      <c r="E93" s="137">
        <f t="shared" si="19"/>
        <v>13610.489738385009</v>
      </c>
      <c r="F93" s="137">
        <f t="shared" si="20"/>
        <v>13610.5</v>
      </c>
      <c r="G93" s="137">
        <f t="shared" si="24"/>
        <v>-2.7366149952285923E-3</v>
      </c>
      <c r="K93" s="137">
        <f>G93</f>
        <v>-2.7366149952285923E-3</v>
      </c>
      <c r="N93" s="121">
        <f t="shared" ca="1" si="18"/>
        <v>-1.7390404303999196E-3</v>
      </c>
      <c r="O93" s="61">
        <f t="shared" si="21"/>
        <v>-3.4125282641031401E-2</v>
      </c>
      <c r="P93" s="267">
        <f t="shared" si="22"/>
        <v>38010.2117</v>
      </c>
      <c r="R93" s="137">
        <f t="shared" si="25"/>
        <v>9.8524845657866809E-4</v>
      </c>
      <c r="S93" s="230">
        <v>0.2</v>
      </c>
      <c r="T93" s="137">
        <f t="shared" si="23"/>
        <v>1.9704969131573364E-4</v>
      </c>
      <c r="W93" s="121"/>
    </row>
    <row r="94" spans="1:23" s="137" customFormat="1">
      <c r="A94" s="242" t="s">
        <v>52</v>
      </c>
      <c r="B94" s="243" t="s">
        <v>53</v>
      </c>
      <c r="C94" s="244">
        <v>53029.645600000003</v>
      </c>
      <c r="D94" s="244">
        <v>3.5000000000000001E-3</v>
      </c>
      <c r="E94" s="137">
        <f t="shared" si="19"/>
        <v>13613.991627489018</v>
      </c>
      <c r="F94" s="137">
        <f t="shared" si="20"/>
        <v>13614</v>
      </c>
      <c r="G94" s="137">
        <f t="shared" si="24"/>
        <v>-2.2328199920593761E-3</v>
      </c>
      <c r="K94" s="137">
        <f>G94</f>
        <v>-2.2328199920593761E-3</v>
      </c>
      <c r="N94" s="121">
        <f t="shared" ca="1" si="18"/>
        <v>-1.7369631555664428E-3</v>
      </c>
      <c r="O94" s="61">
        <f t="shared" si="21"/>
        <v>-3.4134534597711069E-2</v>
      </c>
      <c r="P94" s="267">
        <f t="shared" si="22"/>
        <v>38011.145600000003</v>
      </c>
      <c r="R94" s="137">
        <f t="shared" si="25"/>
        <v>1.0177193947804506E-3</v>
      </c>
      <c r="S94" s="230">
        <v>0.2</v>
      </c>
      <c r="T94" s="137">
        <f t="shared" si="23"/>
        <v>2.0354387895609013E-4</v>
      </c>
      <c r="W94" s="121"/>
    </row>
    <row r="95" spans="1:23" s="137" customFormat="1">
      <c r="A95" s="146" t="s">
        <v>59</v>
      </c>
      <c r="B95" s="245" t="s">
        <v>53</v>
      </c>
      <c r="C95" s="246">
        <v>53033.778200000001</v>
      </c>
      <c r="D95" s="247">
        <v>4.0000000000000002E-4</v>
      </c>
      <c r="E95" s="137">
        <f t="shared" si="19"/>
        <v>13629.487833625821</v>
      </c>
      <c r="F95" s="137">
        <f t="shared" si="20"/>
        <v>13629.5</v>
      </c>
      <c r="G95" s="137">
        <f t="shared" si="24"/>
        <v>-3.2445849938085303E-3</v>
      </c>
      <c r="K95" s="137">
        <f>G95</f>
        <v>-3.2445849938085303E-3</v>
      </c>
      <c r="N95" s="121">
        <f t="shared" ca="1" si="18"/>
        <v>-1.7277637955896152E-3</v>
      </c>
      <c r="O95" s="61">
        <f t="shared" si="21"/>
        <v>-3.4175510493721029E-2</v>
      </c>
      <c r="P95" s="267">
        <f t="shared" si="22"/>
        <v>38015.278200000001</v>
      </c>
      <c r="R95" s="137">
        <f t="shared" si="25"/>
        <v>9.5672215228113726E-4</v>
      </c>
      <c r="S95" s="230">
        <v>1</v>
      </c>
      <c r="T95" s="137">
        <f t="shared" si="23"/>
        <v>9.5672215228113726E-4</v>
      </c>
      <c r="W95" s="121"/>
    </row>
    <row r="96" spans="1:23" s="137" customFormat="1">
      <c r="A96" s="247" t="s">
        <v>58</v>
      </c>
      <c r="B96" s="230"/>
      <c r="C96" s="231">
        <v>53066.446199999998</v>
      </c>
      <c r="D96" s="231">
        <v>1E-4</v>
      </c>
      <c r="E96" s="137">
        <f t="shared" si="19"/>
        <v>13751.984581938605</v>
      </c>
      <c r="F96" s="137">
        <f t="shared" si="20"/>
        <v>13752</v>
      </c>
      <c r="G96" s="137">
        <f t="shared" si="24"/>
        <v>-4.1117599976132624E-3</v>
      </c>
      <c r="K96" s="137">
        <f>G96</f>
        <v>-4.1117599976132624E-3</v>
      </c>
      <c r="N96" s="121">
        <f t="shared" ca="1" si="18"/>
        <v>-1.6550591764179102E-3</v>
      </c>
      <c r="O96" s="61">
        <f t="shared" si="21"/>
        <v>-3.4499521302509377E-2</v>
      </c>
      <c r="P96" s="267">
        <f t="shared" si="22"/>
        <v>38047.946199999998</v>
      </c>
      <c r="R96" s="137">
        <f t="shared" si="25"/>
        <v>9.2341603712334166E-4</v>
      </c>
      <c r="S96" s="230">
        <v>1</v>
      </c>
      <c r="T96" s="137">
        <f t="shared" si="23"/>
        <v>9.2341603712334166E-4</v>
      </c>
      <c r="W96" s="121"/>
    </row>
    <row r="97" spans="1:23" s="137" customFormat="1">
      <c r="A97" s="248" t="s">
        <v>71</v>
      </c>
      <c r="B97" s="243"/>
      <c r="C97" s="233">
        <v>53093.396200000003</v>
      </c>
      <c r="D97" s="233">
        <v>2.0000000000000001E-4</v>
      </c>
      <c r="E97" s="137">
        <f t="shared" si="19"/>
        <v>13853.040274574527</v>
      </c>
      <c r="F97" s="137">
        <f t="shared" si="20"/>
        <v>13853</v>
      </c>
      <c r="G97" s="137">
        <f t="shared" si="24"/>
        <v>1.0740610006905627E-2</v>
      </c>
      <c r="J97" s="137">
        <f>G97</f>
        <v>1.0740610006905627E-2</v>
      </c>
      <c r="N97" s="121">
        <f t="shared" ca="1" si="18"/>
        <v>-1.5951149597947106E-3</v>
      </c>
      <c r="O97" s="61">
        <f t="shared" si="21"/>
        <v>-3.4766890643122633E-2</v>
      </c>
      <c r="P97" s="267">
        <f t="shared" si="22"/>
        <v>38074.896200000003</v>
      </c>
      <c r="R97" s="137">
        <f t="shared" si="25"/>
        <v>2.0709326154123224E-3</v>
      </c>
      <c r="S97" s="230">
        <v>1</v>
      </c>
      <c r="T97" s="137">
        <f t="shared" si="23"/>
        <v>2.0709326154123224E-3</v>
      </c>
      <c r="W97" s="121"/>
    </row>
    <row r="98" spans="1:23" s="137" customFormat="1">
      <c r="A98" s="172" t="s">
        <v>57</v>
      </c>
      <c r="B98" s="174" t="s">
        <v>54</v>
      </c>
      <c r="C98" s="175">
        <v>53093.781329999998</v>
      </c>
      <c r="D98" s="175">
        <v>1E-4</v>
      </c>
      <c r="E98" s="137">
        <f t="shared" si="19"/>
        <v>13854.484414793613</v>
      </c>
      <c r="F98" s="137">
        <f t="shared" si="20"/>
        <v>13854.5</v>
      </c>
      <c r="G98" s="137">
        <f t="shared" si="24"/>
        <v>-4.1563349950592965E-3</v>
      </c>
      <c r="K98" s="137">
        <f>G98</f>
        <v>-4.1563349950592965E-3</v>
      </c>
      <c r="N98" s="121">
        <f t="shared" ca="1" si="18"/>
        <v>-1.594224699151792E-3</v>
      </c>
      <c r="O98" s="61">
        <f t="shared" si="21"/>
        <v>-3.4770863012413923E-2</v>
      </c>
      <c r="P98" s="267">
        <f t="shared" si="22"/>
        <v>38075.281329999998</v>
      </c>
      <c r="R98" s="137">
        <f t="shared" si="25"/>
        <v>9.3724932572539145E-4</v>
      </c>
      <c r="S98" s="230">
        <v>1</v>
      </c>
      <c r="T98" s="137">
        <f t="shared" si="23"/>
        <v>9.3724932572539145E-4</v>
      </c>
      <c r="W98" s="121"/>
    </row>
    <row r="99" spans="1:23" s="137" customFormat="1">
      <c r="A99" s="173" t="s">
        <v>60</v>
      </c>
      <c r="B99" s="249"/>
      <c r="C99" s="236">
        <v>53095.514499999997</v>
      </c>
      <c r="D99" s="236">
        <v>3.0000000000000001E-3</v>
      </c>
      <c r="E99" s="137">
        <f t="shared" si="19"/>
        <v>13860.983364508111</v>
      </c>
      <c r="F99" s="137">
        <f t="shared" si="20"/>
        <v>13861</v>
      </c>
      <c r="G99" s="137">
        <f t="shared" si="24"/>
        <v>-4.4364299974404275E-3</v>
      </c>
      <c r="J99" s="137">
        <f>G99</f>
        <v>-4.4364299974404275E-3</v>
      </c>
      <c r="N99" s="121">
        <f t="shared" ca="1" si="18"/>
        <v>-1.5903669030324762E-3</v>
      </c>
      <c r="O99" s="61">
        <f t="shared" si="21"/>
        <v>-3.4788077132676155E-2</v>
      </c>
      <c r="P99" s="267">
        <f t="shared" si="22"/>
        <v>38077.014499999997</v>
      </c>
      <c r="R99" s="137">
        <f t="shared" si="25"/>
        <v>9.2122248382186319E-4</v>
      </c>
      <c r="S99" s="230">
        <v>1</v>
      </c>
      <c r="T99" s="137">
        <f t="shared" si="23"/>
        <v>9.2122248382186319E-4</v>
      </c>
      <c r="W99" s="121"/>
    </row>
    <row r="100" spans="1:23" s="137" customFormat="1">
      <c r="A100" s="250" t="s">
        <v>71</v>
      </c>
      <c r="B100" s="251"/>
      <c r="C100" s="236">
        <v>53112.447800000002</v>
      </c>
      <c r="D100" s="236">
        <v>2.9999999999999997E-4</v>
      </c>
      <c r="E100" s="137">
        <f t="shared" si="19"/>
        <v>13924.478962285921</v>
      </c>
      <c r="F100" s="137">
        <f t="shared" si="20"/>
        <v>13924.5</v>
      </c>
      <c r="G100" s="137">
        <f t="shared" si="24"/>
        <v>-5.6104349932866171E-3</v>
      </c>
      <c r="J100" s="137">
        <f>G100</f>
        <v>-5.6104349932866171E-3</v>
      </c>
      <c r="N100" s="121">
        <f t="shared" ca="1" si="18"/>
        <v>-1.5526792024822475E-3</v>
      </c>
      <c r="O100" s="61">
        <f t="shared" si="21"/>
        <v>-3.4956290296007261E-2</v>
      </c>
      <c r="P100" s="267">
        <f t="shared" si="22"/>
        <v>38093.947800000002</v>
      </c>
      <c r="R100" s="137">
        <f t="shared" si="25"/>
        <v>8.611792234482174E-4</v>
      </c>
      <c r="S100" s="230">
        <v>1</v>
      </c>
      <c r="T100" s="137">
        <f t="shared" si="23"/>
        <v>8.611792234482174E-4</v>
      </c>
      <c r="W100" s="121"/>
    </row>
    <row r="101" spans="1:23" s="137" customFormat="1">
      <c r="A101" s="250" t="s">
        <v>71</v>
      </c>
      <c r="B101" s="251"/>
      <c r="C101" s="236">
        <v>53163.387000000002</v>
      </c>
      <c r="D101" s="236">
        <v>2.2000000000000001E-3</v>
      </c>
      <c r="E101" s="137">
        <f t="shared" si="19"/>
        <v>14115.488095433193</v>
      </c>
      <c r="F101" s="137">
        <f t="shared" si="20"/>
        <v>14115.5</v>
      </c>
      <c r="G101" s="137">
        <f t="shared" si="24"/>
        <v>-3.1747649918543175E-3</v>
      </c>
      <c r="J101" s="137">
        <f>G101</f>
        <v>-3.1747649918543175E-3</v>
      </c>
      <c r="N101" s="121">
        <f t="shared" ca="1" si="18"/>
        <v>-1.4393193472839166E-3</v>
      </c>
      <c r="O101" s="61">
        <f t="shared" si="21"/>
        <v>-3.5462740394097671E-2</v>
      </c>
      <c r="P101" s="267">
        <f t="shared" si="22"/>
        <v>38144.887000000002</v>
      </c>
      <c r="R101" s="137">
        <f t="shared" si="25"/>
        <v>1.0425133555758718E-3</v>
      </c>
      <c r="S101" s="230">
        <v>1</v>
      </c>
      <c r="T101" s="137">
        <f t="shared" si="23"/>
        <v>1.0425133555758718E-3</v>
      </c>
      <c r="W101" s="121"/>
    </row>
    <row r="102" spans="1:23" s="137" customFormat="1">
      <c r="A102" s="250" t="s">
        <v>71</v>
      </c>
      <c r="B102" s="251"/>
      <c r="C102" s="236">
        <v>53164.455000000002</v>
      </c>
      <c r="D102" s="236">
        <v>2.8E-3</v>
      </c>
      <c r="E102" s="137">
        <f t="shared" si="19"/>
        <v>14119.492825664549</v>
      </c>
      <c r="F102" s="137">
        <f t="shared" si="20"/>
        <v>14119.5</v>
      </c>
      <c r="G102" s="137">
        <f t="shared" si="24"/>
        <v>-1.9132849920424633E-3</v>
      </c>
      <c r="J102" s="137">
        <f>G102</f>
        <v>-1.9132849920424633E-3</v>
      </c>
      <c r="N102" s="121">
        <f t="shared" ca="1" si="18"/>
        <v>-1.4369453189028002E-3</v>
      </c>
      <c r="O102" s="61">
        <f t="shared" si="21"/>
        <v>-3.5473354478874432E-2</v>
      </c>
      <c r="P102" s="267">
        <f t="shared" si="22"/>
        <v>38145.955000000002</v>
      </c>
      <c r="R102" s="137">
        <f t="shared" si="25"/>
        <v>1.1262782639609901E-3</v>
      </c>
      <c r="S102" s="230">
        <v>1</v>
      </c>
      <c r="T102" s="137">
        <f t="shared" si="23"/>
        <v>1.1262782639609901E-3</v>
      </c>
      <c r="W102" s="121"/>
    </row>
    <row r="103" spans="1:23" s="137" customFormat="1">
      <c r="A103" s="172" t="s">
        <v>61</v>
      </c>
      <c r="B103" s="174"/>
      <c r="C103" s="175">
        <v>53377.933900000004</v>
      </c>
      <c r="D103" s="175">
        <v>2.0000000000000001E-4</v>
      </c>
      <c r="E103" s="137">
        <f t="shared" si="19"/>
        <v>14919.984777525449</v>
      </c>
      <c r="F103" s="137">
        <f t="shared" si="20"/>
        <v>14920</v>
      </c>
      <c r="G103" s="137">
        <f t="shared" si="24"/>
        <v>-4.0595999962533824E-3</v>
      </c>
      <c r="K103" s="137">
        <f t="shared" ref="K103:K109" si="26">G103</f>
        <v>-4.0595999962533824E-3</v>
      </c>
      <c r="N103" s="121">
        <f t="shared" ca="1" si="18"/>
        <v>-9.6184288913178997E-4</v>
      </c>
      <c r="O103" s="61">
        <f t="shared" si="21"/>
        <v>-3.7603938217324023E-2</v>
      </c>
      <c r="P103" s="267">
        <f t="shared" si="22"/>
        <v>38359.433900000004</v>
      </c>
      <c r="R103" s="137">
        <f t="shared" si="25"/>
        <v>1.1252226266895806E-3</v>
      </c>
      <c r="S103" s="230">
        <v>1</v>
      </c>
      <c r="T103" s="137">
        <f t="shared" si="23"/>
        <v>1.1252226266895806E-3</v>
      </c>
      <c r="W103" s="121"/>
    </row>
    <row r="104" spans="1:23" s="137" customFormat="1">
      <c r="A104" s="150" t="s">
        <v>84</v>
      </c>
      <c r="B104" s="251" t="s">
        <v>54</v>
      </c>
      <c r="C104" s="252">
        <v>53381.936399999999</v>
      </c>
      <c r="D104" s="252">
        <v>6.9999999999999999E-4</v>
      </c>
      <c r="E104" s="137">
        <f t="shared" si="19"/>
        <v>14934.99314152451</v>
      </c>
      <c r="F104" s="137">
        <f t="shared" si="20"/>
        <v>14935</v>
      </c>
      <c r="G104" s="137">
        <f t="shared" si="24"/>
        <v>-1.829050001106225E-3</v>
      </c>
      <c r="K104" s="137">
        <f t="shared" si="26"/>
        <v>-1.829050001106225E-3</v>
      </c>
      <c r="N104" s="121">
        <f t="shared" ca="1" si="18"/>
        <v>-9.5294028270260199E-4</v>
      </c>
      <c r="O104" s="61">
        <f t="shared" si="21"/>
        <v>-3.7643984035236881E-2</v>
      </c>
      <c r="P104" s="267">
        <f t="shared" si="22"/>
        <v>38363.436399999999</v>
      </c>
      <c r="R104" s="137">
        <f t="shared" si="25"/>
        <v>1.2827094998691304E-3</v>
      </c>
      <c r="S104" s="230">
        <v>1</v>
      </c>
      <c r="T104" s="137">
        <f t="shared" si="23"/>
        <v>1.2827094998691304E-3</v>
      </c>
      <c r="W104" s="121"/>
    </row>
    <row r="105" spans="1:23" s="137" customFormat="1">
      <c r="A105" s="150" t="s">
        <v>84</v>
      </c>
      <c r="B105" s="251" t="s">
        <v>54</v>
      </c>
      <c r="C105" s="252">
        <v>53382.471599999997</v>
      </c>
      <c r="D105" s="252">
        <v>5.9999999999999995E-4</v>
      </c>
      <c r="E105" s="137">
        <f t="shared" si="19"/>
        <v>14937.000006337074</v>
      </c>
      <c r="F105" s="137">
        <f t="shared" si="20"/>
        <v>14937</v>
      </c>
      <c r="G105" s="137">
        <f t="shared" si="24"/>
        <v>1.6900012269616127E-6</v>
      </c>
      <c r="K105" s="137">
        <f t="shared" si="26"/>
        <v>1.6900012269616127E-6</v>
      </c>
      <c r="N105" s="121">
        <f t="shared" ca="1" si="18"/>
        <v>-9.5175326851204382E-4</v>
      </c>
      <c r="O105" s="61">
        <f t="shared" si="21"/>
        <v>-3.7649323817625265E-2</v>
      </c>
      <c r="P105" s="267">
        <f t="shared" si="22"/>
        <v>38363.971599999997</v>
      </c>
      <c r="R105" s="137">
        <f t="shared" si="25"/>
        <v>1.4175988415874013E-3</v>
      </c>
      <c r="S105" s="230">
        <v>1</v>
      </c>
      <c r="T105" s="137">
        <f t="shared" si="23"/>
        <v>1.4175988415874013E-3</v>
      </c>
      <c r="W105" s="121"/>
    </row>
    <row r="106" spans="1:23" s="137" customFormat="1">
      <c r="A106" s="150" t="s">
        <v>84</v>
      </c>
      <c r="B106" s="251" t="s">
        <v>53</v>
      </c>
      <c r="C106" s="252">
        <v>53382.596799999999</v>
      </c>
      <c r="D106" s="252">
        <v>5.9999999999999995E-4</v>
      </c>
      <c r="E106" s="239">
        <f t="shared" si="19"/>
        <v>14937.46947471252</v>
      </c>
      <c r="F106" s="239">
        <f t="shared" si="20"/>
        <v>14937.5</v>
      </c>
      <c r="G106" s="239">
        <f t="shared" si="24"/>
        <v>-8.1406249955762178E-3</v>
      </c>
      <c r="K106" s="137">
        <f t="shared" si="26"/>
        <v>-8.1406249955762178E-3</v>
      </c>
      <c r="N106" s="121">
        <f t="shared" ca="1" si="18"/>
        <v>-9.5145651496440428E-4</v>
      </c>
      <c r="O106" s="61">
        <f t="shared" si="21"/>
        <v>-3.7650658775722358E-2</v>
      </c>
      <c r="P106" s="267">
        <f t="shared" si="22"/>
        <v>38364.096799999999</v>
      </c>
      <c r="R106" s="137">
        <f t="shared" si="25"/>
        <v>8.7084209370536631E-4</v>
      </c>
      <c r="S106" s="230">
        <v>1</v>
      </c>
      <c r="T106" s="137">
        <f t="shared" si="23"/>
        <v>8.7084209370536631E-4</v>
      </c>
      <c r="W106" s="121"/>
    </row>
    <row r="107" spans="1:23" s="137" customFormat="1">
      <c r="A107" s="248" t="s">
        <v>74</v>
      </c>
      <c r="B107" s="243" t="s">
        <v>53</v>
      </c>
      <c r="C107" s="244">
        <v>53401.268700000001</v>
      </c>
      <c r="D107" s="233">
        <v>1E-4</v>
      </c>
      <c r="E107" s="137">
        <f t="shared" si="19"/>
        <v>15007.484383333242</v>
      </c>
      <c r="F107" s="137">
        <f t="shared" si="20"/>
        <v>15007.5</v>
      </c>
      <c r="G107" s="137">
        <f t="shared" si="24"/>
        <v>-4.1647249963716604E-3</v>
      </c>
      <c r="K107" s="137">
        <f t="shared" si="26"/>
        <v>-4.1647249963716604E-3</v>
      </c>
      <c r="N107" s="121">
        <f t="shared" ca="1" si="18"/>
        <v>-9.0991101829485978E-4</v>
      </c>
      <c r="O107" s="61">
        <f t="shared" si="21"/>
        <v>-3.7837602259315706E-2</v>
      </c>
      <c r="P107" s="267">
        <f t="shared" si="22"/>
        <v>38382.768700000001</v>
      </c>
      <c r="R107" s="137">
        <f t="shared" si="25"/>
        <v>1.133862663165294E-3</v>
      </c>
      <c r="S107" s="230">
        <v>1</v>
      </c>
      <c r="T107" s="137">
        <f t="shared" si="23"/>
        <v>1.133862663165294E-3</v>
      </c>
      <c r="W107" s="121"/>
    </row>
    <row r="108" spans="1:23" s="137" customFormat="1">
      <c r="A108" s="235" t="s">
        <v>74</v>
      </c>
      <c r="B108" s="251" t="s">
        <v>53</v>
      </c>
      <c r="C108" s="252">
        <v>53401.268700000001</v>
      </c>
      <c r="D108" s="252">
        <v>1E-4</v>
      </c>
      <c r="E108" s="137">
        <f t="shared" si="19"/>
        <v>15007.484383333242</v>
      </c>
      <c r="F108" s="137">
        <f t="shared" si="20"/>
        <v>15007.5</v>
      </c>
      <c r="G108" s="137">
        <f t="shared" si="24"/>
        <v>-4.1647249963716604E-3</v>
      </c>
      <c r="K108" s="137">
        <f t="shared" si="26"/>
        <v>-4.1647249963716604E-3</v>
      </c>
      <c r="N108" s="121">
        <f t="shared" ca="1" si="18"/>
        <v>-9.0991101829485978E-4</v>
      </c>
      <c r="O108" s="61">
        <f t="shared" si="21"/>
        <v>-3.7837602259315706E-2</v>
      </c>
      <c r="P108" s="267">
        <f t="shared" si="22"/>
        <v>38382.768700000001</v>
      </c>
      <c r="R108" s="137">
        <f t="shared" si="25"/>
        <v>1.133862663165294E-3</v>
      </c>
      <c r="S108" s="230">
        <v>1</v>
      </c>
      <c r="T108" s="137">
        <f t="shared" si="23"/>
        <v>1.133862663165294E-3</v>
      </c>
      <c r="W108" s="121"/>
    </row>
    <row r="109" spans="1:23" s="137" customFormat="1">
      <c r="A109" s="250" t="s">
        <v>73</v>
      </c>
      <c r="B109" s="251" t="s">
        <v>54</v>
      </c>
      <c r="C109" s="252">
        <v>53405.002</v>
      </c>
      <c r="D109" s="252">
        <v>2.0000000000000001E-4</v>
      </c>
      <c r="E109" s="137">
        <f t="shared" si="19"/>
        <v>15021.483315330184</v>
      </c>
      <c r="F109" s="137">
        <f t="shared" si="20"/>
        <v>15021.5</v>
      </c>
      <c r="G109" s="137">
        <f t="shared" si="24"/>
        <v>-4.4495449983514845E-3</v>
      </c>
      <c r="K109" s="137">
        <f t="shared" si="26"/>
        <v>-4.4495449983514845E-3</v>
      </c>
      <c r="N109" s="121">
        <f t="shared" ca="1" si="18"/>
        <v>-9.0160191896095088E-4</v>
      </c>
      <c r="O109" s="61">
        <f t="shared" si="21"/>
        <v>-3.7875002716034369E-2</v>
      </c>
      <c r="P109" s="267">
        <f t="shared" si="22"/>
        <v>38386.502</v>
      </c>
      <c r="R109" s="137">
        <f t="shared" si="25"/>
        <v>1.1172612236366062E-3</v>
      </c>
      <c r="S109" s="230">
        <v>1</v>
      </c>
      <c r="T109" s="137">
        <f t="shared" si="23"/>
        <v>1.1172612236366062E-3</v>
      </c>
      <c r="W109" s="121"/>
    </row>
    <row r="110" spans="1:23" s="137" customFormat="1">
      <c r="A110" s="235" t="s">
        <v>78</v>
      </c>
      <c r="B110" s="249"/>
      <c r="C110" s="236">
        <v>53406.601699999999</v>
      </c>
      <c r="D110" s="236">
        <v>1E-4</v>
      </c>
      <c r="E110" s="137">
        <f t="shared" si="19"/>
        <v>15027.481786258182</v>
      </c>
      <c r="F110" s="137">
        <f t="shared" si="20"/>
        <v>15027.5</v>
      </c>
      <c r="G110" s="137">
        <f t="shared" si="24"/>
        <v>-4.8573249951004982E-3</v>
      </c>
      <c r="J110" s="137">
        <f>G110</f>
        <v>-4.8573249951004982E-3</v>
      </c>
      <c r="N110" s="121">
        <f t="shared" ca="1" si="18"/>
        <v>-8.9804087638927464E-4</v>
      </c>
      <c r="O110" s="61">
        <f t="shared" si="21"/>
        <v>-3.7891032683199509E-2</v>
      </c>
      <c r="P110" s="267">
        <f t="shared" si="22"/>
        <v>38388.101699999999</v>
      </c>
      <c r="R110" s="137">
        <f t="shared" si="25"/>
        <v>1.0912258436227716E-3</v>
      </c>
      <c r="S110" s="230">
        <v>1</v>
      </c>
      <c r="T110" s="137">
        <f t="shared" si="23"/>
        <v>1.0912258436227716E-3</v>
      </c>
      <c r="W110" s="121"/>
    </row>
    <row r="111" spans="1:23" s="137" customFormat="1">
      <c r="A111" s="250" t="s">
        <v>72</v>
      </c>
      <c r="B111" s="251" t="s">
        <v>53</v>
      </c>
      <c r="C111" s="252">
        <v>53408.468500000003</v>
      </c>
      <c r="D111" s="252">
        <v>1E-4</v>
      </c>
      <c r="E111" s="137">
        <f t="shared" si="19"/>
        <v>15034.481814718778</v>
      </c>
      <c r="F111" s="137">
        <f t="shared" si="20"/>
        <v>15034.5</v>
      </c>
      <c r="G111" s="137">
        <f t="shared" si="24"/>
        <v>-4.8497349926037714E-3</v>
      </c>
      <c r="K111" s="137">
        <f>G111</f>
        <v>-4.8497349926037714E-3</v>
      </c>
      <c r="N111" s="121">
        <f t="shared" ca="1" si="18"/>
        <v>-8.9388632672232106E-4</v>
      </c>
      <c r="O111" s="61">
        <f t="shared" si="21"/>
        <v>-3.7909735221558848E-2</v>
      </c>
      <c r="P111" s="267">
        <f t="shared" si="22"/>
        <v>38389.968500000003</v>
      </c>
      <c r="R111" s="137">
        <f t="shared" si="25"/>
        <v>1.0929636151385098E-3</v>
      </c>
      <c r="S111" s="230">
        <v>1</v>
      </c>
      <c r="T111" s="137">
        <f t="shared" si="23"/>
        <v>1.0929636151385098E-3</v>
      </c>
      <c r="W111" s="121"/>
    </row>
    <row r="112" spans="1:23" s="137" customFormat="1">
      <c r="A112" s="235" t="s">
        <v>78</v>
      </c>
      <c r="B112" s="249"/>
      <c r="C112" s="236">
        <v>53408.602700000003</v>
      </c>
      <c r="D112" s="236">
        <v>2.0000000000000001E-4</v>
      </c>
      <c r="E112" s="137">
        <f t="shared" si="19"/>
        <v>15034.985030820884</v>
      </c>
      <c r="F112" s="137">
        <f t="shared" si="20"/>
        <v>15035</v>
      </c>
      <c r="G112" s="137">
        <f t="shared" si="24"/>
        <v>-3.9920499912113883E-3</v>
      </c>
      <c r="J112" s="137">
        <f>G112</f>
        <v>-3.9920499912113883E-3</v>
      </c>
      <c r="N112" s="121">
        <f t="shared" ca="1" si="18"/>
        <v>-8.9358957317468152E-4</v>
      </c>
      <c r="O112" s="61">
        <f t="shared" si="21"/>
        <v>-3.7911071154655945E-2</v>
      </c>
      <c r="P112" s="267">
        <f t="shared" si="22"/>
        <v>38390.102700000003</v>
      </c>
      <c r="R112" s="137">
        <f t="shared" si="25"/>
        <v>1.1504999966861999E-3</v>
      </c>
      <c r="S112" s="230">
        <v>1</v>
      </c>
      <c r="T112" s="137">
        <f t="shared" si="23"/>
        <v>1.1504999966861999E-3</v>
      </c>
      <c r="W112" s="121"/>
    </row>
    <row r="113" spans="1:23" s="137" customFormat="1">
      <c r="A113" s="250" t="s">
        <v>72</v>
      </c>
      <c r="B113" s="251" t="s">
        <v>53</v>
      </c>
      <c r="C113" s="252">
        <v>53408.603000000003</v>
      </c>
      <c r="D113" s="252">
        <v>1E-4</v>
      </c>
      <c r="E113" s="137">
        <f t="shared" si="19"/>
        <v>15034.986155745106</v>
      </c>
      <c r="F113" s="137">
        <f t="shared" si="20"/>
        <v>15035</v>
      </c>
      <c r="G113" s="137">
        <f t="shared" si="24"/>
        <v>-3.6920499915140681E-3</v>
      </c>
      <c r="K113" s="137">
        <f>G113</f>
        <v>-3.6920499915140681E-3</v>
      </c>
      <c r="N113" s="121">
        <f t="shared" ca="1" si="18"/>
        <v>-8.9358957317468152E-4</v>
      </c>
      <c r="O113" s="61">
        <f t="shared" si="21"/>
        <v>-3.7911071154655945E-2</v>
      </c>
      <c r="P113" s="267">
        <f t="shared" si="22"/>
        <v>38390.103000000003</v>
      </c>
      <c r="R113" s="137">
        <f t="shared" si="25"/>
        <v>1.1709414093635517E-3</v>
      </c>
      <c r="S113" s="230">
        <v>1</v>
      </c>
      <c r="T113" s="137">
        <f t="shared" si="23"/>
        <v>1.1709414093635517E-3</v>
      </c>
      <c r="W113" s="121"/>
    </row>
    <row r="114" spans="1:23" s="137" customFormat="1">
      <c r="A114" s="250" t="s">
        <v>74</v>
      </c>
      <c r="B114" s="251" t="s">
        <v>54</v>
      </c>
      <c r="C114" s="252">
        <v>53473.273500000003</v>
      </c>
      <c r="D114" s="236">
        <v>6.9999999999999999E-4</v>
      </c>
      <c r="E114" s="137">
        <f t="shared" si="19"/>
        <v>15277.484195470906</v>
      </c>
      <c r="F114" s="137">
        <f t="shared" si="20"/>
        <v>15277.5</v>
      </c>
      <c r="G114" s="137">
        <f t="shared" si="24"/>
        <v>-4.2148249922320247E-3</v>
      </c>
      <c r="K114" s="137">
        <f>G114</f>
        <v>-4.2148249922320247E-3</v>
      </c>
      <c r="N114" s="121">
        <f t="shared" ref="N114:N145" ca="1" si="27">+C$11+C$12*F114</f>
        <v>-7.4966410256947259E-4</v>
      </c>
      <c r="O114" s="61">
        <f t="shared" si="21"/>
        <v>-3.8559587981747169E-2</v>
      </c>
      <c r="P114" s="267">
        <f t="shared" si="22"/>
        <v>38454.773500000003</v>
      </c>
      <c r="R114" s="137">
        <f t="shared" si="25"/>
        <v>1.1795627448059692E-3</v>
      </c>
      <c r="S114" s="230">
        <v>1</v>
      </c>
      <c r="T114" s="137">
        <f t="shared" si="23"/>
        <v>1.1795627448059692E-3</v>
      </c>
      <c r="W114" s="121"/>
    </row>
    <row r="115" spans="1:23" s="137" customFormat="1">
      <c r="A115" s="235" t="s">
        <v>74</v>
      </c>
      <c r="B115" s="251" t="s">
        <v>54</v>
      </c>
      <c r="C115" s="252">
        <v>53473.273500000003</v>
      </c>
      <c r="D115" s="252">
        <v>6.9999999999999999E-4</v>
      </c>
      <c r="E115" s="137">
        <f t="shared" si="19"/>
        <v>15277.484195470906</v>
      </c>
      <c r="F115" s="137">
        <f t="shared" si="20"/>
        <v>15277.5</v>
      </c>
      <c r="G115" s="137">
        <f t="shared" si="24"/>
        <v>-4.2148249922320247E-3</v>
      </c>
      <c r="K115" s="137">
        <f>G115</f>
        <v>-4.2148249922320247E-3</v>
      </c>
      <c r="N115" s="121">
        <f t="shared" ca="1" si="27"/>
        <v>-7.4966410256947259E-4</v>
      </c>
      <c r="O115" s="61">
        <f t="shared" si="21"/>
        <v>-3.8559587981747169E-2</v>
      </c>
      <c r="P115" s="267">
        <f t="shared" si="22"/>
        <v>38454.773500000003</v>
      </c>
      <c r="R115" s="137">
        <f t="shared" si="25"/>
        <v>1.1795627448059692E-3</v>
      </c>
      <c r="S115" s="230">
        <v>1</v>
      </c>
      <c r="T115" s="137">
        <f t="shared" si="23"/>
        <v>1.1795627448059692E-3</v>
      </c>
      <c r="W115" s="121"/>
    </row>
    <row r="116" spans="1:23" s="137" customFormat="1">
      <c r="A116" s="250" t="s">
        <v>74</v>
      </c>
      <c r="B116" s="251" t="s">
        <v>53</v>
      </c>
      <c r="C116" s="252">
        <v>53474.073499999999</v>
      </c>
      <c r="D116" s="236">
        <v>1E-4</v>
      </c>
      <c r="E116" s="137">
        <f t="shared" si="19"/>
        <v>15280.483993397002</v>
      </c>
      <c r="F116" s="137">
        <f t="shared" si="20"/>
        <v>15280.5</v>
      </c>
      <c r="G116" s="137">
        <f t="shared" si="24"/>
        <v>-4.268714998033829E-3</v>
      </c>
      <c r="K116" s="137">
        <f>G116</f>
        <v>-4.268714998033829E-3</v>
      </c>
      <c r="N116" s="121">
        <f t="shared" ca="1" si="27"/>
        <v>-7.4788358128363361E-4</v>
      </c>
      <c r="O116" s="61">
        <f t="shared" si="21"/>
        <v>-3.856761823532974E-2</v>
      </c>
      <c r="P116" s="267">
        <f t="shared" si="22"/>
        <v>38455.573499999999</v>
      </c>
      <c r="R116" s="137">
        <f t="shared" si="25"/>
        <v>1.1764147632813879E-3</v>
      </c>
      <c r="S116" s="230">
        <v>1</v>
      </c>
      <c r="T116" s="137">
        <f t="shared" si="23"/>
        <v>1.1764147632813879E-3</v>
      </c>
      <c r="W116" s="121"/>
    </row>
    <row r="117" spans="1:23" s="137" customFormat="1">
      <c r="A117" s="235" t="s">
        <v>74</v>
      </c>
      <c r="B117" s="251" t="s">
        <v>53</v>
      </c>
      <c r="C117" s="252">
        <v>53474.073499999999</v>
      </c>
      <c r="D117" s="252">
        <v>1E-4</v>
      </c>
      <c r="E117" s="137">
        <f t="shared" ref="E117:E148" si="28">(C117-C$7)/C$8</f>
        <v>15280.483993397002</v>
      </c>
      <c r="F117" s="137">
        <f t="shared" ref="F117:F148" si="29">ROUND(2*E117,0)/2</f>
        <v>15280.5</v>
      </c>
      <c r="G117" s="137">
        <f t="shared" si="24"/>
        <v>-4.268714998033829E-3</v>
      </c>
      <c r="K117" s="137">
        <f>G117</f>
        <v>-4.268714998033829E-3</v>
      </c>
      <c r="N117" s="121">
        <f t="shared" ca="1" si="27"/>
        <v>-7.4788358128363361E-4</v>
      </c>
      <c r="O117" s="61">
        <f t="shared" ref="O117:O148" si="30">D$11+D$12*F117+D$13*F117^2</f>
        <v>-3.856761823532974E-2</v>
      </c>
      <c r="P117" s="267">
        <f t="shared" ref="P117:P148" si="31">C117-15018.5</f>
        <v>38455.573499999999</v>
      </c>
      <c r="R117" s="137">
        <f t="shared" si="25"/>
        <v>1.1764147632813879E-3</v>
      </c>
      <c r="S117" s="230">
        <v>1</v>
      </c>
      <c r="T117" s="137">
        <f t="shared" ref="T117:T148" si="32">+R117*S117</f>
        <v>1.1764147632813879E-3</v>
      </c>
      <c r="W117" s="121"/>
    </row>
    <row r="118" spans="1:23" s="137" customFormat="1">
      <c r="A118" s="250" t="s">
        <v>71</v>
      </c>
      <c r="B118" s="251"/>
      <c r="C118" s="236">
        <v>53476.4732</v>
      </c>
      <c r="D118" s="236">
        <v>8.9999999999999998E-4</v>
      </c>
      <c r="E118" s="137">
        <f t="shared" si="28"/>
        <v>15289.482262251122</v>
      </c>
      <c r="F118" s="137">
        <f t="shared" si="29"/>
        <v>15289.5</v>
      </c>
      <c r="G118" s="137">
        <f t="shared" si="24"/>
        <v>-4.7303849933086894E-3</v>
      </c>
      <c r="J118" s="137">
        <f>G118</f>
        <v>-4.7303849933086894E-3</v>
      </c>
      <c r="N118" s="121">
        <f t="shared" ca="1" si="27"/>
        <v>-7.4254201742612186E-4</v>
      </c>
      <c r="O118" s="61">
        <f t="shared" si="30"/>
        <v>-3.8591710076077458E-2</v>
      </c>
      <c r="P118" s="267">
        <f t="shared" si="31"/>
        <v>38457.9732</v>
      </c>
      <c r="R118" s="137">
        <f t="shared" si="25"/>
        <v>1.1465893363609453E-3</v>
      </c>
      <c r="S118" s="230">
        <v>1</v>
      </c>
      <c r="T118" s="137">
        <f t="shared" si="32"/>
        <v>1.1465893363609453E-3</v>
      </c>
      <c r="W118" s="121"/>
    </row>
    <row r="119" spans="1:23" s="137" customFormat="1">
      <c r="A119" s="210" t="s">
        <v>749</v>
      </c>
      <c r="B119" s="210" t="s">
        <v>53</v>
      </c>
      <c r="C119" s="215">
        <v>53484.343200000003</v>
      </c>
      <c r="D119" s="215" t="s">
        <v>212</v>
      </c>
      <c r="E119" s="182">
        <f t="shared" si="28"/>
        <v>15318.992774349261</v>
      </c>
      <c r="F119" s="137">
        <f t="shared" si="29"/>
        <v>15319</v>
      </c>
      <c r="G119" s="137">
        <f t="shared" si="24"/>
        <v>-1.9269699914730154E-3</v>
      </c>
      <c r="K119" s="137">
        <f t="shared" ref="K119:K130" si="33">G119</f>
        <v>-1.9269699914730154E-3</v>
      </c>
      <c r="N119" s="121">
        <f t="shared" ca="1" si="27"/>
        <v>-7.250335581153837E-4</v>
      </c>
      <c r="O119" s="61">
        <f t="shared" si="30"/>
        <v>-3.8670689133806078E-2</v>
      </c>
      <c r="P119" s="267">
        <f t="shared" si="31"/>
        <v>38465.843200000003</v>
      </c>
      <c r="R119" s="137">
        <f>+(K119-O119)^2</f>
        <v>1.3501008964106531E-3</v>
      </c>
      <c r="S119" s="230">
        <v>1</v>
      </c>
      <c r="T119" s="137">
        <f t="shared" si="32"/>
        <v>1.3501008964106531E-3</v>
      </c>
      <c r="W119" s="121"/>
    </row>
    <row r="120" spans="1:23" s="137" customFormat="1">
      <c r="A120" s="150" t="s">
        <v>84</v>
      </c>
      <c r="B120" s="251" t="s">
        <v>53</v>
      </c>
      <c r="C120" s="252">
        <v>53509.805699999997</v>
      </c>
      <c r="D120" s="252">
        <v>5.9999999999999995E-4</v>
      </c>
      <c r="E120" s="137">
        <f t="shared" si="28"/>
        <v>15414.470717716278</v>
      </c>
      <c r="F120" s="137">
        <f t="shared" si="29"/>
        <v>15414.5</v>
      </c>
      <c r="G120" s="137">
        <f t="shared" si="24"/>
        <v>-7.8091350005706772E-3</v>
      </c>
      <c r="K120" s="137">
        <f t="shared" si="33"/>
        <v>-7.8091350005706772E-3</v>
      </c>
      <c r="N120" s="121">
        <f t="shared" ca="1" si="27"/>
        <v>-6.683536305162191E-4</v>
      </c>
      <c r="O120" s="61">
        <f t="shared" si="30"/>
        <v>-3.8926486475351282E-2</v>
      </c>
      <c r="P120" s="267">
        <f t="shared" si="31"/>
        <v>38491.305699999997</v>
      </c>
      <c r="R120" s="137">
        <f t="shared" ref="R120:R159" si="34">+(G120-O120)^2</f>
        <v>9.6828956280503066E-4</v>
      </c>
      <c r="S120" s="230">
        <v>1</v>
      </c>
      <c r="T120" s="137">
        <f t="shared" si="32"/>
        <v>9.6828956280503066E-4</v>
      </c>
      <c r="W120" s="121"/>
    </row>
    <row r="121" spans="1:23" s="137" customFormat="1">
      <c r="A121" s="150" t="s">
        <v>84</v>
      </c>
      <c r="B121" s="251" t="s">
        <v>54</v>
      </c>
      <c r="C121" s="252">
        <v>53511.813499999997</v>
      </c>
      <c r="D121" s="252">
        <v>5.0000000000000001E-4</v>
      </c>
      <c r="E121" s="137">
        <f t="shared" si="28"/>
        <v>15421.999460561337</v>
      </c>
      <c r="F121" s="137">
        <f t="shared" si="29"/>
        <v>15422</v>
      </c>
      <c r="G121" s="137">
        <f t="shared" si="24"/>
        <v>-1.4386000111699104E-4</v>
      </c>
      <c r="K121" s="137">
        <f t="shared" si="33"/>
        <v>-1.4386000111699104E-4</v>
      </c>
      <c r="N121" s="121">
        <f t="shared" ca="1" si="27"/>
        <v>-6.6390232730162597E-4</v>
      </c>
      <c r="O121" s="61">
        <f t="shared" si="30"/>
        <v>-3.8946582996807713E-2</v>
      </c>
      <c r="P121" s="267">
        <f t="shared" si="31"/>
        <v>38493.313499999997</v>
      </c>
      <c r="R121" s="137">
        <f t="shared" si="34"/>
        <v>1.5056513118803056E-3</v>
      </c>
      <c r="S121" s="230">
        <v>1</v>
      </c>
      <c r="T121" s="137">
        <f t="shared" si="32"/>
        <v>1.5056513118803056E-3</v>
      </c>
      <c r="W121" s="121"/>
    </row>
    <row r="122" spans="1:23" s="137" customFormat="1">
      <c r="A122" s="150" t="s">
        <v>84</v>
      </c>
      <c r="B122" s="251" t="s">
        <v>53</v>
      </c>
      <c r="C122" s="252">
        <v>53513.809300000001</v>
      </c>
      <c r="D122" s="252">
        <v>5.9999999999999995E-4</v>
      </c>
      <c r="E122" s="137">
        <f t="shared" si="28"/>
        <v>15429.48320643752</v>
      </c>
      <c r="F122" s="137">
        <f t="shared" si="29"/>
        <v>15429.5</v>
      </c>
      <c r="G122" s="137">
        <f t="shared" si="24"/>
        <v>-4.478584996832069E-3</v>
      </c>
      <c r="K122" s="137">
        <f t="shared" si="33"/>
        <v>-4.478584996832069E-3</v>
      </c>
      <c r="N122" s="121">
        <f t="shared" ca="1" si="27"/>
        <v>-6.5945102408703112E-4</v>
      </c>
      <c r="O122" s="61">
        <f t="shared" si="30"/>
        <v>-3.896668064326414E-2</v>
      </c>
      <c r="P122" s="267">
        <f t="shared" si="31"/>
        <v>38495.309300000001</v>
      </c>
      <c r="R122" s="137">
        <f t="shared" si="34"/>
        <v>1.1894287413174469E-3</v>
      </c>
      <c r="S122" s="230">
        <v>1</v>
      </c>
      <c r="T122" s="137">
        <f t="shared" si="32"/>
        <v>1.1894287413174469E-3</v>
      </c>
      <c r="W122" s="121"/>
    </row>
    <row r="123" spans="1:23" s="137" customFormat="1">
      <c r="A123" s="150" t="s">
        <v>84</v>
      </c>
      <c r="B123" s="251" t="s">
        <v>53</v>
      </c>
      <c r="C123" s="252">
        <v>53514.614699999998</v>
      </c>
      <c r="D123" s="252">
        <v>6.9999999999999999E-4</v>
      </c>
      <c r="E123" s="137">
        <f t="shared" si="28"/>
        <v>15432.503252999626</v>
      </c>
      <c r="F123" s="137">
        <f t="shared" si="29"/>
        <v>15432.5</v>
      </c>
      <c r="G123" s="137">
        <f t="shared" ref="G123:G154" si="35">C123-(C$7+C$8*F123)</f>
        <v>8.6752499919384718E-4</v>
      </c>
      <c r="K123" s="137">
        <f t="shared" si="33"/>
        <v>8.6752499919384718E-4</v>
      </c>
      <c r="N123" s="121">
        <f t="shared" ca="1" si="27"/>
        <v>-6.5767050280119387E-4</v>
      </c>
      <c r="O123" s="61">
        <f t="shared" si="30"/>
        <v>-3.8974720016846716E-2</v>
      </c>
      <c r="P123" s="267">
        <f t="shared" si="31"/>
        <v>38496.114699999998</v>
      </c>
      <c r="R123" s="137">
        <f t="shared" si="34"/>
        <v>1.587404487918209E-3</v>
      </c>
      <c r="S123" s="230">
        <v>1</v>
      </c>
      <c r="T123" s="137">
        <f t="shared" si="32"/>
        <v>1.587404487918209E-3</v>
      </c>
      <c r="W123" s="121"/>
    </row>
    <row r="124" spans="1:23" s="137" customFormat="1">
      <c r="A124" s="150" t="s">
        <v>84</v>
      </c>
      <c r="B124" s="251" t="s">
        <v>53</v>
      </c>
      <c r="C124" s="252">
        <v>53531.410300000003</v>
      </c>
      <c r="D124" s="252">
        <v>5.9999999999999995E-4</v>
      </c>
      <c r="E124" s="137">
        <f t="shared" si="28"/>
        <v>15495.482510559406</v>
      </c>
      <c r="F124" s="137">
        <f t="shared" si="29"/>
        <v>15495.5</v>
      </c>
      <c r="G124" s="137">
        <f t="shared" si="35"/>
        <v>-4.66416499693878E-3</v>
      </c>
      <c r="K124" s="137">
        <f t="shared" si="33"/>
        <v>-4.66416499693878E-3</v>
      </c>
      <c r="N124" s="121">
        <f t="shared" ca="1" si="27"/>
        <v>-6.2027955579860294E-4</v>
      </c>
      <c r="O124" s="61">
        <f t="shared" si="30"/>
        <v>-3.9143588442080726E-2</v>
      </c>
      <c r="P124" s="267">
        <f t="shared" si="31"/>
        <v>38512.910300000003</v>
      </c>
      <c r="R124" s="137">
        <f t="shared" si="34"/>
        <v>1.1888306411094042E-3</v>
      </c>
      <c r="S124" s="230">
        <v>1</v>
      </c>
      <c r="T124" s="137">
        <f t="shared" si="32"/>
        <v>1.1888306411094042E-3</v>
      </c>
      <c r="W124" s="121"/>
    </row>
    <row r="125" spans="1:23" s="137" customFormat="1">
      <c r="A125" s="150" t="s">
        <v>84</v>
      </c>
      <c r="B125" s="251" t="s">
        <v>54</v>
      </c>
      <c r="C125" s="252">
        <v>53531.811399999999</v>
      </c>
      <c r="D125" s="252">
        <v>5.0000000000000001E-4</v>
      </c>
      <c r="E125" s="137">
        <f t="shared" si="28"/>
        <v>15496.986534244594</v>
      </c>
      <c r="F125" s="137">
        <f t="shared" si="29"/>
        <v>15497</v>
      </c>
      <c r="G125" s="137">
        <f t="shared" si="35"/>
        <v>-3.591109998524189E-3</v>
      </c>
      <c r="K125" s="137">
        <f t="shared" si="33"/>
        <v>-3.591109998524189E-3</v>
      </c>
      <c r="N125" s="121">
        <f t="shared" ca="1" si="27"/>
        <v>-6.1938929515568432E-4</v>
      </c>
      <c r="O125" s="61">
        <f t="shared" si="30"/>
        <v>-3.9147610086372006E-2</v>
      </c>
      <c r="P125" s="267">
        <f t="shared" si="31"/>
        <v>38513.311399999999</v>
      </c>
      <c r="R125" s="137">
        <f t="shared" si="34"/>
        <v>1.2642646984971219E-3</v>
      </c>
      <c r="S125" s="230">
        <v>1</v>
      </c>
      <c r="T125" s="137">
        <f t="shared" si="32"/>
        <v>1.2642646984971219E-3</v>
      </c>
    </row>
    <row r="126" spans="1:23" s="137" customFormat="1">
      <c r="A126" s="150" t="s">
        <v>84</v>
      </c>
      <c r="B126" s="162" t="s">
        <v>53</v>
      </c>
      <c r="C126" s="187">
        <v>53531.946000000004</v>
      </c>
      <c r="D126" s="187">
        <v>6.9999999999999999E-4</v>
      </c>
      <c r="E126" s="137">
        <f t="shared" si="28"/>
        <v>15497.491250245681</v>
      </c>
      <c r="F126" s="137">
        <f t="shared" si="29"/>
        <v>15497.5</v>
      </c>
      <c r="G126" s="137">
        <f t="shared" si="35"/>
        <v>-2.3334249926847406E-3</v>
      </c>
      <c r="K126" s="137">
        <f t="shared" si="33"/>
        <v>-2.3334249926847406E-3</v>
      </c>
      <c r="N126" s="121">
        <f t="shared" ca="1" si="27"/>
        <v>-6.1909254160804478E-4</v>
      </c>
      <c r="O126" s="61">
        <f t="shared" si="30"/>
        <v>-3.9148950644469105E-2</v>
      </c>
      <c r="P126" s="267">
        <f t="shared" si="31"/>
        <v>38513.446000000004</v>
      </c>
      <c r="R126" s="137">
        <f t="shared" si="34"/>
        <v>1.3553829290171926E-3</v>
      </c>
      <c r="S126" s="230">
        <v>1</v>
      </c>
      <c r="T126" s="137">
        <f t="shared" si="32"/>
        <v>1.3553829290171926E-3</v>
      </c>
    </row>
    <row r="127" spans="1:23" s="137" customFormat="1">
      <c r="A127" s="150" t="s">
        <v>84</v>
      </c>
      <c r="B127" s="162" t="s">
        <v>54</v>
      </c>
      <c r="C127" s="187">
        <v>53532.345999999998</v>
      </c>
      <c r="D127" s="187">
        <v>4.0000000000000002E-4</v>
      </c>
      <c r="E127" s="137">
        <f t="shared" si="28"/>
        <v>15498.991149208714</v>
      </c>
      <c r="F127" s="137">
        <f t="shared" si="29"/>
        <v>15499</v>
      </c>
      <c r="G127" s="137">
        <f t="shared" si="35"/>
        <v>-2.3603700028616004E-3</v>
      </c>
      <c r="K127" s="137">
        <f t="shared" si="33"/>
        <v>-2.3603700028616004E-3</v>
      </c>
      <c r="N127" s="121">
        <f t="shared" ca="1" si="27"/>
        <v>-6.1820228096512615E-4</v>
      </c>
      <c r="O127" s="61">
        <f t="shared" si="30"/>
        <v>-3.915297234876039E-2</v>
      </c>
      <c r="P127" s="267">
        <f t="shared" si="31"/>
        <v>38513.845999999998</v>
      </c>
      <c r="R127" s="137">
        <f t="shared" si="34"/>
        <v>1.3536955873834371E-3</v>
      </c>
      <c r="S127" s="230">
        <v>1</v>
      </c>
      <c r="T127" s="137">
        <f t="shared" si="32"/>
        <v>1.3536955873834371E-3</v>
      </c>
    </row>
    <row r="128" spans="1:23" s="137" customFormat="1">
      <c r="A128" s="164" t="s">
        <v>195</v>
      </c>
      <c r="B128" s="165" t="s">
        <v>53</v>
      </c>
      <c r="C128" s="164">
        <v>53814.632790000003</v>
      </c>
      <c r="D128" s="164">
        <v>1.2999999999999999E-3</v>
      </c>
      <c r="E128" s="137">
        <f t="shared" si="28"/>
        <v>16557.495308222326</v>
      </c>
      <c r="F128" s="137">
        <f t="shared" si="29"/>
        <v>16557.5</v>
      </c>
      <c r="G128" s="137">
        <f t="shared" si="35"/>
        <v>-1.2512249959399924E-3</v>
      </c>
      <c r="K128" s="137">
        <f t="shared" si="33"/>
        <v>-1.2512249959399924E-3</v>
      </c>
      <c r="N128" s="121">
        <f t="shared" ca="1" si="27"/>
        <v>1.002497938792056E-5</v>
      </c>
      <c r="O128" s="61">
        <f t="shared" si="30"/>
        <v>-4.2002175110311159E-2</v>
      </c>
      <c r="P128" s="267">
        <f t="shared" si="31"/>
        <v>38796.132790000003</v>
      </c>
      <c r="R128" s="137">
        <f t="shared" si="34"/>
        <v>1.6606399352239673E-3</v>
      </c>
      <c r="S128" s="230">
        <v>1</v>
      </c>
      <c r="T128" s="137">
        <f t="shared" si="32"/>
        <v>1.6606399352239673E-3</v>
      </c>
    </row>
    <row r="129" spans="1:20" s="137" customFormat="1">
      <c r="A129" s="150" t="s">
        <v>85</v>
      </c>
      <c r="B129" s="162" t="s">
        <v>53</v>
      </c>
      <c r="C129" s="187">
        <v>54138.927000000003</v>
      </c>
      <c r="D129" s="187">
        <v>1E-4</v>
      </c>
      <c r="E129" s="137">
        <f t="shared" si="28"/>
        <v>17773.516681482568</v>
      </c>
      <c r="F129" s="137">
        <f t="shared" si="29"/>
        <v>17773.5</v>
      </c>
      <c r="G129" s="137">
        <f t="shared" si="35"/>
        <v>4.4486950064310804E-3</v>
      </c>
      <c r="K129" s="137">
        <f t="shared" si="33"/>
        <v>4.4486950064310804E-3</v>
      </c>
      <c r="N129" s="121">
        <f t="shared" ca="1" si="27"/>
        <v>7.3172960724744371E-4</v>
      </c>
      <c r="O129" s="61">
        <f t="shared" si="30"/>
        <v>-4.5302984242446949E-2</v>
      </c>
      <c r="P129" s="267">
        <f t="shared" si="31"/>
        <v>39120.427000000003</v>
      </c>
      <c r="R129" s="137">
        <f t="shared" si="34"/>
        <v>2.4752295880832408E-3</v>
      </c>
      <c r="S129" s="230">
        <v>1</v>
      </c>
      <c r="T129" s="137">
        <f t="shared" si="32"/>
        <v>2.4752295880832408E-3</v>
      </c>
    </row>
    <row r="130" spans="1:20" s="137" customFormat="1">
      <c r="A130" s="150" t="s">
        <v>83</v>
      </c>
      <c r="B130" s="162" t="s">
        <v>54</v>
      </c>
      <c r="C130" s="187">
        <v>54169.862100000028</v>
      </c>
      <c r="D130" s="187">
        <v>2.9999999999999997E-4</v>
      </c>
      <c r="E130" s="137">
        <f t="shared" si="28"/>
        <v>17889.51549251275</v>
      </c>
      <c r="F130" s="137">
        <f t="shared" si="29"/>
        <v>17889.5</v>
      </c>
      <c r="G130" s="137">
        <f t="shared" si="35"/>
        <v>4.1316150309285149E-3</v>
      </c>
      <c r="K130" s="137">
        <f t="shared" si="33"/>
        <v>4.1316150309285149E-3</v>
      </c>
      <c r="N130" s="121">
        <f t="shared" ca="1" si="27"/>
        <v>8.0057643029983125E-4</v>
      </c>
      <c r="O130" s="61">
        <f t="shared" si="30"/>
        <v>-4.561940918097307E-2</v>
      </c>
      <c r="P130" s="267">
        <f t="shared" si="31"/>
        <v>39151.362100000028</v>
      </c>
      <c r="R130" s="137">
        <f t="shared" si="34"/>
        <v>2.4751644101332175E-3</v>
      </c>
      <c r="S130" s="230">
        <v>1</v>
      </c>
      <c r="T130" s="137">
        <f t="shared" si="32"/>
        <v>2.4751644101332175E-3</v>
      </c>
    </row>
    <row r="131" spans="1:20" s="137" customFormat="1">
      <c r="A131" s="158" t="s">
        <v>82</v>
      </c>
      <c r="B131" s="162"/>
      <c r="C131" s="158">
        <v>54174.5285</v>
      </c>
      <c r="D131" s="158">
        <v>8.0000000000000004E-4</v>
      </c>
      <c r="E131" s="137">
        <f t="shared" si="28"/>
        <v>17907.01331381566</v>
      </c>
      <c r="F131" s="137">
        <f t="shared" si="29"/>
        <v>17907</v>
      </c>
      <c r="G131" s="137">
        <f t="shared" si="35"/>
        <v>3.5505900013959035E-3</v>
      </c>
      <c r="J131" s="137">
        <f t="shared" ref="J131:J136" si="36">G131</f>
        <v>3.5505900013959035E-3</v>
      </c>
      <c r="N131" s="121">
        <f t="shared" ca="1" si="27"/>
        <v>8.1096280446721868E-4</v>
      </c>
      <c r="O131" s="61">
        <f t="shared" si="30"/>
        <v>-4.5667169064371398E-2</v>
      </c>
      <c r="P131" s="267">
        <f t="shared" si="31"/>
        <v>39156.0285</v>
      </c>
      <c r="R131" s="137">
        <f t="shared" si="34"/>
        <v>2.4223878074559192E-3</v>
      </c>
      <c r="S131" s="230">
        <v>1</v>
      </c>
      <c r="T131" s="137">
        <f t="shared" si="32"/>
        <v>2.4223878074559192E-3</v>
      </c>
    </row>
    <row r="132" spans="1:20" s="137" customFormat="1">
      <c r="A132" s="158" t="s">
        <v>82</v>
      </c>
      <c r="B132" s="162"/>
      <c r="C132" s="158">
        <v>54176.394999999997</v>
      </c>
      <c r="D132" s="158">
        <v>1.8E-3</v>
      </c>
      <c r="E132" s="137">
        <f t="shared" si="28"/>
        <v>17914.01221735201</v>
      </c>
      <c r="F132" s="137">
        <f t="shared" si="29"/>
        <v>17914</v>
      </c>
      <c r="G132" s="137">
        <f t="shared" si="35"/>
        <v>3.2581799969193526E-3</v>
      </c>
      <c r="J132" s="137">
        <f t="shared" si="36"/>
        <v>3.2581799969193526E-3</v>
      </c>
      <c r="N132" s="121">
        <f t="shared" ca="1" si="27"/>
        <v>8.1511735413417226E-4</v>
      </c>
      <c r="O132" s="61">
        <f t="shared" si="30"/>
        <v>-4.5686274732730736E-2</v>
      </c>
      <c r="P132" s="267">
        <f t="shared" si="31"/>
        <v>39157.894999999997</v>
      </c>
      <c r="R132" s="137">
        <f t="shared" si="34"/>
        <v>2.3955596487827669E-3</v>
      </c>
      <c r="S132" s="230">
        <v>1</v>
      </c>
      <c r="T132" s="137">
        <f t="shared" si="32"/>
        <v>2.3955596487827669E-3</v>
      </c>
    </row>
    <row r="133" spans="1:20" s="137" customFormat="1">
      <c r="A133" s="158" t="s">
        <v>82</v>
      </c>
      <c r="B133" s="162"/>
      <c r="C133" s="158">
        <v>54176.530299999999</v>
      </c>
      <c r="D133" s="158">
        <v>1.1999999999999999E-3</v>
      </c>
      <c r="E133" s="137">
        <f t="shared" si="28"/>
        <v>17914.519558176267</v>
      </c>
      <c r="F133" s="137">
        <f t="shared" si="29"/>
        <v>17914.5</v>
      </c>
      <c r="G133" s="137">
        <f t="shared" si="35"/>
        <v>5.2158649996272288E-3</v>
      </c>
      <c r="J133" s="137">
        <f t="shared" si="36"/>
        <v>5.2158649996272288E-3</v>
      </c>
      <c r="N133" s="121">
        <f t="shared" ca="1" si="27"/>
        <v>8.154141076818118E-4</v>
      </c>
      <c r="O133" s="61">
        <f t="shared" si="30"/>
        <v>-4.5687639460827822E-2</v>
      </c>
      <c r="P133" s="267">
        <f t="shared" si="31"/>
        <v>39158.030299999999</v>
      </c>
      <c r="R133" s="137">
        <f t="shared" si="34"/>
        <v>2.5911667663555673E-3</v>
      </c>
      <c r="S133" s="230">
        <v>1</v>
      </c>
      <c r="T133" s="137">
        <f t="shared" si="32"/>
        <v>2.5911667663555673E-3</v>
      </c>
    </row>
    <row r="134" spans="1:20" s="137" customFormat="1">
      <c r="A134" s="158" t="s">
        <v>82</v>
      </c>
      <c r="B134" s="162"/>
      <c r="C134" s="158">
        <v>54187.4637</v>
      </c>
      <c r="D134" s="158">
        <v>5.0000000000000001E-4</v>
      </c>
      <c r="E134" s="137">
        <f t="shared" si="28"/>
        <v>17955.517046482968</v>
      </c>
      <c r="F134" s="137">
        <f t="shared" si="29"/>
        <v>17955.5</v>
      </c>
      <c r="G134" s="137">
        <f t="shared" si="35"/>
        <v>4.5460350011126138E-3</v>
      </c>
      <c r="J134" s="137">
        <f t="shared" si="36"/>
        <v>4.5460350011126138E-3</v>
      </c>
      <c r="N134" s="121">
        <f t="shared" ca="1" si="27"/>
        <v>8.3974789858825942E-4</v>
      </c>
      <c r="O134" s="61">
        <f t="shared" si="30"/>
        <v>-4.5799564179789649E-2</v>
      </c>
      <c r="P134" s="267">
        <f t="shared" si="31"/>
        <v>39168.9637</v>
      </c>
      <c r="R134" s="137">
        <f t="shared" si="34"/>
        <v>2.5346793568840668E-3</v>
      </c>
      <c r="S134" s="230">
        <v>1</v>
      </c>
      <c r="T134" s="137">
        <f t="shared" si="32"/>
        <v>2.5346793568840668E-3</v>
      </c>
    </row>
    <row r="135" spans="1:20" s="137" customFormat="1">
      <c r="A135" s="158" t="s">
        <v>82</v>
      </c>
      <c r="B135" s="162"/>
      <c r="C135" s="158">
        <v>54187.595500000003</v>
      </c>
      <c r="D135" s="158">
        <v>5.9999999999999995E-4</v>
      </c>
      <c r="E135" s="137">
        <f t="shared" si="28"/>
        <v>17956.011263191307</v>
      </c>
      <c r="F135" s="137">
        <f t="shared" si="29"/>
        <v>17956</v>
      </c>
      <c r="G135" s="137">
        <f t="shared" si="35"/>
        <v>3.0037200049264356E-3</v>
      </c>
      <c r="J135" s="137">
        <f t="shared" si="36"/>
        <v>3.0037200049264356E-3</v>
      </c>
      <c r="N135" s="121">
        <f t="shared" ca="1" si="27"/>
        <v>8.4004465213589896E-4</v>
      </c>
      <c r="O135" s="61">
        <f t="shared" si="30"/>
        <v>-4.5800929322886742E-2</v>
      </c>
      <c r="P135" s="267">
        <f t="shared" si="31"/>
        <v>39169.095500000003</v>
      </c>
      <c r="R135" s="137">
        <f t="shared" si="34"/>
        <v>2.3818937960108154E-3</v>
      </c>
      <c r="S135" s="230">
        <v>1</v>
      </c>
      <c r="T135" s="137">
        <f t="shared" si="32"/>
        <v>2.3818937960108154E-3</v>
      </c>
    </row>
    <row r="136" spans="1:20" s="137" customFormat="1">
      <c r="A136" s="158" t="s">
        <v>82</v>
      </c>
      <c r="B136" s="162"/>
      <c r="C136" s="158">
        <v>54220.398000000001</v>
      </c>
      <c r="D136" s="158">
        <v>2.3999999999999998E-3</v>
      </c>
      <c r="E136" s="137">
        <f t="shared" si="28"/>
        <v>18079.012352530419</v>
      </c>
      <c r="F136" s="137">
        <f t="shared" si="29"/>
        <v>18079</v>
      </c>
      <c r="G136" s="137">
        <f t="shared" si="35"/>
        <v>3.2942300022114068E-3</v>
      </c>
      <c r="J136" s="137">
        <f t="shared" si="36"/>
        <v>3.2942300022114068E-3</v>
      </c>
      <c r="N136" s="121">
        <f t="shared" ca="1" si="27"/>
        <v>9.1304602485524355E-4</v>
      </c>
      <c r="O136" s="61">
        <f t="shared" si="30"/>
        <v>-4.6136906429772181E-2</v>
      </c>
      <c r="P136" s="267">
        <f t="shared" si="31"/>
        <v>39201.898000000001</v>
      </c>
      <c r="R136" s="137">
        <f t="shared" si="34"/>
        <v>2.4434372489573752E-3</v>
      </c>
      <c r="S136" s="230">
        <v>1</v>
      </c>
      <c r="T136" s="137">
        <f t="shared" si="32"/>
        <v>2.4434372489573752E-3</v>
      </c>
    </row>
    <row r="137" spans="1:20" s="137" customFormat="1">
      <c r="A137" s="164" t="s">
        <v>195</v>
      </c>
      <c r="B137" s="165" t="s">
        <v>53</v>
      </c>
      <c r="C137" s="164">
        <v>54222.400529999999</v>
      </c>
      <c r="D137" s="164">
        <v>2.0000000000000001E-4</v>
      </c>
      <c r="E137" s="137">
        <f t="shared" si="28"/>
        <v>18086.521334206634</v>
      </c>
      <c r="F137" s="137">
        <f t="shared" si="29"/>
        <v>18086.5</v>
      </c>
      <c r="G137" s="137">
        <f t="shared" si="35"/>
        <v>5.689505000191275E-3</v>
      </c>
      <c r="K137" s="137">
        <f>G137</f>
        <v>5.689505000191275E-3</v>
      </c>
      <c r="N137" s="121">
        <f t="shared" ca="1" si="27"/>
        <v>9.1749732806983668E-4</v>
      </c>
      <c r="O137" s="61">
        <f t="shared" si="30"/>
        <v>-4.6157402626228618E-2</v>
      </c>
      <c r="P137" s="267">
        <f t="shared" si="31"/>
        <v>39203.900529999999</v>
      </c>
      <c r="R137" s="137">
        <f t="shared" si="34"/>
        <v>2.6881018304225172E-3</v>
      </c>
      <c r="S137" s="230">
        <v>1</v>
      </c>
      <c r="T137" s="137">
        <f t="shared" si="32"/>
        <v>2.6881018304225172E-3</v>
      </c>
    </row>
    <row r="138" spans="1:20" s="137" customFormat="1">
      <c r="A138" s="164" t="s">
        <v>191</v>
      </c>
      <c r="B138" s="165" t="s">
        <v>53</v>
      </c>
      <c r="C138" s="164">
        <v>54500.552900000002</v>
      </c>
      <c r="D138" s="164">
        <v>4.0000000000000002E-4</v>
      </c>
      <c r="E138" s="137">
        <f t="shared" si="28"/>
        <v>19129.522462543136</v>
      </c>
      <c r="F138" s="137">
        <f t="shared" si="29"/>
        <v>19129.5</v>
      </c>
      <c r="G138" s="137">
        <f t="shared" si="35"/>
        <v>5.9904150039074011E-3</v>
      </c>
      <c r="J138" s="137">
        <f>G138</f>
        <v>5.9904150039074011E-3</v>
      </c>
      <c r="N138" s="121">
        <f t="shared" ca="1" si="27"/>
        <v>1.5365252284460559E-3</v>
      </c>
      <c r="O138" s="61">
        <f t="shared" si="30"/>
        <v>-4.901869706176943E-2</v>
      </c>
      <c r="P138" s="267">
        <f t="shared" si="31"/>
        <v>39482.052900000002</v>
      </c>
      <c r="R138" s="137">
        <f t="shared" si="34"/>
        <v>3.0260024102541925E-3</v>
      </c>
      <c r="S138" s="230">
        <v>1</v>
      </c>
      <c r="T138" s="137">
        <f t="shared" si="32"/>
        <v>3.0260024102541925E-3</v>
      </c>
    </row>
    <row r="139" spans="1:20" s="137" customFormat="1">
      <c r="A139" s="158" t="s">
        <v>86</v>
      </c>
      <c r="B139" s="163" t="s">
        <v>53</v>
      </c>
      <c r="C139" s="158">
        <v>54882.841899999999</v>
      </c>
      <c r="D139" s="158">
        <v>6.9999999999999999E-4</v>
      </c>
      <c r="E139" s="137">
        <f t="shared" si="28"/>
        <v>20563.009649262513</v>
      </c>
      <c r="F139" s="137">
        <f t="shared" si="29"/>
        <v>20563</v>
      </c>
      <c r="G139" s="137">
        <f t="shared" si="35"/>
        <v>2.5733100046636537E-3</v>
      </c>
      <c r="K139" s="137">
        <f>G139</f>
        <v>2.5733100046636537E-3</v>
      </c>
      <c r="N139" s="121">
        <f t="shared" ca="1" si="27"/>
        <v>2.3873176495288074E-3</v>
      </c>
      <c r="O139" s="61">
        <f t="shared" si="30"/>
        <v>-5.2986762956141679E-2</v>
      </c>
      <c r="P139" s="267">
        <f t="shared" si="31"/>
        <v>39864.341899999999</v>
      </c>
      <c r="R139" s="137">
        <f t="shared" si="34"/>
        <v>3.0869217074100119E-3</v>
      </c>
      <c r="S139" s="230">
        <v>1</v>
      </c>
      <c r="T139" s="137">
        <f t="shared" si="32"/>
        <v>3.0869217074100119E-3</v>
      </c>
    </row>
    <row r="140" spans="1:20" s="137" customFormat="1">
      <c r="A140" s="158" t="s">
        <v>86</v>
      </c>
      <c r="B140" s="163" t="s">
        <v>54</v>
      </c>
      <c r="C140" s="158">
        <v>54882.975700000003</v>
      </c>
      <c r="D140" s="158">
        <v>6.9999999999999999E-4</v>
      </c>
      <c r="E140" s="137">
        <f t="shared" si="28"/>
        <v>20563.511365465667</v>
      </c>
      <c r="F140" s="137">
        <f t="shared" si="29"/>
        <v>20563.5</v>
      </c>
      <c r="G140" s="137">
        <f t="shared" si="35"/>
        <v>3.0309950088849291E-3</v>
      </c>
      <c r="K140" s="137">
        <f>G140</f>
        <v>3.0309950088849291E-3</v>
      </c>
      <c r="N140" s="121">
        <f t="shared" ca="1" si="27"/>
        <v>2.3876144030764469E-3</v>
      </c>
      <c r="O140" s="61">
        <f t="shared" si="30"/>
        <v>-5.2988154174238772E-2</v>
      </c>
      <c r="P140" s="267">
        <f t="shared" si="31"/>
        <v>39864.475700000003</v>
      </c>
      <c r="R140" s="137">
        <f t="shared" si="34"/>
        <v>3.1381450752010686E-3</v>
      </c>
      <c r="S140" s="230">
        <v>1</v>
      </c>
      <c r="T140" s="137">
        <f t="shared" si="32"/>
        <v>3.1381450752010686E-3</v>
      </c>
    </row>
    <row r="141" spans="1:20" s="137" customFormat="1">
      <c r="A141" s="164" t="s">
        <v>191</v>
      </c>
      <c r="B141" s="165" t="s">
        <v>53</v>
      </c>
      <c r="C141" s="164">
        <v>54908.442999999999</v>
      </c>
      <c r="D141" s="164">
        <v>8.0000000000000004E-4</v>
      </c>
      <c r="E141" s="137">
        <f t="shared" si="28"/>
        <v>20659.00730762025</v>
      </c>
      <c r="F141" s="137">
        <f t="shared" si="29"/>
        <v>20659</v>
      </c>
      <c r="G141" s="137">
        <f t="shared" si="35"/>
        <v>1.9488300022203475E-3</v>
      </c>
      <c r="J141" s="137">
        <f t="shared" ref="J141:J146" si="37">G141</f>
        <v>1.9488300022203475E-3</v>
      </c>
      <c r="N141" s="121">
        <f t="shared" ca="1" si="27"/>
        <v>2.4442943306756115E-3</v>
      </c>
      <c r="O141" s="61">
        <f t="shared" si="30"/>
        <v>-5.3253968510783983E-2</v>
      </c>
      <c r="P141" s="267">
        <f t="shared" si="31"/>
        <v>39889.942999999999</v>
      </c>
      <c r="R141" s="137">
        <f t="shared" si="34"/>
        <v>3.047348963667353E-3</v>
      </c>
      <c r="S141" s="230">
        <v>1</v>
      </c>
      <c r="T141" s="137">
        <f t="shared" si="32"/>
        <v>3.047348963667353E-3</v>
      </c>
    </row>
    <row r="142" spans="1:20" s="137" customFormat="1">
      <c r="A142" s="164" t="s">
        <v>191</v>
      </c>
      <c r="B142" s="165" t="s">
        <v>53</v>
      </c>
      <c r="C142" s="164">
        <v>54908.575700000001</v>
      </c>
      <c r="D142" s="164">
        <v>4.0000000000000002E-4</v>
      </c>
      <c r="E142" s="137">
        <f t="shared" si="28"/>
        <v>20659.504899101252</v>
      </c>
      <c r="F142" s="137">
        <f t="shared" si="29"/>
        <v>20659.5</v>
      </c>
      <c r="G142" s="137">
        <f t="shared" si="35"/>
        <v>1.3065150051261298E-3</v>
      </c>
      <c r="J142" s="137">
        <f t="shared" si="37"/>
        <v>1.3065150051261298E-3</v>
      </c>
      <c r="N142" s="121">
        <f t="shared" ca="1" si="27"/>
        <v>2.4445910842232511E-3</v>
      </c>
      <c r="O142" s="61">
        <f t="shared" si="30"/>
        <v>-5.3255360688881072E-2</v>
      </c>
      <c r="P142" s="267">
        <f t="shared" si="31"/>
        <v>39890.075700000001</v>
      </c>
      <c r="R142" s="137">
        <f t="shared" si="34"/>
        <v>2.976998279248294E-3</v>
      </c>
      <c r="S142" s="230">
        <v>1</v>
      </c>
      <c r="T142" s="137">
        <f t="shared" si="32"/>
        <v>2.976998279248294E-3</v>
      </c>
    </row>
    <row r="143" spans="1:20" s="137" customFormat="1">
      <c r="A143" s="164" t="s">
        <v>191</v>
      </c>
      <c r="B143" s="165" t="s">
        <v>53</v>
      </c>
      <c r="C143" s="164">
        <v>54933.376900000003</v>
      </c>
      <c r="D143" s="164">
        <v>8.0000000000000004E-4</v>
      </c>
      <c r="E143" s="137">
        <f t="shared" si="28"/>
        <v>20752.503134507624</v>
      </c>
      <c r="F143" s="137">
        <f t="shared" si="29"/>
        <v>20752.5</v>
      </c>
      <c r="G143" s="137">
        <f t="shared" si="35"/>
        <v>8.3592500595841557E-4</v>
      </c>
      <c r="J143" s="137">
        <f t="shared" si="37"/>
        <v>8.3592500595841557E-4</v>
      </c>
      <c r="N143" s="121">
        <f t="shared" ca="1" si="27"/>
        <v>2.499787244084218E-3</v>
      </c>
      <c r="O143" s="61">
        <f t="shared" si="30"/>
        <v>-5.3514392769940806E-2</v>
      </c>
      <c r="P143" s="267">
        <f t="shared" si="31"/>
        <v>39914.876900000003</v>
      </c>
      <c r="R143" s="137">
        <f t="shared" si="34"/>
        <v>2.953957042341227E-3</v>
      </c>
      <c r="S143" s="230">
        <v>1</v>
      </c>
      <c r="T143" s="137">
        <f t="shared" si="32"/>
        <v>2.953957042341227E-3</v>
      </c>
    </row>
    <row r="144" spans="1:20" s="137" customFormat="1">
      <c r="A144" s="164" t="s">
        <v>191</v>
      </c>
      <c r="B144" s="165" t="s">
        <v>53</v>
      </c>
      <c r="C144" s="164">
        <v>54933.511100000003</v>
      </c>
      <c r="D144" s="164">
        <v>1.1999999999999999E-3</v>
      </c>
      <c r="E144" s="137">
        <f t="shared" si="28"/>
        <v>20753.006350609732</v>
      </c>
      <c r="F144" s="137">
        <f t="shared" si="29"/>
        <v>20753</v>
      </c>
      <c r="G144" s="137">
        <f t="shared" si="35"/>
        <v>1.6936100073507987E-3</v>
      </c>
      <c r="J144" s="137">
        <f t="shared" si="37"/>
        <v>1.6936100073507987E-3</v>
      </c>
      <c r="N144" s="121">
        <f t="shared" ca="1" si="27"/>
        <v>2.5000839976318575E-3</v>
      </c>
      <c r="O144" s="61">
        <f t="shared" si="30"/>
        <v>-5.3515785883037896E-2</v>
      </c>
      <c r="P144" s="267">
        <f t="shared" si="31"/>
        <v>39915.011100000003</v>
      </c>
      <c r="R144" s="137">
        <f t="shared" si="34"/>
        <v>3.0480773945816683E-3</v>
      </c>
      <c r="S144" s="230">
        <v>1</v>
      </c>
      <c r="T144" s="137">
        <f t="shared" si="32"/>
        <v>3.0480773945816683E-3</v>
      </c>
    </row>
    <row r="145" spans="1:20" s="137" customFormat="1">
      <c r="A145" s="164" t="s">
        <v>191</v>
      </c>
      <c r="B145" s="165" t="s">
        <v>53</v>
      </c>
      <c r="C145" s="164">
        <v>54937.377</v>
      </c>
      <c r="D145" s="164">
        <v>6.1999999999999998E-3</v>
      </c>
      <c r="E145" s="137">
        <f t="shared" si="28"/>
        <v>20767.502499112918</v>
      </c>
      <c r="F145" s="137">
        <f t="shared" si="29"/>
        <v>20767.5</v>
      </c>
      <c r="G145" s="137">
        <f t="shared" si="35"/>
        <v>6.6647500352701172E-4</v>
      </c>
      <c r="J145" s="137">
        <f t="shared" si="37"/>
        <v>6.6647500352701172E-4</v>
      </c>
      <c r="N145" s="121">
        <f t="shared" ca="1" si="27"/>
        <v>2.5086898505134059E-3</v>
      </c>
      <c r="O145" s="61">
        <f t="shared" si="30"/>
        <v>-5.3556188337853659E-2</v>
      </c>
      <c r="P145" s="267">
        <f t="shared" si="31"/>
        <v>39918.877</v>
      </c>
      <c r="R145" s="137">
        <f t="shared" si="34"/>
        <v>2.9400972198327072E-3</v>
      </c>
      <c r="S145" s="230">
        <v>1</v>
      </c>
      <c r="T145" s="137">
        <f t="shared" si="32"/>
        <v>2.9400972198327072E-3</v>
      </c>
    </row>
    <row r="146" spans="1:20" s="137" customFormat="1">
      <c r="A146" s="164" t="s">
        <v>191</v>
      </c>
      <c r="B146" s="165" t="s">
        <v>53</v>
      </c>
      <c r="C146" s="164">
        <v>54937.511500000001</v>
      </c>
      <c r="D146" s="164">
        <v>1.4E-3</v>
      </c>
      <c r="E146" s="137">
        <f t="shared" si="28"/>
        <v>20768.006840139245</v>
      </c>
      <c r="F146" s="137">
        <f t="shared" si="29"/>
        <v>20768</v>
      </c>
      <c r="G146" s="137">
        <f t="shared" si="35"/>
        <v>1.824160004616715E-3</v>
      </c>
      <c r="J146" s="137">
        <f t="shared" si="37"/>
        <v>1.824160004616715E-3</v>
      </c>
      <c r="N146" s="121">
        <f t="shared" ref="N146:N177" ca="1" si="38">+C$11+C$12*F146</f>
        <v>2.5089866040610455E-3</v>
      </c>
      <c r="O146" s="61">
        <f t="shared" si="30"/>
        <v>-5.3557581600950761E-2</v>
      </c>
      <c r="P146" s="267">
        <f t="shared" si="31"/>
        <v>39919.011500000001</v>
      </c>
      <c r="R146" s="137">
        <f t="shared" si="34"/>
        <v>3.0671373032658436E-3</v>
      </c>
      <c r="S146" s="230">
        <v>1</v>
      </c>
      <c r="T146" s="137">
        <f t="shared" si="32"/>
        <v>3.0671373032658436E-3</v>
      </c>
    </row>
    <row r="147" spans="1:20" s="137" customFormat="1">
      <c r="A147" s="188" t="s">
        <v>174</v>
      </c>
      <c r="B147" s="163" t="s">
        <v>53</v>
      </c>
      <c r="C147" s="158">
        <v>55280.329189999997</v>
      </c>
      <c r="D147" s="158">
        <v>2.0000000000000001E-4</v>
      </c>
      <c r="E147" s="137">
        <f t="shared" si="28"/>
        <v>22053.486584509952</v>
      </c>
      <c r="F147" s="137">
        <f t="shared" si="29"/>
        <v>22053.5</v>
      </c>
      <c r="G147" s="137">
        <f t="shared" si="35"/>
        <v>-3.5777049997705035E-3</v>
      </c>
      <c r="K147" s="137">
        <f>G147</f>
        <v>-3.5777049997705035E-3</v>
      </c>
      <c r="N147" s="121">
        <f t="shared" ca="1" si="38"/>
        <v>3.2719399750424736E-3</v>
      </c>
      <c r="O147" s="61">
        <f t="shared" si="30"/>
        <v>-5.7156192553582799E-2</v>
      </c>
      <c r="P147" s="267">
        <f t="shared" si="31"/>
        <v>40261.829189999997</v>
      </c>
      <c r="R147" s="137">
        <f t="shared" si="34"/>
        <v>2.8706543285540189E-3</v>
      </c>
      <c r="S147" s="230">
        <v>1</v>
      </c>
      <c r="T147" s="137">
        <f t="shared" si="32"/>
        <v>2.8706543285540189E-3</v>
      </c>
    </row>
    <row r="148" spans="1:20" s="137" customFormat="1">
      <c r="A148" s="164" t="s">
        <v>163</v>
      </c>
      <c r="B148" s="165" t="s">
        <v>53</v>
      </c>
      <c r="C148" s="164">
        <v>55280.729099999997</v>
      </c>
      <c r="D148" s="164">
        <v>2.9999999999999997E-4</v>
      </c>
      <c r="E148" s="137">
        <f t="shared" si="28"/>
        <v>22054.986145995739</v>
      </c>
      <c r="F148" s="137">
        <f t="shared" si="29"/>
        <v>22055</v>
      </c>
      <c r="G148" s="137">
        <f t="shared" si="35"/>
        <v>-3.6946499967598356E-3</v>
      </c>
      <c r="K148" s="137">
        <f>G148</f>
        <v>-3.6946499967598356E-3</v>
      </c>
      <c r="N148" s="121">
        <f t="shared" ca="1" si="38"/>
        <v>3.2728302356853922E-3</v>
      </c>
      <c r="O148" s="61">
        <f t="shared" si="30"/>
        <v>-5.7160410937874079E-2</v>
      </c>
      <c r="P148" s="267">
        <f t="shared" si="31"/>
        <v>40262.229099999997</v>
      </c>
      <c r="R148" s="137">
        <f t="shared" si="34"/>
        <v>2.8585875930123776E-3</v>
      </c>
      <c r="S148" s="230">
        <v>1</v>
      </c>
      <c r="T148" s="137">
        <f t="shared" si="32"/>
        <v>2.8585875930123776E-3</v>
      </c>
    </row>
    <row r="149" spans="1:20" s="137" customFormat="1">
      <c r="A149" s="164" t="s">
        <v>192</v>
      </c>
      <c r="B149" s="165" t="s">
        <v>53</v>
      </c>
      <c r="C149" s="164">
        <v>55310.465900000003</v>
      </c>
      <c r="D149" s="164">
        <v>1.6000000000000001E-3</v>
      </c>
      <c r="E149" s="137">
        <f t="shared" ref="E149:E180" si="39">(C149-C$7)/C$8</f>
        <v>22166.491634707279</v>
      </c>
      <c r="F149" s="137">
        <f t="shared" ref="F149:F180" si="40">ROUND(2*E149,0)/2</f>
        <v>22166.5</v>
      </c>
      <c r="G149" s="137">
        <f t="shared" si="35"/>
        <v>-2.2308949919533916E-3</v>
      </c>
      <c r="J149" s="137">
        <f>G149</f>
        <v>-2.2308949919533916E-3</v>
      </c>
      <c r="N149" s="121">
        <f t="shared" ca="1" si="38"/>
        <v>3.3390062768090256E-3</v>
      </c>
      <c r="O149" s="61">
        <f t="shared" ref="O149:O180" si="41">D$11+D$12*F149+D$13*F149^2</f>
        <v>-5.7474103498526337E-2</v>
      </c>
      <c r="P149" s="267">
        <f t="shared" ref="P149:P180" si="42">C149-15018.5</f>
        <v>40291.965900000003</v>
      </c>
      <c r="R149" s="137">
        <f t="shared" si="34"/>
        <v>3.0518120861006935E-3</v>
      </c>
      <c r="S149" s="230">
        <v>1</v>
      </c>
      <c r="T149" s="137">
        <f t="shared" ref="T149:T180" si="43">+R149*S149</f>
        <v>3.0518120861006935E-3</v>
      </c>
    </row>
    <row r="150" spans="1:20" s="137" customFormat="1">
      <c r="A150" s="164" t="s">
        <v>192</v>
      </c>
      <c r="B150" s="165" t="s">
        <v>53</v>
      </c>
      <c r="C150" s="164">
        <v>55310.598899999997</v>
      </c>
      <c r="D150" s="164">
        <v>2.2000000000000001E-3</v>
      </c>
      <c r="E150" s="137">
        <f t="shared" si="39"/>
        <v>22166.990351112476</v>
      </c>
      <c r="F150" s="137">
        <f t="shared" si="40"/>
        <v>22167</v>
      </c>
      <c r="G150" s="137">
        <f t="shared" si="35"/>
        <v>-2.5732099966262467E-3</v>
      </c>
      <c r="J150" s="137">
        <f>G150</f>
        <v>-2.5732099966262467E-3</v>
      </c>
      <c r="N150" s="121">
        <f t="shared" ca="1" si="38"/>
        <v>3.3393030303566652E-3</v>
      </c>
      <c r="O150" s="61">
        <f t="shared" si="41"/>
        <v>-5.7475510751623438E-2</v>
      </c>
      <c r="P150" s="267">
        <f t="shared" si="42"/>
        <v>40292.098899999997</v>
      </c>
      <c r="R150" s="137">
        <f t="shared" si="34"/>
        <v>3.0142626281921651E-3</v>
      </c>
      <c r="S150" s="230">
        <v>1</v>
      </c>
      <c r="T150" s="137">
        <f t="shared" si="43"/>
        <v>3.0142626281921651E-3</v>
      </c>
    </row>
    <row r="151" spans="1:20" s="137" customFormat="1">
      <c r="A151" s="188" t="s">
        <v>174</v>
      </c>
      <c r="B151" s="163" t="s">
        <v>54</v>
      </c>
      <c r="C151" s="158">
        <v>55589.554259999997</v>
      </c>
      <c r="D151" s="158">
        <v>2.0000000000000001E-4</v>
      </c>
      <c r="E151" s="137">
        <f t="shared" si="39"/>
        <v>23213.00248911983</v>
      </c>
      <c r="F151" s="137">
        <f t="shared" si="40"/>
        <v>23213</v>
      </c>
      <c r="G151" s="137">
        <f t="shared" si="35"/>
        <v>6.6381000215187669E-4</v>
      </c>
      <c r="K151" s="137">
        <f t="shared" ref="K151:K159" si="44">G151</f>
        <v>6.6381000215187669E-4</v>
      </c>
      <c r="N151" s="121">
        <f t="shared" ca="1" si="38"/>
        <v>3.9601114520187216E-3</v>
      </c>
      <c r="O151" s="61">
        <f t="shared" si="41"/>
        <v>-6.0430430620746822E-2</v>
      </c>
      <c r="P151" s="267">
        <f t="shared" si="42"/>
        <v>40571.054259999997</v>
      </c>
      <c r="R151" s="137">
        <f t="shared" si="34"/>
        <v>3.7325062372886458E-3</v>
      </c>
      <c r="S151" s="230">
        <v>1</v>
      </c>
      <c r="T151" s="137">
        <f t="shared" si="43"/>
        <v>3.7325062372886458E-3</v>
      </c>
    </row>
    <row r="152" spans="1:20" s="137" customFormat="1">
      <c r="A152" s="188" t="s">
        <v>174</v>
      </c>
      <c r="B152" s="163" t="s">
        <v>54</v>
      </c>
      <c r="C152" s="158">
        <v>55589.554859999997</v>
      </c>
      <c r="D152" s="158">
        <v>2.0000000000000001E-4</v>
      </c>
      <c r="E152" s="137">
        <f t="shared" si="39"/>
        <v>23213.00473896827</v>
      </c>
      <c r="F152" s="137">
        <f t="shared" si="40"/>
        <v>23213</v>
      </c>
      <c r="G152" s="137">
        <f t="shared" si="35"/>
        <v>1.263810001546517E-3</v>
      </c>
      <c r="K152" s="137">
        <f t="shared" si="44"/>
        <v>1.263810001546517E-3</v>
      </c>
      <c r="N152" s="121">
        <f t="shared" ca="1" si="38"/>
        <v>3.9601114520187216E-3</v>
      </c>
      <c r="O152" s="61">
        <f t="shared" si="41"/>
        <v>-6.0430430620746822E-2</v>
      </c>
      <c r="P152" s="267">
        <f t="shared" si="42"/>
        <v>40571.054859999997</v>
      </c>
      <c r="R152" s="137">
        <f t="shared" si="34"/>
        <v>3.8061793259614295E-3</v>
      </c>
      <c r="S152" s="230">
        <v>1</v>
      </c>
      <c r="T152" s="137">
        <f t="shared" si="43"/>
        <v>3.8061793259614295E-3</v>
      </c>
    </row>
    <row r="153" spans="1:20" s="137" customFormat="1">
      <c r="A153" s="188" t="s">
        <v>174</v>
      </c>
      <c r="B153" s="163" t="s">
        <v>53</v>
      </c>
      <c r="C153" s="158">
        <v>55591.554100000001</v>
      </c>
      <c r="D153" s="158">
        <v>2.0000000000000001E-4</v>
      </c>
      <c r="E153" s="137">
        <f t="shared" si="39"/>
        <v>23220.501383975537</v>
      </c>
      <c r="F153" s="137">
        <f t="shared" si="40"/>
        <v>23220.5</v>
      </c>
      <c r="G153" s="137">
        <f t="shared" si="35"/>
        <v>3.6908500624122098E-4</v>
      </c>
      <c r="K153" s="137">
        <f t="shared" si="44"/>
        <v>3.6908500624122098E-4</v>
      </c>
      <c r="N153" s="121">
        <f t="shared" ca="1" si="38"/>
        <v>3.9645627552333147E-3</v>
      </c>
      <c r="O153" s="61">
        <f t="shared" si="41"/>
        <v>-6.045169691720325E-2</v>
      </c>
      <c r="P153" s="267">
        <f t="shared" si="42"/>
        <v>40573.054100000001</v>
      </c>
      <c r="R153" s="137">
        <f t="shared" si="34"/>
        <v>3.6991675137791899E-3</v>
      </c>
      <c r="S153" s="230">
        <v>1</v>
      </c>
      <c r="T153" s="137">
        <f t="shared" si="43"/>
        <v>3.6991675137791899E-3</v>
      </c>
    </row>
    <row r="154" spans="1:20" s="137" customFormat="1">
      <c r="A154" s="188" t="s">
        <v>174</v>
      </c>
      <c r="B154" s="163" t="s">
        <v>53</v>
      </c>
      <c r="C154" s="158">
        <v>55591.554400000001</v>
      </c>
      <c r="D154" s="158">
        <v>1E-4</v>
      </c>
      <c r="E154" s="137">
        <f t="shared" si="39"/>
        <v>23220.502508899761</v>
      </c>
      <c r="F154" s="137">
        <f t="shared" si="40"/>
        <v>23220.5</v>
      </c>
      <c r="G154" s="137">
        <f t="shared" si="35"/>
        <v>6.6908500593854114E-4</v>
      </c>
      <c r="K154" s="137">
        <f t="shared" si="44"/>
        <v>6.6908500593854114E-4</v>
      </c>
      <c r="N154" s="121">
        <f t="shared" ca="1" si="38"/>
        <v>3.9645627552333147E-3</v>
      </c>
      <c r="O154" s="61">
        <f t="shared" si="41"/>
        <v>-6.045169691720325E-2</v>
      </c>
      <c r="P154" s="267">
        <f t="shared" si="42"/>
        <v>40573.054400000001</v>
      </c>
      <c r="R154" s="137">
        <f t="shared" si="34"/>
        <v>3.7357499828962562E-3</v>
      </c>
      <c r="S154" s="230">
        <v>1</v>
      </c>
      <c r="T154" s="137">
        <f t="shared" si="43"/>
        <v>3.7357499828962562E-3</v>
      </c>
    </row>
    <row r="155" spans="1:20" s="137" customFormat="1">
      <c r="A155" s="188" t="s">
        <v>174</v>
      </c>
      <c r="B155" s="163" t="s">
        <v>54</v>
      </c>
      <c r="C155" s="158">
        <v>55607.422859999999</v>
      </c>
      <c r="D155" s="158">
        <v>2.9999999999999997E-4</v>
      </c>
      <c r="E155" s="137">
        <f t="shared" si="39"/>
        <v>23280.005225647994</v>
      </c>
      <c r="F155" s="137">
        <f t="shared" si="40"/>
        <v>23280</v>
      </c>
      <c r="G155" s="137">
        <f>C155-(C$7+C$8*F155)</f>
        <v>1.393600003211759E-3</v>
      </c>
      <c r="K155" s="137">
        <f t="shared" si="44"/>
        <v>1.393600003211759E-3</v>
      </c>
      <c r="N155" s="121">
        <f t="shared" ca="1" si="38"/>
        <v>3.9998764274024289E-3</v>
      </c>
      <c r="O155" s="61">
        <f t="shared" si="41"/>
        <v>-6.0620449400757587E-2</v>
      </c>
      <c r="P155" s="267">
        <f t="shared" si="42"/>
        <v>40588.922859999999</v>
      </c>
      <c r="R155" s="137">
        <f t="shared" si="34"/>
        <v>3.8457423234779507E-3</v>
      </c>
      <c r="S155" s="230">
        <v>1</v>
      </c>
      <c r="T155" s="137">
        <f t="shared" si="43"/>
        <v>3.8457423234779507E-3</v>
      </c>
    </row>
    <row r="156" spans="1:20" s="137" customFormat="1">
      <c r="A156" s="188" t="s">
        <v>174</v>
      </c>
      <c r="B156" s="163" t="s">
        <v>54</v>
      </c>
      <c r="C156" s="158">
        <v>55607.423560000003</v>
      </c>
      <c r="D156" s="158">
        <v>5.9999999999999995E-4</v>
      </c>
      <c r="E156" s="137">
        <f t="shared" si="39"/>
        <v>23280.007850471196</v>
      </c>
      <c r="F156" s="137">
        <f t="shared" si="40"/>
        <v>23280</v>
      </c>
      <c r="G156" s="137">
        <f>C156-(C$7+C$8*F156)</f>
        <v>2.0936000073561445E-3</v>
      </c>
      <c r="K156" s="137">
        <f t="shared" si="44"/>
        <v>2.0936000073561445E-3</v>
      </c>
      <c r="N156" s="121">
        <f t="shared" ca="1" si="38"/>
        <v>3.9998764274024289E-3</v>
      </c>
      <c r="O156" s="61">
        <f t="shared" si="41"/>
        <v>-6.0620449400757587E-2</v>
      </c>
      <c r="P156" s="267">
        <f t="shared" si="42"/>
        <v>40588.923560000003</v>
      </c>
      <c r="R156" s="137">
        <f t="shared" si="34"/>
        <v>3.9330519931633301E-3</v>
      </c>
      <c r="S156" s="230">
        <v>1</v>
      </c>
      <c r="T156" s="137">
        <f t="shared" si="43"/>
        <v>3.9330519931633301E-3</v>
      </c>
    </row>
    <row r="157" spans="1:20" s="137" customFormat="1">
      <c r="A157" s="188" t="s">
        <v>174</v>
      </c>
      <c r="B157" s="163" t="s">
        <v>53</v>
      </c>
      <c r="C157" s="158">
        <v>55607.55502</v>
      </c>
      <c r="D157" s="158">
        <v>8.9999999999999998E-4</v>
      </c>
      <c r="E157" s="137">
        <f t="shared" si="39"/>
        <v>23280.500792265393</v>
      </c>
      <c r="F157" s="137">
        <f t="shared" si="40"/>
        <v>23280.5</v>
      </c>
      <c r="G157" s="137">
        <f>C157-(C$7+C$8*F157)</f>
        <v>2.1128500520717353E-4</v>
      </c>
      <c r="K157" s="137">
        <f t="shared" si="44"/>
        <v>2.1128500520717353E-4</v>
      </c>
      <c r="N157" s="121">
        <f t="shared" ca="1" si="38"/>
        <v>4.0001731809500684E-3</v>
      </c>
      <c r="O157" s="61">
        <f t="shared" si="41"/>
        <v>-6.0621867788854686E-2</v>
      </c>
      <c r="P157" s="267">
        <f t="shared" si="42"/>
        <v>40589.05502</v>
      </c>
      <c r="R157" s="137">
        <f t="shared" si="34"/>
        <v>3.7006724788656762E-3</v>
      </c>
      <c r="S157" s="230">
        <v>1</v>
      </c>
      <c r="T157" s="137">
        <f t="shared" si="43"/>
        <v>3.7006724788656762E-3</v>
      </c>
    </row>
    <row r="158" spans="1:20" s="137" customFormat="1">
      <c r="A158" s="164" t="s">
        <v>174</v>
      </c>
      <c r="B158" s="165" t="s">
        <v>53</v>
      </c>
      <c r="C158" s="164">
        <v>55607.556020000004</v>
      </c>
      <c r="D158" s="164">
        <v>6.9999999999999999E-4</v>
      </c>
      <c r="E158" s="137">
        <f t="shared" si="39"/>
        <v>23280.504542012815</v>
      </c>
      <c r="F158" s="137">
        <f t="shared" si="40"/>
        <v>23280.5</v>
      </c>
      <c r="G158" s="137">
        <f>C158-(C$7+C$8*F158)</f>
        <v>1.2112850090488791E-3</v>
      </c>
      <c r="K158" s="137">
        <f t="shared" si="44"/>
        <v>1.2112850090488791E-3</v>
      </c>
      <c r="N158" s="121">
        <f t="shared" ca="1" si="38"/>
        <v>4.0001731809500684E-3</v>
      </c>
      <c r="O158" s="61">
        <f t="shared" si="41"/>
        <v>-6.0621867788854686E-2</v>
      </c>
      <c r="P158" s="267">
        <f t="shared" si="42"/>
        <v>40589.056020000004</v>
      </c>
      <c r="R158" s="137">
        <f t="shared" si="34"/>
        <v>3.8233387849288896E-3</v>
      </c>
      <c r="S158" s="230">
        <v>1</v>
      </c>
      <c r="T158" s="137">
        <f t="shared" si="43"/>
        <v>3.8233387849288896E-3</v>
      </c>
    </row>
    <row r="159" spans="1:20" s="137" customFormat="1">
      <c r="A159" s="164" t="s">
        <v>193</v>
      </c>
      <c r="B159" s="165" t="s">
        <v>53</v>
      </c>
      <c r="C159" s="164">
        <v>55614.8897</v>
      </c>
      <c r="D159" s="164">
        <v>1E-4</v>
      </c>
      <c r="E159" s="137">
        <f t="shared" si="39"/>
        <v>23308.003989581262</v>
      </c>
      <c r="F159" s="137">
        <f t="shared" si="40"/>
        <v>23308</v>
      </c>
      <c r="G159" s="137">
        <f>C159-(C$7+C$8*F159)</f>
        <v>1.0639600004651584E-3</v>
      </c>
      <c r="K159" s="137">
        <f t="shared" si="44"/>
        <v>1.0639600004651584E-3</v>
      </c>
      <c r="N159" s="121">
        <f t="shared" ca="1" si="38"/>
        <v>4.0164946260702467E-3</v>
      </c>
      <c r="O159" s="61">
        <f t="shared" si="41"/>
        <v>-6.069988683419493E-2</v>
      </c>
      <c r="P159" s="267">
        <f t="shared" si="42"/>
        <v>40596.3897</v>
      </c>
      <c r="R159" s="137">
        <f t="shared" si="34"/>
        <v>3.8147727758153509E-3</v>
      </c>
      <c r="S159" s="230">
        <v>1</v>
      </c>
      <c r="T159" s="137">
        <f t="shared" si="43"/>
        <v>3.8147727758153509E-3</v>
      </c>
    </row>
    <row r="160" spans="1:20" s="137" customFormat="1">
      <c r="A160" s="188" t="s">
        <v>204</v>
      </c>
      <c r="B160" s="163" t="s">
        <v>53</v>
      </c>
      <c r="C160" s="158">
        <v>55650.492339999997</v>
      </c>
      <c r="D160" s="158">
        <v>2.0000000000000001E-4</v>
      </c>
      <c r="E160" s="182">
        <f t="shared" si="39"/>
        <v>23441.504896626404</v>
      </c>
      <c r="F160" s="137">
        <f t="shared" si="40"/>
        <v>23441.5</v>
      </c>
      <c r="N160" s="121">
        <f t="shared" ca="1" si="38"/>
        <v>4.0957278232900216E-3</v>
      </c>
      <c r="O160" s="61">
        <f t="shared" si="41"/>
        <v>-6.1078848771119375E-2</v>
      </c>
      <c r="P160" s="267">
        <f t="shared" si="42"/>
        <v>40631.992339999997</v>
      </c>
      <c r="R160" s="137">
        <f>+(J160-O160)^2</f>
        <v>3.7306257672052707E-3</v>
      </c>
      <c r="S160" s="230">
        <v>1</v>
      </c>
      <c r="T160" s="137">
        <f t="shared" si="43"/>
        <v>3.7306257672052707E-3</v>
      </c>
    </row>
    <row r="161" spans="1:20" s="137" customFormat="1">
      <c r="A161" s="188" t="s">
        <v>204</v>
      </c>
      <c r="B161" s="163" t="s">
        <v>53</v>
      </c>
      <c r="C161" s="158">
        <v>55650.492740000002</v>
      </c>
      <c r="D161" s="158">
        <v>2.0000000000000001E-4</v>
      </c>
      <c r="E161" s="182">
        <f t="shared" si="39"/>
        <v>23441.506396525383</v>
      </c>
      <c r="F161" s="137">
        <f t="shared" si="40"/>
        <v>23441.5</v>
      </c>
      <c r="N161" s="121">
        <f t="shared" ca="1" si="38"/>
        <v>4.0957278232900216E-3</v>
      </c>
      <c r="O161" s="61">
        <f t="shared" si="41"/>
        <v>-6.1078848771119375E-2</v>
      </c>
      <c r="P161" s="267">
        <f t="shared" si="42"/>
        <v>40631.992740000002</v>
      </c>
      <c r="R161" s="137">
        <f>+(J161-O161)^2</f>
        <v>3.7306257672052707E-3</v>
      </c>
      <c r="S161" s="230">
        <v>1</v>
      </c>
      <c r="T161" s="137">
        <f t="shared" si="43"/>
        <v>3.7306257672052707E-3</v>
      </c>
    </row>
    <row r="162" spans="1:20" s="137" customFormat="1">
      <c r="A162" s="164" t="s">
        <v>194</v>
      </c>
      <c r="B162" s="165" t="s">
        <v>53</v>
      </c>
      <c r="C162" s="164">
        <v>55662.362000000001</v>
      </c>
      <c r="D162" s="164">
        <v>2.0000000000000001E-4</v>
      </c>
      <c r="E162" s="137">
        <f t="shared" si="39"/>
        <v>23486.013123440989</v>
      </c>
      <c r="F162" s="137">
        <f t="shared" si="40"/>
        <v>23486</v>
      </c>
      <c r="G162" s="137">
        <f>C162-(C$7+C$8*F162)</f>
        <v>3.4998200062545948E-3</v>
      </c>
      <c r="J162" s="137">
        <f>G162</f>
        <v>3.4998200062545948E-3</v>
      </c>
      <c r="N162" s="121">
        <f t="shared" ca="1" si="38"/>
        <v>4.122138889029946E-3</v>
      </c>
      <c r="O162" s="61">
        <f t="shared" si="41"/>
        <v>-6.1205248626760855E-2</v>
      </c>
      <c r="P162" s="267">
        <f t="shared" si="42"/>
        <v>40643.862000000001</v>
      </c>
      <c r="R162" s="137">
        <f>+(G162-O162)^2</f>
        <v>4.1867459068032397E-3</v>
      </c>
      <c r="S162" s="230">
        <v>1</v>
      </c>
      <c r="T162" s="137">
        <f t="shared" si="43"/>
        <v>4.1867459068032397E-3</v>
      </c>
    </row>
    <row r="163" spans="1:20" s="137" customFormat="1">
      <c r="A163" s="164" t="s">
        <v>194</v>
      </c>
      <c r="B163" s="165" t="s">
        <v>53</v>
      </c>
      <c r="C163" s="164">
        <v>55662.494100000004</v>
      </c>
      <c r="D163" s="164">
        <v>1.2999999999999999E-3</v>
      </c>
      <c r="E163" s="182">
        <f t="shared" si="39"/>
        <v>23486.508465073548</v>
      </c>
      <c r="F163" s="137">
        <f t="shared" si="40"/>
        <v>23486.5</v>
      </c>
      <c r="G163" s="137">
        <f>C163-(C$7+C$8*F163)</f>
        <v>2.2575050097657368E-3</v>
      </c>
      <c r="J163" s="137">
        <f>G163</f>
        <v>2.2575050097657368E-3</v>
      </c>
      <c r="N163" s="121">
        <f t="shared" ca="1" si="38"/>
        <v>4.1224356425775856E-3</v>
      </c>
      <c r="O163" s="61">
        <f t="shared" si="41"/>
        <v>-6.1206669074857951E-2</v>
      </c>
      <c r="P163" s="267">
        <f t="shared" si="42"/>
        <v>40643.994100000004</v>
      </c>
      <c r="R163" s="137">
        <f>+(G163-O163)^2</f>
        <v>4.0277013922434199E-3</v>
      </c>
      <c r="S163" s="230">
        <v>1</v>
      </c>
      <c r="T163" s="137">
        <f t="shared" si="43"/>
        <v>4.0277013922434199E-3</v>
      </c>
    </row>
    <row r="164" spans="1:20" s="137" customFormat="1">
      <c r="A164" s="164" t="s">
        <v>194</v>
      </c>
      <c r="B164" s="165" t="s">
        <v>53</v>
      </c>
      <c r="C164" s="164">
        <v>55675.43</v>
      </c>
      <c r="D164" s="164">
        <v>2E-3</v>
      </c>
      <c r="E164" s="182">
        <f t="shared" si="39"/>
        <v>23535.01482256403</v>
      </c>
      <c r="F164" s="137">
        <f t="shared" si="40"/>
        <v>23535</v>
      </c>
      <c r="G164" s="137">
        <f>C164-(C$7+C$8*F164)</f>
        <v>3.9529500063508749E-3</v>
      </c>
      <c r="J164" s="137">
        <f>G164</f>
        <v>3.9529500063508749E-3</v>
      </c>
      <c r="N164" s="121">
        <f t="shared" ca="1" si="38"/>
        <v>4.1512207366986281E-3</v>
      </c>
      <c r="O164" s="61">
        <f t="shared" si="41"/>
        <v>-6.1344476305276202E-2</v>
      </c>
      <c r="P164" s="267">
        <f t="shared" si="42"/>
        <v>40656.93</v>
      </c>
      <c r="R164" s="137">
        <f>+(G164-O164)^2</f>
        <v>4.2637538829223684E-3</v>
      </c>
      <c r="S164" s="230">
        <v>1</v>
      </c>
      <c r="T164" s="137">
        <f t="shared" si="43"/>
        <v>4.2637538829223684E-3</v>
      </c>
    </row>
    <row r="165" spans="1:20" s="137" customFormat="1">
      <c r="A165" s="164" t="s">
        <v>194</v>
      </c>
      <c r="B165" s="165" t="s">
        <v>53</v>
      </c>
      <c r="C165" s="164">
        <v>55675.5625</v>
      </c>
      <c r="D165" s="164">
        <v>1.1999999999999999E-3</v>
      </c>
      <c r="E165" s="182">
        <f t="shared" si="39"/>
        <v>23535.511664095538</v>
      </c>
      <c r="F165" s="137">
        <f t="shared" si="40"/>
        <v>23535.5</v>
      </c>
      <c r="G165" s="137">
        <f>C165-(C$7+C$8*F165)</f>
        <v>3.1106350070331246E-3</v>
      </c>
      <c r="J165" s="137">
        <f>G165</f>
        <v>3.1106350070331246E-3</v>
      </c>
      <c r="N165" s="121">
        <f t="shared" ca="1" si="38"/>
        <v>4.1515174902462676E-3</v>
      </c>
      <c r="O165" s="61">
        <f t="shared" si="41"/>
        <v>-6.134589724337329E-2</v>
      </c>
      <c r="P165" s="267">
        <f t="shared" si="42"/>
        <v>40657.0625</v>
      </c>
      <c r="R165" s="137">
        <f>+(G165-O165)^2</f>
        <v>4.1546445497476821E-3</v>
      </c>
      <c r="S165" s="230">
        <v>1</v>
      </c>
      <c r="T165" s="137">
        <f t="shared" si="43"/>
        <v>4.1546445497476821E-3</v>
      </c>
    </row>
    <row r="166" spans="1:20" s="137" customFormat="1">
      <c r="A166" s="188" t="s">
        <v>204</v>
      </c>
      <c r="B166" s="163" t="s">
        <v>53</v>
      </c>
      <c r="C166" s="158">
        <v>55692.36275</v>
      </c>
      <c r="D166" s="158">
        <v>4.0000000000000002E-4</v>
      </c>
      <c r="E166" s="182">
        <f t="shared" si="39"/>
        <v>23598.508357980751</v>
      </c>
      <c r="F166" s="137">
        <f t="shared" si="40"/>
        <v>23598.5</v>
      </c>
      <c r="N166" s="121">
        <f t="shared" ca="1" si="38"/>
        <v>4.1889084372488585E-3</v>
      </c>
      <c r="O166" s="61">
        <f t="shared" si="41"/>
        <v>-6.1524975448607307E-2</v>
      </c>
      <c r="P166" s="267">
        <f t="shared" si="42"/>
        <v>40673.86275</v>
      </c>
      <c r="R166" s="137">
        <f>+(J166-O166)^2</f>
        <v>3.7853226039517318E-3</v>
      </c>
      <c r="S166" s="230">
        <v>1</v>
      </c>
      <c r="T166" s="137">
        <f t="shared" si="43"/>
        <v>3.7853226039517318E-3</v>
      </c>
    </row>
    <row r="167" spans="1:20" s="137" customFormat="1">
      <c r="A167" s="188" t="s">
        <v>204</v>
      </c>
      <c r="B167" s="163" t="s">
        <v>53</v>
      </c>
      <c r="C167" s="158">
        <v>55692.363749999997</v>
      </c>
      <c r="D167" s="158">
        <v>2.0000000000000001E-4</v>
      </c>
      <c r="E167" s="182">
        <f t="shared" si="39"/>
        <v>23598.512107728144</v>
      </c>
      <c r="F167" s="137">
        <f t="shared" si="40"/>
        <v>23598.5</v>
      </c>
      <c r="N167" s="121">
        <f t="shared" ca="1" si="38"/>
        <v>4.1889084372488585E-3</v>
      </c>
      <c r="O167" s="61">
        <f t="shared" si="41"/>
        <v>-6.1524975448607307E-2</v>
      </c>
      <c r="P167" s="267">
        <f t="shared" si="42"/>
        <v>40673.863749999997</v>
      </c>
      <c r="R167" s="137">
        <f>+(J167-O167)^2</f>
        <v>3.7853226039517318E-3</v>
      </c>
      <c r="S167" s="230">
        <v>1</v>
      </c>
      <c r="T167" s="137">
        <f t="shared" si="43"/>
        <v>3.7853226039517318E-3</v>
      </c>
    </row>
    <row r="168" spans="1:20" s="137" customFormat="1">
      <c r="A168" s="188" t="s">
        <v>204</v>
      </c>
      <c r="B168" s="163" t="s">
        <v>54</v>
      </c>
      <c r="C168" s="158">
        <v>55956.516150000003</v>
      </c>
      <c r="D168" s="158">
        <v>2.0000000000000001E-4</v>
      </c>
      <c r="E168" s="182">
        <f t="shared" si="39"/>
        <v>24589.01688485012</v>
      </c>
      <c r="F168" s="137">
        <f t="shared" si="40"/>
        <v>24589</v>
      </c>
      <c r="N168" s="121">
        <f t="shared" ca="1" si="38"/>
        <v>4.7767772151229172E-3</v>
      </c>
      <c r="O168" s="61">
        <f t="shared" si="41"/>
        <v>-6.4350917703953112E-2</v>
      </c>
      <c r="P168" s="267">
        <f t="shared" si="42"/>
        <v>40938.016150000003</v>
      </c>
      <c r="R168" s="137">
        <f>+(J168-O168)^2</f>
        <v>4.1410406093409461E-3</v>
      </c>
      <c r="S168" s="230">
        <v>1</v>
      </c>
      <c r="T168" s="137">
        <f t="shared" si="43"/>
        <v>4.1410406093409461E-3</v>
      </c>
    </row>
    <row r="169" spans="1:20" s="137" customFormat="1">
      <c r="A169" s="158" t="s">
        <v>203</v>
      </c>
      <c r="B169" s="163" t="s">
        <v>53</v>
      </c>
      <c r="C169" s="158">
        <v>55986.9185</v>
      </c>
      <c r="D169" s="158">
        <v>2.9999999999999997E-4</v>
      </c>
      <c r="E169" s="182">
        <f t="shared" si="39"/>
        <v>24703.018017948776</v>
      </c>
      <c r="F169" s="137">
        <f t="shared" si="40"/>
        <v>24703</v>
      </c>
      <c r="G169" s="137">
        <f>C169-(C$7+C$8*F169)</f>
        <v>4.8051100020529702E-3</v>
      </c>
      <c r="K169" s="137">
        <f>G169</f>
        <v>4.8051100020529702E-3</v>
      </c>
      <c r="N169" s="121">
        <f t="shared" ca="1" si="38"/>
        <v>4.8444370239847483E-3</v>
      </c>
      <c r="O169" s="61">
        <f t="shared" si="41"/>
        <v>-6.4677424100090836E-2</v>
      </c>
      <c r="P169" s="267">
        <f t="shared" si="42"/>
        <v>40968.4185</v>
      </c>
      <c r="R169" s="137">
        <f>+(G169-O169)^2</f>
        <v>4.8278225452555766E-3</v>
      </c>
      <c r="S169" s="230">
        <v>1</v>
      </c>
      <c r="T169" s="137">
        <f t="shared" si="43"/>
        <v>4.8278225452555766E-3</v>
      </c>
    </row>
    <row r="170" spans="1:20" s="137" customFormat="1">
      <c r="A170" s="188" t="s">
        <v>204</v>
      </c>
      <c r="B170" s="163" t="s">
        <v>53</v>
      </c>
      <c r="C170" s="158">
        <v>55993.450140000001</v>
      </c>
      <c r="D170" s="158">
        <v>1E-4</v>
      </c>
      <c r="E170" s="182">
        <f t="shared" si="39"/>
        <v>24727.510018106423</v>
      </c>
      <c r="F170" s="137">
        <f t="shared" si="40"/>
        <v>24727.5</v>
      </c>
      <c r="N170" s="121">
        <f t="shared" ca="1" si="38"/>
        <v>4.8589779478190893E-3</v>
      </c>
      <c r="O170" s="61">
        <f t="shared" si="41"/>
        <v>-6.4747628266848517E-2</v>
      </c>
      <c r="P170" s="267">
        <f t="shared" si="42"/>
        <v>40974.950140000001</v>
      </c>
      <c r="R170" s="137">
        <f>+(J170-O170)^2</f>
        <v>4.1922553661820012E-3</v>
      </c>
      <c r="S170" s="230">
        <v>1</v>
      </c>
      <c r="T170" s="137">
        <f t="shared" si="43"/>
        <v>4.1922553661820012E-3</v>
      </c>
    </row>
    <row r="171" spans="1:20" s="137" customFormat="1">
      <c r="A171" s="188" t="s">
        <v>204</v>
      </c>
      <c r="B171" s="163" t="s">
        <v>54</v>
      </c>
      <c r="C171" s="158">
        <v>55993.584840000003</v>
      </c>
      <c r="D171" s="158">
        <v>1E-4</v>
      </c>
      <c r="E171" s="182">
        <f t="shared" si="39"/>
        <v>24728.01510908224</v>
      </c>
      <c r="F171" s="137">
        <f t="shared" si="40"/>
        <v>24728</v>
      </c>
      <c r="N171" s="121">
        <f t="shared" ca="1" si="38"/>
        <v>4.8592747013667288E-3</v>
      </c>
      <c r="O171" s="61">
        <f t="shared" si="41"/>
        <v>-6.4749061129945606E-2</v>
      </c>
      <c r="P171" s="267">
        <f t="shared" si="42"/>
        <v>40975.084840000003</v>
      </c>
      <c r="R171" s="137">
        <f>+(J171-O171)^2</f>
        <v>4.1924409172094329E-3</v>
      </c>
      <c r="S171" s="230">
        <v>1</v>
      </c>
      <c r="T171" s="137">
        <f t="shared" si="43"/>
        <v>4.1924409172094329E-3</v>
      </c>
    </row>
    <row r="172" spans="1:20" s="137" customFormat="1">
      <c r="A172" s="188" t="s">
        <v>204</v>
      </c>
      <c r="B172" s="163" t="s">
        <v>53</v>
      </c>
      <c r="C172" s="158">
        <v>56007.317990000003</v>
      </c>
      <c r="D172" s="158">
        <v>2.0000000000000001E-4</v>
      </c>
      <c r="E172" s="182">
        <f t="shared" si="39"/>
        <v>24779.510952693472</v>
      </c>
      <c r="F172" s="137">
        <f t="shared" si="40"/>
        <v>24779.5</v>
      </c>
      <c r="N172" s="121">
        <f t="shared" ca="1" si="38"/>
        <v>4.8898403167736085E-3</v>
      </c>
      <c r="O172" s="61">
        <f t="shared" si="41"/>
        <v>-6.4896672808946426E-2</v>
      </c>
      <c r="P172" s="267">
        <f t="shared" si="42"/>
        <v>40988.817990000003</v>
      </c>
      <c r="R172" s="137">
        <f>+(J172-O172)^2</f>
        <v>4.2115781416714468E-3</v>
      </c>
      <c r="S172" s="230">
        <v>1</v>
      </c>
      <c r="T172" s="137">
        <f t="shared" si="43"/>
        <v>4.2115781416714468E-3</v>
      </c>
    </row>
    <row r="173" spans="1:20" s="137" customFormat="1">
      <c r="A173" s="188" t="s">
        <v>205</v>
      </c>
      <c r="B173" s="163" t="s">
        <v>54</v>
      </c>
      <c r="C173" s="158">
        <v>56008.384599999998</v>
      </c>
      <c r="D173" s="158">
        <v>1.2999999999999999E-3</v>
      </c>
      <c r="E173" s="182">
        <f t="shared" si="39"/>
        <v>24783.510470775916</v>
      </c>
      <c r="F173" s="137">
        <f t="shared" si="40"/>
        <v>24783.5</v>
      </c>
      <c r="G173" s="137">
        <f t="shared" ref="G173:G182" si="45">C173-(C$7+C$8*F173)</f>
        <v>2.792395003780257E-3</v>
      </c>
      <c r="J173" s="137">
        <f t="shared" ref="J173:J179" si="46">G173</f>
        <v>2.792395003780257E-3</v>
      </c>
      <c r="N173" s="121">
        <f t="shared" ca="1" si="38"/>
        <v>4.8922143451547249E-3</v>
      </c>
      <c r="O173" s="61">
        <f t="shared" si="41"/>
        <v>-6.4908140013723178E-2</v>
      </c>
      <c r="P173" s="267">
        <f t="shared" si="42"/>
        <v>40989.884599999998</v>
      </c>
      <c r="R173" s="137">
        <f t="shared" ref="R173:R182" si="47">+(G173-O173)^2</f>
        <v>4.5833624416562087E-3</v>
      </c>
      <c r="S173" s="230">
        <v>1</v>
      </c>
      <c r="T173" s="137">
        <f t="shared" si="43"/>
        <v>4.5833624416562087E-3</v>
      </c>
    </row>
    <row r="174" spans="1:20" s="137" customFormat="1">
      <c r="A174" s="188" t="s">
        <v>205</v>
      </c>
      <c r="B174" s="163" t="s">
        <v>53</v>
      </c>
      <c r="C174" s="158">
        <v>56008.518499999998</v>
      </c>
      <c r="D174" s="158">
        <v>2.2000000000000001E-3</v>
      </c>
      <c r="E174" s="182">
        <f t="shared" si="39"/>
        <v>24784.012561953801</v>
      </c>
      <c r="F174" s="137">
        <f t="shared" si="40"/>
        <v>24784</v>
      </c>
      <c r="G174" s="137">
        <f t="shared" si="45"/>
        <v>3.3500799981993623E-3</v>
      </c>
      <c r="J174" s="137">
        <f t="shared" si="46"/>
        <v>3.3500799981993623E-3</v>
      </c>
      <c r="N174" s="121">
        <f t="shared" ca="1" si="38"/>
        <v>4.8925110987023644E-3</v>
      </c>
      <c r="O174" s="61">
        <f t="shared" si="41"/>
        <v>-6.4909573436820286E-2</v>
      </c>
      <c r="P174" s="267">
        <f t="shared" si="42"/>
        <v>40990.018499999998</v>
      </c>
      <c r="R174" s="137">
        <f t="shared" si="47"/>
        <v>4.6593802870689895E-3</v>
      </c>
      <c r="S174" s="230">
        <v>1</v>
      </c>
      <c r="T174" s="137">
        <f t="shared" si="43"/>
        <v>4.6593802870689895E-3</v>
      </c>
    </row>
    <row r="175" spans="1:20" s="137" customFormat="1">
      <c r="A175" s="188" t="s">
        <v>205</v>
      </c>
      <c r="B175" s="163" t="s">
        <v>54</v>
      </c>
      <c r="C175" s="158">
        <v>56008.652000000002</v>
      </c>
      <c r="D175" s="158">
        <v>5.0000000000000001E-4</v>
      </c>
      <c r="E175" s="182">
        <f t="shared" si="39"/>
        <v>24784.513153232736</v>
      </c>
      <c r="F175" s="137">
        <f t="shared" si="40"/>
        <v>24784.5</v>
      </c>
      <c r="G175" s="137">
        <f t="shared" si="45"/>
        <v>3.5077650027233176E-3</v>
      </c>
      <c r="J175" s="137">
        <f t="shared" si="46"/>
        <v>3.5077650027233176E-3</v>
      </c>
      <c r="N175" s="121">
        <f t="shared" ca="1" si="38"/>
        <v>4.892807852250004E-3</v>
      </c>
      <c r="O175" s="61">
        <f t="shared" si="41"/>
        <v>-6.4911006864917381E-2</v>
      </c>
      <c r="P175" s="267">
        <f t="shared" si="42"/>
        <v>40990.152000000002</v>
      </c>
      <c r="R175" s="137">
        <f t="shared" si="47"/>
        <v>4.6811283438762622E-3</v>
      </c>
      <c r="S175" s="230">
        <v>1</v>
      </c>
      <c r="T175" s="137">
        <f t="shared" si="43"/>
        <v>4.6811283438762622E-3</v>
      </c>
    </row>
    <row r="176" spans="1:20" s="137" customFormat="1">
      <c r="A176" s="188" t="s">
        <v>205</v>
      </c>
      <c r="B176" s="163" t="s">
        <v>54</v>
      </c>
      <c r="C176" s="158">
        <v>56012.383399999999</v>
      </c>
      <c r="D176" s="158">
        <v>1.1000000000000001E-3</v>
      </c>
      <c r="E176" s="182">
        <f t="shared" si="39"/>
        <v>24798.504960709593</v>
      </c>
      <c r="F176" s="137">
        <f t="shared" si="40"/>
        <v>24798.5</v>
      </c>
      <c r="G176" s="137">
        <f t="shared" si="45"/>
        <v>1.3229450050857849E-3</v>
      </c>
      <c r="J176" s="137">
        <f t="shared" si="46"/>
        <v>1.3229450050857849E-3</v>
      </c>
      <c r="N176" s="121">
        <f t="shared" ca="1" si="38"/>
        <v>4.9011169515839129E-3</v>
      </c>
      <c r="O176" s="61">
        <f t="shared" si="41"/>
        <v>-6.4951144881636044E-2</v>
      </c>
      <c r="P176" s="267">
        <f t="shared" si="42"/>
        <v>40993.883399999999</v>
      </c>
      <c r="R176" s="137">
        <f t="shared" si="47"/>
        <v>4.3922549903132845E-3</v>
      </c>
      <c r="S176" s="230">
        <v>1</v>
      </c>
      <c r="T176" s="137">
        <f t="shared" si="43"/>
        <v>4.3922549903132845E-3</v>
      </c>
    </row>
    <row r="177" spans="1:21" s="137" customFormat="1">
      <c r="A177" s="188" t="s">
        <v>205</v>
      </c>
      <c r="B177" s="163" t="s">
        <v>53</v>
      </c>
      <c r="C177" s="158">
        <v>56012.519500000002</v>
      </c>
      <c r="D177" s="158">
        <v>2E-3</v>
      </c>
      <c r="E177" s="182">
        <f t="shared" si="39"/>
        <v>24799.015301331783</v>
      </c>
      <c r="F177" s="137">
        <f t="shared" si="40"/>
        <v>24799</v>
      </c>
      <c r="G177" s="137">
        <f t="shared" si="45"/>
        <v>4.0806300021358766E-3</v>
      </c>
      <c r="J177" s="137">
        <f t="shared" si="46"/>
        <v>4.0806300021358766E-3</v>
      </c>
      <c r="N177" s="121">
        <f t="shared" ca="1" si="38"/>
        <v>4.9014137051315524E-3</v>
      </c>
      <c r="O177" s="61">
        <f t="shared" si="41"/>
        <v>-6.4952578454733137E-2</v>
      </c>
      <c r="P177" s="267">
        <f t="shared" si="42"/>
        <v>40994.019500000002</v>
      </c>
      <c r="R177" s="137">
        <f t="shared" si="47"/>
        <v>4.7655838698495313E-3</v>
      </c>
      <c r="S177" s="230">
        <v>1</v>
      </c>
      <c r="T177" s="137">
        <f t="shared" si="43"/>
        <v>4.7655838698495313E-3</v>
      </c>
    </row>
    <row r="178" spans="1:21" s="137" customFormat="1">
      <c r="A178" s="188" t="s">
        <v>205</v>
      </c>
      <c r="B178" s="163" t="s">
        <v>54</v>
      </c>
      <c r="C178" s="158">
        <v>56012.651299999998</v>
      </c>
      <c r="D178" s="158">
        <v>1.4E-3</v>
      </c>
      <c r="E178" s="182">
        <f t="shared" si="39"/>
        <v>24799.509518040097</v>
      </c>
      <c r="F178" s="137">
        <f t="shared" si="40"/>
        <v>24799.5</v>
      </c>
      <c r="G178" s="137">
        <f t="shared" si="45"/>
        <v>2.5383149986737408E-3</v>
      </c>
      <c r="J178" s="137">
        <f t="shared" si="46"/>
        <v>2.5383149986737408E-3</v>
      </c>
      <c r="N178" s="121">
        <f t="shared" ref="N178:N201" ca="1" si="48">+C$11+C$12*F178</f>
        <v>4.9017104586791919E-3</v>
      </c>
      <c r="O178" s="61">
        <f t="shared" si="41"/>
        <v>-6.4954012032830244E-2</v>
      </c>
      <c r="P178" s="267">
        <f t="shared" si="42"/>
        <v>40994.151299999998</v>
      </c>
      <c r="R178" s="137">
        <f t="shared" si="47"/>
        <v>4.5552142081274833E-3</v>
      </c>
      <c r="S178" s="230">
        <v>1</v>
      </c>
      <c r="T178" s="137">
        <f t="shared" si="43"/>
        <v>4.5552142081274833E-3</v>
      </c>
    </row>
    <row r="179" spans="1:21" s="137" customFormat="1">
      <c r="A179" s="188" t="s">
        <v>206</v>
      </c>
      <c r="B179" s="163" t="s">
        <v>53</v>
      </c>
      <c r="C179" s="158">
        <v>56019.451800000003</v>
      </c>
      <c r="D179" s="158">
        <v>6.9999999999999999E-4</v>
      </c>
      <c r="E179" s="182">
        <f t="shared" si="39"/>
        <v>24825.009675285772</v>
      </c>
      <c r="F179" s="137">
        <f t="shared" si="40"/>
        <v>24825</v>
      </c>
      <c r="G179" s="137">
        <f t="shared" si="45"/>
        <v>2.5802500094869174E-3</v>
      </c>
      <c r="J179" s="137">
        <f t="shared" si="46"/>
        <v>2.5802500094869174E-3</v>
      </c>
      <c r="N179" s="121">
        <f t="shared" ca="1" si="48"/>
        <v>4.916844889608812E-3</v>
      </c>
      <c r="O179" s="61">
        <f t="shared" si="41"/>
        <v>-6.5027131145782097E-2</v>
      </c>
      <c r="P179" s="267">
        <f t="shared" si="42"/>
        <v>41000.951800000003</v>
      </c>
      <c r="R179" s="137">
        <f t="shared" si="47"/>
        <v>4.5707579866738242E-3</v>
      </c>
      <c r="S179" s="230">
        <v>1</v>
      </c>
      <c r="T179" s="137">
        <f t="shared" si="43"/>
        <v>4.5707579866738242E-3</v>
      </c>
    </row>
    <row r="180" spans="1:21" s="137" customFormat="1">
      <c r="A180" s="158" t="s">
        <v>203</v>
      </c>
      <c r="B180" s="163" t="s">
        <v>54</v>
      </c>
      <c r="C180" s="158">
        <v>56049.719899999996</v>
      </c>
      <c r="D180" s="158">
        <v>4.0000000000000002E-4</v>
      </c>
      <c r="E180" s="182">
        <f t="shared" si="39"/>
        <v>24938.507404794942</v>
      </c>
      <c r="F180" s="137">
        <f t="shared" si="40"/>
        <v>24938.5</v>
      </c>
      <c r="G180" s="137">
        <f t="shared" si="45"/>
        <v>1.9747449987335131E-3</v>
      </c>
      <c r="K180" s="137">
        <f>G180</f>
        <v>1.9747449987335131E-3</v>
      </c>
      <c r="N180" s="121">
        <f t="shared" ca="1" si="48"/>
        <v>4.9842079449230036E-3</v>
      </c>
      <c r="O180" s="61">
        <f t="shared" si="41"/>
        <v>-6.5352740648822724E-2</v>
      </c>
      <c r="P180" s="267">
        <f t="shared" si="42"/>
        <v>41031.219899999996</v>
      </c>
      <c r="R180" s="137">
        <f t="shared" si="47"/>
        <v>4.5329903236218912E-3</v>
      </c>
      <c r="S180" s="230">
        <v>1</v>
      </c>
      <c r="T180" s="137">
        <f t="shared" si="43"/>
        <v>4.5329903236218912E-3</v>
      </c>
    </row>
    <row r="181" spans="1:21" s="137" customFormat="1">
      <c r="A181" s="188" t="s">
        <v>205</v>
      </c>
      <c r="B181" s="163" t="s">
        <v>54</v>
      </c>
      <c r="C181" s="158">
        <v>56072.387499999997</v>
      </c>
      <c r="D181" s="158">
        <v>1.5E-3</v>
      </c>
      <c r="E181" s="182">
        <f t="shared" ref="E181:E201" si="49">(C181-C$7)/C$8</f>
        <v>25023.505179132371</v>
      </c>
      <c r="F181" s="137">
        <f t="shared" ref="F181:F200" si="50">ROUND(2*E181,0)/2</f>
        <v>25023.5</v>
      </c>
      <c r="G181" s="137">
        <f t="shared" si="45"/>
        <v>1.3811949975206517E-3</v>
      </c>
      <c r="J181" s="137">
        <f>G181</f>
        <v>1.3811949975206517E-3</v>
      </c>
      <c r="N181" s="121">
        <f t="shared" ca="1" si="48"/>
        <v>5.0346560480217361E-3</v>
      </c>
      <c r="O181" s="61">
        <f t="shared" ref="O181:O201" si="51">D$11+D$12*F181+D$13*F181^2</f>
        <v>-6.5596757900328928E-2</v>
      </c>
      <c r="P181" s="267">
        <f t="shared" ref="P181:P201" si="52">C181-15018.5</f>
        <v>41053.887499999997</v>
      </c>
      <c r="R181" s="137">
        <f t="shared" si="47"/>
        <v>4.4860461743865569E-3</v>
      </c>
      <c r="S181" s="230">
        <v>1</v>
      </c>
      <c r="T181" s="137">
        <f t="shared" ref="T181:T201" si="53">+R181*S181</f>
        <v>4.4860461743865569E-3</v>
      </c>
    </row>
    <row r="182" spans="1:21" s="137" customFormat="1">
      <c r="A182" s="188" t="s">
        <v>205</v>
      </c>
      <c r="B182" s="163" t="s">
        <v>53</v>
      </c>
      <c r="C182" s="158">
        <v>56072.523200000003</v>
      </c>
      <c r="D182" s="158">
        <v>1.6000000000000001E-3</v>
      </c>
      <c r="E182" s="182">
        <f t="shared" si="49"/>
        <v>25024.014019855611</v>
      </c>
      <c r="F182" s="137">
        <f t="shared" si="50"/>
        <v>25024</v>
      </c>
      <c r="G182" s="137">
        <f t="shared" si="45"/>
        <v>3.7388800046755932E-3</v>
      </c>
      <c r="J182" s="137">
        <f>G182</f>
        <v>3.7388800046755932E-3</v>
      </c>
      <c r="N182" s="121">
        <f t="shared" ca="1" si="48"/>
        <v>5.0349528015693756E-3</v>
      </c>
      <c r="O182" s="61">
        <f t="shared" si="51"/>
        <v>-6.5598193723426027E-2</v>
      </c>
      <c r="P182" s="267">
        <f t="shared" si="52"/>
        <v>41054.023200000003</v>
      </c>
      <c r="R182" s="137">
        <f t="shared" si="47"/>
        <v>4.8076297931762E-3</v>
      </c>
      <c r="S182" s="230">
        <v>1</v>
      </c>
      <c r="T182" s="137">
        <f t="shared" si="53"/>
        <v>4.8076297931762E-3</v>
      </c>
    </row>
    <row r="183" spans="1:21" s="137" customFormat="1">
      <c r="A183" s="188" t="s">
        <v>204</v>
      </c>
      <c r="B183" s="163" t="s">
        <v>54</v>
      </c>
      <c r="C183" s="158">
        <v>56368.537909999999</v>
      </c>
      <c r="D183" s="158">
        <v>4.0000000000000002E-4</v>
      </c>
      <c r="E183" s="182">
        <f t="shared" si="49"/>
        <v>26133.994411301479</v>
      </c>
      <c r="F183" s="137">
        <f t="shared" si="50"/>
        <v>26134</v>
      </c>
      <c r="N183" s="121">
        <f t="shared" ca="1" si="48"/>
        <v>5.6937456773293021E-3</v>
      </c>
      <c r="O183" s="61">
        <f t="shared" si="51"/>
        <v>-6.8798047548977614E-2</v>
      </c>
      <c r="P183" s="267">
        <f t="shared" si="52"/>
        <v>41350.037909999999</v>
      </c>
      <c r="R183" s="137">
        <f>+(J183-O183)^2</f>
        <v>4.7331713465513844E-3</v>
      </c>
      <c r="S183" s="230">
        <v>1</v>
      </c>
      <c r="T183" s="137">
        <f t="shared" si="53"/>
        <v>4.7331713465513844E-3</v>
      </c>
    </row>
    <row r="184" spans="1:21" s="137" customFormat="1">
      <c r="A184" s="188" t="s">
        <v>204</v>
      </c>
      <c r="B184" s="163" t="s">
        <v>54</v>
      </c>
      <c r="C184" s="158">
        <v>56368.54075</v>
      </c>
      <c r="D184" s="158">
        <v>1E-4</v>
      </c>
      <c r="E184" s="182">
        <f t="shared" si="49"/>
        <v>26134.005060584121</v>
      </c>
      <c r="F184" s="137">
        <f t="shared" si="50"/>
        <v>26134</v>
      </c>
      <c r="N184" s="121">
        <f t="shared" ca="1" si="48"/>
        <v>5.6937456773293021E-3</v>
      </c>
      <c r="O184" s="61">
        <f t="shared" si="51"/>
        <v>-6.8798047548977614E-2</v>
      </c>
      <c r="P184" s="267">
        <f t="shared" si="52"/>
        <v>41350.04075</v>
      </c>
      <c r="R184" s="137">
        <f>+(J184-O184)^2</f>
        <v>4.7331713465513844E-3</v>
      </c>
      <c r="S184" s="230">
        <v>1</v>
      </c>
      <c r="T184" s="137">
        <f t="shared" si="53"/>
        <v>4.7331713465513844E-3</v>
      </c>
    </row>
    <row r="185" spans="1:21" s="137" customFormat="1">
      <c r="A185" s="178" t="s">
        <v>204</v>
      </c>
      <c r="B185" s="212" t="s">
        <v>54</v>
      </c>
      <c r="C185" s="211">
        <v>56368.541160000001</v>
      </c>
      <c r="D185" s="211">
        <v>1E-4</v>
      </c>
      <c r="E185" s="182">
        <f t="shared" si="49"/>
        <v>26134.006597980559</v>
      </c>
      <c r="F185" s="137">
        <f t="shared" si="50"/>
        <v>26134</v>
      </c>
      <c r="N185" s="121">
        <f t="shared" ca="1" si="48"/>
        <v>5.6937456773293021E-3</v>
      </c>
      <c r="O185" s="61">
        <f t="shared" si="51"/>
        <v>-6.8798047548977614E-2</v>
      </c>
      <c r="P185" s="267">
        <f t="shared" si="52"/>
        <v>41350.041160000001</v>
      </c>
      <c r="R185" s="137">
        <f>+(J185-O185)^2</f>
        <v>4.7331713465513844E-3</v>
      </c>
      <c r="S185" s="230">
        <v>1</v>
      </c>
      <c r="T185" s="137">
        <f t="shared" si="53"/>
        <v>4.7331713465513844E-3</v>
      </c>
    </row>
    <row r="186" spans="1:21" s="137" customFormat="1">
      <c r="A186" s="178" t="s">
        <v>204</v>
      </c>
      <c r="B186" s="212" t="s">
        <v>54</v>
      </c>
      <c r="C186" s="211">
        <v>56397.343350000003</v>
      </c>
      <c r="D186" s="211">
        <v>1E-4</v>
      </c>
      <c r="E186" s="182">
        <f t="shared" si="49"/>
        <v>26242.007535267428</v>
      </c>
      <c r="F186" s="137">
        <f t="shared" si="50"/>
        <v>26242</v>
      </c>
      <c r="N186" s="121">
        <f t="shared" ca="1" si="48"/>
        <v>5.757844443619457E-3</v>
      </c>
      <c r="O186" s="61">
        <f t="shared" si="51"/>
        <v>-6.9110700117950202E-2</v>
      </c>
      <c r="P186" s="267">
        <f t="shared" si="52"/>
        <v>41378.843350000003</v>
      </c>
      <c r="R186" s="137">
        <f>+(J186-O186)^2</f>
        <v>4.7762888707932423E-3</v>
      </c>
      <c r="S186" s="230">
        <v>1</v>
      </c>
      <c r="T186" s="137">
        <f t="shared" si="53"/>
        <v>4.7762888707932423E-3</v>
      </c>
    </row>
    <row r="187" spans="1:21" s="137" customFormat="1">
      <c r="A187" s="178" t="s">
        <v>204</v>
      </c>
      <c r="B187" s="212" t="s">
        <v>54</v>
      </c>
      <c r="C187" s="211">
        <v>56397.343569999997</v>
      </c>
      <c r="D187" s="211">
        <v>1E-4</v>
      </c>
      <c r="E187" s="182">
        <f t="shared" si="49"/>
        <v>26242.008360211839</v>
      </c>
      <c r="F187" s="137">
        <f t="shared" si="50"/>
        <v>26242</v>
      </c>
      <c r="N187" s="121">
        <f t="shared" ca="1" si="48"/>
        <v>5.757844443619457E-3</v>
      </c>
      <c r="O187" s="61">
        <f t="shared" si="51"/>
        <v>-6.9110700117950202E-2</v>
      </c>
      <c r="P187" s="267">
        <f t="shared" si="52"/>
        <v>41378.843569999997</v>
      </c>
      <c r="R187" s="137">
        <f>+(J187-O187)^2</f>
        <v>4.7762888707932423E-3</v>
      </c>
      <c r="S187" s="230">
        <v>1</v>
      </c>
      <c r="T187" s="137">
        <f t="shared" si="53"/>
        <v>4.7762888707932423E-3</v>
      </c>
    </row>
    <row r="188" spans="1:21">
      <c r="A188" s="211" t="s">
        <v>752</v>
      </c>
      <c r="B188" s="212" t="s">
        <v>53</v>
      </c>
      <c r="C188" s="228">
        <v>56712.435920000004</v>
      </c>
      <c r="D188" s="211">
        <v>2.0000000000000001E-4</v>
      </c>
      <c r="E188" s="182">
        <f t="shared" si="49"/>
        <v>27423.525082791635</v>
      </c>
      <c r="F188" s="137">
        <f t="shared" si="50"/>
        <v>27423.5</v>
      </c>
      <c r="G188" s="137">
        <f t="shared" ref="G188:G201" si="54">C188-(C$7+C$8*F188)</f>
        <v>6.6891950045828708E-3</v>
      </c>
      <c r="H188" s="137"/>
      <c r="I188" s="137"/>
      <c r="J188" s="137">
        <f t="shared" ref="J188:J201" si="55">G188</f>
        <v>6.6891950045828708E-3</v>
      </c>
      <c r="K188" s="137"/>
      <c r="L188" s="137"/>
      <c r="M188" s="137"/>
      <c r="N188" s="121">
        <f t="shared" ca="1" si="48"/>
        <v>6.4590730766918465E-3</v>
      </c>
      <c r="O188" s="61">
        <f t="shared" si="51"/>
        <v>-7.2546296766386409E-2</v>
      </c>
      <c r="P188" s="267">
        <f t="shared" si="52"/>
        <v>41693.935920000004</v>
      </c>
      <c r="Q188" s="137"/>
      <c r="R188" s="137">
        <f t="shared" ref="R188:R201" si="56">+(G188-O188)^2</f>
        <v>6.27826315618734E-3</v>
      </c>
      <c r="S188" s="230">
        <v>1</v>
      </c>
      <c r="T188" s="137">
        <f t="shared" si="53"/>
        <v>6.27826315618734E-3</v>
      </c>
      <c r="U188" s="1"/>
    </row>
    <row r="189" spans="1:21">
      <c r="A189" s="211" t="s">
        <v>752</v>
      </c>
      <c r="B189" s="212" t="s">
        <v>53</v>
      </c>
      <c r="C189" s="228">
        <v>56712.436439999998</v>
      </c>
      <c r="D189" s="211">
        <v>1E-4</v>
      </c>
      <c r="E189" s="182">
        <f t="shared" si="49"/>
        <v>27423.527032660266</v>
      </c>
      <c r="F189" s="137">
        <f t="shared" si="50"/>
        <v>27423.5</v>
      </c>
      <c r="G189" s="137">
        <f t="shared" si="54"/>
        <v>7.2091949987225235E-3</v>
      </c>
      <c r="H189" s="137"/>
      <c r="I189" s="137"/>
      <c r="J189" s="137">
        <f t="shared" si="55"/>
        <v>7.2091949987225235E-3</v>
      </c>
      <c r="K189" s="137"/>
      <c r="L189" s="137"/>
      <c r="M189" s="137"/>
      <c r="N189" s="121">
        <f t="shared" ca="1" si="48"/>
        <v>6.4590730766918465E-3</v>
      </c>
      <c r="O189" s="61">
        <f t="shared" si="51"/>
        <v>-7.2546296766386409E-2</v>
      </c>
      <c r="P189" s="267">
        <f t="shared" si="52"/>
        <v>41693.936439999998</v>
      </c>
      <c r="Q189" s="137"/>
      <c r="R189" s="137">
        <f t="shared" si="56"/>
        <v>6.3609384666943585E-3</v>
      </c>
      <c r="S189" s="230">
        <v>1</v>
      </c>
      <c r="T189" s="137">
        <f t="shared" si="53"/>
        <v>6.3609384666943585E-3</v>
      </c>
      <c r="U189" s="1"/>
    </row>
    <row r="190" spans="1:21" s="283" customFormat="1">
      <c r="A190" s="289" t="s">
        <v>752</v>
      </c>
      <c r="B190" s="290" t="s">
        <v>53</v>
      </c>
      <c r="C190" s="291">
        <v>56712.436450000001</v>
      </c>
      <c r="D190" s="289">
        <v>2.9999999999999997E-4</v>
      </c>
      <c r="E190" s="276">
        <f t="shared" si="49"/>
        <v>27423.527070157754</v>
      </c>
      <c r="F190" s="277">
        <f t="shared" si="50"/>
        <v>27423.5</v>
      </c>
      <c r="G190" s="277">
        <f t="shared" si="54"/>
        <v>7.219195002107881E-3</v>
      </c>
      <c r="H190" s="277"/>
      <c r="I190" s="277"/>
      <c r="J190" s="277">
        <f t="shared" si="55"/>
        <v>7.219195002107881E-3</v>
      </c>
      <c r="K190" s="277"/>
      <c r="L190" s="277"/>
      <c r="M190" s="277"/>
      <c r="N190" s="278">
        <f t="shared" ca="1" si="48"/>
        <v>6.4590730766918465E-3</v>
      </c>
      <c r="O190" s="279">
        <f t="shared" si="51"/>
        <v>-7.2546296766386409E-2</v>
      </c>
      <c r="P190" s="292">
        <f t="shared" si="52"/>
        <v>41693.936450000001</v>
      </c>
      <c r="Q190" s="277"/>
      <c r="R190" s="277">
        <f t="shared" si="56"/>
        <v>6.3625336770697302E-3</v>
      </c>
      <c r="S190" s="281">
        <v>1</v>
      </c>
      <c r="T190" s="277">
        <f t="shared" si="53"/>
        <v>6.3625336770697302E-3</v>
      </c>
    </row>
    <row r="191" spans="1:21" s="283" customFormat="1">
      <c r="A191" s="289" t="s">
        <v>752</v>
      </c>
      <c r="B191" s="290" t="s">
        <v>54</v>
      </c>
      <c r="C191" s="291">
        <v>56712.568729999999</v>
      </c>
      <c r="D191" s="289">
        <v>2.9999999999999997E-4</v>
      </c>
      <c r="E191" s="276">
        <f t="shared" si="49"/>
        <v>27424.02308674483</v>
      </c>
      <c r="F191" s="277">
        <f t="shared" si="50"/>
        <v>27424</v>
      </c>
      <c r="G191" s="277">
        <f t="shared" si="54"/>
        <v>6.1568800010718405E-3</v>
      </c>
      <c r="H191" s="277"/>
      <c r="I191" s="277"/>
      <c r="J191" s="277">
        <f t="shared" si="55"/>
        <v>6.1568800010718405E-3</v>
      </c>
      <c r="K191" s="277"/>
      <c r="L191" s="277"/>
      <c r="M191" s="277"/>
      <c r="N191" s="278">
        <f t="shared" ca="1" si="48"/>
        <v>6.4593698302394878E-3</v>
      </c>
      <c r="O191" s="279">
        <f t="shared" si="51"/>
        <v>-7.2547756589483509E-2</v>
      </c>
      <c r="P191" s="292">
        <f t="shared" si="52"/>
        <v>41694.068729999999</v>
      </c>
      <c r="Q191" s="277"/>
      <c r="R191" s="277">
        <f t="shared" si="56"/>
        <v>6.1944198208513839E-3</v>
      </c>
      <c r="S191" s="281">
        <v>1</v>
      </c>
      <c r="T191" s="277">
        <f t="shared" si="53"/>
        <v>6.1944198208513839E-3</v>
      </c>
    </row>
    <row r="192" spans="1:21" s="277" customFormat="1">
      <c r="A192" s="293" t="s">
        <v>751</v>
      </c>
      <c r="B192" s="294" t="s">
        <v>53</v>
      </c>
      <c r="C192" s="293">
        <v>56737.370499999997</v>
      </c>
      <c r="D192" s="293">
        <v>1E-4</v>
      </c>
      <c r="E192" s="276">
        <f t="shared" si="49"/>
        <v>27517.023459507211</v>
      </c>
      <c r="F192" s="277">
        <f t="shared" si="50"/>
        <v>27517</v>
      </c>
      <c r="G192" s="277">
        <f t="shared" si="54"/>
        <v>6.2562899984186515E-3</v>
      </c>
      <c r="J192" s="277">
        <f t="shared" si="55"/>
        <v>6.2562899984186515E-3</v>
      </c>
      <c r="N192" s="278">
        <f t="shared" ca="1" si="48"/>
        <v>6.514565990100453E-3</v>
      </c>
      <c r="O192" s="279">
        <f t="shared" si="51"/>
        <v>-7.2819370640543238E-2</v>
      </c>
      <c r="P192" s="292">
        <f t="shared" si="52"/>
        <v>41718.870499999997</v>
      </c>
      <c r="R192" s="277">
        <f t="shared" si="56"/>
        <v>6.2529601054882667E-3</v>
      </c>
      <c r="S192" s="281">
        <v>1</v>
      </c>
      <c r="T192" s="277">
        <f t="shared" si="53"/>
        <v>6.2529601054882667E-3</v>
      </c>
    </row>
    <row r="193" spans="1:21" s="283" customFormat="1">
      <c r="A193" s="295" t="s">
        <v>753</v>
      </c>
      <c r="B193" s="296" t="s">
        <v>53</v>
      </c>
      <c r="C193" s="297">
        <v>57091.398840000002</v>
      </c>
      <c r="D193" s="297">
        <v>4.0000000000000002E-4</v>
      </c>
      <c r="E193" s="276">
        <f t="shared" si="49"/>
        <v>28844.54030965341</v>
      </c>
      <c r="F193" s="277">
        <f t="shared" si="50"/>
        <v>28844.5</v>
      </c>
      <c r="G193" s="277">
        <f t="shared" si="54"/>
        <v>1.0749965003924444E-2</v>
      </c>
      <c r="H193" s="277"/>
      <c r="I193" s="277"/>
      <c r="J193" s="277">
        <f t="shared" si="55"/>
        <v>1.0749965003924444E-2</v>
      </c>
      <c r="K193" s="277"/>
      <c r="L193" s="277"/>
      <c r="M193" s="277"/>
      <c r="N193" s="278">
        <f t="shared" ca="1" si="48"/>
        <v>7.3024466590836078E-3</v>
      </c>
      <c r="O193" s="279">
        <f t="shared" si="51"/>
        <v>-7.6715299313331292E-2</v>
      </c>
      <c r="P193" s="292">
        <f t="shared" si="52"/>
        <v>42072.898840000002</v>
      </c>
      <c r="Q193" s="277"/>
      <c r="R193" s="277">
        <f t="shared" si="56"/>
        <v>7.6501724620874094E-3</v>
      </c>
      <c r="S193" s="281">
        <v>1</v>
      </c>
      <c r="T193" s="277">
        <f t="shared" si="53"/>
        <v>7.6501724620874094E-3</v>
      </c>
    </row>
    <row r="194" spans="1:21" s="283" customFormat="1">
      <c r="A194" s="295" t="s">
        <v>753</v>
      </c>
      <c r="B194" s="296" t="s">
        <v>53</v>
      </c>
      <c r="C194" s="297">
        <v>57091.399169999997</v>
      </c>
      <c r="D194" s="297">
        <v>2.9999999999999997E-4</v>
      </c>
      <c r="E194" s="276">
        <f t="shared" si="49"/>
        <v>28844.541547070035</v>
      </c>
      <c r="F194" s="277">
        <f t="shared" si="50"/>
        <v>28844.5</v>
      </c>
      <c r="G194" s="277">
        <f t="shared" si="54"/>
        <v>1.1079964999225922E-2</v>
      </c>
      <c r="H194" s="277"/>
      <c r="I194" s="277"/>
      <c r="J194" s="277">
        <f t="shared" si="55"/>
        <v>1.1079964999225922E-2</v>
      </c>
      <c r="K194" s="277"/>
      <c r="L194" s="277"/>
      <c r="M194" s="277"/>
      <c r="N194" s="278">
        <f t="shared" ca="1" si="48"/>
        <v>7.3024466590836078E-3</v>
      </c>
      <c r="O194" s="279">
        <f t="shared" si="51"/>
        <v>-7.6715299313331292E-2</v>
      </c>
      <c r="P194" s="292">
        <f t="shared" si="52"/>
        <v>42072.899169999997</v>
      </c>
      <c r="Q194" s="277"/>
      <c r="R194" s="277">
        <f t="shared" si="56"/>
        <v>7.7080084357117823E-3</v>
      </c>
      <c r="S194" s="281">
        <v>1</v>
      </c>
      <c r="T194" s="277">
        <f t="shared" si="53"/>
        <v>7.7080084357117823E-3</v>
      </c>
    </row>
    <row r="195" spans="1:21" s="283" customFormat="1">
      <c r="A195" s="298" t="s">
        <v>753</v>
      </c>
      <c r="B195" s="299" t="s">
        <v>53</v>
      </c>
      <c r="C195" s="300">
        <v>57091.40036</v>
      </c>
      <c r="D195" s="300">
        <v>2.0000000000000001E-4</v>
      </c>
      <c r="E195" s="276">
        <f t="shared" si="49"/>
        <v>28844.546009269463</v>
      </c>
      <c r="F195" s="277">
        <f t="shared" si="50"/>
        <v>28844.5</v>
      </c>
      <c r="G195" s="277">
        <f t="shared" si="54"/>
        <v>1.2269965001905803E-2</v>
      </c>
      <c r="H195" s="277"/>
      <c r="I195" s="277"/>
      <c r="J195" s="277">
        <f t="shared" si="55"/>
        <v>1.2269965001905803E-2</v>
      </c>
      <c r="K195" s="277"/>
      <c r="L195" s="277"/>
      <c r="M195" s="277"/>
      <c r="N195" s="278">
        <f t="shared" ca="1" si="48"/>
        <v>7.3024466590836078E-3</v>
      </c>
      <c r="O195" s="279">
        <f t="shared" si="51"/>
        <v>-7.6715299313331292E-2</v>
      </c>
      <c r="P195" s="292">
        <f t="shared" si="52"/>
        <v>42072.90036</v>
      </c>
      <c r="Q195" s="277"/>
      <c r="R195" s="277">
        <f t="shared" si="56"/>
        <v>7.9183772652526088E-3</v>
      </c>
      <c r="S195" s="281">
        <v>1</v>
      </c>
      <c r="T195" s="277">
        <f t="shared" si="53"/>
        <v>7.9183772652526088E-3</v>
      </c>
    </row>
    <row r="196" spans="1:21" s="283" customFormat="1">
      <c r="A196" s="298" t="s">
        <v>753</v>
      </c>
      <c r="B196" s="299" t="s">
        <v>54</v>
      </c>
      <c r="C196" s="300">
        <v>57091.534670000001</v>
      </c>
      <c r="D196" s="300">
        <v>2.0000000000000001E-4</v>
      </c>
      <c r="E196" s="276">
        <f t="shared" si="49"/>
        <v>28845.049637843786</v>
      </c>
      <c r="F196" s="277">
        <f t="shared" si="50"/>
        <v>28845</v>
      </c>
      <c r="G196" s="277">
        <f t="shared" si="54"/>
        <v>1.3237650004157331E-2</v>
      </c>
      <c r="H196" s="277"/>
      <c r="I196" s="277"/>
      <c r="J196" s="277">
        <f t="shared" si="55"/>
        <v>1.3237650004157331E-2</v>
      </c>
      <c r="K196" s="277"/>
      <c r="L196" s="277"/>
      <c r="M196" s="277"/>
      <c r="N196" s="278">
        <f t="shared" ca="1" si="48"/>
        <v>7.302743412631249E-3</v>
      </c>
      <c r="O196" s="279">
        <f t="shared" si="51"/>
        <v>-7.6716773346428388E-2</v>
      </c>
      <c r="P196" s="292">
        <f t="shared" si="52"/>
        <v>42073.034670000001</v>
      </c>
      <c r="Q196" s="277"/>
      <c r="R196" s="277">
        <f t="shared" si="56"/>
        <v>8.0917982803364007E-3</v>
      </c>
      <c r="S196" s="281">
        <v>1</v>
      </c>
      <c r="T196" s="277">
        <f t="shared" si="53"/>
        <v>8.0917982803364007E-3</v>
      </c>
      <c r="U196" s="288"/>
    </row>
    <row r="197" spans="1:21" s="283" customFormat="1">
      <c r="A197" s="298" t="s">
        <v>753</v>
      </c>
      <c r="B197" s="299" t="s">
        <v>54</v>
      </c>
      <c r="C197" s="300">
        <v>57091.534679999997</v>
      </c>
      <c r="D197" s="300">
        <v>2.9999999999999997E-4</v>
      </c>
      <c r="E197" s="276">
        <f t="shared" si="49"/>
        <v>28845.049675341248</v>
      </c>
      <c r="F197" s="277">
        <f t="shared" si="50"/>
        <v>28845</v>
      </c>
      <c r="G197" s="277">
        <f t="shared" si="54"/>
        <v>1.3247650000266731E-2</v>
      </c>
      <c r="H197" s="277"/>
      <c r="I197" s="277"/>
      <c r="J197" s="277">
        <f t="shared" si="55"/>
        <v>1.3247650000266731E-2</v>
      </c>
      <c r="K197" s="277"/>
      <c r="L197" s="277"/>
      <c r="M197" s="277"/>
      <c r="N197" s="278">
        <f t="shared" ca="1" si="48"/>
        <v>7.302743412631249E-3</v>
      </c>
      <c r="O197" s="279">
        <f t="shared" si="51"/>
        <v>-7.6716773346428388E-2</v>
      </c>
      <c r="P197" s="292">
        <f t="shared" si="52"/>
        <v>42073.034679999997</v>
      </c>
      <c r="Q197" s="277"/>
      <c r="R197" s="277">
        <f t="shared" si="56"/>
        <v>8.0935974681033817E-3</v>
      </c>
      <c r="S197" s="281">
        <v>1</v>
      </c>
      <c r="T197" s="277">
        <f t="shared" si="53"/>
        <v>8.0935974681033817E-3</v>
      </c>
      <c r="U197" s="288"/>
    </row>
    <row r="198" spans="1:21" s="283" customFormat="1">
      <c r="A198" s="298" t="s">
        <v>753</v>
      </c>
      <c r="B198" s="299" t="s">
        <v>54</v>
      </c>
      <c r="C198" s="300">
        <v>57091.534749999999</v>
      </c>
      <c r="D198" s="300">
        <v>2.9999999999999997E-4</v>
      </c>
      <c r="E198" s="276">
        <f t="shared" si="49"/>
        <v>28845.049937823573</v>
      </c>
      <c r="F198" s="277">
        <f t="shared" si="50"/>
        <v>28845</v>
      </c>
      <c r="G198" s="277">
        <f t="shared" si="54"/>
        <v>1.3317650002136361E-2</v>
      </c>
      <c r="H198" s="277"/>
      <c r="I198" s="277"/>
      <c r="J198" s="277">
        <f t="shared" si="55"/>
        <v>1.3317650002136361E-2</v>
      </c>
      <c r="K198" s="277"/>
      <c r="L198" s="277"/>
      <c r="M198" s="277"/>
      <c r="N198" s="278">
        <f t="shared" ca="1" si="48"/>
        <v>7.302743412631249E-3</v>
      </c>
      <c r="O198" s="279">
        <f t="shared" si="51"/>
        <v>-7.6716773346428388E-2</v>
      </c>
      <c r="P198" s="292">
        <f t="shared" si="52"/>
        <v>42073.034749999999</v>
      </c>
      <c r="Q198" s="277"/>
      <c r="R198" s="277">
        <f t="shared" si="56"/>
        <v>8.1061973877085813E-3</v>
      </c>
      <c r="S198" s="281">
        <v>1</v>
      </c>
      <c r="T198" s="277">
        <f t="shared" si="53"/>
        <v>8.1061973877085813E-3</v>
      </c>
      <c r="U198" s="288"/>
    </row>
    <row r="199" spans="1:21" s="283" customFormat="1">
      <c r="A199" s="301" t="s">
        <v>0</v>
      </c>
      <c r="B199" s="302" t="s">
        <v>53</v>
      </c>
      <c r="C199" s="303">
        <v>57465.427900000002</v>
      </c>
      <c r="D199" s="304">
        <v>2.3999999999999998E-3</v>
      </c>
      <c r="E199" s="276">
        <f t="shared" si="49"/>
        <v>30247.054807770535</v>
      </c>
      <c r="F199" s="277">
        <f t="shared" si="50"/>
        <v>30247</v>
      </c>
      <c r="G199" s="277">
        <f t="shared" si="54"/>
        <v>1.4616390006267466E-2</v>
      </c>
      <c r="H199" s="277"/>
      <c r="I199" s="277"/>
      <c r="J199" s="277">
        <f t="shared" si="55"/>
        <v>1.4616390006267466E-2</v>
      </c>
      <c r="K199" s="277"/>
      <c r="L199" s="277"/>
      <c r="M199" s="277"/>
      <c r="N199" s="278">
        <f t="shared" ca="1" si="48"/>
        <v>8.1348403602127042E-3</v>
      </c>
      <c r="O199" s="279">
        <f t="shared" si="51"/>
        <v>-8.0869625200683623E-2</v>
      </c>
      <c r="P199" s="292">
        <f t="shared" si="52"/>
        <v>42446.927900000002</v>
      </c>
      <c r="Q199" s="277"/>
      <c r="R199" s="277">
        <f t="shared" si="56"/>
        <v>9.1175791001020939E-3</v>
      </c>
      <c r="S199" s="281">
        <v>1</v>
      </c>
      <c r="T199" s="277">
        <f t="shared" si="53"/>
        <v>9.1175791001020939E-3</v>
      </c>
      <c r="U199" s="288"/>
    </row>
    <row r="200" spans="1:21" s="283" customFormat="1">
      <c r="A200" s="301" t="s">
        <v>0</v>
      </c>
      <c r="B200" s="302" t="s">
        <v>53</v>
      </c>
      <c r="C200" s="303">
        <v>57465.561500000003</v>
      </c>
      <c r="D200" s="304">
        <v>2.3E-3</v>
      </c>
      <c r="E200" s="276">
        <f t="shared" si="49"/>
        <v>30247.555774024197</v>
      </c>
      <c r="F200" s="277">
        <f t="shared" si="50"/>
        <v>30247.5</v>
      </c>
      <c r="G200" s="277">
        <f t="shared" si="54"/>
        <v>1.4874075008265208E-2</v>
      </c>
      <c r="H200" s="277"/>
      <c r="I200" s="277"/>
      <c r="J200" s="277">
        <f t="shared" si="55"/>
        <v>1.4874075008265208E-2</v>
      </c>
      <c r="K200" s="277"/>
      <c r="L200" s="277"/>
      <c r="M200" s="277"/>
      <c r="N200" s="278">
        <f t="shared" ca="1" si="48"/>
        <v>8.135137113760342E-3</v>
      </c>
      <c r="O200" s="279">
        <f t="shared" si="51"/>
        <v>-8.0871113258780714E-2</v>
      </c>
      <c r="P200" s="292">
        <f t="shared" si="52"/>
        <v>42447.061500000003</v>
      </c>
      <c r="Q200" s="277"/>
      <c r="R200" s="277">
        <f t="shared" si="56"/>
        <v>9.1671410762920683E-3</v>
      </c>
      <c r="S200" s="281">
        <v>1</v>
      </c>
      <c r="T200" s="277">
        <f t="shared" si="53"/>
        <v>9.1671410762920683E-3</v>
      </c>
      <c r="U200" s="288"/>
    </row>
    <row r="201" spans="1:21" s="277" customFormat="1">
      <c r="A201" s="305" t="s">
        <v>754</v>
      </c>
      <c r="B201" s="274"/>
      <c r="C201" s="306">
        <v>58560.9712</v>
      </c>
      <c r="D201" s="306">
        <v>5.0000000000000001E-4</v>
      </c>
      <c r="E201" s="276">
        <f t="shared" si="49"/>
        <v>34355.065456903176</v>
      </c>
      <c r="F201" s="277">
        <f>ROUND(2*E201,0)/2</f>
        <v>34355</v>
      </c>
      <c r="G201" s="277">
        <f t="shared" si="54"/>
        <v>1.7456350004067644E-2</v>
      </c>
      <c r="J201" s="277">
        <f t="shared" si="55"/>
        <v>1.7456350004067644E-2</v>
      </c>
      <c r="N201" s="278">
        <f t="shared" ca="1" si="48"/>
        <v>1.0572967507619709E-2</v>
      </c>
      <c r="O201" s="279">
        <f t="shared" si="51"/>
        <v>-9.326424662641869E-2</v>
      </c>
      <c r="P201" s="292">
        <f t="shared" si="52"/>
        <v>43542.4712</v>
      </c>
      <c r="R201" s="277">
        <f t="shared" si="56"/>
        <v>1.2259050518210862E-2</v>
      </c>
      <c r="S201" s="281">
        <v>1</v>
      </c>
      <c r="T201" s="277">
        <f t="shared" si="53"/>
        <v>1.2259050518210862E-2</v>
      </c>
      <c r="U201" s="282"/>
    </row>
    <row r="202" spans="1:21" s="277" customFormat="1">
      <c r="A202" s="307" t="s">
        <v>757</v>
      </c>
      <c r="B202" s="308" t="s">
        <v>53</v>
      </c>
      <c r="C202" s="309">
        <v>59344.760499999997</v>
      </c>
      <c r="D202" s="310">
        <v>1.2999999999999999E-3</v>
      </c>
      <c r="E202" s="276">
        <f t="shared" ref="E202" si="57">(C202-C$7)/C$8</f>
        <v>37294.077352714332</v>
      </c>
      <c r="F202" s="277">
        <f>ROUND(2*E202,0)/2</f>
        <v>37294</v>
      </c>
      <c r="G202" s="277">
        <f t="shared" ref="G202" si="58">C202-(C$7+C$8*F202)</f>
        <v>2.0628780002880376E-2</v>
      </c>
      <c r="J202" s="277">
        <f t="shared" ref="J202" si="59">G202</f>
        <v>2.0628780002880376E-2</v>
      </c>
      <c r="N202" s="278">
        <f t="shared" ref="N202" ca="1" si="60">+C$11+C$12*F202</f>
        <v>1.2317284860645317E-2</v>
      </c>
      <c r="O202" s="279">
        <f t="shared" ref="O202" si="61">D$11+D$12*F202+D$13*F202^2</f>
        <v>-0.10233888287614491</v>
      </c>
      <c r="P202" s="292">
        <f t="shared" ref="P202" si="62">C202-15018.5</f>
        <v>44326.260499999997</v>
      </c>
      <c r="R202" s="277">
        <f t="shared" ref="R202" si="63">+(G202-O202)^2</f>
        <v>1.5121046113929613E-2</v>
      </c>
      <c r="S202" s="281">
        <v>1</v>
      </c>
      <c r="T202" s="277">
        <f t="shared" ref="T202" si="64">+R202*S202</f>
        <v>1.5121046113929613E-2</v>
      </c>
      <c r="U202" s="282"/>
    </row>
    <row r="203" spans="1:21" s="277" customFormat="1" ht="12.95" customHeight="1">
      <c r="A203" s="274"/>
      <c r="B203" s="274"/>
      <c r="C203" s="275"/>
      <c r="D203" s="275"/>
      <c r="E203" s="276"/>
      <c r="N203" s="278"/>
      <c r="O203" s="279"/>
      <c r="P203" s="280"/>
      <c r="S203" s="281"/>
      <c r="U203" s="282"/>
    </row>
    <row r="204" spans="1:21" s="277" customFormat="1" ht="12.95" customHeight="1">
      <c r="A204" s="274"/>
      <c r="B204" s="274"/>
      <c r="C204" s="275"/>
      <c r="D204" s="275"/>
      <c r="E204" s="276"/>
      <c r="N204" s="278"/>
      <c r="O204" s="279"/>
      <c r="P204" s="280"/>
      <c r="S204" s="281"/>
      <c r="U204" s="282"/>
    </row>
    <row r="205" spans="1:21" s="277" customFormat="1" ht="12.95" customHeight="1">
      <c r="A205" s="274"/>
      <c r="B205" s="274"/>
      <c r="C205" s="275"/>
      <c r="D205" s="275"/>
      <c r="E205" s="276"/>
      <c r="N205" s="278"/>
      <c r="O205" s="279"/>
      <c r="P205" s="280"/>
      <c r="S205" s="281"/>
      <c r="U205" s="282"/>
    </row>
    <row r="206" spans="1:21" s="277" customFormat="1" ht="12.95" customHeight="1">
      <c r="A206" s="274"/>
      <c r="B206" s="274"/>
      <c r="C206" s="275"/>
      <c r="D206" s="275"/>
      <c r="E206" s="276"/>
      <c r="N206" s="278"/>
      <c r="O206" s="279"/>
      <c r="P206" s="280"/>
      <c r="S206" s="281"/>
      <c r="U206" s="282"/>
    </row>
    <row r="207" spans="1:21" s="277" customFormat="1" ht="12.95" customHeight="1">
      <c r="A207" s="274"/>
      <c r="B207" s="274"/>
      <c r="C207" s="275"/>
      <c r="D207" s="275"/>
      <c r="E207" s="276"/>
      <c r="N207" s="278"/>
      <c r="O207" s="279"/>
      <c r="P207" s="280"/>
      <c r="S207" s="281"/>
      <c r="U207" s="282"/>
    </row>
    <row r="208" spans="1:21" s="283" customFormat="1" ht="12.95" customHeight="1">
      <c r="C208" s="284"/>
      <c r="D208" s="284"/>
      <c r="F208" s="285"/>
      <c r="N208" s="285"/>
      <c r="O208" s="279"/>
      <c r="P208" s="286"/>
      <c r="S208" s="287"/>
      <c r="U208" s="288"/>
    </row>
    <row r="209" spans="3:21" s="283" customFormat="1" ht="12.95" customHeight="1">
      <c r="C209" s="284"/>
      <c r="D209" s="284"/>
      <c r="F209" s="285"/>
      <c r="N209" s="285"/>
      <c r="O209" s="279"/>
      <c r="P209" s="286"/>
      <c r="S209" s="287"/>
      <c r="U209" s="288"/>
    </row>
    <row r="210" spans="3:21" s="283" customFormat="1">
      <c r="C210" s="284"/>
      <c r="D210" s="284"/>
      <c r="F210" s="285"/>
      <c r="N210" s="285"/>
      <c r="O210" s="279"/>
      <c r="P210" s="286"/>
      <c r="S210" s="287"/>
      <c r="U210" s="288"/>
    </row>
    <row r="211" spans="3:21" s="283" customFormat="1">
      <c r="C211" s="284"/>
      <c r="D211" s="284"/>
      <c r="F211" s="285"/>
      <c r="N211" s="285"/>
      <c r="O211" s="279"/>
      <c r="P211" s="286"/>
      <c r="S211" s="287"/>
      <c r="U211" s="288"/>
    </row>
    <row r="212" spans="3:21" s="283" customFormat="1">
      <c r="C212" s="284"/>
      <c r="D212" s="284"/>
      <c r="F212" s="285"/>
      <c r="N212" s="285"/>
      <c r="O212" s="279"/>
      <c r="P212" s="286"/>
      <c r="S212" s="287"/>
      <c r="U212" s="288"/>
    </row>
    <row r="213" spans="3:21" s="283" customFormat="1">
      <c r="C213" s="284"/>
      <c r="D213" s="284"/>
      <c r="F213" s="285"/>
      <c r="N213" s="285"/>
      <c r="O213" s="279"/>
      <c r="P213" s="286"/>
      <c r="S213" s="287"/>
      <c r="U213" s="288"/>
    </row>
    <row r="214" spans="3:21" s="283" customFormat="1">
      <c r="C214" s="284"/>
      <c r="D214" s="284"/>
      <c r="F214" s="285"/>
      <c r="N214" s="285"/>
      <c r="O214" s="279"/>
      <c r="P214" s="286"/>
      <c r="S214" s="287"/>
      <c r="U214" s="288"/>
    </row>
    <row r="215" spans="3:21" s="283" customFormat="1">
      <c r="C215" s="284"/>
      <c r="D215" s="284"/>
      <c r="F215" s="285"/>
      <c r="N215" s="285"/>
      <c r="O215" s="279"/>
      <c r="P215" s="286"/>
      <c r="S215" s="287"/>
      <c r="U215" s="288"/>
    </row>
    <row r="216" spans="3:21" s="283" customFormat="1">
      <c r="C216" s="284"/>
      <c r="D216" s="284"/>
      <c r="F216" s="285"/>
      <c r="N216" s="285"/>
      <c r="O216" s="279"/>
      <c r="P216" s="286"/>
      <c r="S216" s="287"/>
      <c r="U216" s="288"/>
    </row>
    <row r="217" spans="3:21" s="283" customFormat="1">
      <c r="C217" s="284"/>
      <c r="D217" s="284"/>
      <c r="F217" s="285"/>
      <c r="N217" s="285"/>
      <c r="O217" s="279"/>
      <c r="P217" s="286"/>
      <c r="S217" s="287"/>
      <c r="U217" s="288"/>
    </row>
    <row r="218" spans="3:21" s="283" customFormat="1">
      <c r="C218" s="284"/>
      <c r="D218" s="284"/>
      <c r="F218" s="285"/>
      <c r="N218" s="285"/>
      <c r="O218" s="279"/>
      <c r="P218" s="286"/>
      <c r="S218" s="287"/>
      <c r="U218" s="288"/>
    </row>
    <row r="219" spans="3:21" s="283" customFormat="1">
      <c r="C219" s="284"/>
      <c r="D219" s="284"/>
      <c r="F219" s="285"/>
      <c r="N219" s="285"/>
      <c r="O219" s="279"/>
      <c r="P219" s="286"/>
      <c r="S219" s="287"/>
      <c r="U219" s="288"/>
    </row>
    <row r="220" spans="3:21" s="283" customFormat="1">
      <c r="C220" s="284"/>
      <c r="D220" s="284"/>
      <c r="F220" s="285"/>
      <c r="N220" s="285"/>
      <c r="O220" s="279"/>
      <c r="P220" s="286"/>
      <c r="S220" s="287"/>
      <c r="U220" s="288"/>
    </row>
    <row r="221" spans="3:21" s="283" customFormat="1">
      <c r="C221" s="284"/>
      <c r="D221" s="284"/>
      <c r="F221" s="285"/>
      <c r="N221" s="285"/>
      <c r="O221" s="279"/>
      <c r="P221" s="286"/>
      <c r="S221" s="287"/>
      <c r="U221" s="288"/>
    </row>
    <row r="222" spans="3:21" s="283" customFormat="1">
      <c r="C222" s="284"/>
      <c r="D222" s="284"/>
      <c r="F222" s="285"/>
      <c r="N222" s="285"/>
      <c r="O222" s="279"/>
      <c r="P222" s="286"/>
      <c r="S222" s="287"/>
      <c r="U222" s="288"/>
    </row>
    <row r="223" spans="3:21" s="283" customFormat="1">
      <c r="C223" s="284"/>
      <c r="D223" s="284"/>
      <c r="F223" s="285"/>
      <c r="N223" s="285"/>
      <c r="O223" s="279"/>
      <c r="P223" s="286"/>
      <c r="S223" s="287"/>
      <c r="U223" s="288"/>
    </row>
    <row r="224" spans="3:21" s="283" customFormat="1">
      <c r="C224" s="284"/>
      <c r="D224" s="284"/>
      <c r="F224" s="285"/>
      <c r="N224" s="285"/>
      <c r="O224" s="279"/>
      <c r="P224" s="286"/>
      <c r="S224" s="287"/>
      <c r="U224" s="288"/>
    </row>
    <row r="225" spans="3:21" s="283" customFormat="1">
      <c r="C225" s="284"/>
      <c r="D225" s="284"/>
      <c r="F225" s="285"/>
      <c r="N225" s="285"/>
      <c r="O225" s="279"/>
      <c r="P225" s="286"/>
      <c r="S225" s="287"/>
      <c r="U225" s="288"/>
    </row>
    <row r="226" spans="3:21" s="283" customFormat="1">
      <c r="C226" s="284"/>
      <c r="D226" s="284"/>
      <c r="F226" s="285"/>
      <c r="N226" s="285"/>
      <c r="O226" s="279"/>
      <c r="P226" s="286"/>
      <c r="S226" s="287"/>
      <c r="U226" s="288"/>
    </row>
    <row r="227" spans="3:21">
      <c r="D227" s="67"/>
      <c r="F227" s="8"/>
      <c r="N227" s="8"/>
      <c r="O227" s="61"/>
      <c r="P227" s="4"/>
    </row>
    <row r="228" spans="3:21">
      <c r="D228" s="67"/>
      <c r="F228" s="8"/>
      <c r="N228" s="8"/>
      <c r="O228" s="61"/>
      <c r="P228" s="4"/>
    </row>
    <row r="229" spans="3:21">
      <c r="D229" s="67"/>
      <c r="F229" s="8"/>
      <c r="N229" s="8"/>
      <c r="O229" s="61"/>
      <c r="P229" s="4"/>
    </row>
    <row r="230" spans="3:21">
      <c r="D230" s="67"/>
      <c r="F230" s="8"/>
      <c r="N230" s="8"/>
      <c r="O230" s="61"/>
      <c r="P230" s="4"/>
    </row>
    <row r="231" spans="3:21">
      <c r="D231" s="67"/>
      <c r="F231" s="8"/>
      <c r="N231" s="8"/>
      <c r="O231" s="61"/>
      <c r="P231" s="4"/>
    </row>
    <row r="232" spans="3:21">
      <c r="D232" s="67"/>
      <c r="F232" s="8"/>
      <c r="N232" s="8"/>
      <c r="O232" s="61"/>
      <c r="P232" s="4"/>
    </row>
    <row r="233" spans="3:21">
      <c r="D233" s="67"/>
      <c r="F233" s="8"/>
      <c r="N233" s="8"/>
      <c r="O233" s="61"/>
      <c r="P233" s="4"/>
    </row>
    <row r="234" spans="3:21">
      <c r="D234" s="67"/>
      <c r="F234" s="8"/>
      <c r="N234" s="8"/>
      <c r="O234" s="61"/>
      <c r="P234" s="4"/>
    </row>
    <row r="235" spans="3:21">
      <c r="D235" s="67"/>
      <c r="F235" s="8"/>
      <c r="N235" s="8"/>
      <c r="O235" s="61"/>
      <c r="P235" s="4"/>
    </row>
    <row r="236" spans="3:21">
      <c r="D236" s="67"/>
      <c r="F236" s="8"/>
      <c r="N236" s="8"/>
      <c r="O236" s="61"/>
      <c r="P236" s="4"/>
    </row>
    <row r="237" spans="3:21">
      <c r="D237" s="67"/>
      <c r="F237" s="8"/>
      <c r="N237" s="8"/>
      <c r="O237" s="61"/>
      <c r="P237" s="4"/>
    </row>
    <row r="238" spans="3:21">
      <c r="D238" s="67"/>
      <c r="F238" s="8"/>
      <c r="N238" s="8"/>
      <c r="O238" s="61"/>
      <c r="P238" s="4"/>
    </row>
    <row r="239" spans="3:21">
      <c r="D239" s="67"/>
      <c r="F239" s="8"/>
      <c r="N239" s="8"/>
      <c r="O239" s="61"/>
      <c r="P239" s="4"/>
    </row>
    <row r="240" spans="3:21">
      <c r="D240" s="67"/>
      <c r="F240" s="8"/>
      <c r="N240" s="8"/>
      <c r="O240" s="61"/>
      <c r="P240" s="4"/>
    </row>
    <row r="241" spans="4:16">
      <c r="D241" s="67"/>
      <c r="F241" s="8"/>
      <c r="N241" s="8"/>
      <c r="O241" s="61"/>
      <c r="P241" s="4"/>
    </row>
    <row r="242" spans="4:16">
      <c r="D242" s="67"/>
      <c r="F242" s="8"/>
      <c r="N242" s="8"/>
      <c r="O242" s="61"/>
      <c r="P242" s="4"/>
    </row>
    <row r="243" spans="4:16">
      <c r="D243" s="67"/>
      <c r="F243" s="8"/>
      <c r="N243" s="8"/>
      <c r="O243" s="61"/>
      <c r="P243" s="4"/>
    </row>
    <row r="244" spans="4:16">
      <c r="D244" s="67"/>
      <c r="F244" s="8"/>
      <c r="N244" s="8"/>
      <c r="O244" s="61"/>
      <c r="P244" s="4"/>
    </row>
    <row r="245" spans="4:16">
      <c r="D245" s="67"/>
      <c r="F245" s="8"/>
      <c r="N245" s="8"/>
      <c r="O245" s="61"/>
      <c r="P245" s="4"/>
    </row>
    <row r="246" spans="4:16">
      <c r="D246" s="67"/>
      <c r="F246" s="8"/>
      <c r="N246" s="8"/>
      <c r="O246" s="61"/>
      <c r="P246" s="4"/>
    </row>
    <row r="247" spans="4:16">
      <c r="D247" s="67"/>
      <c r="F247" s="8"/>
      <c r="N247" s="8"/>
      <c r="O247" s="61"/>
      <c r="P247" s="4"/>
    </row>
    <row r="248" spans="4:16">
      <c r="D248" s="67"/>
      <c r="F248" s="8"/>
      <c r="N248" s="8"/>
      <c r="O248" s="61"/>
      <c r="P248" s="4"/>
    </row>
    <row r="249" spans="4:16">
      <c r="D249" s="67"/>
      <c r="F249" s="8"/>
      <c r="N249" s="8"/>
      <c r="O249" s="61"/>
      <c r="P249" s="4"/>
    </row>
    <row r="250" spans="4:16">
      <c r="D250" s="67"/>
      <c r="F250" s="8"/>
      <c r="N250" s="8"/>
      <c r="O250" s="61"/>
      <c r="P250" s="4"/>
    </row>
    <row r="251" spans="4:16">
      <c r="D251" s="67"/>
      <c r="F251" s="8"/>
      <c r="N251" s="8"/>
      <c r="O251" s="61"/>
      <c r="P251" s="4"/>
    </row>
    <row r="252" spans="4:16">
      <c r="D252" s="67"/>
      <c r="F252" s="8"/>
      <c r="N252" s="8"/>
      <c r="O252" s="61"/>
      <c r="P252" s="4"/>
    </row>
    <row r="253" spans="4:16">
      <c r="D253" s="67"/>
      <c r="F253" s="8"/>
      <c r="N253" s="8"/>
      <c r="O253" s="61"/>
      <c r="P253" s="4"/>
    </row>
    <row r="254" spans="4:16">
      <c r="D254" s="67"/>
      <c r="F254" s="8"/>
      <c r="N254" s="8"/>
      <c r="O254" s="61"/>
      <c r="P254" s="4"/>
    </row>
    <row r="255" spans="4:16">
      <c r="D255" s="67"/>
      <c r="F255" s="8"/>
      <c r="N255" s="8"/>
      <c r="O255" s="61"/>
      <c r="P255" s="4"/>
    </row>
    <row r="256" spans="4:16">
      <c r="D256" s="67"/>
      <c r="F256" s="8"/>
      <c r="N256" s="8"/>
      <c r="O256" s="61"/>
      <c r="P256" s="4"/>
    </row>
    <row r="257" spans="4:16">
      <c r="D257" s="67"/>
      <c r="F257" s="8"/>
      <c r="N257" s="8"/>
      <c r="O257" s="61"/>
      <c r="P257" s="4"/>
    </row>
    <row r="258" spans="4:16">
      <c r="D258" s="67"/>
      <c r="F258" s="8"/>
      <c r="N258" s="8"/>
      <c r="O258" s="61"/>
      <c r="P258" s="4"/>
    </row>
    <row r="259" spans="4:16">
      <c r="D259" s="67"/>
      <c r="F259" s="8"/>
      <c r="N259" s="8"/>
      <c r="O259" s="61"/>
      <c r="P259" s="4"/>
    </row>
    <row r="260" spans="4:16">
      <c r="D260" s="67"/>
      <c r="F260" s="8"/>
      <c r="N260" s="8"/>
      <c r="O260" s="61"/>
      <c r="P260" s="4"/>
    </row>
    <row r="261" spans="4:16">
      <c r="D261" s="67"/>
      <c r="F261" s="8"/>
      <c r="N261" s="8"/>
      <c r="O261" s="61"/>
      <c r="P261" s="4"/>
    </row>
    <row r="262" spans="4:16">
      <c r="D262" s="67"/>
      <c r="F262" s="8"/>
      <c r="N262" s="8"/>
      <c r="O262" s="61"/>
      <c r="P262" s="4"/>
    </row>
    <row r="263" spans="4:16">
      <c r="D263" s="67"/>
      <c r="F263" s="8"/>
      <c r="N263" s="8"/>
      <c r="O263" s="61"/>
      <c r="P263" s="4"/>
    </row>
    <row r="264" spans="4:16">
      <c r="D264" s="67"/>
      <c r="F264" s="8"/>
      <c r="N264" s="8"/>
      <c r="O264" s="61"/>
      <c r="P264" s="4"/>
    </row>
    <row r="265" spans="4:16">
      <c r="D265" s="67"/>
      <c r="F265" s="8"/>
      <c r="N265" s="8"/>
      <c r="O265" s="61"/>
      <c r="P265" s="4"/>
    </row>
    <row r="266" spans="4:16">
      <c r="D266" s="67"/>
      <c r="F266" s="8"/>
      <c r="N266" s="8"/>
      <c r="O266" s="61"/>
      <c r="P266" s="4"/>
    </row>
    <row r="267" spans="4:16">
      <c r="D267" s="67"/>
      <c r="F267" s="8"/>
      <c r="N267" s="8"/>
      <c r="O267" s="61"/>
      <c r="P267" s="4"/>
    </row>
    <row r="268" spans="4:16">
      <c r="D268" s="67"/>
      <c r="F268" s="8"/>
      <c r="N268" s="8"/>
      <c r="O268" s="61"/>
      <c r="P268" s="4"/>
    </row>
    <row r="269" spans="4:16">
      <c r="D269" s="67"/>
      <c r="F269" s="8"/>
      <c r="N269" s="8"/>
      <c r="O269" s="61"/>
      <c r="P269" s="4"/>
    </row>
    <row r="270" spans="4:16">
      <c r="D270" s="67"/>
      <c r="F270" s="8"/>
      <c r="N270" s="8"/>
      <c r="O270" s="61"/>
      <c r="P270" s="4"/>
    </row>
    <row r="271" spans="4:16">
      <c r="D271" s="67"/>
      <c r="F271" s="8"/>
      <c r="N271" s="8"/>
      <c r="O271" s="61"/>
      <c r="P271" s="4"/>
    </row>
    <row r="272" spans="4:16">
      <c r="D272" s="67"/>
      <c r="F272" s="8"/>
      <c r="N272" s="8"/>
      <c r="O272" s="61"/>
      <c r="P272" s="4"/>
    </row>
    <row r="273" spans="4:16">
      <c r="D273" s="67"/>
      <c r="F273" s="8"/>
      <c r="N273" s="8"/>
      <c r="O273" s="61"/>
      <c r="P273" s="4"/>
    </row>
    <row r="274" spans="4:16">
      <c r="D274" s="67"/>
      <c r="F274" s="8"/>
      <c r="N274" s="8"/>
      <c r="O274" s="61"/>
      <c r="P274" s="4"/>
    </row>
    <row r="275" spans="4:16">
      <c r="D275" s="67"/>
      <c r="F275" s="8"/>
      <c r="N275" s="8"/>
      <c r="O275" s="61"/>
      <c r="P275" s="4"/>
    </row>
    <row r="276" spans="4:16">
      <c r="D276" s="67"/>
      <c r="F276" s="8"/>
      <c r="N276" s="8"/>
      <c r="O276" s="61"/>
      <c r="P276" s="4"/>
    </row>
    <row r="277" spans="4:16">
      <c r="D277" s="67"/>
      <c r="F277" s="8"/>
      <c r="N277" s="8"/>
      <c r="O277" s="61"/>
      <c r="P277" s="4"/>
    </row>
    <row r="278" spans="4:16">
      <c r="D278" s="67"/>
      <c r="F278" s="8"/>
      <c r="N278" s="8"/>
      <c r="O278" s="61"/>
      <c r="P278" s="4"/>
    </row>
    <row r="279" spans="4:16">
      <c r="D279" s="67"/>
      <c r="F279" s="8"/>
      <c r="N279" s="8"/>
      <c r="O279" s="61"/>
      <c r="P279" s="4"/>
    </row>
    <row r="280" spans="4:16">
      <c r="D280" s="67"/>
      <c r="F280" s="8"/>
      <c r="N280" s="8"/>
      <c r="O280" s="61"/>
      <c r="P280" s="4"/>
    </row>
    <row r="281" spans="4:16">
      <c r="D281" s="67"/>
      <c r="F281" s="8"/>
      <c r="N281" s="8"/>
      <c r="O281" s="61"/>
      <c r="P281" s="4"/>
    </row>
    <row r="282" spans="4:16">
      <c r="D282" s="67"/>
      <c r="F282" s="8"/>
      <c r="N282" s="8"/>
      <c r="O282" s="61"/>
      <c r="P282" s="4"/>
    </row>
    <row r="283" spans="4:16">
      <c r="D283" s="67"/>
      <c r="F283" s="8"/>
      <c r="N283" s="8"/>
      <c r="O283" s="61"/>
      <c r="P283" s="4"/>
    </row>
    <row r="284" spans="4:16">
      <c r="D284" s="67"/>
      <c r="F284" s="8"/>
      <c r="N284" s="8"/>
      <c r="O284" s="61"/>
      <c r="P284" s="4"/>
    </row>
    <row r="285" spans="4:16">
      <c r="D285" s="67"/>
      <c r="F285" s="8"/>
      <c r="N285" s="8"/>
      <c r="O285" s="61"/>
      <c r="P285" s="4"/>
    </row>
    <row r="286" spans="4:16">
      <c r="D286" s="67"/>
      <c r="F286" s="8"/>
      <c r="N286" s="8"/>
      <c r="O286" s="61"/>
      <c r="P286" s="4"/>
    </row>
    <row r="287" spans="4:16">
      <c r="D287" s="67"/>
      <c r="F287" s="8"/>
      <c r="N287" s="8"/>
      <c r="O287" s="61"/>
      <c r="P287" s="4"/>
    </row>
    <row r="288" spans="4:16">
      <c r="D288" s="67"/>
      <c r="F288" s="8"/>
      <c r="N288" s="8"/>
      <c r="O288" s="61"/>
      <c r="P288" s="4"/>
    </row>
    <row r="289" spans="4:16">
      <c r="D289" s="67"/>
      <c r="F289" s="8"/>
      <c r="N289" s="8"/>
      <c r="O289" s="61"/>
      <c r="P289" s="4"/>
    </row>
    <row r="290" spans="4:16">
      <c r="D290" s="67"/>
      <c r="F290" s="8"/>
      <c r="N290" s="8"/>
      <c r="O290" s="61"/>
      <c r="P290" s="4"/>
    </row>
    <row r="291" spans="4:16">
      <c r="D291" s="67"/>
      <c r="F291" s="8"/>
      <c r="N291" s="8"/>
      <c r="O291" s="61"/>
      <c r="P291" s="4"/>
    </row>
    <row r="292" spans="4:16">
      <c r="D292" s="67"/>
      <c r="F292" s="8"/>
      <c r="N292" s="8"/>
      <c r="O292" s="61"/>
      <c r="P292" s="4"/>
    </row>
    <row r="293" spans="4:16">
      <c r="D293" s="67"/>
      <c r="F293" s="8"/>
      <c r="N293" s="8"/>
      <c r="O293" s="61"/>
      <c r="P293" s="4"/>
    </row>
    <row r="294" spans="4:16">
      <c r="D294" s="67"/>
      <c r="F294" s="8"/>
      <c r="N294" s="8"/>
      <c r="O294" s="61"/>
      <c r="P294" s="4"/>
    </row>
    <row r="295" spans="4:16">
      <c r="D295" s="67"/>
      <c r="F295" s="8"/>
      <c r="N295" s="8"/>
      <c r="O295" s="61"/>
      <c r="P295" s="4"/>
    </row>
    <row r="296" spans="4:16">
      <c r="D296" s="67"/>
      <c r="F296" s="8"/>
      <c r="N296" s="8"/>
      <c r="O296" s="61"/>
      <c r="P296" s="4"/>
    </row>
    <row r="297" spans="4:16">
      <c r="D297" s="67"/>
      <c r="F297" s="8"/>
      <c r="N297" s="8"/>
      <c r="O297" s="61"/>
      <c r="P297" s="4"/>
    </row>
    <row r="298" spans="4:16">
      <c r="D298" s="67"/>
      <c r="F298" s="8"/>
      <c r="N298" s="8"/>
      <c r="O298" s="61"/>
      <c r="P298" s="4"/>
    </row>
    <row r="299" spans="4:16">
      <c r="D299" s="67"/>
      <c r="F299" s="8"/>
      <c r="N299" s="8"/>
      <c r="O299" s="61"/>
      <c r="P299" s="4"/>
    </row>
    <row r="300" spans="4:16">
      <c r="D300" s="67"/>
      <c r="F300" s="8"/>
      <c r="N300" s="8"/>
      <c r="O300" s="61"/>
      <c r="P300" s="4"/>
    </row>
    <row r="301" spans="4:16">
      <c r="D301" s="67"/>
      <c r="F301" s="8"/>
      <c r="N301" s="8"/>
      <c r="O301" s="61"/>
      <c r="P301" s="4"/>
    </row>
    <row r="302" spans="4:16">
      <c r="D302" s="67"/>
      <c r="O302" s="62"/>
    </row>
    <row r="303" spans="4:16">
      <c r="D303" s="67"/>
      <c r="O303" s="62"/>
    </row>
    <row r="304" spans="4:16">
      <c r="D304" s="67"/>
      <c r="O304" s="62"/>
    </row>
    <row r="305" spans="4:15">
      <c r="D305" s="67"/>
      <c r="O305" s="62"/>
    </row>
    <row r="306" spans="4:15">
      <c r="D306" s="67"/>
      <c r="O306" s="62"/>
    </row>
    <row r="307" spans="4:15">
      <c r="D307" s="67"/>
      <c r="O307" s="62"/>
    </row>
    <row r="308" spans="4:15">
      <c r="D308" s="67"/>
      <c r="O308" s="62"/>
    </row>
    <row r="309" spans="4:15">
      <c r="D309" s="67"/>
      <c r="O309" s="62"/>
    </row>
    <row r="310" spans="4:15">
      <c r="D310" s="67"/>
      <c r="O310" s="62"/>
    </row>
    <row r="311" spans="4:15">
      <c r="D311" s="67"/>
      <c r="O311" s="62"/>
    </row>
    <row r="312" spans="4:15">
      <c r="D312" s="67"/>
      <c r="O312" s="62"/>
    </row>
    <row r="313" spans="4:15">
      <c r="D313" s="67"/>
      <c r="O313" s="62"/>
    </row>
    <row r="314" spans="4:15">
      <c r="D314" s="67"/>
      <c r="O314" s="62"/>
    </row>
    <row r="315" spans="4:15">
      <c r="D315" s="67"/>
      <c r="O315" s="62"/>
    </row>
    <row r="316" spans="4:15">
      <c r="D316" s="67"/>
      <c r="O316" s="62"/>
    </row>
    <row r="317" spans="4:15">
      <c r="D317" s="67"/>
      <c r="O317" s="62"/>
    </row>
    <row r="318" spans="4:15">
      <c r="D318" s="67"/>
      <c r="O318" s="62"/>
    </row>
    <row r="319" spans="4:15">
      <c r="D319" s="67"/>
      <c r="O319" s="62"/>
    </row>
    <row r="320" spans="4:15">
      <c r="D320" s="67"/>
      <c r="O320" s="62"/>
    </row>
    <row r="321" spans="4:15">
      <c r="D321" s="67"/>
      <c r="O321" s="62"/>
    </row>
    <row r="322" spans="4:15">
      <c r="D322" s="67"/>
      <c r="O322" s="62"/>
    </row>
    <row r="323" spans="4:15">
      <c r="D323" s="67"/>
      <c r="O323" s="62"/>
    </row>
    <row r="324" spans="4:15">
      <c r="D324" s="67"/>
      <c r="O324" s="62"/>
    </row>
    <row r="325" spans="4:15">
      <c r="D325" s="67"/>
      <c r="O325" s="62"/>
    </row>
    <row r="326" spans="4:15">
      <c r="D326" s="67"/>
      <c r="O326" s="62"/>
    </row>
    <row r="327" spans="4:15">
      <c r="D327" s="67"/>
      <c r="O327" s="62"/>
    </row>
    <row r="328" spans="4:15">
      <c r="D328" s="67"/>
      <c r="O328" s="62"/>
    </row>
    <row r="329" spans="4:15">
      <c r="D329" s="67"/>
      <c r="O329" s="62"/>
    </row>
    <row r="330" spans="4:15">
      <c r="D330" s="67"/>
      <c r="O330" s="62"/>
    </row>
    <row r="331" spans="4:15">
      <c r="D331" s="67"/>
      <c r="O331" s="62"/>
    </row>
    <row r="332" spans="4:15">
      <c r="D332" s="67"/>
      <c r="O332" s="62"/>
    </row>
    <row r="333" spans="4:15">
      <c r="D333" s="67"/>
      <c r="O333" s="62"/>
    </row>
    <row r="334" spans="4:15">
      <c r="D334" s="67"/>
      <c r="O334" s="62"/>
    </row>
    <row r="335" spans="4:15">
      <c r="D335" s="67"/>
      <c r="O335" s="62"/>
    </row>
    <row r="336" spans="4:15">
      <c r="D336" s="67"/>
      <c r="O336" s="62"/>
    </row>
    <row r="337" spans="4:15">
      <c r="D337" s="67"/>
      <c r="O337" s="62"/>
    </row>
    <row r="338" spans="4:15">
      <c r="D338" s="67"/>
      <c r="O338" s="62"/>
    </row>
    <row r="339" spans="4:15">
      <c r="D339" s="67"/>
      <c r="O339" s="62"/>
    </row>
    <row r="340" spans="4:15">
      <c r="D340" s="67"/>
      <c r="O340" s="62"/>
    </row>
    <row r="341" spans="4:15">
      <c r="D341" s="67"/>
      <c r="O341" s="62"/>
    </row>
    <row r="342" spans="4:15">
      <c r="D342" s="67"/>
      <c r="O342" s="62"/>
    </row>
    <row r="343" spans="4:15">
      <c r="D343" s="67"/>
      <c r="O343" s="62"/>
    </row>
    <row r="344" spans="4:15">
      <c r="D344" s="67"/>
      <c r="O344" s="62"/>
    </row>
    <row r="345" spans="4:15">
      <c r="D345" s="67"/>
      <c r="O345" s="62"/>
    </row>
    <row r="346" spans="4:15">
      <c r="D346" s="67"/>
      <c r="O346" s="62"/>
    </row>
    <row r="347" spans="4:15">
      <c r="D347" s="67"/>
      <c r="O347" s="62"/>
    </row>
    <row r="348" spans="4:15">
      <c r="D348" s="67"/>
      <c r="O348" s="62"/>
    </row>
    <row r="349" spans="4:15">
      <c r="D349" s="67"/>
      <c r="O349" s="62"/>
    </row>
    <row r="350" spans="4:15">
      <c r="D350" s="67"/>
      <c r="O350" s="62"/>
    </row>
    <row r="351" spans="4:15">
      <c r="D351" s="67"/>
      <c r="O351" s="62"/>
    </row>
    <row r="352" spans="4:15">
      <c r="D352" s="67"/>
      <c r="O352" s="62"/>
    </row>
    <row r="353" spans="4:15">
      <c r="D353" s="67"/>
      <c r="O353" s="62"/>
    </row>
    <row r="354" spans="4:15">
      <c r="D354" s="67"/>
      <c r="O354" s="62"/>
    </row>
    <row r="355" spans="4:15">
      <c r="D355" s="67"/>
      <c r="O355" s="62"/>
    </row>
    <row r="356" spans="4:15">
      <c r="D356" s="67"/>
      <c r="O356" s="62"/>
    </row>
    <row r="357" spans="4:15">
      <c r="D357" s="67"/>
      <c r="O357" s="62"/>
    </row>
    <row r="358" spans="4:15">
      <c r="D358" s="67"/>
      <c r="O358" s="62"/>
    </row>
    <row r="359" spans="4:15">
      <c r="D359" s="67"/>
      <c r="O359" s="62"/>
    </row>
    <row r="360" spans="4:15">
      <c r="D360" s="67"/>
      <c r="O360" s="62"/>
    </row>
    <row r="361" spans="4:15">
      <c r="D361" s="67"/>
      <c r="O361" s="62"/>
    </row>
    <row r="362" spans="4:15">
      <c r="D362" s="67"/>
      <c r="O362" s="62"/>
    </row>
    <row r="363" spans="4:15">
      <c r="D363" s="67"/>
      <c r="O363" s="62"/>
    </row>
    <row r="364" spans="4:15">
      <c r="D364" s="67"/>
      <c r="O364" s="62"/>
    </row>
    <row r="365" spans="4:15">
      <c r="D365" s="67"/>
      <c r="O365" s="62"/>
    </row>
    <row r="366" spans="4:15">
      <c r="D366" s="67"/>
      <c r="O366" s="62"/>
    </row>
    <row r="367" spans="4:15">
      <c r="D367" s="67"/>
      <c r="O367" s="62"/>
    </row>
    <row r="368" spans="4:15">
      <c r="D368" s="67"/>
      <c r="O368" s="62"/>
    </row>
    <row r="369" spans="4:15">
      <c r="D369" s="67"/>
      <c r="O369" s="62"/>
    </row>
    <row r="370" spans="4:15">
      <c r="D370" s="67"/>
      <c r="O370" s="62"/>
    </row>
    <row r="371" spans="4:15">
      <c r="D371" s="67"/>
      <c r="O371" s="62"/>
    </row>
    <row r="372" spans="4:15">
      <c r="D372" s="67"/>
      <c r="O372" s="62"/>
    </row>
    <row r="373" spans="4:15">
      <c r="D373" s="67"/>
      <c r="O373" s="62"/>
    </row>
    <row r="374" spans="4:15">
      <c r="D374" s="67"/>
      <c r="O374" s="62"/>
    </row>
    <row r="375" spans="4:15">
      <c r="D375" s="67"/>
      <c r="O375" s="62"/>
    </row>
    <row r="376" spans="4:15">
      <c r="D376" s="67"/>
      <c r="O376" s="62"/>
    </row>
    <row r="377" spans="4:15">
      <c r="D377" s="67"/>
      <c r="O377" s="62"/>
    </row>
    <row r="378" spans="4:15">
      <c r="D378" s="67"/>
      <c r="O378" s="62"/>
    </row>
    <row r="379" spans="4:15">
      <c r="D379" s="67"/>
      <c r="O379" s="62"/>
    </row>
    <row r="380" spans="4:15">
      <c r="D380" s="67"/>
      <c r="O380" s="62"/>
    </row>
    <row r="381" spans="4:15">
      <c r="D381" s="67"/>
      <c r="O381" s="62"/>
    </row>
    <row r="382" spans="4:15">
      <c r="D382" s="67"/>
      <c r="O382" s="62"/>
    </row>
    <row r="383" spans="4:15">
      <c r="D383" s="67"/>
      <c r="O383" s="62"/>
    </row>
    <row r="384" spans="4:15">
      <c r="D384" s="67"/>
      <c r="O384" s="62"/>
    </row>
    <row r="385" spans="4:15">
      <c r="D385" s="67"/>
      <c r="O385" s="62"/>
    </row>
    <row r="386" spans="4:15">
      <c r="D386" s="67"/>
      <c r="O386" s="62"/>
    </row>
    <row r="387" spans="4:15">
      <c r="D387" s="67"/>
      <c r="O387" s="62"/>
    </row>
    <row r="388" spans="4:15">
      <c r="D388" s="67"/>
      <c r="O388" s="62"/>
    </row>
    <row r="389" spans="4:15">
      <c r="D389" s="67"/>
      <c r="O389" s="62"/>
    </row>
    <row r="390" spans="4:15">
      <c r="D390" s="67"/>
      <c r="O390" s="62"/>
    </row>
    <row r="391" spans="4:15">
      <c r="D391" s="67"/>
      <c r="O391" s="62"/>
    </row>
    <row r="392" spans="4:15">
      <c r="D392" s="67"/>
      <c r="O392" s="62"/>
    </row>
    <row r="393" spans="4:15">
      <c r="D393" s="67"/>
      <c r="O393" s="62"/>
    </row>
    <row r="394" spans="4:15">
      <c r="D394" s="67"/>
      <c r="O394" s="62"/>
    </row>
    <row r="395" spans="4:15">
      <c r="D395" s="67"/>
      <c r="O395" s="62"/>
    </row>
    <row r="396" spans="4:15">
      <c r="D396" s="67"/>
      <c r="O396" s="62"/>
    </row>
    <row r="397" spans="4:15">
      <c r="D397" s="67"/>
      <c r="O397" s="62"/>
    </row>
    <row r="398" spans="4:15">
      <c r="D398" s="67"/>
      <c r="O398" s="62"/>
    </row>
    <row r="399" spans="4:15">
      <c r="D399" s="67"/>
      <c r="O399" s="62"/>
    </row>
    <row r="400" spans="4:15">
      <c r="D400" s="67"/>
      <c r="O400" s="62"/>
    </row>
    <row r="401" spans="4:15">
      <c r="D401" s="67"/>
      <c r="O401" s="62"/>
    </row>
    <row r="402" spans="4:15">
      <c r="D402" s="67"/>
      <c r="O402" s="62"/>
    </row>
    <row r="403" spans="4:15">
      <c r="D403" s="67"/>
      <c r="O403" s="62"/>
    </row>
    <row r="404" spans="4:15">
      <c r="D404" s="67"/>
      <c r="O404" s="62"/>
    </row>
    <row r="405" spans="4:15">
      <c r="D405" s="67"/>
      <c r="O405" s="62"/>
    </row>
    <row r="406" spans="4:15">
      <c r="D406" s="67"/>
      <c r="O406" s="62"/>
    </row>
    <row r="407" spans="4:15">
      <c r="D407" s="67"/>
      <c r="O407" s="62"/>
    </row>
    <row r="408" spans="4:15">
      <c r="D408" s="67"/>
      <c r="O408" s="62"/>
    </row>
    <row r="409" spans="4:15">
      <c r="D409" s="67"/>
      <c r="O409" s="62"/>
    </row>
    <row r="410" spans="4:15">
      <c r="D410" s="67"/>
      <c r="O410" s="62"/>
    </row>
    <row r="411" spans="4:15">
      <c r="D411" s="67"/>
      <c r="O411" s="62"/>
    </row>
    <row r="412" spans="4:15">
      <c r="D412" s="67"/>
      <c r="O412" s="62"/>
    </row>
    <row r="413" spans="4:15">
      <c r="D413" s="67"/>
      <c r="O413" s="62"/>
    </row>
    <row r="414" spans="4:15">
      <c r="D414" s="67"/>
      <c r="O414" s="62"/>
    </row>
    <row r="415" spans="4:15">
      <c r="D415" s="67"/>
      <c r="O415" s="62"/>
    </row>
    <row r="416" spans="4:15">
      <c r="D416" s="67"/>
      <c r="O416" s="62"/>
    </row>
    <row r="417" spans="4:15">
      <c r="D417" s="67"/>
      <c r="O417" s="62"/>
    </row>
    <row r="418" spans="4:15">
      <c r="D418" s="67"/>
      <c r="O418" s="62"/>
    </row>
    <row r="419" spans="4:15">
      <c r="D419" s="67"/>
      <c r="O419" s="62"/>
    </row>
    <row r="420" spans="4:15">
      <c r="D420" s="67"/>
      <c r="O420" s="62"/>
    </row>
    <row r="421" spans="4:15">
      <c r="D421" s="67"/>
      <c r="O421" s="62"/>
    </row>
    <row r="422" spans="4:15">
      <c r="D422" s="67"/>
      <c r="O422" s="62"/>
    </row>
    <row r="423" spans="4:15">
      <c r="D423" s="67"/>
      <c r="O423" s="62"/>
    </row>
    <row r="424" spans="4:15">
      <c r="D424" s="67"/>
      <c r="O424" s="62"/>
    </row>
    <row r="425" spans="4:15">
      <c r="D425" s="67"/>
      <c r="O425" s="62"/>
    </row>
    <row r="426" spans="4:15">
      <c r="D426" s="67"/>
      <c r="O426" s="62"/>
    </row>
    <row r="427" spans="4:15">
      <c r="D427" s="67"/>
      <c r="O427" s="62"/>
    </row>
    <row r="428" spans="4:15">
      <c r="D428" s="67"/>
      <c r="O428" s="62"/>
    </row>
    <row r="429" spans="4:15">
      <c r="D429" s="67"/>
      <c r="O429" s="62"/>
    </row>
    <row r="430" spans="4:15">
      <c r="D430" s="67"/>
      <c r="O430" s="62"/>
    </row>
    <row r="431" spans="4:15">
      <c r="D431" s="67"/>
      <c r="O431" s="62"/>
    </row>
    <row r="432" spans="4:15">
      <c r="D432" s="67"/>
      <c r="O432" s="62"/>
    </row>
    <row r="433" spans="4:15">
      <c r="D433" s="67"/>
      <c r="O433" s="62"/>
    </row>
    <row r="434" spans="4:15">
      <c r="D434" s="67"/>
      <c r="O434" s="62"/>
    </row>
    <row r="435" spans="4:15">
      <c r="D435" s="67"/>
      <c r="O435" s="62"/>
    </row>
    <row r="436" spans="4:15">
      <c r="D436" s="67"/>
      <c r="O436" s="62"/>
    </row>
    <row r="437" spans="4:15">
      <c r="D437" s="67"/>
      <c r="O437" s="62"/>
    </row>
    <row r="438" spans="4:15">
      <c r="D438" s="67"/>
      <c r="O438" s="62"/>
    </row>
    <row r="439" spans="4:15">
      <c r="D439" s="67"/>
      <c r="O439" s="62"/>
    </row>
    <row r="440" spans="4:15">
      <c r="D440" s="67"/>
      <c r="O440" s="62"/>
    </row>
    <row r="441" spans="4:15">
      <c r="D441" s="67"/>
      <c r="O441" s="62"/>
    </row>
    <row r="442" spans="4:15">
      <c r="D442" s="67"/>
      <c r="O442" s="62"/>
    </row>
    <row r="443" spans="4:15">
      <c r="D443" s="67"/>
      <c r="O443" s="62"/>
    </row>
    <row r="444" spans="4:15">
      <c r="D444" s="67"/>
      <c r="O444" s="62"/>
    </row>
    <row r="445" spans="4:15">
      <c r="D445" s="67"/>
      <c r="O445" s="62"/>
    </row>
    <row r="446" spans="4:15">
      <c r="D446" s="67"/>
      <c r="O446" s="62"/>
    </row>
    <row r="447" spans="4:15">
      <c r="D447" s="67"/>
      <c r="O447" s="62"/>
    </row>
    <row r="448" spans="4:15">
      <c r="D448" s="67"/>
      <c r="O448" s="62"/>
    </row>
    <row r="449" spans="4:15">
      <c r="D449" s="67"/>
      <c r="O449" s="62"/>
    </row>
    <row r="450" spans="4:15">
      <c r="D450" s="67"/>
      <c r="O450" s="62"/>
    </row>
    <row r="451" spans="4:15">
      <c r="D451" s="67"/>
      <c r="O451" s="62"/>
    </row>
    <row r="452" spans="4:15">
      <c r="D452" s="67"/>
      <c r="O452" s="62"/>
    </row>
    <row r="453" spans="4:15">
      <c r="D453" s="67"/>
      <c r="O453" s="62"/>
    </row>
    <row r="454" spans="4:15">
      <c r="D454" s="67"/>
      <c r="O454" s="62"/>
    </row>
    <row r="455" spans="4:15">
      <c r="D455" s="67"/>
      <c r="O455" s="62"/>
    </row>
    <row r="456" spans="4:15">
      <c r="D456" s="67"/>
      <c r="O456" s="62"/>
    </row>
    <row r="457" spans="4:15">
      <c r="D457" s="67"/>
      <c r="O457" s="62"/>
    </row>
    <row r="458" spans="4:15">
      <c r="D458" s="67"/>
      <c r="O458" s="62"/>
    </row>
    <row r="459" spans="4:15">
      <c r="D459" s="67"/>
      <c r="O459" s="62"/>
    </row>
    <row r="460" spans="4:15">
      <c r="D460" s="67"/>
      <c r="O460" s="62"/>
    </row>
    <row r="461" spans="4:15">
      <c r="D461" s="67"/>
      <c r="O461" s="62"/>
    </row>
    <row r="462" spans="4:15">
      <c r="D462" s="67"/>
      <c r="O462" s="62"/>
    </row>
    <row r="463" spans="4:15">
      <c r="D463" s="67"/>
      <c r="O463" s="62"/>
    </row>
    <row r="464" spans="4:15">
      <c r="D464" s="67"/>
      <c r="O464" s="62"/>
    </row>
    <row r="465" spans="4:15">
      <c r="D465" s="67"/>
      <c r="O465" s="62"/>
    </row>
    <row r="466" spans="4:15">
      <c r="D466" s="67"/>
      <c r="O466" s="62"/>
    </row>
    <row r="467" spans="4:15">
      <c r="D467" s="67"/>
      <c r="O467" s="62"/>
    </row>
    <row r="468" spans="4:15">
      <c r="D468" s="67"/>
      <c r="O468" s="62"/>
    </row>
    <row r="469" spans="4:15">
      <c r="D469" s="67"/>
      <c r="O469" s="62"/>
    </row>
    <row r="470" spans="4:15">
      <c r="D470" s="67"/>
      <c r="O470" s="62"/>
    </row>
    <row r="471" spans="4:15">
      <c r="O471" s="62"/>
    </row>
    <row r="472" spans="4:15">
      <c r="O472" s="62"/>
    </row>
    <row r="473" spans="4:15">
      <c r="O473" s="62"/>
    </row>
    <row r="474" spans="4:15">
      <c r="O474" s="62"/>
    </row>
    <row r="475" spans="4:15">
      <c r="O475" s="62"/>
    </row>
    <row r="476" spans="4:15">
      <c r="O476" s="62"/>
    </row>
    <row r="477" spans="4:15">
      <c r="O477" s="62"/>
    </row>
    <row r="478" spans="4:15">
      <c r="O478" s="62"/>
    </row>
    <row r="479" spans="4:15">
      <c r="O479" s="62"/>
    </row>
    <row r="480" spans="4:15">
      <c r="O480" s="62"/>
    </row>
    <row r="481" spans="15:15">
      <c r="O481" s="62"/>
    </row>
    <row r="482" spans="15:15">
      <c r="O482" s="62"/>
    </row>
    <row r="483" spans="15:15">
      <c r="O483" s="62"/>
    </row>
    <row r="484" spans="15:15">
      <c r="O484" s="62"/>
    </row>
    <row r="485" spans="15:15">
      <c r="O485" s="62"/>
    </row>
    <row r="486" spans="15:15">
      <c r="O486" s="62"/>
    </row>
    <row r="487" spans="15:15">
      <c r="O487" s="62"/>
    </row>
    <row r="488" spans="15:15">
      <c r="O488" s="62"/>
    </row>
    <row r="489" spans="15:15">
      <c r="O489" s="62"/>
    </row>
    <row r="490" spans="15:15">
      <c r="O490" s="62"/>
    </row>
    <row r="491" spans="15:15">
      <c r="O491" s="62"/>
    </row>
    <row r="492" spans="15:15">
      <c r="O492" s="62"/>
    </row>
    <row r="493" spans="15:15">
      <c r="O493" s="62"/>
    </row>
    <row r="494" spans="15:15">
      <c r="O494" s="62"/>
    </row>
    <row r="495" spans="15:15">
      <c r="O495" s="62"/>
    </row>
    <row r="496" spans="15:15">
      <c r="O496" s="62"/>
    </row>
    <row r="497" spans="15:15">
      <c r="O497" s="62"/>
    </row>
    <row r="498" spans="15:15">
      <c r="O498" s="62"/>
    </row>
    <row r="499" spans="15:15">
      <c r="O499" s="62"/>
    </row>
    <row r="500" spans="15:15">
      <c r="O500" s="62"/>
    </row>
    <row r="501" spans="15:15">
      <c r="O501" s="62"/>
    </row>
    <row r="502" spans="15:15">
      <c r="O502" s="62"/>
    </row>
    <row r="503" spans="15:15">
      <c r="O503" s="62"/>
    </row>
    <row r="504" spans="15:15">
      <c r="O504" s="62"/>
    </row>
    <row r="505" spans="15:15">
      <c r="O505" s="62"/>
    </row>
    <row r="506" spans="15:15">
      <c r="O506" s="62"/>
    </row>
    <row r="507" spans="15:15">
      <c r="O507" s="62"/>
    </row>
    <row r="508" spans="15:15">
      <c r="O508" s="62"/>
    </row>
    <row r="509" spans="15:15">
      <c r="O509" s="62"/>
    </row>
    <row r="510" spans="15:15">
      <c r="O510" s="62"/>
    </row>
    <row r="511" spans="15:15">
      <c r="O511" s="62"/>
    </row>
    <row r="512" spans="15:15">
      <c r="O512" s="62"/>
    </row>
    <row r="513" spans="15:15">
      <c r="O513" s="62"/>
    </row>
    <row r="514" spans="15:15">
      <c r="O514" s="62"/>
    </row>
    <row r="515" spans="15:15">
      <c r="O515" s="62"/>
    </row>
    <row r="516" spans="15:15">
      <c r="O516" s="62"/>
    </row>
    <row r="517" spans="15:15">
      <c r="O517" s="62"/>
    </row>
    <row r="518" spans="15:15">
      <c r="O518" s="62"/>
    </row>
    <row r="519" spans="15:15">
      <c r="O519" s="62"/>
    </row>
    <row r="520" spans="15:15">
      <c r="O520" s="62"/>
    </row>
    <row r="521" spans="15:15">
      <c r="O521" s="62"/>
    </row>
    <row r="522" spans="15:15">
      <c r="O522" s="62"/>
    </row>
    <row r="523" spans="15:15">
      <c r="O523" s="62"/>
    </row>
    <row r="524" spans="15:15">
      <c r="O524" s="62"/>
    </row>
    <row r="525" spans="15:15">
      <c r="O525" s="62"/>
    </row>
    <row r="526" spans="15:15">
      <c r="O526" s="62"/>
    </row>
    <row r="527" spans="15:15">
      <c r="O527" s="62"/>
    </row>
    <row r="528" spans="15:15">
      <c r="O528" s="62"/>
    </row>
    <row r="529" spans="15:15">
      <c r="O529" s="62"/>
    </row>
    <row r="530" spans="15:15">
      <c r="O530" s="62"/>
    </row>
    <row r="531" spans="15:15">
      <c r="O531" s="62"/>
    </row>
    <row r="532" spans="15:15">
      <c r="O532" s="62"/>
    </row>
    <row r="533" spans="15:15">
      <c r="O533" s="62"/>
    </row>
    <row r="534" spans="15:15">
      <c r="O534" s="62"/>
    </row>
    <row r="535" spans="15:15">
      <c r="O535" s="62"/>
    </row>
    <row r="536" spans="15:15">
      <c r="O536" s="62"/>
    </row>
    <row r="537" spans="15:15">
      <c r="O537" s="62"/>
    </row>
    <row r="538" spans="15:15">
      <c r="O538" s="62"/>
    </row>
    <row r="539" spans="15:15">
      <c r="O539" s="62"/>
    </row>
    <row r="540" spans="15:15">
      <c r="O540" s="62"/>
    </row>
    <row r="541" spans="15:15">
      <c r="O541" s="62"/>
    </row>
    <row r="542" spans="15:15">
      <c r="O542" s="62"/>
    </row>
    <row r="543" spans="15:15">
      <c r="O543" s="62"/>
    </row>
    <row r="544" spans="15:15">
      <c r="O544" s="62"/>
    </row>
    <row r="545" spans="15:15">
      <c r="O545" s="62"/>
    </row>
    <row r="546" spans="15:15">
      <c r="O546" s="62"/>
    </row>
    <row r="547" spans="15:15">
      <c r="O547" s="62"/>
    </row>
    <row r="548" spans="15:15">
      <c r="O548" s="62"/>
    </row>
    <row r="549" spans="15:15">
      <c r="O549" s="62"/>
    </row>
    <row r="550" spans="15:15">
      <c r="O550" s="62"/>
    </row>
    <row r="551" spans="15:15">
      <c r="O551" s="62"/>
    </row>
    <row r="552" spans="15:15">
      <c r="O552" s="62"/>
    </row>
    <row r="553" spans="15:15">
      <c r="O553" s="62"/>
    </row>
    <row r="554" spans="15:15">
      <c r="O554" s="62"/>
    </row>
    <row r="555" spans="15:15">
      <c r="O555" s="62"/>
    </row>
    <row r="556" spans="15:15">
      <c r="O556" s="62"/>
    </row>
    <row r="557" spans="15:15">
      <c r="O557" s="62"/>
    </row>
    <row r="558" spans="15:15">
      <c r="O558" s="62"/>
    </row>
    <row r="559" spans="15:15">
      <c r="O559" s="62"/>
    </row>
    <row r="560" spans="15:15">
      <c r="O560" s="62"/>
    </row>
    <row r="561" spans="15:15">
      <c r="O561" s="62"/>
    </row>
    <row r="562" spans="15:15">
      <c r="O562" s="62"/>
    </row>
    <row r="563" spans="15:15">
      <c r="O563" s="62"/>
    </row>
    <row r="564" spans="15:15">
      <c r="O564" s="62"/>
    </row>
    <row r="565" spans="15:15">
      <c r="O565" s="62"/>
    </row>
    <row r="566" spans="15:15">
      <c r="O566" s="62"/>
    </row>
    <row r="567" spans="15:15">
      <c r="O567" s="62"/>
    </row>
    <row r="568" spans="15:15">
      <c r="O568" s="62"/>
    </row>
    <row r="569" spans="15:15">
      <c r="O569" s="62"/>
    </row>
    <row r="570" spans="15:15">
      <c r="O570" s="62"/>
    </row>
    <row r="571" spans="15:15">
      <c r="O571" s="62"/>
    </row>
    <row r="572" spans="15:15">
      <c r="O572" s="62"/>
    </row>
    <row r="573" spans="15:15">
      <c r="O573" s="62"/>
    </row>
    <row r="574" spans="15:15">
      <c r="O574" s="62"/>
    </row>
    <row r="575" spans="15:15">
      <c r="O575" s="62"/>
    </row>
    <row r="576" spans="15:15">
      <c r="O576" s="62"/>
    </row>
    <row r="577" spans="15:15">
      <c r="O577" s="62"/>
    </row>
    <row r="578" spans="15:15">
      <c r="O578" s="62"/>
    </row>
    <row r="579" spans="15:15">
      <c r="O579" s="62"/>
    </row>
    <row r="580" spans="15:15">
      <c r="O580" s="62"/>
    </row>
    <row r="581" spans="15:15">
      <c r="O581" s="62"/>
    </row>
    <row r="582" spans="15:15">
      <c r="O582" s="62"/>
    </row>
    <row r="583" spans="15:15">
      <c r="O583" s="62"/>
    </row>
    <row r="584" spans="15:15">
      <c r="O584" s="62"/>
    </row>
    <row r="585" spans="15:15">
      <c r="O585" s="62"/>
    </row>
    <row r="586" spans="15:15">
      <c r="O586" s="62"/>
    </row>
    <row r="587" spans="15:15">
      <c r="O587" s="62"/>
    </row>
    <row r="588" spans="15:15">
      <c r="O588" s="62"/>
    </row>
    <row r="589" spans="15:15">
      <c r="O589" s="62"/>
    </row>
    <row r="590" spans="15:15">
      <c r="O590" s="62"/>
    </row>
    <row r="591" spans="15:15">
      <c r="O591" s="62"/>
    </row>
    <row r="592" spans="15:15">
      <c r="O592" s="62"/>
    </row>
    <row r="593" spans="15:15">
      <c r="O593" s="62"/>
    </row>
    <row r="594" spans="15:15">
      <c r="O594" s="62"/>
    </row>
    <row r="595" spans="15:15">
      <c r="O595" s="62"/>
    </row>
    <row r="596" spans="15:15">
      <c r="O596" s="62"/>
    </row>
    <row r="597" spans="15:15">
      <c r="O597" s="62"/>
    </row>
    <row r="598" spans="15:15">
      <c r="O598" s="62"/>
    </row>
    <row r="599" spans="15:15">
      <c r="O599" s="62"/>
    </row>
    <row r="600" spans="15:15">
      <c r="O600" s="62"/>
    </row>
    <row r="601" spans="15:15">
      <c r="O601" s="62"/>
    </row>
    <row r="602" spans="15:15">
      <c r="O602" s="62"/>
    </row>
    <row r="603" spans="15:15">
      <c r="O603" s="62"/>
    </row>
    <row r="604" spans="15:15">
      <c r="O604" s="62"/>
    </row>
    <row r="605" spans="15:15">
      <c r="O605" s="62"/>
    </row>
    <row r="606" spans="15:15">
      <c r="O606" s="62"/>
    </row>
    <row r="607" spans="15:15">
      <c r="O607" s="62"/>
    </row>
    <row r="608" spans="15:15">
      <c r="O608" s="62"/>
    </row>
    <row r="609" spans="15:15">
      <c r="O609" s="62"/>
    </row>
    <row r="610" spans="15:15">
      <c r="O610" s="62"/>
    </row>
    <row r="611" spans="15:15">
      <c r="O611" s="62"/>
    </row>
    <row r="612" spans="15:15">
      <c r="O612" s="62"/>
    </row>
    <row r="613" spans="15:15">
      <c r="O613" s="62"/>
    </row>
    <row r="614" spans="15:15">
      <c r="O614" s="62"/>
    </row>
    <row r="615" spans="15:15">
      <c r="O615" s="62"/>
    </row>
    <row r="616" spans="15:15">
      <c r="O616" s="62"/>
    </row>
    <row r="617" spans="15:15">
      <c r="O617" s="62"/>
    </row>
    <row r="618" spans="15:15">
      <c r="O618" s="62"/>
    </row>
    <row r="619" spans="15:15">
      <c r="O619" s="62"/>
    </row>
    <row r="620" spans="15:15">
      <c r="O620" s="62"/>
    </row>
    <row r="621" spans="15:15">
      <c r="O621" s="62"/>
    </row>
    <row r="622" spans="15:15">
      <c r="O622" s="62"/>
    </row>
    <row r="623" spans="15:15">
      <c r="O623" s="62"/>
    </row>
    <row r="624" spans="15:15">
      <c r="O624" s="62"/>
    </row>
    <row r="625" spans="15:15">
      <c r="O625" s="62"/>
    </row>
    <row r="626" spans="15:15">
      <c r="O626" s="62"/>
    </row>
    <row r="627" spans="15:15">
      <c r="O627" s="62"/>
    </row>
    <row r="628" spans="15:15">
      <c r="O628" s="62"/>
    </row>
    <row r="629" spans="15:15">
      <c r="O629" s="62"/>
    </row>
    <row r="630" spans="15:15">
      <c r="O630" s="62"/>
    </row>
    <row r="631" spans="15:15">
      <c r="O631" s="62"/>
    </row>
    <row r="632" spans="15:15">
      <c r="O632" s="62"/>
    </row>
    <row r="633" spans="15:15">
      <c r="O633" s="62"/>
    </row>
    <row r="634" spans="15:15">
      <c r="O634" s="62"/>
    </row>
    <row r="635" spans="15:15">
      <c r="O635" s="62"/>
    </row>
    <row r="636" spans="15:15">
      <c r="O636" s="62"/>
    </row>
    <row r="637" spans="15:15">
      <c r="O637" s="62"/>
    </row>
    <row r="638" spans="15:15">
      <c r="O638" s="62"/>
    </row>
    <row r="639" spans="15:15">
      <c r="O639" s="62"/>
    </row>
    <row r="640" spans="15:15">
      <c r="O640" s="62"/>
    </row>
    <row r="641" spans="15:15">
      <c r="O641" s="62"/>
    </row>
    <row r="642" spans="15:15">
      <c r="O642" s="62"/>
    </row>
    <row r="643" spans="15:15">
      <c r="O643" s="62"/>
    </row>
    <row r="644" spans="15:15">
      <c r="O644" s="62"/>
    </row>
    <row r="645" spans="15:15">
      <c r="O645" s="62"/>
    </row>
    <row r="646" spans="15:15">
      <c r="O646" s="62"/>
    </row>
    <row r="647" spans="15:15">
      <c r="O647" s="62"/>
    </row>
    <row r="648" spans="15:15">
      <c r="O648" s="62"/>
    </row>
    <row r="649" spans="15:15">
      <c r="O649" s="62"/>
    </row>
    <row r="650" spans="15:15">
      <c r="O650" s="62"/>
    </row>
    <row r="651" spans="15:15">
      <c r="O651" s="62"/>
    </row>
    <row r="652" spans="15:15">
      <c r="O652" s="62"/>
    </row>
    <row r="653" spans="15:15">
      <c r="O653" s="62"/>
    </row>
    <row r="654" spans="15:15">
      <c r="O654" s="62"/>
    </row>
    <row r="655" spans="15:15">
      <c r="O655" s="62"/>
    </row>
    <row r="656" spans="15:15">
      <c r="O656" s="62"/>
    </row>
    <row r="657" spans="15:15">
      <c r="O657" s="62"/>
    </row>
    <row r="658" spans="15:15">
      <c r="O658" s="62"/>
    </row>
    <row r="659" spans="15:15">
      <c r="O659" s="62"/>
    </row>
    <row r="660" spans="15:15">
      <c r="O660" s="62"/>
    </row>
    <row r="661" spans="15:15">
      <c r="O661" s="62"/>
    </row>
    <row r="662" spans="15:15">
      <c r="O662" s="62"/>
    </row>
    <row r="663" spans="15:15">
      <c r="O663" s="62"/>
    </row>
    <row r="664" spans="15:15">
      <c r="O664" s="62"/>
    </row>
    <row r="665" spans="15:15">
      <c r="O665" s="62"/>
    </row>
    <row r="666" spans="15:15">
      <c r="O666" s="62"/>
    </row>
    <row r="667" spans="15:15">
      <c r="O667" s="62"/>
    </row>
    <row r="668" spans="15:15">
      <c r="O668" s="62"/>
    </row>
    <row r="669" spans="15:15">
      <c r="O669" s="62"/>
    </row>
    <row r="670" spans="15:15">
      <c r="O670" s="62"/>
    </row>
    <row r="671" spans="15:15">
      <c r="O671" s="62"/>
    </row>
    <row r="672" spans="15:15">
      <c r="O672" s="62"/>
    </row>
    <row r="673" spans="15:15">
      <c r="O673" s="62"/>
    </row>
    <row r="674" spans="15:15">
      <c r="O674" s="62"/>
    </row>
    <row r="675" spans="15:15">
      <c r="O675" s="62"/>
    </row>
    <row r="676" spans="15:15">
      <c r="O676" s="62"/>
    </row>
    <row r="677" spans="15:15">
      <c r="O677" s="62"/>
    </row>
    <row r="678" spans="15:15">
      <c r="O678" s="62"/>
    </row>
    <row r="679" spans="15:15">
      <c r="O679" s="62"/>
    </row>
    <row r="680" spans="15:15">
      <c r="O680" s="62"/>
    </row>
    <row r="681" spans="15:15">
      <c r="O681" s="62"/>
    </row>
    <row r="682" spans="15:15">
      <c r="O682" s="62"/>
    </row>
    <row r="683" spans="15:15">
      <c r="O683" s="62"/>
    </row>
    <row r="684" spans="15:15">
      <c r="O684" s="62"/>
    </row>
    <row r="685" spans="15:15">
      <c r="O685" s="62"/>
    </row>
    <row r="686" spans="15:15">
      <c r="O686" s="62"/>
    </row>
    <row r="687" spans="15:15">
      <c r="O687" s="62"/>
    </row>
    <row r="688" spans="15:15">
      <c r="O688" s="62"/>
    </row>
    <row r="689" spans="15:15">
      <c r="O689" s="62"/>
    </row>
    <row r="690" spans="15:15">
      <c r="O690" s="62"/>
    </row>
    <row r="691" spans="15:15">
      <c r="O691" s="62"/>
    </row>
    <row r="692" spans="15:15">
      <c r="O692" s="62"/>
    </row>
    <row r="693" spans="15:15">
      <c r="O693" s="62"/>
    </row>
    <row r="694" spans="15:15">
      <c r="O694" s="62"/>
    </row>
    <row r="695" spans="15:15">
      <c r="O695" s="62"/>
    </row>
    <row r="696" spans="15:15">
      <c r="O696" s="62"/>
    </row>
    <row r="697" spans="15:15">
      <c r="O697" s="62"/>
    </row>
    <row r="698" spans="15:15">
      <c r="O698" s="62"/>
    </row>
    <row r="699" spans="15:15">
      <c r="O699" s="62"/>
    </row>
    <row r="700" spans="15:15">
      <c r="O700" s="62"/>
    </row>
    <row r="701" spans="15:15">
      <c r="O701" s="62"/>
    </row>
    <row r="702" spans="15:15">
      <c r="O702" s="62"/>
    </row>
    <row r="703" spans="15:15">
      <c r="O703" s="62"/>
    </row>
    <row r="704" spans="15:15">
      <c r="O704" s="62"/>
    </row>
    <row r="705" spans="15:15">
      <c r="O705" s="62"/>
    </row>
    <row r="706" spans="15:15">
      <c r="O706" s="62"/>
    </row>
    <row r="707" spans="15:15">
      <c r="O707" s="62"/>
    </row>
    <row r="708" spans="15:15">
      <c r="O708" s="62"/>
    </row>
    <row r="709" spans="15:15">
      <c r="O709" s="62"/>
    </row>
    <row r="710" spans="15:15">
      <c r="O710" s="62"/>
    </row>
    <row r="711" spans="15:15">
      <c r="O711" s="62"/>
    </row>
    <row r="712" spans="15:15">
      <c r="O712" s="62"/>
    </row>
    <row r="713" spans="15:15">
      <c r="O713" s="62"/>
    </row>
    <row r="714" spans="15:15">
      <c r="O714" s="62"/>
    </row>
    <row r="715" spans="15:15">
      <c r="O715" s="62"/>
    </row>
    <row r="716" spans="15:15">
      <c r="O716" s="62"/>
    </row>
    <row r="717" spans="15:15">
      <c r="O717" s="62"/>
    </row>
    <row r="718" spans="15:15">
      <c r="O718" s="62"/>
    </row>
    <row r="719" spans="15:15">
      <c r="O719" s="62"/>
    </row>
    <row r="720" spans="15:15">
      <c r="O720" s="62"/>
    </row>
    <row r="721" spans="15:15">
      <c r="O721" s="62"/>
    </row>
    <row r="722" spans="15:15">
      <c r="O722" s="62"/>
    </row>
    <row r="723" spans="15:15">
      <c r="O723" s="62"/>
    </row>
    <row r="724" spans="15:15">
      <c r="O724" s="62"/>
    </row>
    <row r="725" spans="15:15">
      <c r="O725" s="62"/>
    </row>
    <row r="726" spans="15:15">
      <c r="O726" s="62"/>
    </row>
    <row r="727" spans="15:15">
      <c r="O727" s="62"/>
    </row>
    <row r="728" spans="15:15">
      <c r="O728" s="62"/>
    </row>
    <row r="729" spans="15:15">
      <c r="O729" s="62"/>
    </row>
    <row r="730" spans="15:15">
      <c r="O730" s="62"/>
    </row>
    <row r="731" spans="15:15">
      <c r="O731" s="62"/>
    </row>
    <row r="732" spans="15:15">
      <c r="O732" s="62"/>
    </row>
    <row r="733" spans="15:15">
      <c r="O733" s="62"/>
    </row>
    <row r="734" spans="15:15">
      <c r="O734" s="62"/>
    </row>
    <row r="735" spans="15:15">
      <c r="O735" s="62"/>
    </row>
    <row r="736" spans="15:15">
      <c r="O736" s="62"/>
    </row>
    <row r="737" spans="15:15">
      <c r="O737" s="62"/>
    </row>
    <row r="738" spans="15:15">
      <c r="O738" s="62"/>
    </row>
    <row r="739" spans="15:15">
      <c r="O739" s="62"/>
    </row>
    <row r="740" spans="15:15">
      <c r="O740" s="62"/>
    </row>
    <row r="741" spans="15:15">
      <c r="O741" s="62"/>
    </row>
    <row r="742" spans="15:15">
      <c r="O742" s="62"/>
    </row>
    <row r="743" spans="15:15">
      <c r="O743" s="62"/>
    </row>
    <row r="744" spans="15:15">
      <c r="O744" s="62"/>
    </row>
    <row r="745" spans="15:15">
      <c r="O745" s="62"/>
    </row>
    <row r="746" spans="15:15">
      <c r="O746" s="62"/>
    </row>
    <row r="747" spans="15:15">
      <c r="O747" s="62"/>
    </row>
    <row r="748" spans="15:15">
      <c r="O748" s="62"/>
    </row>
    <row r="749" spans="15:15">
      <c r="O749" s="62"/>
    </row>
    <row r="750" spans="15:15">
      <c r="O750" s="62"/>
    </row>
    <row r="751" spans="15:15">
      <c r="O751" s="62"/>
    </row>
    <row r="752" spans="15:15">
      <c r="O752" s="62"/>
    </row>
    <row r="753" spans="15:15">
      <c r="O753" s="62"/>
    </row>
    <row r="754" spans="15:15">
      <c r="O754" s="62"/>
    </row>
    <row r="755" spans="15:15">
      <c r="O755" s="62"/>
    </row>
    <row r="756" spans="15:15">
      <c r="O756" s="62"/>
    </row>
    <row r="757" spans="15:15">
      <c r="O757" s="62"/>
    </row>
    <row r="758" spans="15:15">
      <c r="O758" s="62"/>
    </row>
    <row r="759" spans="15:15">
      <c r="O759" s="62"/>
    </row>
    <row r="760" spans="15:15">
      <c r="O760" s="62"/>
    </row>
    <row r="761" spans="15:15">
      <c r="O761" s="62"/>
    </row>
    <row r="762" spans="15:15">
      <c r="O762" s="62"/>
    </row>
    <row r="763" spans="15:15">
      <c r="O763" s="62"/>
    </row>
    <row r="764" spans="15:15">
      <c r="O764" s="62"/>
    </row>
    <row r="765" spans="15:15">
      <c r="O765" s="62"/>
    </row>
    <row r="766" spans="15:15">
      <c r="O766" s="62"/>
    </row>
    <row r="767" spans="15:15">
      <c r="O767" s="62"/>
    </row>
    <row r="768" spans="15:15">
      <c r="O768" s="62"/>
    </row>
    <row r="769" spans="15:15">
      <c r="O769" s="62"/>
    </row>
    <row r="770" spans="15:15">
      <c r="O770" s="62"/>
    </row>
    <row r="771" spans="15:15">
      <c r="O771" s="62"/>
    </row>
    <row r="772" spans="15:15">
      <c r="O772" s="62"/>
    </row>
    <row r="773" spans="15:15">
      <c r="O773" s="62"/>
    </row>
    <row r="774" spans="15:15">
      <c r="O774" s="62"/>
    </row>
    <row r="775" spans="15:15">
      <c r="O775" s="62"/>
    </row>
    <row r="776" spans="15:15">
      <c r="O776" s="62"/>
    </row>
    <row r="777" spans="15:15">
      <c r="O777" s="62"/>
    </row>
    <row r="778" spans="15:15">
      <c r="O778" s="62"/>
    </row>
    <row r="779" spans="15:15">
      <c r="O779" s="62"/>
    </row>
    <row r="780" spans="15:15">
      <c r="O780" s="62"/>
    </row>
    <row r="781" spans="15:15">
      <c r="O781" s="62"/>
    </row>
    <row r="782" spans="15:15">
      <c r="O782" s="62"/>
    </row>
    <row r="783" spans="15:15">
      <c r="O783" s="62"/>
    </row>
    <row r="784" spans="15:15">
      <c r="O784" s="62"/>
    </row>
    <row r="785" spans="15:15">
      <c r="O785" s="62"/>
    </row>
    <row r="786" spans="15:15">
      <c r="O786" s="62"/>
    </row>
    <row r="787" spans="15:15">
      <c r="O787" s="62"/>
    </row>
    <row r="788" spans="15:15">
      <c r="O788" s="62"/>
    </row>
    <row r="789" spans="15:15">
      <c r="O789" s="62"/>
    </row>
    <row r="790" spans="15:15">
      <c r="O790" s="62"/>
    </row>
    <row r="791" spans="15:15">
      <c r="O791" s="62"/>
    </row>
    <row r="792" spans="15:15">
      <c r="O792" s="62"/>
    </row>
    <row r="793" spans="15:15">
      <c r="O793" s="62"/>
    </row>
    <row r="794" spans="15:15">
      <c r="O794" s="62"/>
    </row>
    <row r="795" spans="15:15">
      <c r="O795" s="62"/>
    </row>
    <row r="796" spans="15:15">
      <c r="O796" s="62"/>
    </row>
    <row r="797" spans="15:15">
      <c r="O797" s="62"/>
    </row>
    <row r="798" spans="15:15">
      <c r="O798" s="62"/>
    </row>
    <row r="799" spans="15:15">
      <c r="O799" s="62"/>
    </row>
    <row r="800" spans="15:15">
      <c r="O800" s="62"/>
    </row>
    <row r="801" spans="15:15">
      <c r="O801" s="62"/>
    </row>
    <row r="802" spans="15:15">
      <c r="O802" s="62"/>
    </row>
    <row r="803" spans="15:15">
      <c r="O803" s="62"/>
    </row>
    <row r="804" spans="15:15">
      <c r="O804" s="62"/>
    </row>
    <row r="805" spans="15:15">
      <c r="O805" s="62"/>
    </row>
    <row r="806" spans="15:15">
      <c r="O806" s="62"/>
    </row>
    <row r="807" spans="15:15">
      <c r="O807" s="62"/>
    </row>
    <row r="808" spans="15:15">
      <c r="O808" s="62"/>
    </row>
    <row r="809" spans="15:15">
      <c r="O809" s="62"/>
    </row>
    <row r="810" spans="15:15">
      <c r="O810" s="62"/>
    </row>
    <row r="811" spans="15:15">
      <c r="O811" s="62"/>
    </row>
    <row r="812" spans="15:15">
      <c r="O812" s="62"/>
    </row>
    <row r="813" spans="15:15">
      <c r="O813" s="62"/>
    </row>
    <row r="814" spans="15:15">
      <c r="O814" s="62"/>
    </row>
    <row r="815" spans="15:15">
      <c r="O815" s="62"/>
    </row>
    <row r="816" spans="15:15">
      <c r="O816" s="62"/>
    </row>
    <row r="817" spans="15:15">
      <c r="O817" s="62"/>
    </row>
    <row r="818" spans="15:15">
      <c r="O818" s="62"/>
    </row>
    <row r="819" spans="15:15">
      <c r="O819" s="62"/>
    </row>
    <row r="820" spans="15:15">
      <c r="O820" s="62"/>
    </row>
    <row r="821" spans="15:15">
      <c r="O821" s="62"/>
    </row>
    <row r="822" spans="15:15">
      <c r="O822" s="62"/>
    </row>
    <row r="823" spans="15:15">
      <c r="O823" s="62"/>
    </row>
    <row r="824" spans="15:15">
      <c r="O824" s="62"/>
    </row>
    <row r="825" spans="15:15">
      <c r="O825" s="62"/>
    </row>
    <row r="826" spans="15:15">
      <c r="O826" s="62"/>
    </row>
    <row r="827" spans="15:15">
      <c r="O827" s="62"/>
    </row>
    <row r="828" spans="15:15">
      <c r="O828" s="62"/>
    </row>
    <row r="829" spans="15:15">
      <c r="O829" s="62"/>
    </row>
    <row r="830" spans="15:15">
      <c r="O830" s="62"/>
    </row>
    <row r="831" spans="15:15">
      <c r="O831" s="62"/>
    </row>
    <row r="832" spans="15:15">
      <c r="O832" s="62"/>
    </row>
    <row r="833" spans="15:15">
      <c r="O833" s="62"/>
    </row>
    <row r="834" spans="15:15">
      <c r="O834" s="62"/>
    </row>
    <row r="835" spans="15:15">
      <c r="O835" s="62"/>
    </row>
    <row r="836" spans="15:15">
      <c r="O836" s="62"/>
    </row>
    <row r="837" spans="15:15">
      <c r="O837" s="62"/>
    </row>
    <row r="838" spans="15:15">
      <c r="O838" s="62"/>
    </row>
    <row r="839" spans="15:15">
      <c r="O839" s="62"/>
    </row>
    <row r="840" spans="15:15">
      <c r="O840" s="62"/>
    </row>
    <row r="841" spans="15:15">
      <c r="O841" s="62"/>
    </row>
    <row r="842" spans="15:15">
      <c r="O842" s="62"/>
    </row>
    <row r="843" spans="15:15">
      <c r="O843" s="62"/>
    </row>
    <row r="844" spans="15:15">
      <c r="O844" s="62"/>
    </row>
    <row r="845" spans="15:15">
      <c r="O845" s="62"/>
    </row>
    <row r="846" spans="15:15">
      <c r="O846" s="62"/>
    </row>
    <row r="847" spans="15:15">
      <c r="O847" s="62"/>
    </row>
    <row r="848" spans="15:15">
      <c r="O848" s="62"/>
    </row>
    <row r="849" spans="15:15">
      <c r="O849" s="62"/>
    </row>
    <row r="850" spans="15:15">
      <c r="O850" s="62"/>
    </row>
    <row r="851" spans="15:15">
      <c r="O851" s="62"/>
    </row>
    <row r="852" spans="15:15">
      <c r="O852" s="62"/>
    </row>
    <row r="853" spans="15:15">
      <c r="O853" s="62"/>
    </row>
    <row r="854" spans="15:15">
      <c r="O854" s="62"/>
    </row>
    <row r="855" spans="15:15">
      <c r="O855" s="62"/>
    </row>
    <row r="856" spans="15:15">
      <c r="O856" s="62"/>
    </row>
    <row r="857" spans="15:15">
      <c r="O857" s="62"/>
    </row>
    <row r="858" spans="15:15">
      <c r="O858" s="62"/>
    </row>
    <row r="859" spans="15:15">
      <c r="O859" s="62"/>
    </row>
    <row r="860" spans="15:15">
      <c r="O860" s="62"/>
    </row>
    <row r="861" spans="15:15">
      <c r="O861" s="62"/>
    </row>
    <row r="862" spans="15:15">
      <c r="O862" s="62"/>
    </row>
    <row r="863" spans="15:15">
      <c r="O863" s="62"/>
    </row>
    <row r="864" spans="15:15">
      <c r="O864" s="62"/>
    </row>
    <row r="865" spans="15:15">
      <c r="O865" s="62"/>
    </row>
    <row r="866" spans="15:15">
      <c r="O866" s="62"/>
    </row>
    <row r="867" spans="15:15">
      <c r="O867" s="62"/>
    </row>
    <row r="868" spans="15:15">
      <c r="O868" s="62"/>
    </row>
    <row r="869" spans="15:15">
      <c r="O869" s="62"/>
    </row>
    <row r="870" spans="15:15">
      <c r="O870" s="62"/>
    </row>
    <row r="871" spans="15:15">
      <c r="O871" s="62"/>
    </row>
    <row r="872" spans="15:15">
      <c r="O872" s="62"/>
    </row>
    <row r="873" spans="15:15">
      <c r="O873" s="62"/>
    </row>
    <row r="874" spans="15:15">
      <c r="O874" s="62"/>
    </row>
    <row r="875" spans="15:15">
      <c r="O875" s="62"/>
    </row>
    <row r="876" spans="15:15">
      <c r="O876" s="62"/>
    </row>
    <row r="877" spans="15:15">
      <c r="O877" s="62"/>
    </row>
    <row r="878" spans="15:15">
      <c r="O878" s="62"/>
    </row>
    <row r="879" spans="15:15">
      <c r="O879" s="62"/>
    </row>
    <row r="880" spans="15:15">
      <c r="O880" s="62"/>
    </row>
    <row r="881" spans="15:15">
      <c r="O881" s="62"/>
    </row>
    <row r="882" spans="15:15">
      <c r="O882" s="62"/>
    </row>
    <row r="883" spans="15:15">
      <c r="O883" s="62"/>
    </row>
    <row r="884" spans="15:15">
      <c r="O884" s="62"/>
    </row>
    <row r="885" spans="15:15">
      <c r="O885" s="62"/>
    </row>
    <row r="886" spans="15:15">
      <c r="O886" s="62"/>
    </row>
    <row r="887" spans="15:15">
      <c r="O887" s="62"/>
    </row>
    <row r="888" spans="15:15">
      <c r="O888" s="62"/>
    </row>
    <row r="889" spans="15:15">
      <c r="O889" s="62"/>
    </row>
    <row r="890" spans="15:15">
      <c r="O890" s="62"/>
    </row>
    <row r="891" spans="15:15">
      <c r="O891" s="62"/>
    </row>
    <row r="892" spans="15:15">
      <c r="O892" s="62"/>
    </row>
    <row r="893" spans="15:15">
      <c r="O893" s="62"/>
    </row>
    <row r="894" spans="15:15">
      <c r="O894" s="62"/>
    </row>
    <row r="895" spans="15:15">
      <c r="O895" s="62"/>
    </row>
    <row r="896" spans="15:15">
      <c r="O896" s="62"/>
    </row>
    <row r="897" spans="15:15">
      <c r="O897" s="62"/>
    </row>
    <row r="898" spans="15:15">
      <c r="O898" s="62"/>
    </row>
    <row r="899" spans="15:15">
      <c r="O899" s="62"/>
    </row>
    <row r="900" spans="15:15">
      <c r="O900" s="62"/>
    </row>
    <row r="901" spans="15:15">
      <c r="O901" s="62"/>
    </row>
    <row r="902" spans="15:15">
      <c r="O902" s="62"/>
    </row>
    <row r="903" spans="15:15">
      <c r="O903" s="62"/>
    </row>
    <row r="904" spans="15:15">
      <c r="O904" s="62"/>
    </row>
    <row r="905" spans="15:15">
      <c r="O905" s="62"/>
    </row>
    <row r="906" spans="15:15">
      <c r="O906" s="62"/>
    </row>
    <row r="907" spans="15:15">
      <c r="O907" s="62"/>
    </row>
    <row r="908" spans="15:15">
      <c r="O908" s="62"/>
    </row>
    <row r="909" spans="15:15">
      <c r="O909" s="62"/>
    </row>
    <row r="910" spans="15:15">
      <c r="O910" s="62"/>
    </row>
    <row r="911" spans="15:15">
      <c r="O911" s="62"/>
    </row>
    <row r="912" spans="15:15">
      <c r="O912" s="62"/>
    </row>
    <row r="913" spans="15:15">
      <c r="O913" s="62"/>
    </row>
    <row r="914" spans="15:15">
      <c r="O914" s="62"/>
    </row>
    <row r="915" spans="15:15">
      <c r="O915" s="62"/>
    </row>
    <row r="916" spans="15:15">
      <c r="O916" s="62"/>
    </row>
    <row r="917" spans="15:15">
      <c r="O917" s="62"/>
    </row>
    <row r="918" spans="15:15">
      <c r="O918" s="62"/>
    </row>
    <row r="919" spans="15:15">
      <c r="O919" s="62"/>
    </row>
    <row r="920" spans="15:15">
      <c r="O920" s="62"/>
    </row>
    <row r="921" spans="15:15">
      <c r="O921" s="62"/>
    </row>
    <row r="922" spans="15:15">
      <c r="O922" s="62"/>
    </row>
    <row r="923" spans="15:15">
      <c r="O923" s="62"/>
    </row>
    <row r="924" spans="15:15">
      <c r="O924" s="62"/>
    </row>
    <row r="925" spans="15:15">
      <c r="O925" s="62"/>
    </row>
    <row r="926" spans="15:15">
      <c r="O926" s="62"/>
    </row>
    <row r="927" spans="15:15">
      <c r="O927" s="62"/>
    </row>
    <row r="928" spans="15:15">
      <c r="O928" s="62"/>
    </row>
    <row r="929" spans="15:15">
      <c r="O929" s="62"/>
    </row>
    <row r="930" spans="15:15">
      <c r="O930" s="62"/>
    </row>
    <row r="931" spans="15:15">
      <c r="O931" s="62"/>
    </row>
    <row r="932" spans="15:15">
      <c r="O932" s="62"/>
    </row>
    <row r="933" spans="15:15">
      <c r="O933" s="62"/>
    </row>
    <row r="934" spans="15:15">
      <c r="O934" s="62"/>
    </row>
    <row r="935" spans="15:15">
      <c r="O935" s="62"/>
    </row>
    <row r="936" spans="15:15">
      <c r="O936" s="62"/>
    </row>
    <row r="937" spans="15:15">
      <c r="O937" s="62"/>
    </row>
    <row r="938" spans="15:15">
      <c r="O938" s="62"/>
    </row>
    <row r="939" spans="15:15">
      <c r="O939" s="62"/>
    </row>
    <row r="940" spans="15:15">
      <c r="O940" s="62"/>
    </row>
    <row r="941" spans="15:15">
      <c r="O941" s="62"/>
    </row>
    <row r="942" spans="15:15">
      <c r="O942" s="62"/>
    </row>
    <row r="943" spans="15:15">
      <c r="O943" s="62"/>
    </row>
    <row r="944" spans="15:15">
      <c r="O944" s="62"/>
    </row>
    <row r="945" spans="15:15">
      <c r="O945" s="62"/>
    </row>
    <row r="946" spans="15:15">
      <c r="O946" s="62"/>
    </row>
    <row r="947" spans="15:15">
      <c r="O947" s="62"/>
    </row>
    <row r="948" spans="15:15">
      <c r="O948" s="62"/>
    </row>
    <row r="949" spans="15:15">
      <c r="O949" s="62"/>
    </row>
    <row r="950" spans="15:15">
      <c r="O950" s="62"/>
    </row>
    <row r="951" spans="15:15">
      <c r="O951" s="62"/>
    </row>
    <row r="952" spans="15:15">
      <c r="O952" s="62"/>
    </row>
    <row r="953" spans="15:15">
      <c r="O953" s="62"/>
    </row>
    <row r="954" spans="15:15">
      <c r="O954" s="62"/>
    </row>
    <row r="955" spans="15:15">
      <c r="O955" s="62"/>
    </row>
    <row r="956" spans="15:15">
      <c r="O956" s="62"/>
    </row>
    <row r="957" spans="15:15">
      <c r="O957" s="62"/>
    </row>
    <row r="958" spans="15:15">
      <c r="O958" s="62"/>
    </row>
    <row r="959" spans="15:15">
      <c r="O959" s="62"/>
    </row>
    <row r="960" spans="15:15">
      <c r="O960" s="62"/>
    </row>
    <row r="961" spans="15:15">
      <c r="O961" s="62"/>
    </row>
    <row r="962" spans="15:15">
      <c r="O962" s="62"/>
    </row>
    <row r="963" spans="15:15">
      <c r="O963" s="62"/>
    </row>
    <row r="964" spans="15:15">
      <c r="O964" s="62"/>
    </row>
    <row r="965" spans="15:15">
      <c r="O965" s="62"/>
    </row>
    <row r="966" spans="15:15">
      <c r="O966" s="62"/>
    </row>
    <row r="967" spans="15:15">
      <c r="O967" s="62"/>
    </row>
    <row r="968" spans="15:15">
      <c r="O968" s="62"/>
    </row>
    <row r="969" spans="15:15">
      <c r="O969" s="62"/>
    </row>
    <row r="970" spans="15:15">
      <c r="O970" s="62"/>
    </row>
    <row r="971" spans="15:15">
      <c r="O971" s="62"/>
    </row>
    <row r="972" spans="15:15">
      <c r="O972" s="62"/>
    </row>
    <row r="973" spans="15:15">
      <c r="O973" s="62"/>
    </row>
    <row r="974" spans="15:15">
      <c r="O974" s="62"/>
    </row>
    <row r="975" spans="15:15">
      <c r="O975" s="62"/>
    </row>
    <row r="976" spans="15:15">
      <c r="O976" s="62"/>
    </row>
    <row r="977" spans="15:15">
      <c r="O977" s="62"/>
    </row>
    <row r="978" spans="15:15">
      <c r="O978" s="62"/>
    </row>
    <row r="979" spans="15:15">
      <c r="O979" s="62"/>
    </row>
    <row r="980" spans="15:15">
      <c r="O980" s="62"/>
    </row>
    <row r="981" spans="15:15">
      <c r="O981" s="62"/>
    </row>
    <row r="982" spans="15:15">
      <c r="O982" s="62"/>
    </row>
    <row r="983" spans="15:15">
      <c r="O983" s="62"/>
    </row>
    <row r="984" spans="15:15">
      <c r="O984" s="62"/>
    </row>
    <row r="985" spans="15:15">
      <c r="O985" s="62"/>
    </row>
    <row r="986" spans="15:15">
      <c r="O986" s="62"/>
    </row>
    <row r="987" spans="15:15">
      <c r="O987" s="62"/>
    </row>
    <row r="988" spans="15:15">
      <c r="O988" s="62"/>
    </row>
    <row r="989" spans="15:15">
      <c r="O989" s="62"/>
    </row>
    <row r="990" spans="15:15">
      <c r="O990" s="62"/>
    </row>
    <row r="991" spans="15:15">
      <c r="O991" s="62"/>
    </row>
    <row r="992" spans="15:15">
      <c r="O992" s="62"/>
    </row>
    <row r="993" spans="15:15">
      <c r="O993" s="62"/>
    </row>
    <row r="994" spans="15:15">
      <c r="O994" s="62"/>
    </row>
    <row r="995" spans="15:15">
      <c r="O995" s="62"/>
    </row>
    <row r="996" spans="15:15">
      <c r="O996" s="62"/>
    </row>
    <row r="997" spans="15:15">
      <c r="O997" s="62"/>
    </row>
    <row r="998" spans="15:15">
      <c r="O998" s="62"/>
    </row>
    <row r="999" spans="15:15">
      <c r="O999" s="62"/>
    </row>
    <row r="1000" spans="15:15">
      <c r="O1000" s="62"/>
    </row>
    <row r="1001" spans="15:15">
      <c r="O1001" s="62"/>
    </row>
    <row r="1002" spans="15:15">
      <c r="O1002" s="62"/>
    </row>
    <row r="1003" spans="15:15">
      <c r="O1003" s="62"/>
    </row>
    <row r="1004" spans="15:15">
      <c r="O1004" s="62"/>
    </row>
    <row r="1005" spans="15:15">
      <c r="O1005" s="62"/>
    </row>
    <row r="1006" spans="15:15">
      <c r="O1006" s="62"/>
    </row>
    <row r="1007" spans="15:15">
      <c r="O1007" s="62"/>
    </row>
    <row r="1008" spans="15:15">
      <c r="O1008" s="62"/>
    </row>
    <row r="1009" spans="15:15">
      <c r="O1009" s="62"/>
    </row>
    <row r="1010" spans="15:15">
      <c r="O1010" s="62"/>
    </row>
    <row r="1011" spans="15:15">
      <c r="O1011" s="62"/>
    </row>
    <row r="1012" spans="15:15">
      <c r="O1012" s="62"/>
    </row>
    <row r="1013" spans="15:15">
      <c r="O1013" s="62"/>
    </row>
    <row r="1014" spans="15:15">
      <c r="O1014" s="62"/>
    </row>
    <row r="1015" spans="15:15">
      <c r="O1015" s="62"/>
    </row>
    <row r="1016" spans="15:15">
      <c r="O1016" s="62"/>
    </row>
    <row r="1017" spans="15:15">
      <c r="O1017" s="62"/>
    </row>
    <row r="1018" spans="15:15">
      <c r="O1018" s="62"/>
    </row>
    <row r="1019" spans="15:15">
      <c r="O1019" s="62"/>
    </row>
    <row r="1020" spans="15:15">
      <c r="O1020" s="62"/>
    </row>
    <row r="1021" spans="15:15">
      <c r="O1021" s="62"/>
    </row>
    <row r="1022" spans="15:15">
      <c r="O1022" s="62"/>
    </row>
    <row r="1023" spans="15:15">
      <c r="O1023" s="62"/>
    </row>
    <row r="1024" spans="15:15">
      <c r="O1024" s="62"/>
    </row>
    <row r="1025" spans="15:15">
      <c r="O1025" s="62"/>
    </row>
    <row r="1026" spans="15:15">
      <c r="O1026" s="62"/>
    </row>
    <row r="1027" spans="15:15">
      <c r="O1027" s="62"/>
    </row>
    <row r="1028" spans="15:15">
      <c r="O1028" s="62"/>
    </row>
    <row r="1029" spans="15:15">
      <c r="O1029" s="62"/>
    </row>
    <row r="1030" spans="15:15">
      <c r="O1030" s="62"/>
    </row>
    <row r="1031" spans="15:15">
      <c r="O1031" s="62"/>
    </row>
    <row r="1032" spans="15:15">
      <c r="O1032" s="62"/>
    </row>
    <row r="1033" spans="15:15">
      <c r="O1033" s="62"/>
    </row>
    <row r="1034" spans="15:15">
      <c r="O1034" s="62"/>
    </row>
    <row r="1035" spans="15:15">
      <c r="O1035" s="62"/>
    </row>
    <row r="1036" spans="15:15">
      <c r="O1036" s="62"/>
    </row>
    <row r="1037" spans="15:15">
      <c r="O1037" s="62"/>
    </row>
    <row r="1038" spans="15:15">
      <c r="O1038" s="62"/>
    </row>
    <row r="1039" spans="15:15">
      <c r="O1039" s="62"/>
    </row>
    <row r="1040" spans="15:15">
      <c r="O1040" s="62"/>
    </row>
    <row r="1041" spans="15:15">
      <c r="O1041" s="62"/>
    </row>
    <row r="1042" spans="15:15">
      <c r="O1042" s="62"/>
    </row>
    <row r="1043" spans="15:15">
      <c r="O1043" s="62"/>
    </row>
    <row r="1044" spans="15:15">
      <c r="O1044" s="62"/>
    </row>
    <row r="1045" spans="15:15">
      <c r="O1045" s="62"/>
    </row>
    <row r="1046" spans="15:15">
      <c r="O1046" s="62"/>
    </row>
    <row r="1047" spans="15:15">
      <c r="O1047" s="62"/>
    </row>
    <row r="1048" spans="15:15">
      <c r="O1048" s="62"/>
    </row>
    <row r="1049" spans="15:15">
      <c r="O1049" s="62"/>
    </row>
    <row r="1050" spans="15:15">
      <c r="O1050" s="62"/>
    </row>
    <row r="1051" spans="15:15">
      <c r="O1051" s="62"/>
    </row>
    <row r="1052" spans="15:15">
      <c r="O1052" s="62"/>
    </row>
    <row r="1053" spans="15:15">
      <c r="O1053" s="62"/>
    </row>
    <row r="1054" spans="15:15">
      <c r="O1054" s="62"/>
    </row>
    <row r="1055" spans="15:15">
      <c r="O1055" s="62"/>
    </row>
    <row r="1056" spans="15:15">
      <c r="O1056" s="62"/>
    </row>
    <row r="1057" spans="15:15">
      <c r="O1057" s="62"/>
    </row>
    <row r="1058" spans="15:15">
      <c r="O1058" s="62"/>
    </row>
    <row r="1059" spans="15:15">
      <c r="O1059" s="62"/>
    </row>
    <row r="1060" spans="15:15">
      <c r="O1060" s="62"/>
    </row>
    <row r="1061" spans="15:15">
      <c r="O1061" s="62"/>
    </row>
    <row r="1062" spans="15:15">
      <c r="O1062" s="62"/>
    </row>
    <row r="1063" spans="15:15">
      <c r="O1063" s="62"/>
    </row>
    <row r="1064" spans="15:15">
      <c r="O1064" s="62"/>
    </row>
    <row r="1065" spans="15:15">
      <c r="O1065" s="62"/>
    </row>
    <row r="1066" spans="15:15">
      <c r="O1066" s="62"/>
    </row>
    <row r="1067" spans="15:15">
      <c r="O1067" s="62"/>
    </row>
    <row r="1068" spans="15:15">
      <c r="O1068" s="62"/>
    </row>
    <row r="1069" spans="15:15">
      <c r="O1069" s="62"/>
    </row>
    <row r="1070" spans="15:15">
      <c r="O1070" s="62"/>
    </row>
    <row r="1071" spans="15:15">
      <c r="O1071" s="62"/>
    </row>
    <row r="1072" spans="15:15">
      <c r="O1072" s="62"/>
    </row>
    <row r="1073" spans="15:15">
      <c r="O1073" s="62"/>
    </row>
    <row r="1074" spans="15:15">
      <c r="O1074" s="62"/>
    </row>
    <row r="1075" spans="15:15">
      <c r="O1075" s="62"/>
    </row>
    <row r="1076" spans="15:15">
      <c r="O1076" s="62"/>
    </row>
    <row r="1077" spans="15:15">
      <c r="O1077" s="62"/>
    </row>
    <row r="1078" spans="15:15">
      <c r="O1078" s="62"/>
    </row>
    <row r="1079" spans="15:15">
      <c r="O1079" s="62"/>
    </row>
    <row r="1080" spans="15:15">
      <c r="O1080" s="62"/>
    </row>
    <row r="1081" spans="15:15">
      <c r="O1081" s="62"/>
    </row>
    <row r="1082" spans="15:15">
      <c r="O1082" s="62"/>
    </row>
    <row r="1083" spans="15:15">
      <c r="O1083" s="62"/>
    </row>
    <row r="1084" spans="15:15">
      <c r="O1084" s="62"/>
    </row>
    <row r="1085" spans="15:15">
      <c r="O1085" s="62"/>
    </row>
    <row r="1086" spans="15:15">
      <c r="O1086" s="62"/>
    </row>
    <row r="1087" spans="15:15">
      <c r="O1087" s="62"/>
    </row>
    <row r="1088" spans="15:15">
      <c r="O1088" s="62"/>
    </row>
    <row r="1089" spans="15:15">
      <c r="O1089" s="62"/>
    </row>
    <row r="1090" spans="15:15">
      <c r="O1090" s="62"/>
    </row>
    <row r="1091" spans="15:15">
      <c r="O1091" s="62"/>
    </row>
    <row r="1092" spans="15:15">
      <c r="O1092" s="62"/>
    </row>
    <row r="1093" spans="15:15">
      <c r="O1093" s="62"/>
    </row>
    <row r="1094" spans="15:15">
      <c r="O1094" s="62"/>
    </row>
    <row r="1095" spans="15:15">
      <c r="O1095" s="62"/>
    </row>
    <row r="1096" spans="15:15">
      <c r="O1096" s="62"/>
    </row>
    <row r="1097" spans="15:15">
      <c r="O1097" s="62"/>
    </row>
    <row r="1098" spans="15:15">
      <c r="O1098" s="62"/>
    </row>
    <row r="1099" spans="15:15">
      <c r="O1099" s="62"/>
    </row>
    <row r="1100" spans="15:15">
      <c r="O1100" s="62"/>
    </row>
    <row r="1101" spans="15:15">
      <c r="O1101" s="62"/>
    </row>
    <row r="1102" spans="15:15">
      <c r="O1102" s="62"/>
    </row>
    <row r="1103" spans="15:15">
      <c r="O1103" s="62"/>
    </row>
    <row r="1104" spans="15:15">
      <c r="O1104" s="62"/>
    </row>
    <row r="1105" spans="15:15">
      <c r="O1105" s="62"/>
    </row>
    <row r="1106" spans="15:15">
      <c r="O1106" s="62"/>
    </row>
    <row r="1107" spans="15:15">
      <c r="O1107" s="62"/>
    </row>
    <row r="1108" spans="15:15">
      <c r="O1108" s="62"/>
    </row>
    <row r="1109" spans="15:15">
      <c r="O1109" s="62"/>
    </row>
    <row r="1110" spans="15:15">
      <c r="O1110" s="62"/>
    </row>
    <row r="1111" spans="15:15">
      <c r="O1111" s="62"/>
    </row>
    <row r="1112" spans="15:15">
      <c r="O1112" s="62"/>
    </row>
    <row r="1113" spans="15:15">
      <c r="O1113" s="62"/>
    </row>
    <row r="1114" spans="15:15">
      <c r="O1114" s="62"/>
    </row>
    <row r="1115" spans="15:15">
      <c r="O1115" s="62"/>
    </row>
    <row r="1116" spans="15:15">
      <c r="O1116" s="62"/>
    </row>
    <row r="1117" spans="15:15">
      <c r="O1117" s="62"/>
    </row>
    <row r="1118" spans="15:15">
      <c r="O1118" s="62"/>
    </row>
    <row r="1119" spans="15:15">
      <c r="O1119" s="62"/>
    </row>
    <row r="1120" spans="15:15">
      <c r="O1120" s="62"/>
    </row>
    <row r="1121" spans="15:15">
      <c r="O1121" s="62"/>
    </row>
    <row r="1122" spans="15:15">
      <c r="O1122" s="62"/>
    </row>
    <row r="1123" spans="15:15">
      <c r="O1123" s="62"/>
    </row>
    <row r="1124" spans="15:15">
      <c r="O1124" s="62"/>
    </row>
    <row r="1125" spans="15:15">
      <c r="O1125" s="62"/>
    </row>
    <row r="1126" spans="15:15">
      <c r="O1126" s="62"/>
    </row>
    <row r="1127" spans="15:15">
      <c r="O1127" s="62"/>
    </row>
    <row r="1128" spans="15:15">
      <c r="O1128" s="62"/>
    </row>
    <row r="1129" spans="15:15">
      <c r="O1129" s="62"/>
    </row>
    <row r="1130" spans="15:15">
      <c r="O1130" s="62"/>
    </row>
    <row r="1131" spans="15:15">
      <c r="O1131" s="62"/>
    </row>
    <row r="1132" spans="15:15">
      <c r="O1132" s="62"/>
    </row>
    <row r="1133" spans="15:15">
      <c r="O1133" s="62"/>
    </row>
    <row r="1134" spans="15:15">
      <c r="O1134" s="62"/>
    </row>
    <row r="1135" spans="15:15">
      <c r="O1135" s="62"/>
    </row>
    <row r="1136" spans="15:15">
      <c r="O1136" s="62"/>
    </row>
    <row r="1137" spans="15:15">
      <c r="O1137" s="62"/>
    </row>
    <row r="1138" spans="15:15">
      <c r="O1138" s="62"/>
    </row>
    <row r="1139" spans="15:15">
      <c r="O1139" s="62"/>
    </row>
    <row r="1140" spans="15:15">
      <c r="O1140" s="62"/>
    </row>
    <row r="1141" spans="15:15">
      <c r="O1141" s="62"/>
    </row>
    <row r="1142" spans="15:15">
      <c r="O1142" s="62"/>
    </row>
    <row r="1143" spans="15:15">
      <c r="O1143" s="62"/>
    </row>
    <row r="1144" spans="15:15">
      <c r="O1144" s="62"/>
    </row>
    <row r="1145" spans="15:15">
      <c r="O1145" s="62"/>
    </row>
    <row r="1146" spans="15:15">
      <c r="O1146" s="62"/>
    </row>
    <row r="1147" spans="15:15">
      <c r="O1147" s="62"/>
    </row>
    <row r="1148" spans="15:15">
      <c r="O1148" s="62"/>
    </row>
    <row r="1149" spans="15:15">
      <c r="O1149" s="62"/>
    </row>
    <row r="1150" spans="15:15">
      <c r="O1150" s="62"/>
    </row>
    <row r="1151" spans="15:15">
      <c r="O1151" s="62"/>
    </row>
    <row r="1152" spans="15:15">
      <c r="O1152" s="62"/>
    </row>
    <row r="1153" spans="15:15">
      <c r="O1153" s="62"/>
    </row>
    <row r="1154" spans="15:15">
      <c r="O1154" s="62"/>
    </row>
    <row r="1155" spans="15:15">
      <c r="O1155" s="62"/>
    </row>
    <row r="1156" spans="15:15">
      <c r="O1156" s="62"/>
    </row>
    <row r="1157" spans="15:15">
      <c r="O1157" s="62"/>
    </row>
    <row r="1158" spans="15:15">
      <c r="O1158" s="62"/>
    </row>
    <row r="1159" spans="15:15">
      <c r="O1159" s="62"/>
    </row>
    <row r="1160" spans="15:15">
      <c r="O1160" s="62"/>
    </row>
    <row r="1161" spans="15:15">
      <c r="O1161" s="62"/>
    </row>
    <row r="1162" spans="15:15">
      <c r="O1162" s="62"/>
    </row>
    <row r="1163" spans="15:15">
      <c r="O1163" s="62"/>
    </row>
    <row r="1164" spans="15:15">
      <c r="O1164" s="62"/>
    </row>
    <row r="1165" spans="15:15">
      <c r="O1165" s="62"/>
    </row>
    <row r="1166" spans="15:15">
      <c r="O1166" s="62"/>
    </row>
    <row r="1167" spans="15:15">
      <c r="O1167" s="62"/>
    </row>
    <row r="1168" spans="15:15">
      <c r="O1168" s="62"/>
    </row>
    <row r="1169" spans="15:15">
      <c r="O1169" s="62"/>
    </row>
    <row r="1170" spans="15:15">
      <c r="O1170" s="62"/>
    </row>
    <row r="1171" spans="15:15">
      <c r="O1171" s="62"/>
    </row>
    <row r="1172" spans="15:15">
      <c r="O1172" s="62"/>
    </row>
    <row r="1173" spans="15:15">
      <c r="O1173" s="62"/>
    </row>
    <row r="1174" spans="15:15">
      <c r="O1174" s="62"/>
    </row>
    <row r="1175" spans="15:15">
      <c r="O1175" s="62"/>
    </row>
    <row r="1176" spans="15:15">
      <c r="O1176" s="62"/>
    </row>
    <row r="1177" spans="15:15">
      <c r="O1177" s="62"/>
    </row>
    <row r="1178" spans="15:15">
      <c r="O1178" s="62"/>
    </row>
    <row r="1179" spans="15:15">
      <c r="O1179" s="62"/>
    </row>
    <row r="1180" spans="15:15">
      <c r="O1180" s="62"/>
    </row>
    <row r="1181" spans="15:15">
      <c r="O1181" s="62"/>
    </row>
    <row r="1182" spans="15:15">
      <c r="O1182" s="62"/>
    </row>
    <row r="1183" spans="15:15">
      <c r="O1183" s="62"/>
    </row>
    <row r="1184" spans="15:15">
      <c r="O1184" s="62"/>
    </row>
    <row r="1185" spans="15:15">
      <c r="O1185" s="62"/>
    </row>
    <row r="1186" spans="15:15">
      <c r="O1186" s="62"/>
    </row>
    <row r="1187" spans="15:15">
      <c r="O1187" s="62"/>
    </row>
    <row r="1188" spans="15:15">
      <c r="O1188" s="62"/>
    </row>
    <row r="1189" spans="15:15">
      <c r="O1189" s="62"/>
    </row>
    <row r="1190" spans="15:15">
      <c r="O1190" s="62"/>
    </row>
    <row r="1191" spans="15:15">
      <c r="O1191" s="62"/>
    </row>
    <row r="1192" spans="15:15">
      <c r="O1192" s="62"/>
    </row>
    <row r="1193" spans="15:15">
      <c r="O1193" s="62"/>
    </row>
    <row r="1194" spans="15:15">
      <c r="O1194" s="62"/>
    </row>
    <row r="1195" spans="15:15">
      <c r="O1195" s="62"/>
    </row>
    <row r="1196" spans="15:15">
      <c r="O1196" s="62"/>
    </row>
    <row r="1197" spans="15:15">
      <c r="O1197" s="62"/>
    </row>
    <row r="1198" spans="15:15">
      <c r="O1198" s="62"/>
    </row>
    <row r="1199" spans="15:15">
      <c r="O1199" s="62"/>
    </row>
    <row r="1200" spans="15:15">
      <c r="O1200" s="62"/>
    </row>
    <row r="1201" spans="15:15">
      <c r="O1201" s="62"/>
    </row>
    <row r="1202" spans="15:15">
      <c r="O1202" s="62"/>
    </row>
    <row r="1203" spans="15:15">
      <c r="O1203" s="62"/>
    </row>
    <row r="1204" spans="15:15">
      <c r="O1204" s="62"/>
    </row>
    <row r="1205" spans="15:15">
      <c r="O1205" s="62"/>
    </row>
    <row r="1206" spans="15:15">
      <c r="O1206" s="62"/>
    </row>
    <row r="1207" spans="15:15">
      <c r="O1207" s="62"/>
    </row>
    <row r="1208" spans="15:15">
      <c r="O1208" s="62"/>
    </row>
    <row r="1209" spans="15:15">
      <c r="O1209" s="62"/>
    </row>
    <row r="1210" spans="15:15">
      <c r="O1210" s="62"/>
    </row>
    <row r="1211" spans="15:15">
      <c r="O1211" s="62"/>
    </row>
    <row r="1212" spans="15:15">
      <c r="O1212" s="62"/>
    </row>
    <row r="1213" spans="15:15">
      <c r="O1213" s="62"/>
    </row>
    <row r="1214" spans="15:15">
      <c r="O1214" s="62"/>
    </row>
    <row r="1215" spans="15:15">
      <c r="O1215" s="62"/>
    </row>
    <row r="1216" spans="15:15">
      <c r="O1216" s="62"/>
    </row>
    <row r="1217" spans="15:15">
      <c r="O1217" s="62"/>
    </row>
    <row r="1218" spans="15:15">
      <c r="O1218" s="62"/>
    </row>
    <row r="1219" spans="15:15">
      <c r="O1219" s="62"/>
    </row>
    <row r="1220" spans="15:15">
      <c r="O1220" s="62"/>
    </row>
    <row r="1221" spans="15:15">
      <c r="O1221" s="62"/>
    </row>
    <row r="1222" spans="15:15">
      <c r="O1222" s="62"/>
    </row>
    <row r="1223" spans="15:15">
      <c r="O1223" s="62"/>
    </row>
    <row r="1224" spans="15:15">
      <c r="O1224" s="62"/>
    </row>
    <row r="1225" spans="15:15">
      <c r="O1225" s="62"/>
    </row>
    <row r="1226" spans="15:15">
      <c r="O1226" s="62"/>
    </row>
    <row r="1227" spans="15:15">
      <c r="O1227" s="62"/>
    </row>
    <row r="1228" spans="15:15">
      <c r="O1228" s="62"/>
    </row>
    <row r="1229" spans="15:15">
      <c r="O1229" s="62"/>
    </row>
    <row r="1230" spans="15:15">
      <c r="O1230" s="62"/>
    </row>
    <row r="1231" spans="15:15">
      <c r="O1231" s="62"/>
    </row>
    <row r="1232" spans="15:15">
      <c r="O1232" s="62"/>
    </row>
    <row r="1233" spans="15:15">
      <c r="O1233" s="62"/>
    </row>
    <row r="1234" spans="15:15">
      <c r="O1234" s="62"/>
    </row>
    <row r="1235" spans="15:15">
      <c r="O1235" s="62"/>
    </row>
    <row r="1236" spans="15:15">
      <c r="O1236" s="62"/>
    </row>
    <row r="1237" spans="15:15">
      <c r="O1237" s="62"/>
    </row>
    <row r="1238" spans="15:15">
      <c r="O1238" s="62"/>
    </row>
    <row r="1239" spans="15:15">
      <c r="O1239" s="62"/>
    </row>
    <row r="1240" spans="15:15">
      <c r="O1240" s="62"/>
    </row>
    <row r="1241" spans="15:15">
      <c r="O1241" s="62"/>
    </row>
    <row r="1242" spans="15:15">
      <c r="O1242" s="62"/>
    </row>
    <row r="1243" spans="15:15">
      <c r="O1243" s="62"/>
    </row>
    <row r="1244" spans="15:15">
      <c r="O1244" s="62"/>
    </row>
    <row r="1245" spans="15:15">
      <c r="O1245" s="62"/>
    </row>
    <row r="1246" spans="15:15">
      <c r="O1246" s="62"/>
    </row>
    <row r="1247" spans="15:15">
      <c r="O1247" s="62"/>
    </row>
    <row r="1248" spans="15:15">
      <c r="O1248" s="62"/>
    </row>
    <row r="1249" spans="15:15">
      <c r="O1249" s="62"/>
    </row>
    <row r="1250" spans="15:15">
      <c r="O1250" s="62"/>
    </row>
    <row r="1251" spans="15:15">
      <c r="O1251" s="62"/>
    </row>
    <row r="1252" spans="15:15">
      <c r="O1252" s="62"/>
    </row>
    <row r="1253" spans="15:15">
      <c r="O1253" s="62"/>
    </row>
    <row r="1254" spans="15:15">
      <c r="O1254" s="62"/>
    </row>
    <row r="1255" spans="15:15">
      <c r="O1255" s="62"/>
    </row>
    <row r="1256" spans="15:15">
      <c r="O1256" s="62"/>
    </row>
    <row r="1257" spans="15:15">
      <c r="O1257" s="62"/>
    </row>
    <row r="1258" spans="15:15">
      <c r="O1258" s="62"/>
    </row>
    <row r="1259" spans="15:15">
      <c r="O1259" s="62"/>
    </row>
    <row r="1260" spans="15:15">
      <c r="O1260" s="62"/>
    </row>
    <row r="1261" spans="15:15">
      <c r="O1261" s="62"/>
    </row>
    <row r="1262" spans="15:15">
      <c r="O1262" s="62"/>
    </row>
    <row r="1263" spans="15:15">
      <c r="O1263" s="62"/>
    </row>
    <row r="1264" spans="15:15">
      <c r="O1264" s="62"/>
    </row>
    <row r="1265" spans="15:15">
      <c r="O1265" s="62"/>
    </row>
    <row r="1266" spans="15:15">
      <c r="O1266" s="62"/>
    </row>
    <row r="1267" spans="15:15">
      <c r="O1267" s="62"/>
    </row>
    <row r="1268" spans="15:15">
      <c r="O1268" s="62"/>
    </row>
    <row r="1269" spans="15:15">
      <c r="O1269" s="62"/>
    </row>
    <row r="1270" spans="15:15">
      <c r="O1270" s="62"/>
    </row>
    <row r="1271" spans="15:15">
      <c r="O1271" s="62"/>
    </row>
    <row r="1272" spans="15:15">
      <c r="O1272" s="62"/>
    </row>
    <row r="1273" spans="15:15">
      <c r="O1273" s="62"/>
    </row>
    <row r="1274" spans="15:15">
      <c r="O1274" s="62"/>
    </row>
    <row r="1275" spans="15:15">
      <c r="O1275" s="62"/>
    </row>
    <row r="1276" spans="15:15">
      <c r="O1276" s="62"/>
    </row>
    <row r="1277" spans="15:15">
      <c r="O1277" s="62"/>
    </row>
    <row r="1278" spans="15:15">
      <c r="O1278" s="62"/>
    </row>
    <row r="1279" spans="15:15">
      <c r="O1279" s="62"/>
    </row>
    <row r="1280" spans="15:15">
      <c r="O1280" s="62"/>
    </row>
    <row r="1281" spans="15:15">
      <c r="O1281" s="62"/>
    </row>
    <row r="1282" spans="15:15">
      <c r="O1282" s="62"/>
    </row>
    <row r="1283" spans="15:15">
      <c r="O1283" s="62"/>
    </row>
    <row r="1284" spans="15:15">
      <c r="O1284" s="62"/>
    </row>
    <row r="1285" spans="15:15">
      <c r="O1285" s="62"/>
    </row>
    <row r="1286" spans="15:15">
      <c r="O1286" s="62"/>
    </row>
    <row r="1287" spans="15:15">
      <c r="O1287" s="62"/>
    </row>
    <row r="1288" spans="15:15">
      <c r="O1288" s="62"/>
    </row>
    <row r="1289" spans="15:15">
      <c r="O1289" s="62"/>
    </row>
    <row r="1290" spans="15:15">
      <c r="O1290" s="62"/>
    </row>
    <row r="1291" spans="15:15">
      <c r="O1291" s="62"/>
    </row>
    <row r="1292" spans="15:15">
      <c r="O1292" s="62"/>
    </row>
    <row r="1293" spans="15:15">
      <c r="O1293" s="62"/>
    </row>
    <row r="1294" spans="15:15">
      <c r="O1294" s="62"/>
    </row>
    <row r="1295" spans="15:15">
      <c r="O1295" s="62"/>
    </row>
    <row r="1296" spans="15:15">
      <c r="O1296" s="62"/>
    </row>
    <row r="1297" spans="15:15">
      <c r="O1297" s="62"/>
    </row>
    <row r="1298" spans="15:15">
      <c r="O1298" s="62"/>
    </row>
    <row r="1299" spans="15:15">
      <c r="O1299" s="62"/>
    </row>
    <row r="1300" spans="15:15">
      <c r="O1300" s="62"/>
    </row>
    <row r="1301" spans="15:15">
      <c r="O1301" s="62"/>
    </row>
    <row r="1302" spans="15:15">
      <c r="O1302" s="62"/>
    </row>
    <row r="1303" spans="15:15">
      <c r="O1303" s="62"/>
    </row>
    <row r="1304" spans="15:15">
      <c r="O1304" s="62"/>
    </row>
    <row r="1305" spans="15:15">
      <c r="O1305" s="62"/>
    </row>
    <row r="1306" spans="15:15">
      <c r="O1306" s="62"/>
    </row>
    <row r="1307" spans="15:15">
      <c r="O1307" s="62"/>
    </row>
    <row r="1308" spans="15:15">
      <c r="O1308" s="62"/>
    </row>
    <row r="1309" spans="15:15">
      <c r="O1309" s="62"/>
    </row>
    <row r="1310" spans="15:15">
      <c r="O1310" s="62"/>
    </row>
    <row r="1311" spans="15:15">
      <c r="O1311" s="62"/>
    </row>
    <row r="1312" spans="15:15">
      <c r="O1312" s="62"/>
    </row>
    <row r="1313" spans="15:15">
      <c r="O1313" s="62"/>
    </row>
    <row r="1314" spans="15:15">
      <c r="O1314" s="62"/>
    </row>
    <row r="1315" spans="15:15">
      <c r="O1315" s="62"/>
    </row>
    <row r="1316" spans="15:15">
      <c r="O1316" s="62"/>
    </row>
    <row r="1317" spans="15:15">
      <c r="O1317" s="62"/>
    </row>
    <row r="1318" spans="15:15">
      <c r="O1318" s="62"/>
    </row>
    <row r="1319" spans="15:15">
      <c r="O1319" s="62"/>
    </row>
    <row r="1320" spans="15:15">
      <c r="O1320" s="62"/>
    </row>
    <row r="1321" spans="15:15">
      <c r="O1321" s="62"/>
    </row>
    <row r="1322" spans="15:15">
      <c r="O1322" s="62"/>
    </row>
    <row r="1323" spans="15:15">
      <c r="O1323" s="62"/>
    </row>
    <row r="1324" spans="15:15">
      <c r="O1324" s="62"/>
    </row>
    <row r="1325" spans="15:15">
      <c r="O1325" s="62"/>
    </row>
    <row r="1326" spans="15:15">
      <c r="O1326" s="62"/>
    </row>
    <row r="1327" spans="15:15">
      <c r="O1327" s="62"/>
    </row>
    <row r="1328" spans="15:15">
      <c r="O1328" s="62"/>
    </row>
    <row r="1329" spans="15:15">
      <c r="O1329" s="62"/>
    </row>
    <row r="1330" spans="15:15">
      <c r="O1330" s="62"/>
    </row>
    <row r="1331" spans="15:15">
      <c r="O1331" s="62"/>
    </row>
    <row r="1332" spans="15:15">
      <c r="O1332" s="62"/>
    </row>
    <row r="1333" spans="15:15">
      <c r="O1333" s="62"/>
    </row>
    <row r="1334" spans="15:15">
      <c r="O1334" s="62"/>
    </row>
    <row r="1335" spans="15:15">
      <c r="O1335" s="62"/>
    </row>
    <row r="1336" spans="15:15">
      <c r="O1336" s="62"/>
    </row>
    <row r="1337" spans="15:15">
      <c r="O1337" s="62"/>
    </row>
    <row r="1338" spans="15:15">
      <c r="O1338" s="62"/>
    </row>
    <row r="1339" spans="15:15">
      <c r="O1339" s="62"/>
    </row>
    <row r="1340" spans="15:15">
      <c r="O1340" s="62"/>
    </row>
    <row r="1341" spans="15:15">
      <c r="O1341" s="62"/>
    </row>
    <row r="1342" spans="15:15">
      <c r="O1342" s="62"/>
    </row>
    <row r="1343" spans="15:15">
      <c r="O1343" s="62"/>
    </row>
    <row r="1344" spans="15:15">
      <c r="O1344" s="62"/>
    </row>
    <row r="1345" spans="15:15">
      <c r="O1345" s="62"/>
    </row>
    <row r="1346" spans="15:15">
      <c r="O1346" s="62"/>
    </row>
    <row r="1347" spans="15:15">
      <c r="O1347" s="62"/>
    </row>
    <row r="1348" spans="15:15">
      <c r="O1348" s="62"/>
    </row>
    <row r="1349" spans="15:15">
      <c r="O1349" s="62"/>
    </row>
    <row r="1350" spans="15:15">
      <c r="O1350" s="62"/>
    </row>
    <row r="1351" spans="15:15">
      <c r="O1351" s="62"/>
    </row>
    <row r="1352" spans="15:15">
      <c r="O1352" s="62"/>
    </row>
    <row r="1353" spans="15:15">
      <c r="O1353" s="62"/>
    </row>
    <row r="1354" spans="15:15">
      <c r="O1354" s="62"/>
    </row>
    <row r="1355" spans="15:15">
      <c r="O1355" s="62"/>
    </row>
    <row r="1356" spans="15:15">
      <c r="O1356" s="62"/>
    </row>
    <row r="1357" spans="15:15">
      <c r="O1357" s="62"/>
    </row>
    <row r="1358" spans="15:15">
      <c r="O1358" s="62"/>
    </row>
    <row r="1359" spans="15:15">
      <c r="O1359" s="62"/>
    </row>
    <row r="1360" spans="15:15">
      <c r="O1360" s="62"/>
    </row>
    <row r="1361" spans="15:15">
      <c r="O1361" s="62"/>
    </row>
    <row r="1362" spans="15:15">
      <c r="O1362" s="62"/>
    </row>
    <row r="1363" spans="15:15">
      <c r="O1363" s="62"/>
    </row>
    <row r="1364" spans="15:15">
      <c r="O1364" s="62"/>
    </row>
    <row r="1365" spans="15:15">
      <c r="O1365" s="62"/>
    </row>
    <row r="1366" spans="15:15">
      <c r="O1366" s="62"/>
    </row>
    <row r="1367" spans="15:15">
      <c r="O1367" s="62"/>
    </row>
    <row r="1368" spans="15:15">
      <c r="O1368" s="62"/>
    </row>
    <row r="1369" spans="15:15">
      <c r="O1369" s="62"/>
    </row>
    <row r="1370" spans="15:15">
      <c r="O1370" s="62"/>
    </row>
    <row r="1371" spans="15:15">
      <c r="O1371" s="62"/>
    </row>
    <row r="1372" spans="15:15">
      <c r="O1372" s="62"/>
    </row>
    <row r="1373" spans="15:15">
      <c r="O1373" s="62"/>
    </row>
    <row r="1374" spans="15:15">
      <c r="O1374" s="62"/>
    </row>
    <row r="1375" spans="15:15">
      <c r="O1375" s="62"/>
    </row>
    <row r="1376" spans="15:15">
      <c r="O1376" s="62"/>
    </row>
    <row r="1377" spans="15:15">
      <c r="O1377" s="62"/>
    </row>
    <row r="1378" spans="15:15">
      <c r="O1378" s="62"/>
    </row>
    <row r="1379" spans="15:15">
      <c r="O1379" s="62"/>
    </row>
    <row r="1380" spans="15:15">
      <c r="O1380" s="62"/>
    </row>
    <row r="1381" spans="15:15">
      <c r="O1381" s="62"/>
    </row>
    <row r="1382" spans="15:15">
      <c r="O1382" s="62"/>
    </row>
    <row r="1383" spans="15:15">
      <c r="O1383" s="62"/>
    </row>
    <row r="1384" spans="15:15">
      <c r="O1384" s="62"/>
    </row>
    <row r="1385" spans="15:15">
      <c r="O1385" s="62"/>
    </row>
    <row r="1386" spans="15:15">
      <c r="O1386" s="62"/>
    </row>
    <row r="1387" spans="15:15">
      <c r="O1387" s="62"/>
    </row>
    <row r="1388" spans="15:15">
      <c r="O1388" s="62"/>
    </row>
    <row r="1389" spans="15:15">
      <c r="O1389" s="62"/>
    </row>
    <row r="1390" spans="15:15">
      <c r="O1390" s="62"/>
    </row>
    <row r="1391" spans="15:15">
      <c r="O1391" s="62"/>
    </row>
    <row r="1392" spans="15:15">
      <c r="O1392" s="62"/>
    </row>
    <row r="1393" spans="15:15">
      <c r="O1393" s="62"/>
    </row>
    <row r="1394" spans="15:15">
      <c r="O1394" s="62"/>
    </row>
    <row r="1395" spans="15:15">
      <c r="O1395" s="62"/>
    </row>
    <row r="1396" spans="15:15">
      <c r="O1396" s="62"/>
    </row>
    <row r="1397" spans="15:15">
      <c r="O1397" s="62"/>
    </row>
    <row r="1398" spans="15:15">
      <c r="O1398" s="62"/>
    </row>
    <row r="1399" spans="15:15">
      <c r="O1399" s="62"/>
    </row>
    <row r="1400" spans="15:15">
      <c r="O1400" s="62"/>
    </row>
    <row r="1401" spans="15:15">
      <c r="O1401" s="62"/>
    </row>
    <row r="1402" spans="15:15">
      <c r="O1402" s="62"/>
    </row>
    <row r="1403" spans="15:15">
      <c r="O1403" s="62"/>
    </row>
    <row r="1404" spans="15:15">
      <c r="O1404" s="62"/>
    </row>
    <row r="1405" spans="15:15">
      <c r="O1405" s="62"/>
    </row>
    <row r="1406" spans="15:15">
      <c r="O1406" s="62"/>
    </row>
    <row r="1407" spans="15:15">
      <c r="O1407" s="62"/>
    </row>
    <row r="1408" spans="15:15">
      <c r="O1408" s="62"/>
    </row>
    <row r="1409" spans="15:15">
      <c r="O1409" s="62"/>
    </row>
    <row r="1410" spans="15:15">
      <c r="O1410" s="62"/>
    </row>
    <row r="1411" spans="15:15">
      <c r="O1411" s="62"/>
    </row>
    <row r="1412" spans="15:15">
      <c r="O1412" s="62"/>
    </row>
    <row r="1413" spans="15:15">
      <c r="O1413" s="62"/>
    </row>
    <row r="1414" spans="15:15">
      <c r="O1414" s="62"/>
    </row>
    <row r="1415" spans="15:15">
      <c r="O1415" s="62"/>
    </row>
    <row r="1416" spans="15:15">
      <c r="O1416" s="62"/>
    </row>
    <row r="1417" spans="15:15">
      <c r="O1417" s="62"/>
    </row>
    <row r="1418" spans="15:15">
      <c r="O1418" s="62"/>
    </row>
    <row r="1419" spans="15:15">
      <c r="O1419" s="62"/>
    </row>
    <row r="1420" spans="15:15">
      <c r="O1420" s="62"/>
    </row>
    <row r="1421" spans="15:15">
      <c r="O1421" s="62"/>
    </row>
    <row r="1422" spans="15:15">
      <c r="O1422" s="62"/>
    </row>
    <row r="1423" spans="15:15">
      <c r="O1423" s="62"/>
    </row>
    <row r="1424" spans="15:15">
      <c r="O1424" s="62"/>
    </row>
    <row r="1425" spans="15:15">
      <c r="O1425" s="62"/>
    </row>
    <row r="1426" spans="15:15">
      <c r="O1426" s="62"/>
    </row>
    <row r="1427" spans="15:15">
      <c r="O1427" s="62"/>
    </row>
    <row r="1428" spans="15:15">
      <c r="O1428" s="62"/>
    </row>
    <row r="1429" spans="15:15">
      <c r="O1429" s="62"/>
    </row>
    <row r="1430" spans="15:15">
      <c r="O1430" s="62"/>
    </row>
    <row r="1431" spans="15:15">
      <c r="O1431" s="62"/>
    </row>
    <row r="1432" spans="15:15">
      <c r="O1432" s="62"/>
    </row>
    <row r="1433" spans="15:15">
      <c r="O1433" s="62"/>
    </row>
    <row r="1434" spans="15:15">
      <c r="O1434" s="62"/>
    </row>
    <row r="1435" spans="15:15">
      <c r="O1435" s="62"/>
    </row>
    <row r="1436" spans="15:15">
      <c r="O1436" s="62"/>
    </row>
    <row r="1437" spans="15:15">
      <c r="O1437" s="62"/>
    </row>
    <row r="1438" spans="15:15">
      <c r="O1438" s="62"/>
    </row>
    <row r="1439" spans="15:15">
      <c r="O1439" s="62"/>
    </row>
    <row r="1440" spans="15:15">
      <c r="O1440" s="62"/>
    </row>
    <row r="1441" spans="15:15">
      <c r="O1441" s="62"/>
    </row>
    <row r="1442" spans="15:15">
      <c r="O1442" s="62"/>
    </row>
    <row r="1443" spans="15:15">
      <c r="O1443" s="62"/>
    </row>
    <row r="1444" spans="15:15">
      <c r="O1444" s="62"/>
    </row>
    <row r="1445" spans="15:15">
      <c r="O1445" s="62"/>
    </row>
    <row r="1446" spans="15:15">
      <c r="O1446" s="62"/>
    </row>
    <row r="1447" spans="15:15">
      <c r="O1447" s="62"/>
    </row>
    <row r="1448" spans="15:15">
      <c r="O1448" s="62"/>
    </row>
    <row r="1449" spans="15:15">
      <c r="O1449" s="62"/>
    </row>
    <row r="1450" spans="15:15">
      <c r="O1450" s="62"/>
    </row>
    <row r="1451" spans="15:15">
      <c r="O1451" s="62"/>
    </row>
    <row r="1452" spans="15:15">
      <c r="O1452" s="62"/>
    </row>
    <row r="1453" spans="15:15">
      <c r="O1453" s="62"/>
    </row>
    <row r="1454" spans="15:15">
      <c r="O1454" s="62"/>
    </row>
    <row r="1455" spans="15:15">
      <c r="O1455" s="62"/>
    </row>
    <row r="1456" spans="15:15">
      <c r="O1456" s="62"/>
    </row>
    <row r="1457" spans="15:15">
      <c r="O1457" s="62"/>
    </row>
    <row r="1458" spans="15:15">
      <c r="O1458" s="62"/>
    </row>
    <row r="1459" spans="15:15">
      <c r="O1459" s="62"/>
    </row>
    <row r="1460" spans="15:15">
      <c r="O1460" s="62"/>
    </row>
    <row r="1461" spans="15:15">
      <c r="O1461" s="62"/>
    </row>
    <row r="1462" spans="15:15">
      <c r="O1462" s="62"/>
    </row>
    <row r="1463" spans="15:15">
      <c r="O1463" s="62"/>
    </row>
    <row r="1464" spans="15:15">
      <c r="O1464" s="62"/>
    </row>
    <row r="1465" spans="15:15">
      <c r="O1465" s="62"/>
    </row>
    <row r="1466" spans="15:15">
      <c r="O1466" s="62"/>
    </row>
    <row r="1467" spans="15:15">
      <c r="O1467" s="62"/>
    </row>
    <row r="1468" spans="15:15">
      <c r="O1468" s="62"/>
    </row>
    <row r="1469" spans="15:15">
      <c r="O1469" s="62"/>
    </row>
    <row r="1470" spans="15:15">
      <c r="O1470" s="62"/>
    </row>
    <row r="1471" spans="15:15">
      <c r="O1471" s="62"/>
    </row>
    <row r="1472" spans="15:15">
      <c r="O1472" s="62"/>
    </row>
    <row r="1473" spans="15:15">
      <c r="O1473" s="62"/>
    </row>
    <row r="1474" spans="15:15">
      <c r="O1474" s="62"/>
    </row>
    <row r="1475" spans="15:15">
      <c r="O1475" s="62"/>
    </row>
    <row r="1476" spans="15:15">
      <c r="O1476" s="62"/>
    </row>
    <row r="1477" spans="15:15">
      <c r="O1477" s="62"/>
    </row>
    <row r="1478" spans="15:15">
      <c r="O1478" s="62"/>
    </row>
    <row r="1479" spans="15:15">
      <c r="O1479" s="62"/>
    </row>
    <row r="1480" spans="15:15">
      <c r="O1480" s="62"/>
    </row>
    <row r="1481" spans="15:15">
      <c r="O1481" s="62"/>
    </row>
    <row r="1482" spans="15:15">
      <c r="O1482" s="62"/>
    </row>
    <row r="1483" spans="15:15">
      <c r="O1483" s="62"/>
    </row>
    <row r="1484" spans="15:15">
      <c r="O1484" s="62"/>
    </row>
    <row r="1485" spans="15:15">
      <c r="O1485" s="62"/>
    </row>
    <row r="1486" spans="15:15">
      <c r="O1486" s="62"/>
    </row>
    <row r="1487" spans="15:15">
      <c r="O1487" s="62"/>
    </row>
    <row r="1488" spans="15:15">
      <c r="O1488" s="62"/>
    </row>
    <row r="1489" spans="15:15">
      <c r="O1489" s="62"/>
    </row>
    <row r="1490" spans="15:15">
      <c r="O1490" s="62"/>
    </row>
    <row r="1491" spans="15:15">
      <c r="O1491" s="62"/>
    </row>
    <row r="1492" spans="15:15">
      <c r="O1492" s="62"/>
    </row>
    <row r="1493" spans="15:15">
      <c r="O1493" s="62"/>
    </row>
    <row r="1494" spans="15:15">
      <c r="O1494" s="62"/>
    </row>
    <row r="1495" spans="15:15">
      <c r="O1495" s="62"/>
    </row>
    <row r="1496" spans="15:15">
      <c r="O1496" s="62"/>
    </row>
    <row r="1497" spans="15:15">
      <c r="O1497" s="62"/>
    </row>
    <row r="1498" spans="15:15">
      <c r="O1498" s="62"/>
    </row>
    <row r="1499" spans="15:15">
      <c r="O1499" s="62"/>
    </row>
    <row r="1500" spans="15:15">
      <c r="O1500" s="62"/>
    </row>
    <row r="1501" spans="15:15">
      <c r="O1501" s="62"/>
    </row>
    <row r="1502" spans="15:15">
      <c r="O1502" s="62"/>
    </row>
    <row r="1503" spans="15:15">
      <c r="O1503" s="62"/>
    </row>
    <row r="1504" spans="15:15">
      <c r="O1504" s="62"/>
    </row>
    <row r="1505" spans="15:15">
      <c r="O1505" s="62"/>
    </row>
    <row r="1506" spans="15:15">
      <c r="O1506" s="62"/>
    </row>
    <row r="1507" spans="15:15">
      <c r="O1507" s="62"/>
    </row>
    <row r="1508" spans="15:15">
      <c r="O1508" s="62"/>
    </row>
    <row r="1509" spans="15:15">
      <c r="O1509" s="62"/>
    </row>
    <row r="1510" spans="15:15">
      <c r="O1510" s="62"/>
    </row>
    <row r="1511" spans="15:15">
      <c r="O1511" s="62"/>
    </row>
    <row r="1512" spans="15:15">
      <c r="O1512" s="62"/>
    </row>
    <row r="1513" spans="15:15">
      <c r="O1513" s="62"/>
    </row>
    <row r="1514" spans="15:15">
      <c r="O1514" s="62"/>
    </row>
    <row r="1515" spans="15:15">
      <c r="O1515" s="62"/>
    </row>
    <row r="1516" spans="15:15">
      <c r="O1516" s="62"/>
    </row>
    <row r="1517" spans="15:15">
      <c r="O1517" s="62"/>
    </row>
    <row r="1518" spans="15:15">
      <c r="O1518" s="62"/>
    </row>
    <row r="1519" spans="15:15">
      <c r="O1519" s="62"/>
    </row>
    <row r="1520" spans="15:15">
      <c r="O1520" s="62"/>
    </row>
    <row r="1521" spans="15:15">
      <c r="O1521" s="62"/>
    </row>
    <row r="1522" spans="15:15">
      <c r="O1522" s="62"/>
    </row>
    <row r="1523" spans="15:15">
      <c r="O1523" s="62"/>
    </row>
    <row r="1524" spans="15:15">
      <c r="O1524" s="62"/>
    </row>
    <row r="1525" spans="15:15">
      <c r="O1525" s="62"/>
    </row>
    <row r="1526" spans="15:15">
      <c r="O1526" s="62"/>
    </row>
    <row r="1527" spans="15:15">
      <c r="O1527" s="62"/>
    </row>
    <row r="1528" spans="15:15">
      <c r="O1528" s="62"/>
    </row>
    <row r="1529" spans="15:15">
      <c r="O1529" s="62"/>
    </row>
    <row r="1530" spans="15:15">
      <c r="O1530" s="62"/>
    </row>
    <row r="1531" spans="15:15">
      <c r="O1531" s="62"/>
    </row>
    <row r="1532" spans="15:15">
      <c r="O1532" s="62"/>
    </row>
    <row r="1533" spans="15:15">
      <c r="O1533" s="62"/>
    </row>
    <row r="1534" spans="15:15">
      <c r="O1534" s="62"/>
    </row>
    <row r="1535" spans="15:15">
      <c r="O1535" s="62"/>
    </row>
    <row r="1536" spans="15:15">
      <c r="O1536" s="62"/>
    </row>
    <row r="1537" spans="15:15">
      <c r="O1537" s="62"/>
    </row>
    <row r="1538" spans="15:15">
      <c r="O1538" s="62"/>
    </row>
    <row r="1539" spans="15:15">
      <c r="O1539" s="62"/>
    </row>
    <row r="1540" spans="15:15">
      <c r="O1540" s="62"/>
    </row>
    <row r="1541" spans="15:15">
      <c r="O1541" s="62"/>
    </row>
    <row r="1542" spans="15:15">
      <c r="O1542" s="62"/>
    </row>
    <row r="1543" spans="15:15">
      <c r="O1543" s="62"/>
    </row>
    <row r="1544" spans="15:15">
      <c r="O1544" s="62"/>
    </row>
    <row r="1545" spans="15:15">
      <c r="O1545" s="62"/>
    </row>
    <row r="1546" spans="15:15">
      <c r="O1546" s="62"/>
    </row>
    <row r="1547" spans="15:15">
      <c r="O1547" s="62"/>
    </row>
    <row r="1548" spans="15:15">
      <c r="O1548" s="62"/>
    </row>
    <row r="1549" spans="15:15">
      <c r="O1549" s="62"/>
    </row>
    <row r="1550" spans="15:15">
      <c r="O1550" s="62"/>
    </row>
    <row r="1551" spans="15:15">
      <c r="O1551" s="62"/>
    </row>
    <row r="1552" spans="15:15">
      <c r="O1552" s="62"/>
    </row>
    <row r="1553" spans="15:15">
      <c r="O1553" s="62"/>
    </row>
    <row r="1554" spans="15:15">
      <c r="O1554" s="62"/>
    </row>
    <row r="1555" spans="15:15">
      <c r="O1555" s="62"/>
    </row>
    <row r="1556" spans="15:15">
      <c r="O1556" s="62"/>
    </row>
    <row r="1557" spans="15:15">
      <c r="O1557" s="62"/>
    </row>
    <row r="1558" spans="15:15">
      <c r="O1558" s="62"/>
    </row>
    <row r="1559" spans="15:15">
      <c r="O1559" s="62"/>
    </row>
    <row r="1560" spans="15:15">
      <c r="O1560" s="62"/>
    </row>
    <row r="1561" spans="15:15">
      <c r="O1561" s="62"/>
    </row>
    <row r="1562" spans="15:15">
      <c r="O1562" s="62"/>
    </row>
    <row r="1563" spans="15:15">
      <c r="O1563" s="62"/>
    </row>
    <row r="1564" spans="15:15">
      <c r="O1564" s="62"/>
    </row>
    <row r="1565" spans="15:15">
      <c r="O1565" s="62"/>
    </row>
    <row r="1566" spans="15:15">
      <c r="O1566" s="62"/>
    </row>
    <row r="1567" spans="15:15">
      <c r="O1567" s="62"/>
    </row>
    <row r="1568" spans="15:15">
      <c r="O1568" s="62"/>
    </row>
    <row r="1569" spans="15:15">
      <c r="O1569" s="62"/>
    </row>
    <row r="1570" spans="15:15">
      <c r="O1570" s="62"/>
    </row>
    <row r="1571" spans="15:15">
      <c r="O1571" s="62"/>
    </row>
    <row r="1572" spans="15:15">
      <c r="O1572" s="62"/>
    </row>
    <row r="1573" spans="15:15">
      <c r="O1573" s="62"/>
    </row>
    <row r="1574" spans="15:15">
      <c r="O1574" s="62"/>
    </row>
    <row r="1575" spans="15:15">
      <c r="O1575" s="62"/>
    </row>
    <row r="1576" spans="15:15">
      <c r="O1576" s="62"/>
    </row>
    <row r="1577" spans="15:15">
      <c r="O1577" s="62"/>
    </row>
    <row r="1578" spans="15:15">
      <c r="O1578" s="62"/>
    </row>
    <row r="1579" spans="15:15">
      <c r="O1579" s="62"/>
    </row>
    <row r="1580" spans="15:15">
      <c r="O1580" s="62"/>
    </row>
    <row r="1581" spans="15:15">
      <c r="O1581" s="62"/>
    </row>
    <row r="1582" spans="15:15">
      <c r="O1582" s="62"/>
    </row>
    <row r="1583" spans="15:15">
      <c r="O1583" s="62"/>
    </row>
    <row r="1584" spans="15:15">
      <c r="O1584" s="62"/>
    </row>
    <row r="1585" spans="15:15">
      <c r="O1585" s="62"/>
    </row>
    <row r="1586" spans="15:15">
      <c r="O1586" s="62"/>
    </row>
    <row r="1587" spans="15:15">
      <c r="O1587" s="62"/>
    </row>
    <row r="1588" spans="15:15">
      <c r="O1588" s="62"/>
    </row>
    <row r="1589" spans="15:15">
      <c r="O1589" s="62"/>
    </row>
    <row r="1590" spans="15:15">
      <c r="O1590" s="62"/>
    </row>
    <row r="1591" spans="15:15">
      <c r="O1591" s="62"/>
    </row>
    <row r="1592" spans="15:15">
      <c r="O1592" s="62"/>
    </row>
    <row r="1593" spans="15:15">
      <c r="O1593" s="62"/>
    </row>
    <row r="1594" spans="15:15">
      <c r="O1594" s="62"/>
    </row>
    <row r="1595" spans="15:15">
      <c r="O1595" s="62"/>
    </row>
    <row r="1596" spans="15:15">
      <c r="O1596" s="62"/>
    </row>
    <row r="1597" spans="15:15">
      <c r="O1597" s="62"/>
    </row>
    <row r="1598" spans="15:15">
      <c r="O1598" s="62"/>
    </row>
    <row r="1599" spans="15:15">
      <c r="O1599" s="62"/>
    </row>
    <row r="1600" spans="15:15">
      <c r="O1600" s="62"/>
    </row>
    <row r="1601" spans="15:15">
      <c r="O1601" s="62"/>
    </row>
    <row r="1602" spans="15:15">
      <c r="O1602" s="62"/>
    </row>
    <row r="1603" spans="15:15">
      <c r="O1603" s="62"/>
    </row>
    <row r="1604" spans="15:15">
      <c r="O1604" s="62"/>
    </row>
    <row r="1605" spans="15:15">
      <c r="O1605" s="62"/>
    </row>
    <row r="1606" spans="15:15">
      <c r="O1606" s="62"/>
    </row>
    <row r="1607" spans="15:15">
      <c r="O1607" s="62"/>
    </row>
    <row r="1608" spans="15:15">
      <c r="O1608" s="62"/>
    </row>
    <row r="1609" spans="15:15">
      <c r="O1609" s="62"/>
    </row>
    <row r="1610" spans="15:15">
      <c r="O1610" s="62"/>
    </row>
    <row r="1611" spans="15:15">
      <c r="O1611" s="62"/>
    </row>
    <row r="1612" spans="15:15">
      <c r="O1612" s="62"/>
    </row>
    <row r="1613" spans="15:15">
      <c r="O1613" s="62"/>
    </row>
    <row r="1614" spans="15:15">
      <c r="O1614" s="62"/>
    </row>
    <row r="1615" spans="15:15">
      <c r="O1615" s="62"/>
    </row>
    <row r="1616" spans="15:15">
      <c r="O1616" s="62"/>
    </row>
    <row r="1617" spans="15:15">
      <c r="O1617" s="62"/>
    </row>
    <row r="1618" spans="15:15">
      <c r="O1618" s="62"/>
    </row>
    <row r="1619" spans="15:15">
      <c r="O1619" s="62"/>
    </row>
    <row r="1620" spans="15:15">
      <c r="O1620" s="62"/>
    </row>
    <row r="1621" spans="15:15">
      <c r="O1621" s="62"/>
    </row>
    <row r="1622" spans="15:15">
      <c r="O1622" s="62"/>
    </row>
    <row r="1623" spans="15:15">
      <c r="O1623" s="62"/>
    </row>
    <row r="1624" spans="15:15">
      <c r="O1624" s="62"/>
    </row>
    <row r="1625" spans="15:15">
      <c r="O1625" s="62"/>
    </row>
    <row r="1626" spans="15:15">
      <c r="O1626" s="62"/>
    </row>
    <row r="1627" spans="15:15">
      <c r="O1627" s="62"/>
    </row>
    <row r="1628" spans="15:15">
      <c r="O1628" s="62"/>
    </row>
    <row r="1629" spans="15:15">
      <c r="O1629" s="62"/>
    </row>
    <row r="1630" spans="15:15">
      <c r="O1630" s="62"/>
    </row>
    <row r="1631" spans="15:15">
      <c r="O1631" s="62"/>
    </row>
    <row r="1632" spans="15:15">
      <c r="O1632" s="62"/>
    </row>
    <row r="1633" spans="15:15">
      <c r="O1633" s="62"/>
    </row>
    <row r="1634" spans="15:15">
      <c r="O1634" s="62"/>
    </row>
    <row r="1635" spans="15:15">
      <c r="O1635" s="62"/>
    </row>
    <row r="1636" spans="15:15">
      <c r="O1636" s="62"/>
    </row>
    <row r="1637" spans="15:15">
      <c r="O1637" s="62"/>
    </row>
    <row r="1638" spans="15:15">
      <c r="O1638" s="62"/>
    </row>
    <row r="1639" spans="15:15">
      <c r="O1639" s="62"/>
    </row>
    <row r="1640" spans="15:15">
      <c r="O1640" s="62"/>
    </row>
    <row r="1641" spans="15:15">
      <c r="O1641" s="62"/>
    </row>
    <row r="1642" spans="15:15">
      <c r="O1642" s="62"/>
    </row>
    <row r="1643" spans="15:15">
      <c r="O1643" s="62"/>
    </row>
    <row r="1644" spans="15:15">
      <c r="O1644" s="62"/>
    </row>
    <row r="1645" spans="15:15">
      <c r="O1645" s="62"/>
    </row>
    <row r="1646" spans="15:15">
      <c r="O1646" s="62"/>
    </row>
    <row r="1647" spans="15:15">
      <c r="O1647" s="62"/>
    </row>
    <row r="1648" spans="15:15">
      <c r="O1648" s="62"/>
    </row>
    <row r="1649" spans="15:15">
      <c r="O1649" s="62"/>
    </row>
    <row r="1650" spans="15:15">
      <c r="O1650" s="62"/>
    </row>
    <row r="1651" spans="15:15">
      <c r="O1651" s="62"/>
    </row>
    <row r="1652" spans="15:15">
      <c r="O1652" s="62"/>
    </row>
    <row r="1653" spans="15:15">
      <c r="O1653" s="62"/>
    </row>
    <row r="1654" spans="15:15">
      <c r="O1654" s="62"/>
    </row>
    <row r="1655" spans="15:15">
      <c r="O1655" s="62"/>
    </row>
    <row r="1656" spans="15:15">
      <c r="O1656" s="62"/>
    </row>
    <row r="1657" spans="15:15">
      <c r="O1657" s="62"/>
    </row>
    <row r="1658" spans="15:15">
      <c r="O1658" s="62"/>
    </row>
    <row r="1659" spans="15:15">
      <c r="O1659" s="62"/>
    </row>
    <row r="1660" spans="15:15">
      <c r="O1660" s="62"/>
    </row>
    <row r="1661" spans="15:15">
      <c r="O1661" s="62"/>
    </row>
    <row r="1662" spans="15:15">
      <c r="O1662" s="62"/>
    </row>
    <row r="1663" spans="15:15">
      <c r="O1663" s="62"/>
    </row>
    <row r="1664" spans="15:15">
      <c r="O1664" s="62"/>
    </row>
    <row r="1665" spans="15:15">
      <c r="O1665" s="62"/>
    </row>
    <row r="1666" spans="15:15">
      <c r="O1666" s="62"/>
    </row>
    <row r="1667" spans="15:15">
      <c r="O1667" s="62"/>
    </row>
    <row r="1668" spans="15:15">
      <c r="O1668" s="62"/>
    </row>
    <row r="1669" spans="15:15">
      <c r="O1669" s="62"/>
    </row>
    <row r="1670" spans="15:15">
      <c r="O1670" s="62"/>
    </row>
    <row r="1671" spans="15:15">
      <c r="O1671" s="62"/>
    </row>
    <row r="1672" spans="15:15">
      <c r="O1672" s="62"/>
    </row>
    <row r="1673" spans="15:15">
      <c r="O1673" s="62"/>
    </row>
    <row r="1674" spans="15:15">
      <c r="O1674" s="62"/>
    </row>
    <row r="1675" spans="15:15">
      <c r="O1675" s="62"/>
    </row>
    <row r="1676" spans="15:15">
      <c r="O1676" s="62"/>
    </row>
    <row r="1677" spans="15:15">
      <c r="O1677" s="62"/>
    </row>
    <row r="1678" spans="15:15">
      <c r="O1678" s="62"/>
    </row>
    <row r="1679" spans="15:15">
      <c r="O1679" s="62"/>
    </row>
    <row r="1680" spans="15:15">
      <c r="O1680" s="62"/>
    </row>
    <row r="1681" spans="15:15">
      <c r="O1681" s="62"/>
    </row>
    <row r="1682" spans="15:15">
      <c r="O1682" s="62"/>
    </row>
    <row r="1683" spans="15:15">
      <c r="O1683" s="62"/>
    </row>
    <row r="1684" spans="15:15">
      <c r="O1684" s="62"/>
    </row>
    <row r="1685" spans="15:15">
      <c r="O1685" s="62"/>
    </row>
    <row r="1686" spans="15:15">
      <c r="O1686" s="62"/>
    </row>
    <row r="1687" spans="15:15">
      <c r="O1687" s="62"/>
    </row>
    <row r="1688" spans="15:15">
      <c r="O1688" s="62"/>
    </row>
    <row r="1689" spans="15:15">
      <c r="O1689" s="62"/>
    </row>
    <row r="1690" spans="15:15">
      <c r="O1690" s="62"/>
    </row>
    <row r="1691" spans="15:15">
      <c r="O1691" s="62"/>
    </row>
    <row r="1692" spans="15:15">
      <c r="O1692" s="62"/>
    </row>
    <row r="1693" spans="15:15">
      <c r="O1693" s="62"/>
    </row>
    <row r="1694" spans="15:15">
      <c r="O1694" s="62"/>
    </row>
    <row r="1695" spans="15:15">
      <c r="O1695" s="62"/>
    </row>
    <row r="1696" spans="15:15">
      <c r="O1696" s="62"/>
    </row>
    <row r="1697" spans="15:15">
      <c r="O1697" s="62"/>
    </row>
    <row r="1698" spans="15:15">
      <c r="O1698" s="62"/>
    </row>
    <row r="1699" spans="15:15">
      <c r="O1699" s="62"/>
    </row>
    <row r="1700" spans="15:15">
      <c r="O1700" s="62"/>
    </row>
    <row r="1701" spans="15:15">
      <c r="O1701" s="62"/>
    </row>
    <row r="1702" spans="15:15">
      <c r="O1702" s="62"/>
    </row>
    <row r="1703" spans="15:15">
      <c r="O1703" s="62"/>
    </row>
    <row r="1704" spans="15:15">
      <c r="O1704" s="62"/>
    </row>
    <row r="1705" spans="15:15">
      <c r="O1705" s="62"/>
    </row>
    <row r="1706" spans="15:15">
      <c r="O1706" s="62"/>
    </row>
    <row r="1707" spans="15:15">
      <c r="O1707" s="62"/>
    </row>
    <row r="1708" spans="15:15">
      <c r="O1708" s="62"/>
    </row>
    <row r="1709" spans="15:15">
      <c r="O1709" s="62"/>
    </row>
    <row r="1710" spans="15:15">
      <c r="O1710" s="62"/>
    </row>
    <row r="1711" spans="15:15">
      <c r="O1711" s="62"/>
    </row>
    <row r="1712" spans="15:15">
      <c r="O1712" s="62"/>
    </row>
    <row r="1713" spans="15:15">
      <c r="O1713" s="62"/>
    </row>
    <row r="1714" spans="15:15">
      <c r="O1714" s="62"/>
    </row>
    <row r="1715" spans="15:15">
      <c r="O1715" s="62"/>
    </row>
    <row r="1716" spans="15:15">
      <c r="O1716" s="62"/>
    </row>
    <row r="1717" spans="15:15">
      <c r="O1717" s="62"/>
    </row>
    <row r="1718" spans="15:15">
      <c r="O1718" s="62"/>
    </row>
    <row r="1719" spans="15:15">
      <c r="O1719" s="62"/>
    </row>
    <row r="1720" spans="15:15">
      <c r="O1720" s="62"/>
    </row>
    <row r="1721" spans="15:15">
      <c r="O1721" s="62"/>
    </row>
    <row r="1722" spans="15:15">
      <c r="O1722" s="62"/>
    </row>
    <row r="1723" spans="15:15">
      <c r="O1723" s="62"/>
    </row>
    <row r="1724" spans="15:15">
      <c r="O1724" s="62"/>
    </row>
    <row r="1725" spans="15:15">
      <c r="O1725" s="62"/>
    </row>
    <row r="1726" spans="15:15">
      <c r="O1726" s="62"/>
    </row>
    <row r="1727" spans="15:15">
      <c r="O1727" s="62"/>
    </row>
    <row r="1728" spans="15:15">
      <c r="O1728" s="62"/>
    </row>
    <row r="1729" spans="15:15">
      <c r="O1729" s="62"/>
    </row>
    <row r="1730" spans="15:15">
      <c r="O1730" s="62"/>
    </row>
    <row r="1731" spans="15:15">
      <c r="O1731" s="62"/>
    </row>
    <row r="1732" spans="15:15">
      <c r="O1732" s="62"/>
    </row>
    <row r="1733" spans="15:15">
      <c r="O1733" s="62"/>
    </row>
    <row r="1734" spans="15:15">
      <c r="O1734" s="62"/>
    </row>
    <row r="1735" spans="15:15">
      <c r="O1735" s="62"/>
    </row>
    <row r="1736" spans="15:15">
      <c r="O1736" s="62"/>
    </row>
    <row r="1737" spans="15:15">
      <c r="O1737" s="62"/>
    </row>
    <row r="1738" spans="15:15">
      <c r="O1738" s="62"/>
    </row>
    <row r="1739" spans="15:15">
      <c r="O1739" s="62"/>
    </row>
    <row r="1740" spans="15:15">
      <c r="O1740" s="62"/>
    </row>
    <row r="1741" spans="15:15">
      <c r="O1741" s="62"/>
    </row>
    <row r="1742" spans="15:15">
      <c r="O1742" s="62"/>
    </row>
    <row r="1743" spans="15:15">
      <c r="O1743" s="62"/>
    </row>
    <row r="1744" spans="15:15">
      <c r="O1744" s="62"/>
    </row>
    <row r="1745" spans="15:15">
      <c r="O1745" s="62"/>
    </row>
    <row r="1746" spans="15:15">
      <c r="O1746" s="62"/>
    </row>
    <row r="1747" spans="15:15">
      <c r="O1747" s="62"/>
    </row>
    <row r="1748" spans="15:15">
      <c r="O1748" s="62"/>
    </row>
    <row r="1749" spans="15:15">
      <c r="O1749" s="62"/>
    </row>
    <row r="1750" spans="15:15">
      <c r="O1750" s="62"/>
    </row>
    <row r="1751" spans="15:15">
      <c r="O1751" s="62"/>
    </row>
    <row r="1752" spans="15:15">
      <c r="O1752" s="62"/>
    </row>
    <row r="1753" spans="15:15">
      <c r="O1753" s="62"/>
    </row>
    <row r="1754" spans="15:15">
      <c r="O1754" s="62"/>
    </row>
    <row r="1755" spans="15:15">
      <c r="O1755" s="62"/>
    </row>
    <row r="1756" spans="15:15">
      <c r="O1756" s="62"/>
    </row>
    <row r="1757" spans="15:15">
      <c r="O1757" s="62"/>
    </row>
    <row r="1758" spans="15:15">
      <c r="O1758" s="62"/>
    </row>
    <row r="1759" spans="15:15">
      <c r="O1759" s="62"/>
    </row>
    <row r="1760" spans="15:15">
      <c r="O1760" s="62"/>
    </row>
    <row r="1761" spans="15:15">
      <c r="O1761" s="62"/>
    </row>
    <row r="1762" spans="15:15">
      <c r="O1762" s="62"/>
    </row>
    <row r="1763" spans="15:15">
      <c r="O1763" s="62"/>
    </row>
    <row r="1764" spans="15:15">
      <c r="O1764" s="62"/>
    </row>
    <row r="1765" spans="15:15">
      <c r="O1765" s="62"/>
    </row>
    <row r="1766" spans="15:15">
      <c r="O1766" s="62"/>
    </row>
    <row r="1767" spans="15:15">
      <c r="O1767" s="62"/>
    </row>
    <row r="1768" spans="15:15">
      <c r="O1768" s="62"/>
    </row>
    <row r="1769" spans="15:15">
      <c r="O1769" s="62"/>
    </row>
    <row r="1770" spans="15:15">
      <c r="O1770" s="62"/>
    </row>
    <row r="1771" spans="15:15">
      <c r="O1771" s="62"/>
    </row>
    <row r="1772" spans="15:15">
      <c r="O1772" s="62"/>
    </row>
    <row r="1773" spans="15:15">
      <c r="O1773" s="62"/>
    </row>
    <row r="1774" spans="15:15">
      <c r="O1774" s="62"/>
    </row>
    <row r="1775" spans="15:15">
      <c r="O1775" s="62"/>
    </row>
    <row r="1776" spans="15:15">
      <c r="O1776" s="62"/>
    </row>
    <row r="1777" spans="15:15">
      <c r="O1777" s="62"/>
    </row>
    <row r="1778" spans="15:15">
      <c r="O1778" s="62"/>
    </row>
    <row r="1779" spans="15:15">
      <c r="O1779" s="62"/>
    </row>
    <row r="1780" spans="15:15">
      <c r="O1780" s="62"/>
    </row>
    <row r="1781" spans="15:15">
      <c r="O1781" s="62"/>
    </row>
    <row r="1782" spans="15:15">
      <c r="O1782" s="62"/>
    </row>
    <row r="1783" spans="15:15">
      <c r="O1783" s="62"/>
    </row>
    <row r="1784" spans="15:15">
      <c r="O1784" s="62"/>
    </row>
    <row r="1785" spans="15:15">
      <c r="O1785" s="62"/>
    </row>
    <row r="1786" spans="15:15">
      <c r="O1786" s="62"/>
    </row>
    <row r="1787" spans="15:15">
      <c r="O1787" s="62"/>
    </row>
    <row r="1788" spans="15:15">
      <c r="O1788" s="62"/>
    </row>
    <row r="1789" spans="15:15">
      <c r="O1789" s="62"/>
    </row>
    <row r="1790" spans="15:15">
      <c r="O1790" s="62"/>
    </row>
    <row r="1791" spans="15:15">
      <c r="O1791" s="62"/>
    </row>
    <row r="1792" spans="15:15">
      <c r="O1792" s="62"/>
    </row>
    <row r="1793" spans="15:15">
      <c r="O1793" s="62"/>
    </row>
    <row r="1794" spans="15:15">
      <c r="O1794" s="62"/>
    </row>
    <row r="1795" spans="15:15">
      <c r="O1795" s="62"/>
    </row>
    <row r="1796" spans="15:15">
      <c r="O1796" s="62"/>
    </row>
    <row r="1797" spans="15:15">
      <c r="O1797" s="62"/>
    </row>
    <row r="1798" spans="15:15">
      <c r="O1798" s="62"/>
    </row>
    <row r="1799" spans="15:15">
      <c r="O1799" s="62"/>
    </row>
    <row r="1800" spans="15:15">
      <c r="O1800" s="62"/>
    </row>
    <row r="1801" spans="15:15">
      <c r="O1801" s="62"/>
    </row>
    <row r="1802" spans="15:15">
      <c r="O1802" s="62"/>
    </row>
    <row r="1803" spans="15:15">
      <c r="O1803" s="62"/>
    </row>
    <row r="1804" spans="15:15">
      <c r="O1804" s="62"/>
    </row>
    <row r="1805" spans="15:15">
      <c r="O1805" s="62"/>
    </row>
    <row r="1806" spans="15:15">
      <c r="O1806" s="62"/>
    </row>
    <row r="1807" spans="15:15">
      <c r="O1807" s="62"/>
    </row>
    <row r="1808" spans="15:15">
      <c r="O1808" s="62"/>
    </row>
    <row r="1809" spans="15:15">
      <c r="O1809" s="62"/>
    </row>
    <row r="1810" spans="15:15">
      <c r="O1810" s="62"/>
    </row>
    <row r="1811" spans="15:15">
      <c r="O1811" s="62"/>
    </row>
    <row r="1812" spans="15:15">
      <c r="O1812" s="62"/>
    </row>
    <row r="1813" spans="15:15">
      <c r="O1813" s="62"/>
    </row>
    <row r="1814" spans="15:15">
      <c r="O1814" s="62"/>
    </row>
    <row r="1815" spans="15:15">
      <c r="O1815" s="62"/>
    </row>
    <row r="1816" spans="15:15">
      <c r="O1816" s="62"/>
    </row>
    <row r="1817" spans="15:15">
      <c r="O1817" s="62"/>
    </row>
    <row r="1818" spans="15:15">
      <c r="O1818" s="62"/>
    </row>
    <row r="1819" spans="15:15">
      <c r="O1819" s="62"/>
    </row>
    <row r="1820" spans="15:15">
      <c r="O1820" s="62"/>
    </row>
    <row r="1821" spans="15:15">
      <c r="O1821" s="62"/>
    </row>
    <row r="1822" spans="15:15">
      <c r="O1822" s="62"/>
    </row>
    <row r="1823" spans="15:15">
      <c r="O1823" s="62"/>
    </row>
    <row r="1824" spans="15:15">
      <c r="O1824" s="62"/>
    </row>
    <row r="1825" spans="15:15">
      <c r="O1825" s="62"/>
    </row>
    <row r="1826" spans="15:15">
      <c r="O1826" s="62"/>
    </row>
    <row r="1827" spans="15:15">
      <c r="O1827" s="62"/>
    </row>
    <row r="1828" spans="15:15">
      <c r="O1828" s="62"/>
    </row>
    <row r="1829" spans="15:15">
      <c r="O1829" s="62"/>
    </row>
    <row r="1830" spans="15:15">
      <c r="O1830" s="62"/>
    </row>
    <row r="1831" spans="15:15">
      <c r="O1831" s="62"/>
    </row>
    <row r="1832" spans="15:15">
      <c r="O1832" s="62"/>
    </row>
    <row r="1833" spans="15:15">
      <c r="O1833" s="62"/>
    </row>
    <row r="1834" spans="15:15">
      <c r="O1834" s="62"/>
    </row>
    <row r="1835" spans="15:15">
      <c r="O1835" s="62"/>
    </row>
    <row r="1836" spans="15:15">
      <c r="O1836" s="62"/>
    </row>
    <row r="1837" spans="15:15">
      <c r="O1837" s="62"/>
    </row>
    <row r="1838" spans="15:15">
      <c r="O1838" s="62"/>
    </row>
    <row r="1839" spans="15:15">
      <c r="O1839" s="62"/>
    </row>
    <row r="1840" spans="15:15">
      <c r="O1840" s="62"/>
    </row>
    <row r="1841" spans="15:15">
      <c r="O1841" s="62"/>
    </row>
    <row r="1842" spans="15:15">
      <c r="O1842" s="62"/>
    </row>
    <row r="1843" spans="15:15">
      <c r="O1843" s="62"/>
    </row>
    <row r="1844" spans="15:15">
      <c r="O1844" s="62"/>
    </row>
    <row r="1845" spans="15:15">
      <c r="O1845" s="62"/>
    </row>
    <row r="1846" spans="15:15">
      <c r="O1846" s="62"/>
    </row>
    <row r="1847" spans="15:15">
      <c r="O1847" s="62"/>
    </row>
    <row r="1848" spans="15:15">
      <c r="O1848" s="62"/>
    </row>
    <row r="1849" spans="15:15">
      <c r="O1849" s="62"/>
    </row>
    <row r="1850" spans="15:15">
      <c r="O1850" s="62"/>
    </row>
    <row r="1851" spans="15:15">
      <c r="O1851" s="62"/>
    </row>
    <row r="1852" spans="15:15">
      <c r="O1852" s="62"/>
    </row>
    <row r="1853" spans="15:15">
      <c r="O1853" s="62"/>
    </row>
    <row r="1854" spans="15:15">
      <c r="O1854" s="62"/>
    </row>
    <row r="1855" spans="15:15">
      <c r="O1855" s="62"/>
    </row>
    <row r="1856" spans="15:15">
      <c r="O1856" s="62"/>
    </row>
    <row r="1857" spans="15:15">
      <c r="O1857" s="62"/>
    </row>
    <row r="1858" spans="15:15">
      <c r="O1858" s="62"/>
    </row>
    <row r="1859" spans="15:15">
      <c r="O1859" s="62"/>
    </row>
    <row r="1860" spans="15:15">
      <c r="O1860" s="62"/>
    </row>
    <row r="1861" spans="15:15">
      <c r="O1861" s="62"/>
    </row>
    <row r="1862" spans="15:15">
      <c r="O1862" s="62"/>
    </row>
    <row r="1863" spans="15:15">
      <c r="O1863" s="62"/>
    </row>
    <row r="1864" spans="15:15">
      <c r="O1864" s="62"/>
    </row>
    <row r="1865" spans="15:15">
      <c r="O1865" s="62"/>
    </row>
    <row r="1866" spans="15:15">
      <c r="O1866" s="62"/>
    </row>
    <row r="1867" spans="15:15">
      <c r="O1867" s="62"/>
    </row>
    <row r="1868" spans="15:15">
      <c r="O1868" s="62"/>
    </row>
    <row r="1869" spans="15:15">
      <c r="O1869" s="62"/>
    </row>
    <row r="1870" spans="15:15">
      <c r="O1870" s="62"/>
    </row>
    <row r="1871" spans="15:15">
      <c r="O1871" s="62"/>
    </row>
    <row r="1872" spans="15:15">
      <c r="O1872" s="62"/>
    </row>
    <row r="1873" spans="15:15">
      <c r="O1873" s="62"/>
    </row>
    <row r="1874" spans="15:15">
      <c r="O1874" s="62"/>
    </row>
    <row r="1875" spans="15:15">
      <c r="O1875" s="62"/>
    </row>
    <row r="1876" spans="15:15">
      <c r="O1876" s="62"/>
    </row>
    <row r="1877" spans="15:15">
      <c r="O1877" s="62"/>
    </row>
    <row r="1878" spans="15:15">
      <c r="O1878" s="62"/>
    </row>
    <row r="1879" spans="15:15">
      <c r="O1879" s="62"/>
    </row>
    <row r="1880" spans="15:15">
      <c r="O1880" s="62"/>
    </row>
    <row r="1881" spans="15:15">
      <c r="O1881" s="62"/>
    </row>
    <row r="1882" spans="15:15">
      <c r="O1882" s="62"/>
    </row>
    <row r="1883" spans="15:15">
      <c r="O1883" s="62"/>
    </row>
    <row r="1884" spans="15:15">
      <c r="O1884" s="62"/>
    </row>
    <row r="1885" spans="15:15">
      <c r="O1885" s="62"/>
    </row>
    <row r="1886" spans="15:15">
      <c r="O1886" s="62"/>
    </row>
    <row r="1887" spans="15:15">
      <c r="O1887" s="62"/>
    </row>
    <row r="1888" spans="15:15">
      <c r="O1888" s="62"/>
    </row>
    <row r="1889" spans="15:15">
      <c r="O1889" s="62"/>
    </row>
    <row r="1890" spans="15:15">
      <c r="O1890" s="62"/>
    </row>
    <row r="1891" spans="15:15">
      <c r="O1891" s="62"/>
    </row>
    <row r="1892" spans="15:15">
      <c r="O1892" s="62"/>
    </row>
    <row r="1893" spans="15:15">
      <c r="O1893" s="62"/>
    </row>
    <row r="1894" spans="15:15">
      <c r="O1894" s="62"/>
    </row>
    <row r="1895" spans="15:15">
      <c r="O1895" s="62"/>
    </row>
    <row r="1896" spans="15:15">
      <c r="O1896" s="62"/>
    </row>
    <row r="1897" spans="15:15">
      <c r="O1897" s="62"/>
    </row>
    <row r="1898" spans="15:15">
      <c r="O1898" s="62"/>
    </row>
    <row r="1899" spans="15:15">
      <c r="O1899" s="62"/>
    </row>
    <row r="1900" spans="15:15">
      <c r="O1900" s="62"/>
    </row>
    <row r="1901" spans="15:15">
      <c r="O1901" s="62"/>
    </row>
    <row r="1902" spans="15:15">
      <c r="O1902" s="62"/>
    </row>
    <row r="1903" spans="15:15">
      <c r="O1903" s="62"/>
    </row>
    <row r="1904" spans="15:15">
      <c r="O1904" s="62"/>
    </row>
    <row r="1905" spans="15:15">
      <c r="O1905" s="62"/>
    </row>
    <row r="1906" spans="15:15">
      <c r="O1906" s="62"/>
    </row>
    <row r="1907" spans="15:15">
      <c r="O1907" s="62"/>
    </row>
    <row r="1908" spans="15:15">
      <c r="O1908" s="62"/>
    </row>
    <row r="1909" spans="15:15">
      <c r="O1909" s="62"/>
    </row>
    <row r="1910" spans="15:15">
      <c r="O1910" s="62"/>
    </row>
    <row r="1911" spans="15:15">
      <c r="O1911" s="62"/>
    </row>
    <row r="1912" spans="15:15">
      <c r="O1912" s="62"/>
    </row>
    <row r="1913" spans="15:15">
      <c r="O1913" s="62"/>
    </row>
    <row r="1914" spans="15:15">
      <c r="O1914" s="62"/>
    </row>
    <row r="1915" spans="15:15">
      <c r="O1915" s="62"/>
    </row>
    <row r="1916" spans="15:15">
      <c r="O1916" s="62"/>
    </row>
    <row r="1917" spans="15:15">
      <c r="O1917" s="62"/>
    </row>
    <row r="1918" spans="15:15">
      <c r="O1918" s="62"/>
    </row>
    <row r="1919" spans="15:15">
      <c r="O1919" s="62"/>
    </row>
    <row r="1920" spans="15:15">
      <c r="O1920" s="62"/>
    </row>
    <row r="1921" spans="15:15">
      <c r="O1921" s="62"/>
    </row>
    <row r="1922" spans="15:15">
      <c r="O1922" s="62"/>
    </row>
    <row r="1923" spans="15:15">
      <c r="O1923" s="62"/>
    </row>
    <row r="1924" spans="15:15">
      <c r="O1924" s="62"/>
    </row>
    <row r="1925" spans="15:15">
      <c r="O1925" s="62"/>
    </row>
    <row r="1926" spans="15:15">
      <c r="O1926" s="62"/>
    </row>
    <row r="1927" spans="15:15">
      <c r="O1927" s="62"/>
    </row>
    <row r="1928" spans="15:15">
      <c r="O1928" s="62"/>
    </row>
    <row r="1929" spans="15:15">
      <c r="O1929" s="62"/>
    </row>
    <row r="1930" spans="15:15">
      <c r="O1930" s="62"/>
    </row>
    <row r="1931" spans="15:15">
      <c r="O1931" s="62"/>
    </row>
    <row r="1932" spans="15:15">
      <c r="O1932" s="62"/>
    </row>
    <row r="1933" spans="15:15">
      <c r="O1933" s="62"/>
    </row>
    <row r="1934" spans="15:15">
      <c r="O1934" s="62"/>
    </row>
    <row r="1935" spans="15:15">
      <c r="O1935" s="62"/>
    </row>
    <row r="1936" spans="15:15">
      <c r="O1936" s="62"/>
    </row>
    <row r="1937" spans="15:15">
      <c r="O1937" s="62"/>
    </row>
    <row r="1938" spans="15:15">
      <c r="O1938" s="62"/>
    </row>
    <row r="1939" spans="15:15">
      <c r="O1939" s="62"/>
    </row>
    <row r="1940" spans="15:15">
      <c r="O1940" s="62"/>
    </row>
    <row r="1941" spans="15:15">
      <c r="O1941" s="62"/>
    </row>
    <row r="1942" spans="15:15">
      <c r="O1942" s="62"/>
    </row>
    <row r="1943" spans="15:15">
      <c r="O1943" s="62"/>
    </row>
    <row r="1944" spans="15:15">
      <c r="O1944" s="62"/>
    </row>
    <row r="1945" spans="15:15">
      <c r="O1945" s="62"/>
    </row>
    <row r="1946" spans="15:15">
      <c r="O1946" s="62"/>
    </row>
    <row r="1947" spans="15:15">
      <c r="O1947" s="62"/>
    </row>
    <row r="1948" spans="15:15">
      <c r="O1948" s="62"/>
    </row>
    <row r="1949" spans="15:15">
      <c r="O1949" s="62"/>
    </row>
    <row r="1950" spans="15:15">
      <c r="O1950" s="62"/>
    </row>
    <row r="1951" spans="15:15">
      <c r="O1951" s="62"/>
    </row>
    <row r="1952" spans="15:15">
      <c r="O1952" s="62"/>
    </row>
    <row r="1953" spans="15:15">
      <c r="O1953" s="62"/>
    </row>
    <row r="1954" spans="15:15">
      <c r="O1954" s="62"/>
    </row>
    <row r="1955" spans="15:15">
      <c r="O1955" s="62"/>
    </row>
    <row r="1956" spans="15:15">
      <c r="O1956" s="62"/>
    </row>
    <row r="1957" spans="15:15">
      <c r="O1957" s="62"/>
    </row>
    <row r="1958" spans="15:15">
      <c r="O1958" s="62"/>
    </row>
    <row r="1959" spans="15:15">
      <c r="O1959" s="62"/>
    </row>
    <row r="1960" spans="15:15">
      <c r="O1960" s="62"/>
    </row>
    <row r="1961" spans="15:15">
      <c r="O1961" s="62"/>
    </row>
    <row r="1962" spans="15:15">
      <c r="O1962" s="62"/>
    </row>
    <row r="1963" spans="15:15">
      <c r="O1963" s="62"/>
    </row>
    <row r="1964" spans="15:15">
      <c r="O1964" s="62"/>
    </row>
    <row r="1965" spans="15:15">
      <c r="O1965" s="62"/>
    </row>
    <row r="1966" spans="15:15">
      <c r="O1966" s="62"/>
    </row>
    <row r="1967" spans="15:15">
      <c r="O1967" s="62"/>
    </row>
    <row r="1968" spans="15:15">
      <c r="O1968" s="62"/>
    </row>
    <row r="1969" spans="15:15">
      <c r="O1969" s="62"/>
    </row>
    <row r="1970" spans="15:15">
      <c r="O1970" s="62"/>
    </row>
    <row r="1971" spans="15:15">
      <c r="O1971" s="62"/>
    </row>
    <row r="1972" spans="15:15">
      <c r="O1972" s="62"/>
    </row>
    <row r="1973" spans="15:15">
      <c r="O1973" s="62"/>
    </row>
    <row r="1974" spans="15:15">
      <c r="O1974" s="62"/>
    </row>
    <row r="1975" spans="15:15">
      <c r="O1975" s="62"/>
    </row>
    <row r="1976" spans="15:15">
      <c r="O1976" s="62"/>
    </row>
    <row r="1977" spans="15:15">
      <c r="O1977" s="62"/>
    </row>
    <row r="1978" spans="15:15">
      <c r="O1978" s="62"/>
    </row>
    <row r="1979" spans="15:15">
      <c r="O1979" s="62"/>
    </row>
    <row r="1980" spans="15:15">
      <c r="O1980" s="62"/>
    </row>
    <row r="1981" spans="15:15">
      <c r="O1981" s="62"/>
    </row>
    <row r="1982" spans="15:15">
      <c r="O1982" s="62"/>
    </row>
    <row r="1983" spans="15:15">
      <c r="O1983" s="62"/>
    </row>
    <row r="1984" spans="15:15">
      <c r="O1984" s="62"/>
    </row>
    <row r="1985" spans="15:15">
      <c r="O1985" s="62"/>
    </row>
    <row r="1986" spans="15:15">
      <c r="O1986" s="62"/>
    </row>
    <row r="1987" spans="15:15">
      <c r="O1987" s="62"/>
    </row>
    <row r="1988" spans="15:15">
      <c r="O1988" s="62"/>
    </row>
    <row r="1989" spans="15:15">
      <c r="O1989" s="62"/>
    </row>
    <row r="1990" spans="15:15">
      <c r="O1990" s="62"/>
    </row>
    <row r="1991" spans="15:15">
      <c r="O1991" s="62"/>
    </row>
    <row r="1992" spans="15:15">
      <c r="O1992" s="62"/>
    </row>
    <row r="1993" spans="15:15">
      <c r="O1993" s="62"/>
    </row>
    <row r="1994" spans="15:15">
      <c r="O1994" s="62"/>
    </row>
    <row r="1995" spans="15:15">
      <c r="O1995" s="62"/>
    </row>
    <row r="1996" spans="15:15">
      <c r="O1996" s="62"/>
    </row>
    <row r="1997" spans="15:15">
      <c r="O1997" s="62"/>
    </row>
    <row r="1998" spans="15:15">
      <c r="O1998" s="62"/>
    </row>
    <row r="1999" spans="15:15">
      <c r="O1999" s="62"/>
    </row>
    <row r="2000" spans="15:15">
      <c r="O2000" s="62"/>
    </row>
    <row r="2001" spans="15:15">
      <c r="O2001" s="62"/>
    </row>
    <row r="2002" spans="15:15">
      <c r="O2002" s="62"/>
    </row>
    <row r="2003" spans="15:15">
      <c r="O2003" s="62"/>
    </row>
    <row r="2004" spans="15:15">
      <c r="O2004" s="62"/>
    </row>
    <row r="2005" spans="15:15">
      <c r="O2005" s="62"/>
    </row>
    <row r="2006" spans="15:15">
      <c r="O2006" s="62"/>
    </row>
    <row r="2007" spans="15:15">
      <c r="O2007" s="62"/>
    </row>
    <row r="2008" spans="15:15">
      <c r="O2008" s="62"/>
    </row>
    <row r="2009" spans="15:15">
      <c r="O2009" s="62"/>
    </row>
    <row r="2010" spans="15:15">
      <c r="O2010" s="62"/>
    </row>
    <row r="2011" spans="15:15">
      <c r="O2011" s="62"/>
    </row>
    <row r="2012" spans="15:15">
      <c r="O2012" s="62"/>
    </row>
    <row r="2013" spans="15:15">
      <c r="O2013" s="62"/>
    </row>
    <row r="2014" spans="15:15">
      <c r="O2014" s="62"/>
    </row>
    <row r="2015" spans="15:15">
      <c r="O2015" s="62"/>
    </row>
    <row r="2016" spans="15:15">
      <c r="O2016" s="62"/>
    </row>
    <row r="2017" spans="15:15">
      <c r="O2017" s="62"/>
    </row>
    <row r="2018" spans="15:15">
      <c r="O2018" s="62"/>
    </row>
    <row r="2019" spans="15:15">
      <c r="O2019" s="62"/>
    </row>
    <row r="2020" spans="15:15">
      <c r="O2020" s="62"/>
    </row>
    <row r="2021" spans="15:15">
      <c r="O2021" s="62"/>
    </row>
    <row r="2022" spans="15:15">
      <c r="O2022" s="62"/>
    </row>
    <row r="2023" spans="15:15">
      <c r="O2023" s="62"/>
    </row>
    <row r="2024" spans="15:15">
      <c r="O2024" s="62"/>
    </row>
    <row r="2025" spans="15:15">
      <c r="O2025" s="62"/>
    </row>
    <row r="2026" spans="15:15">
      <c r="O2026" s="62"/>
    </row>
    <row r="2027" spans="15:15">
      <c r="O2027" s="62"/>
    </row>
    <row r="2028" spans="15:15">
      <c r="O2028" s="62"/>
    </row>
    <row r="2029" spans="15:15">
      <c r="O2029" s="62"/>
    </row>
    <row r="2030" spans="15:15">
      <c r="O2030" s="62"/>
    </row>
    <row r="2031" spans="15:15">
      <c r="O2031" s="62"/>
    </row>
    <row r="2032" spans="15:15">
      <c r="O2032" s="62"/>
    </row>
    <row r="2033" spans="15:15">
      <c r="O2033" s="62"/>
    </row>
    <row r="2034" spans="15:15">
      <c r="O2034" s="62"/>
    </row>
    <row r="2035" spans="15:15">
      <c r="O2035" s="62"/>
    </row>
    <row r="2036" spans="15:15">
      <c r="O2036" s="62"/>
    </row>
    <row r="2037" spans="15:15">
      <c r="O2037" s="62"/>
    </row>
    <row r="2038" spans="15:15">
      <c r="O2038" s="62"/>
    </row>
    <row r="2039" spans="15:15">
      <c r="O2039" s="62"/>
    </row>
    <row r="2040" spans="15:15">
      <c r="O2040" s="62"/>
    </row>
    <row r="2041" spans="15:15">
      <c r="O2041" s="62"/>
    </row>
    <row r="2042" spans="15:15">
      <c r="O2042" s="62"/>
    </row>
    <row r="2043" spans="15:15">
      <c r="O2043" s="62"/>
    </row>
    <row r="2044" spans="15:15">
      <c r="O2044" s="62"/>
    </row>
    <row r="2045" spans="15:15">
      <c r="O2045" s="62"/>
    </row>
    <row r="2046" spans="15:15">
      <c r="O2046" s="62"/>
    </row>
    <row r="2047" spans="15:15">
      <c r="O2047" s="62"/>
    </row>
    <row r="2048" spans="15:15">
      <c r="O2048" s="62"/>
    </row>
    <row r="2049" spans="15:15">
      <c r="O2049" s="62"/>
    </row>
    <row r="2050" spans="15:15">
      <c r="O2050" s="62"/>
    </row>
    <row r="2051" spans="15:15">
      <c r="O2051" s="62"/>
    </row>
    <row r="2052" spans="15:15">
      <c r="O2052" s="62"/>
    </row>
    <row r="2053" spans="15:15">
      <c r="O2053" s="62"/>
    </row>
    <row r="2054" spans="15:15">
      <c r="O2054" s="62"/>
    </row>
    <row r="2055" spans="15:15">
      <c r="O2055" s="62"/>
    </row>
    <row r="2056" spans="15:15">
      <c r="O2056" s="62"/>
    </row>
    <row r="2057" spans="15:15">
      <c r="O2057" s="62"/>
    </row>
    <row r="2058" spans="15:15">
      <c r="O2058" s="62"/>
    </row>
    <row r="2059" spans="15:15">
      <c r="O2059" s="62"/>
    </row>
    <row r="2060" spans="15:15">
      <c r="O2060" s="62"/>
    </row>
    <row r="2061" spans="15:15">
      <c r="O2061" s="62"/>
    </row>
    <row r="2062" spans="15:15">
      <c r="O2062" s="62"/>
    </row>
    <row r="2063" spans="15:15">
      <c r="O2063" s="62"/>
    </row>
    <row r="2064" spans="15:15">
      <c r="O2064" s="62"/>
    </row>
    <row r="2065" spans="15:15">
      <c r="O2065" s="62"/>
    </row>
    <row r="2066" spans="15:15">
      <c r="O2066" s="62"/>
    </row>
    <row r="2067" spans="15:15">
      <c r="O2067" s="62"/>
    </row>
    <row r="2068" spans="15:15">
      <c r="O2068" s="62"/>
    </row>
    <row r="2069" spans="15:15">
      <c r="O2069" s="62"/>
    </row>
    <row r="2070" spans="15:15">
      <c r="O2070" s="62"/>
    </row>
    <row r="2071" spans="15:15">
      <c r="O2071" s="62"/>
    </row>
    <row r="2072" spans="15:15">
      <c r="O2072" s="62"/>
    </row>
    <row r="2073" spans="15:15">
      <c r="O2073" s="62"/>
    </row>
    <row r="2074" spans="15:15">
      <c r="O2074" s="62"/>
    </row>
    <row r="2075" spans="15:15">
      <c r="O2075" s="62"/>
    </row>
    <row r="2076" spans="15:15">
      <c r="O2076" s="62"/>
    </row>
    <row r="2077" spans="15:15">
      <c r="O2077" s="62"/>
    </row>
    <row r="2078" spans="15:15">
      <c r="O2078" s="62"/>
    </row>
    <row r="2079" spans="15:15">
      <c r="O2079" s="62"/>
    </row>
    <row r="2080" spans="15:15">
      <c r="O2080" s="62"/>
    </row>
    <row r="2081" spans="15:15">
      <c r="O2081" s="62"/>
    </row>
    <row r="2082" spans="15:15">
      <c r="O2082" s="62"/>
    </row>
    <row r="2083" spans="15:15">
      <c r="O2083" s="62"/>
    </row>
    <row r="2084" spans="15:15">
      <c r="O2084" s="62"/>
    </row>
    <row r="2085" spans="15:15">
      <c r="O2085" s="62"/>
    </row>
    <row r="2086" spans="15:15">
      <c r="O2086" s="62"/>
    </row>
    <row r="2087" spans="15:15">
      <c r="O2087" s="62"/>
    </row>
    <row r="2088" spans="15:15">
      <c r="O2088" s="62"/>
    </row>
    <row r="2089" spans="15:15">
      <c r="O2089" s="62"/>
    </row>
    <row r="2090" spans="15:15">
      <c r="O2090" s="62"/>
    </row>
    <row r="2091" spans="15:15">
      <c r="O2091" s="62"/>
    </row>
    <row r="2092" spans="15:15">
      <c r="O2092" s="62"/>
    </row>
    <row r="2093" spans="15:15">
      <c r="O2093" s="62"/>
    </row>
    <row r="2094" spans="15:15">
      <c r="O2094" s="62"/>
    </row>
    <row r="2095" spans="15:15">
      <c r="O2095" s="62"/>
    </row>
    <row r="2096" spans="15:15">
      <c r="O2096" s="62"/>
    </row>
    <row r="2097" spans="15:15">
      <c r="O2097" s="62"/>
    </row>
    <row r="2098" spans="15:15">
      <c r="O2098" s="62"/>
    </row>
    <row r="2099" spans="15:15">
      <c r="O2099" s="62"/>
    </row>
    <row r="2100" spans="15:15">
      <c r="O2100" s="62"/>
    </row>
    <row r="2101" spans="15:15">
      <c r="O2101" s="62"/>
    </row>
    <row r="2102" spans="15:15">
      <c r="O2102" s="62"/>
    </row>
    <row r="2103" spans="15:15">
      <c r="O2103" s="62"/>
    </row>
    <row r="2104" spans="15:15">
      <c r="O2104" s="62"/>
    </row>
    <row r="2105" spans="15:15">
      <c r="O2105" s="62"/>
    </row>
    <row r="2106" spans="15:15">
      <c r="O2106" s="62"/>
    </row>
    <row r="2107" spans="15:15">
      <c r="O2107" s="62"/>
    </row>
    <row r="2108" spans="15:15">
      <c r="O2108" s="62"/>
    </row>
    <row r="2109" spans="15:15">
      <c r="O2109" s="62"/>
    </row>
    <row r="2110" spans="15:15">
      <c r="O2110" s="62"/>
    </row>
    <row r="2111" spans="15:15">
      <c r="O2111" s="62"/>
    </row>
    <row r="2112" spans="15:15">
      <c r="O2112" s="62"/>
    </row>
    <row r="2113" spans="15:15">
      <c r="O2113" s="62"/>
    </row>
    <row r="2114" spans="15:15">
      <c r="O2114" s="62"/>
    </row>
    <row r="2115" spans="15:15">
      <c r="O2115" s="62"/>
    </row>
    <row r="2116" spans="15:15">
      <c r="O2116" s="62"/>
    </row>
    <row r="2117" spans="15:15">
      <c r="O2117" s="62"/>
    </row>
    <row r="2118" spans="15:15">
      <c r="O2118" s="62"/>
    </row>
    <row r="2119" spans="15:15">
      <c r="O2119" s="62"/>
    </row>
    <row r="2120" spans="15:15">
      <c r="O2120" s="62"/>
    </row>
    <row r="2121" spans="15:15">
      <c r="O2121" s="62"/>
    </row>
    <row r="2122" spans="15:15">
      <c r="O2122" s="62"/>
    </row>
    <row r="2123" spans="15:15">
      <c r="O2123" s="62"/>
    </row>
    <row r="2124" spans="15:15">
      <c r="O2124" s="62"/>
    </row>
    <row r="2125" spans="15:15">
      <c r="O2125" s="62"/>
    </row>
    <row r="2126" spans="15:15">
      <c r="O2126" s="62"/>
    </row>
    <row r="2127" spans="15:15">
      <c r="O2127" s="62"/>
    </row>
    <row r="2128" spans="15:15">
      <c r="O2128" s="62"/>
    </row>
    <row r="2129" spans="15:15">
      <c r="O2129" s="62"/>
    </row>
    <row r="2130" spans="15:15">
      <c r="O2130" s="62"/>
    </row>
    <row r="2131" spans="15:15">
      <c r="O2131" s="62"/>
    </row>
    <row r="2132" spans="15:15">
      <c r="O2132" s="62"/>
    </row>
    <row r="2133" spans="15:15">
      <c r="O2133" s="62"/>
    </row>
    <row r="2134" spans="15:15">
      <c r="O2134" s="62"/>
    </row>
    <row r="2135" spans="15:15">
      <c r="O2135" s="62"/>
    </row>
    <row r="2136" spans="15:15">
      <c r="O2136" s="62"/>
    </row>
    <row r="2137" spans="15:15">
      <c r="O2137" s="62"/>
    </row>
    <row r="2138" spans="15:15">
      <c r="O2138" s="62"/>
    </row>
    <row r="2139" spans="15:15">
      <c r="O2139" s="62"/>
    </row>
    <row r="2140" spans="15:15">
      <c r="O2140" s="62"/>
    </row>
    <row r="2141" spans="15:15">
      <c r="O2141" s="62"/>
    </row>
    <row r="2142" spans="15:15">
      <c r="O2142" s="62"/>
    </row>
    <row r="2143" spans="15:15">
      <c r="O2143" s="62"/>
    </row>
    <row r="2144" spans="15:15">
      <c r="O2144" s="62"/>
    </row>
    <row r="2145" spans="15:15">
      <c r="O2145" s="62"/>
    </row>
    <row r="2146" spans="15:15">
      <c r="O2146" s="62"/>
    </row>
    <row r="2147" spans="15:15">
      <c r="O2147" s="62"/>
    </row>
    <row r="2148" spans="15:15">
      <c r="O2148" s="62"/>
    </row>
    <row r="2149" spans="15:15">
      <c r="O2149" s="62"/>
    </row>
    <row r="2150" spans="15:15">
      <c r="O2150" s="62"/>
    </row>
    <row r="2151" spans="15:15">
      <c r="O2151" s="62"/>
    </row>
    <row r="2152" spans="15:15">
      <c r="O2152" s="62"/>
    </row>
    <row r="2153" spans="15:15">
      <c r="O2153" s="62"/>
    </row>
    <row r="2154" spans="15:15">
      <c r="O2154" s="62"/>
    </row>
    <row r="2155" spans="15:15">
      <c r="O2155" s="62"/>
    </row>
    <row r="2156" spans="15:15">
      <c r="O2156" s="62"/>
    </row>
    <row r="2157" spans="15:15">
      <c r="O2157" s="62"/>
    </row>
    <row r="2158" spans="15:15">
      <c r="O2158" s="62"/>
    </row>
    <row r="2159" spans="15:15">
      <c r="O2159" s="62"/>
    </row>
    <row r="2160" spans="15:15">
      <c r="O2160" s="62"/>
    </row>
    <row r="2161" spans="15:15">
      <c r="O2161" s="62"/>
    </row>
    <row r="2162" spans="15:15">
      <c r="O2162" s="62"/>
    </row>
    <row r="2163" spans="15:15">
      <c r="O2163" s="62"/>
    </row>
    <row r="2164" spans="15:15">
      <c r="O2164" s="62"/>
    </row>
    <row r="2165" spans="15:15">
      <c r="O2165" s="62"/>
    </row>
    <row r="2166" spans="15:15">
      <c r="O2166" s="62"/>
    </row>
    <row r="2167" spans="15:15">
      <c r="O2167" s="62"/>
    </row>
    <row r="2168" spans="15:15">
      <c r="O2168" s="62"/>
    </row>
    <row r="2169" spans="15:15">
      <c r="O2169" s="62"/>
    </row>
    <row r="2170" spans="15:15">
      <c r="O2170" s="62"/>
    </row>
    <row r="2171" spans="15:15">
      <c r="O2171" s="62"/>
    </row>
    <row r="2172" spans="15:15">
      <c r="O2172" s="62"/>
    </row>
    <row r="2173" spans="15:15">
      <c r="O2173" s="62"/>
    </row>
    <row r="2174" spans="15:15">
      <c r="O2174" s="62"/>
    </row>
    <row r="2175" spans="15:15">
      <c r="O2175" s="62"/>
    </row>
    <row r="2176" spans="15:15">
      <c r="O2176" s="62"/>
    </row>
    <row r="2177" spans="15:15">
      <c r="O2177" s="62"/>
    </row>
    <row r="2178" spans="15:15">
      <c r="O2178" s="62"/>
    </row>
    <row r="2179" spans="15:15">
      <c r="O2179" s="62"/>
    </row>
    <row r="2180" spans="15:15">
      <c r="O2180" s="62"/>
    </row>
    <row r="2181" spans="15:15">
      <c r="O2181" s="62"/>
    </row>
    <row r="2182" spans="15:15">
      <c r="O2182" s="62"/>
    </row>
    <row r="2183" spans="15:15">
      <c r="O2183" s="62"/>
    </row>
    <row r="2184" spans="15:15">
      <c r="O2184" s="62"/>
    </row>
    <row r="2185" spans="15:15">
      <c r="O2185" s="62"/>
    </row>
    <row r="2186" spans="15:15">
      <c r="O2186" s="62"/>
    </row>
    <row r="2187" spans="15:15">
      <c r="O2187" s="62"/>
    </row>
    <row r="2188" spans="15:15">
      <c r="O2188" s="62"/>
    </row>
    <row r="2189" spans="15:15">
      <c r="O2189" s="62"/>
    </row>
    <row r="2190" spans="15:15">
      <c r="O2190" s="62"/>
    </row>
    <row r="2191" spans="15:15">
      <c r="O2191" s="62"/>
    </row>
    <row r="2192" spans="15:15">
      <c r="O2192" s="62"/>
    </row>
    <row r="2193" spans="15:15">
      <c r="O2193" s="62"/>
    </row>
    <row r="2194" spans="15:15">
      <c r="O2194" s="62"/>
    </row>
    <row r="2195" spans="15:15">
      <c r="O2195" s="62"/>
    </row>
    <row r="2196" spans="15:15">
      <c r="O2196" s="62"/>
    </row>
    <row r="2197" spans="15:15">
      <c r="O2197" s="62"/>
    </row>
    <row r="2198" spans="15:15">
      <c r="O2198" s="62"/>
    </row>
    <row r="2199" spans="15:15">
      <c r="O2199" s="62"/>
    </row>
    <row r="2200" spans="15:15">
      <c r="O2200" s="62"/>
    </row>
    <row r="2201" spans="15:15">
      <c r="O2201" s="62"/>
    </row>
    <row r="2202" spans="15:15">
      <c r="O2202" s="62"/>
    </row>
    <row r="2203" spans="15:15">
      <c r="O2203" s="62"/>
    </row>
    <row r="2204" spans="15:15">
      <c r="O2204" s="62"/>
    </row>
    <row r="2205" spans="15:15">
      <c r="O2205" s="62"/>
    </row>
    <row r="2206" spans="15:15">
      <c r="O2206" s="62"/>
    </row>
    <row r="2207" spans="15:15">
      <c r="O2207" s="62"/>
    </row>
    <row r="2208" spans="15:15">
      <c r="O2208" s="62"/>
    </row>
    <row r="2209" spans="15:15">
      <c r="O2209" s="62"/>
    </row>
    <row r="2210" spans="15:15">
      <c r="O2210" s="62"/>
    </row>
    <row r="2211" spans="15:15">
      <c r="O2211" s="62"/>
    </row>
    <row r="2212" spans="15:15">
      <c r="O2212" s="62"/>
    </row>
    <row r="2213" spans="15:15">
      <c r="O2213" s="62"/>
    </row>
    <row r="2214" spans="15:15">
      <c r="O2214" s="62"/>
    </row>
    <row r="2215" spans="15:15">
      <c r="O2215" s="62"/>
    </row>
    <row r="2216" spans="15:15">
      <c r="O2216" s="62"/>
    </row>
    <row r="2217" spans="15:15">
      <c r="O2217" s="62"/>
    </row>
    <row r="2218" spans="15:15">
      <c r="O2218" s="62"/>
    </row>
    <row r="2219" spans="15:15">
      <c r="O2219" s="62"/>
    </row>
    <row r="2220" spans="15:15">
      <c r="O2220" s="62"/>
    </row>
    <row r="2221" spans="15:15">
      <c r="O2221" s="62"/>
    </row>
    <row r="2222" spans="15:15">
      <c r="O2222" s="62"/>
    </row>
    <row r="2223" spans="15:15">
      <c r="O2223" s="62"/>
    </row>
    <row r="2224" spans="15:15">
      <c r="O2224" s="62"/>
    </row>
    <row r="2225" spans="15:15">
      <c r="O2225" s="62"/>
    </row>
    <row r="2226" spans="15:15">
      <c r="O2226" s="62"/>
    </row>
    <row r="2227" spans="15:15">
      <c r="O2227" s="62"/>
    </row>
    <row r="2228" spans="15:15">
      <c r="O2228" s="62"/>
    </row>
    <row r="2229" spans="15:15">
      <c r="O2229" s="62"/>
    </row>
    <row r="2230" spans="15:15">
      <c r="O2230" s="62"/>
    </row>
    <row r="2231" spans="15:15">
      <c r="O2231" s="62"/>
    </row>
    <row r="2232" spans="15:15">
      <c r="O2232" s="62"/>
    </row>
    <row r="2233" spans="15:15">
      <c r="O2233" s="62"/>
    </row>
    <row r="2234" spans="15:15">
      <c r="O2234" s="62"/>
    </row>
    <row r="2235" spans="15:15">
      <c r="O2235" s="62"/>
    </row>
    <row r="2236" spans="15:15">
      <c r="O2236" s="62"/>
    </row>
    <row r="2237" spans="15:15">
      <c r="O2237" s="62"/>
    </row>
    <row r="2238" spans="15:15">
      <c r="O2238" s="62"/>
    </row>
    <row r="2239" spans="15:15">
      <c r="O2239" s="62"/>
    </row>
    <row r="2240" spans="15:15">
      <c r="O2240" s="62"/>
    </row>
    <row r="2241" spans="15:15">
      <c r="O2241" s="62"/>
    </row>
    <row r="2242" spans="15:15">
      <c r="O2242" s="62"/>
    </row>
    <row r="2243" spans="15:15">
      <c r="O2243" s="62"/>
    </row>
    <row r="2244" spans="15:15">
      <c r="O2244" s="62"/>
    </row>
    <row r="2245" spans="15:15">
      <c r="O2245" s="62"/>
    </row>
    <row r="2246" spans="15:15">
      <c r="O2246" s="62"/>
    </row>
    <row r="2247" spans="15:15">
      <c r="O2247" s="62"/>
    </row>
    <row r="2248" spans="15:15">
      <c r="O2248" s="62"/>
    </row>
    <row r="2249" spans="15:15">
      <c r="O2249" s="62"/>
    </row>
    <row r="2250" spans="15:15">
      <c r="O2250" s="62"/>
    </row>
    <row r="2251" spans="15:15">
      <c r="O2251" s="62"/>
    </row>
    <row r="2252" spans="15:15">
      <c r="O2252" s="62"/>
    </row>
    <row r="2253" spans="15:15">
      <c r="O2253" s="62"/>
    </row>
    <row r="2254" spans="15:15">
      <c r="O2254" s="62"/>
    </row>
    <row r="2255" spans="15:15">
      <c r="O2255" s="62"/>
    </row>
    <row r="2256" spans="15:15">
      <c r="O2256" s="62"/>
    </row>
    <row r="2257" spans="15:15">
      <c r="O2257" s="62"/>
    </row>
    <row r="2258" spans="15:15">
      <c r="O2258" s="62"/>
    </row>
    <row r="2259" spans="15:15">
      <c r="O2259" s="62"/>
    </row>
    <row r="2260" spans="15:15">
      <c r="O2260" s="62"/>
    </row>
    <row r="2261" spans="15:15">
      <c r="O2261" s="62"/>
    </row>
    <row r="2262" spans="15:15">
      <c r="O2262" s="62"/>
    </row>
    <row r="2263" spans="15:15">
      <c r="O2263" s="62"/>
    </row>
    <row r="2264" spans="15:15">
      <c r="O2264" s="62"/>
    </row>
    <row r="2265" spans="15:15">
      <c r="O2265" s="62"/>
    </row>
    <row r="2266" spans="15:15">
      <c r="O2266" s="62"/>
    </row>
    <row r="2267" spans="15:15">
      <c r="O2267" s="62"/>
    </row>
    <row r="2268" spans="15:15">
      <c r="O2268" s="62"/>
    </row>
    <row r="2269" spans="15:15">
      <c r="O2269" s="62"/>
    </row>
    <row r="2270" spans="15:15">
      <c r="O2270" s="62"/>
    </row>
    <row r="2271" spans="15:15">
      <c r="O2271" s="62"/>
    </row>
    <row r="2272" spans="15:15">
      <c r="O2272" s="62"/>
    </row>
    <row r="2273" spans="15:15">
      <c r="O2273" s="62"/>
    </row>
    <row r="2274" spans="15:15">
      <c r="O2274" s="62"/>
    </row>
    <row r="2275" spans="15:15">
      <c r="O2275" s="62"/>
    </row>
    <row r="2276" spans="15:15">
      <c r="O2276" s="62"/>
    </row>
    <row r="2277" spans="15:15">
      <c r="O2277" s="62"/>
    </row>
    <row r="2278" spans="15:15">
      <c r="O2278" s="62"/>
    </row>
    <row r="2279" spans="15:15">
      <c r="O2279" s="62"/>
    </row>
    <row r="2280" spans="15:15">
      <c r="O2280" s="62"/>
    </row>
    <row r="2281" spans="15:15">
      <c r="O2281" s="62"/>
    </row>
    <row r="2282" spans="15:15">
      <c r="O2282" s="62"/>
    </row>
    <row r="2283" spans="15:15">
      <c r="O2283" s="62"/>
    </row>
    <row r="2284" spans="15:15">
      <c r="O2284" s="62"/>
    </row>
    <row r="2285" spans="15:15">
      <c r="O2285" s="62"/>
    </row>
    <row r="2286" spans="15:15">
      <c r="O2286" s="62"/>
    </row>
    <row r="2287" spans="15:15">
      <c r="O2287" s="62"/>
    </row>
    <row r="2288" spans="15:15">
      <c r="O2288" s="62"/>
    </row>
    <row r="2289" spans="15:15">
      <c r="O2289" s="62"/>
    </row>
    <row r="2290" spans="15:15">
      <c r="O2290" s="62"/>
    </row>
    <row r="2291" spans="15:15">
      <c r="O2291" s="62"/>
    </row>
    <row r="2292" spans="15:15">
      <c r="O2292" s="62"/>
    </row>
    <row r="2293" spans="15:15">
      <c r="O2293" s="62"/>
    </row>
    <row r="2294" spans="15:15">
      <c r="O2294" s="62"/>
    </row>
    <row r="2295" spans="15:15">
      <c r="O2295" s="62"/>
    </row>
  </sheetData>
  <phoneticPr fontId="0" type="noConversion"/>
  <hyperlinks>
    <hyperlink ref="H1549" r:id="rId1" display="http://vsolj.cetus-net.org/bulletin.html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36"/>
  <sheetViews>
    <sheetView workbookViewId="0">
      <selection activeCell="E9" sqref="E9:G9"/>
    </sheetView>
  </sheetViews>
  <sheetFormatPr defaultRowHeight="12.75"/>
  <cols>
    <col min="1" max="1" width="9.140625" style="13"/>
    <col min="2" max="2" width="10.7109375" style="13" customWidth="1"/>
    <col min="3" max="4" width="9.140625" style="13"/>
    <col min="5" max="5" width="10.7109375" style="13" customWidth="1"/>
    <col min="6" max="16384" width="9.140625" style="13"/>
  </cols>
  <sheetData>
    <row r="1" spans="1:28" ht="18.75" thickBot="1">
      <c r="A1" s="85" t="s">
        <v>87</v>
      </c>
      <c r="D1" s="14" t="s">
        <v>88</v>
      </c>
      <c r="M1" s="86" t="s">
        <v>89</v>
      </c>
      <c r="N1" s="13" t="s">
        <v>90</v>
      </c>
      <c r="O1" s="13">
        <f ca="1">H18*J18-I18*I18</f>
        <v>14300.907821857603</v>
      </c>
      <c r="P1" s="13" t="s">
        <v>181</v>
      </c>
      <c r="U1" s="115" t="s">
        <v>146</v>
      </c>
      <c r="V1" s="116" t="s">
        <v>80</v>
      </c>
      <c r="AA1" s="13">
        <v>1</v>
      </c>
      <c r="AB1" s="13" t="s">
        <v>91</v>
      </c>
    </row>
    <row r="2" spans="1:28">
      <c r="M2" s="86" t="s">
        <v>92</v>
      </c>
      <c r="N2" s="13" t="s">
        <v>93</v>
      </c>
      <c r="O2" s="13">
        <f ca="1">+F18*J18-H18*I18</f>
        <v>-6462.7164160053435</v>
      </c>
      <c r="P2" s="13" t="s">
        <v>182</v>
      </c>
      <c r="U2" s="13">
        <v>0.5</v>
      </c>
      <c r="V2" s="13">
        <f t="shared" ref="V2:V27" ca="1" si="0">+E$4+E$5*U2+E$6*U2^2</f>
        <v>-1.4262736558312204E-2</v>
      </c>
      <c r="AA2" s="13">
        <v>2</v>
      </c>
      <c r="AB2" s="13" t="s">
        <v>44</v>
      </c>
    </row>
    <row r="3" spans="1:28" ht="13.5" thickBot="1">
      <c r="A3" s="13" t="s">
        <v>94</v>
      </c>
      <c r="B3" s="13" t="s">
        <v>95</v>
      </c>
      <c r="E3" s="87" t="s">
        <v>96</v>
      </c>
      <c r="F3" s="87" t="s">
        <v>97</v>
      </c>
      <c r="G3" s="87" t="s">
        <v>98</v>
      </c>
      <c r="H3" s="87" t="s">
        <v>99</v>
      </c>
      <c r="M3" s="86" t="s">
        <v>100</v>
      </c>
      <c r="N3" s="13" t="s">
        <v>101</v>
      </c>
      <c r="O3" s="13">
        <f ca="1">+F18*I18-H18*H18</f>
        <v>-7877.6777731138354</v>
      </c>
      <c r="P3" s="13" t="s">
        <v>183</v>
      </c>
      <c r="U3" s="13">
        <v>0.6</v>
      </c>
      <c r="V3" s="13">
        <f t="shared" ca="1" si="0"/>
        <v>-1.6633148885181123E-2</v>
      </c>
      <c r="AA3" s="13">
        <v>3</v>
      </c>
      <c r="AB3" s="13" t="s">
        <v>102</v>
      </c>
    </row>
    <row r="4" spans="1:28">
      <c r="A4" s="13" t="s">
        <v>103</v>
      </c>
      <c r="B4" s="13" t="s">
        <v>104</v>
      </c>
      <c r="D4" s="88" t="s">
        <v>105</v>
      </c>
      <c r="E4" s="89">
        <f ca="1">(G18*O1-K18*O2+L18*O3)/O7</f>
        <v>-2.7402358871114019E-3</v>
      </c>
      <c r="F4" s="90">
        <f ca="1">+E7/O7*O18</f>
        <v>7.8261481938598772E-4</v>
      </c>
      <c r="G4" s="91">
        <f>+B18</f>
        <v>1</v>
      </c>
      <c r="H4" s="92">
        <f ca="1">ABS(F4/E4)</f>
        <v>0.2856012590255414</v>
      </c>
      <c r="M4" s="86" t="s">
        <v>106</v>
      </c>
      <c r="N4" s="13" t="s">
        <v>107</v>
      </c>
      <c r="O4" s="13">
        <f ca="1">+C18*J18-H18*H18</f>
        <v>23715.482375631454</v>
      </c>
      <c r="P4" s="13" t="s">
        <v>184</v>
      </c>
      <c r="U4" s="13">
        <v>0.7</v>
      </c>
      <c r="V4" s="13">
        <f t="shared" ca="1" si="0"/>
        <v>-1.9025531942926294E-2</v>
      </c>
      <c r="AA4" s="13">
        <v>4</v>
      </c>
      <c r="AB4" s="13" t="s">
        <v>108</v>
      </c>
    </row>
    <row r="5" spans="1:28">
      <c r="A5" s="13" t="s">
        <v>109</v>
      </c>
      <c r="B5" s="93">
        <v>40323</v>
      </c>
      <c r="D5" s="94" t="s">
        <v>110</v>
      </c>
      <c r="E5" s="95">
        <f ca="1">+(-G18*O2+K18*O4-L18*O5)/O7</f>
        <v>-2.2495733070495277E-2</v>
      </c>
      <c r="F5" s="96">
        <f ca="1">P18*E7/O7</f>
        <v>1.0064948886416396E-3</v>
      </c>
      <c r="G5" s="97">
        <f>+B18/A18</f>
        <v>1E-4</v>
      </c>
      <c r="H5" s="92">
        <f ca="1">ABS(F5/E5)</f>
        <v>4.4741591015841485E-2</v>
      </c>
      <c r="M5" s="86" t="s">
        <v>111</v>
      </c>
      <c r="N5" s="13" t="s">
        <v>112</v>
      </c>
      <c r="O5" s="13">
        <f ca="1">+C18*I18-F18*H18</f>
        <v>14283.170976021058</v>
      </c>
      <c r="P5" s="13" t="s">
        <v>185</v>
      </c>
      <c r="U5" s="13">
        <v>0.8</v>
      </c>
      <c r="V5" s="13">
        <f t="shared" ca="1" si="0"/>
        <v>-2.1439885731547721E-2</v>
      </c>
      <c r="AA5" s="13">
        <v>5</v>
      </c>
      <c r="AB5" s="13" t="s">
        <v>113</v>
      </c>
    </row>
    <row r="6" spans="1:28" ht="13.5" thickBot="1">
      <c r="D6" s="98" t="s">
        <v>114</v>
      </c>
      <c r="E6" s="99">
        <f ca="1">+(G18*O3-K18*O5+L18*O6)/O7</f>
        <v>-1.098536543812652E-3</v>
      </c>
      <c r="F6" s="100">
        <f ca="1">Q18*E7/O7</f>
        <v>6.850339888537126E-4</v>
      </c>
      <c r="G6" s="101">
        <f>+B18/A18^2</f>
        <v>1E-8</v>
      </c>
      <c r="H6" s="92">
        <f ca="1">ABS(F6/E6)</f>
        <v>0.62358780207364728</v>
      </c>
      <c r="M6" s="102" t="s">
        <v>115</v>
      </c>
      <c r="N6" s="103" t="s">
        <v>116</v>
      </c>
      <c r="O6" s="103">
        <f ca="1">+C18*H18-F18*F18</f>
        <v>10948.441448419624</v>
      </c>
      <c r="P6" s="13" t="s">
        <v>186</v>
      </c>
      <c r="U6" s="13">
        <v>0.9</v>
      </c>
      <c r="V6" s="13">
        <f t="shared" ca="1" si="0"/>
        <v>-2.3876210251045402E-2</v>
      </c>
      <c r="AA6" s="13">
        <v>6</v>
      </c>
      <c r="AB6" s="13" t="s">
        <v>117</v>
      </c>
    </row>
    <row r="7" spans="1:28">
      <c r="D7" s="14" t="s">
        <v>118</v>
      </c>
      <c r="E7" s="104">
        <f ca="1">SQRT(N18/(B15-3))</f>
        <v>4.9457809589390986E-3</v>
      </c>
      <c r="G7" s="105">
        <f>+B22</f>
        <v>1.3314600000740029E-2</v>
      </c>
      <c r="M7" s="86" t="s">
        <v>119</v>
      </c>
      <c r="N7" s="13" t="s">
        <v>120</v>
      </c>
      <c r="O7" s="13">
        <f ca="1">+C18*O1-F18*O2+H18*O3</f>
        <v>566584.49165354529</v>
      </c>
      <c r="U7" s="13">
        <v>1</v>
      </c>
      <c r="V7" s="13">
        <f t="shared" ca="1" si="0"/>
        <v>-2.6334505501419331E-2</v>
      </c>
      <c r="AA7" s="13">
        <v>7</v>
      </c>
      <c r="AB7" s="13" t="s">
        <v>121</v>
      </c>
    </row>
    <row r="8" spans="1:28">
      <c r="A8" s="56">
        <v>21</v>
      </c>
      <c r="B8" s="13" t="s">
        <v>126</v>
      </c>
      <c r="C8" s="166">
        <v>21</v>
      </c>
      <c r="D8" s="14" t="s">
        <v>122</v>
      </c>
      <c r="F8" s="167">
        <f ca="1">CORREL(INDIRECT(E12):INDIRECT(E13),INDIRECT(M12):INDIRECT(M13))</f>
        <v>0.98130547858341599</v>
      </c>
      <c r="G8" s="104"/>
      <c r="K8" s="105"/>
      <c r="U8" s="13">
        <v>1.1000000000000001</v>
      </c>
      <c r="V8" s="13">
        <f t="shared" ca="1" si="0"/>
        <v>-2.8814771482669518E-2</v>
      </c>
      <c r="AA8" s="13">
        <v>8</v>
      </c>
      <c r="AB8" s="13" t="s">
        <v>123</v>
      </c>
    </row>
    <row r="9" spans="1:28">
      <c r="A9" s="56">
        <f>20+COUNT(A21:A1443)</f>
        <v>124</v>
      </c>
      <c r="B9" s="13" t="s">
        <v>128</v>
      </c>
      <c r="C9" s="166">
        <f>A9</f>
        <v>124</v>
      </c>
      <c r="E9" s="107">
        <f ca="1">E6*G6</f>
        <v>-1.0985365438126521E-11</v>
      </c>
      <c r="F9" s="108">
        <f ca="1">H6</f>
        <v>0.62358780207364728</v>
      </c>
      <c r="G9" s="109">
        <f ca="1">F8</f>
        <v>0.98130547858341599</v>
      </c>
      <c r="K9" s="105"/>
      <c r="U9" s="13">
        <v>1.2</v>
      </c>
      <c r="V9" s="13">
        <f t="shared" ca="1" si="0"/>
        <v>-3.1317008194795951E-2</v>
      </c>
      <c r="AA9" s="13">
        <v>9</v>
      </c>
      <c r="AB9" s="13" t="s">
        <v>53</v>
      </c>
    </row>
    <row r="10" spans="1:28">
      <c r="A10" s="13" t="s">
        <v>15</v>
      </c>
      <c r="B10" s="52">
        <v>0.46279589999999998</v>
      </c>
      <c r="D10" s="13" t="s">
        <v>175</v>
      </c>
      <c r="E10" s="13">
        <f ca="1">2*E9*365.2422/B10</f>
        <v>-1.733947530833914E-8</v>
      </c>
      <c r="F10" s="13" t="s">
        <v>176</v>
      </c>
      <c r="U10" s="13">
        <v>1.3</v>
      </c>
      <c r="V10" s="13">
        <f t="shared" ca="1" si="0"/>
        <v>-3.3841215637798641E-2</v>
      </c>
      <c r="AA10" s="13">
        <v>10</v>
      </c>
      <c r="AB10" s="13" t="s">
        <v>124</v>
      </c>
    </row>
    <row r="11" spans="1:28">
      <c r="U11" s="13">
        <v>1.4</v>
      </c>
      <c r="V11" s="13">
        <f t="shared" ca="1" si="0"/>
        <v>-3.6387393811677583E-2</v>
      </c>
      <c r="AA11" s="13">
        <v>11</v>
      </c>
      <c r="AB11" s="13" t="s">
        <v>125</v>
      </c>
    </row>
    <row r="12" spans="1:28">
      <c r="C12" s="37" t="str">
        <f t="shared" ref="C12:Q13" si="1">C$15&amp;$C8</f>
        <v>C21</v>
      </c>
      <c r="D12" s="37" t="str">
        <f t="shared" si="1"/>
        <v>D21</v>
      </c>
      <c r="E12" s="37" t="str">
        <f t="shared" si="1"/>
        <v>E21</v>
      </c>
      <c r="F12" s="37" t="str">
        <f t="shared" si="1"/>
        <v>F21</v>
      </c>
      <c r="G12" s="37" t="str">
        <f t="shared" ref="G12:Q12" si="2">G15&amp;$C8</f>
        <v>G21</v>
      </c>
      <c r="H12" s="37" t="str">
        <f t="shared" si="2"/>
        <v>H21</v>
      </c>
      <c r="I12" s="37" t="str">
        <f t="shared" si="2"/>
        <v>I21</v>
      </c>
      <c r="J12" s="37" t="str">
        <f t="shared" si="2"/>
        <v>J21</v>
      </c>
      <c r="K12" s="37" t="str">
        <f t="shared" si="2"/>
        <v>K21</v>
      </c>
      <c r="L12" s="37" t="str">
        <f t="shared" si="2"/>
        <v>L21</v>
      </c>
      <c r="M12" s="37" t="str">
        <f t="shared" si="2"/>
        <v>M21</v>
      </c>
      <c r="N12" s="37" t="str">
        <f t="shared" si="2"/>
        <v>N21</v>
      </c>
      <c r="O12" s="37" t="str">
        <f t="shared" si="2"/>
        <v>O21</v>
      </c>
      <c r="P12" s="37" t="str">
        <f t="shared" si="2"/>
        <v>P21</v>
      </c>
      <c r="Q12" s="37" t="str">
        <f t="shared" si="2"/>
        <v>Q21</v>
      </c>
      <c r="U12" s="13">
        <v>1.5</v>
      </c>
      <c r="V12" s="13">
        <f t="shared" ca="1" si="0"/>
        <v>-3.8955542716432777E-2</v>
      </c>
      <c r="AA12" s="13">
        <v>12</v>
      </c>
      <c r="AB12" s="13" t="s">
        <v>127</v>
      </c>
    </row>
    <row r="13" spans="1:28">
      <c r="C13" s="37" t="str">
        <f t="shared" si="1"/>
        <v>C124</v>
      </c>
      <c r="D13" s="37" t="str">
        <f t="shared" si="1"/>
        <v>D124</v>
      </c>
      <c r="E13" s="37" t="str">
        <f t="shared" si="1"/>
        <v>E124</v>
      </c>
      <c r="F13" s="37" t="str">
        <f t="shared" si="1"/>
        <v>F124</v>
      </c>
      <c r="G13" s="37" t="str">
        <f t="shared" si="1"/>
        <v>G124</v>
      </c>
      <c r="H13" s="37" t="str">
        <f t="shared" si="1"/>
        <v>H124</v>
      </c>
      <c r="I13" s="37" t="str">
        <f t="shared" si="1"/>
        <v>I124</v>
      </c>
      <c r="J13" s="37" t="str">
        <f t="shared" si="1"/>
        <v>J124</v>
      </c>
      <c r="K13" s="37" t="str">
        <f t="shared" si="1"/>
        <v>K124</v>
      </c>
      <c r="L13" s="37" t="str">
        <f t="shared" si="1"/>
        <v>L124</v>
      </c>
      <c r="M13" s="37" t="str">
        <f t="shared" si="1"/>
        <v>M124</v>
      </c>
      <c r="N13" s="37" t="str">
        <f t="shared" si="1"/>
        <v>N124</v>
      </c>
      <c r="O13" s="37" t="str">
        <f t="shared" si="1"/>
        <v>O124</v>
      </c>
      <c r="P13" s="37" t="str">
        <f t="shared" si="1"/>
        <v>P124</v>
      </c>
      <c r="Q13" s="37" t="str">
        <f t="shared" si="1"/>
        <v>Q124</v>
      </c>
      <c r="U13" s="13">
        <v>1.6</v>
      </c>
      <c r="V13" s="13">
        <f t="shared" ca="1" si="0"/>
        <v>-4.1545662352064229E-2</v>
      </c>
      <c r="AA13" s="13">
        <v>13</v>
      </c>
      <c r="AB13" s="13" t="s">
        <v>129</v>
      </c>
    </row>
    <row r="14" spans="1:28">
      <c r="U14" s="13">
        <v>1.7</v>
      </c>
      <c r="V14" s="13">
        <f t="shared" ca="1" si="0"/>
        <v>-4.4157752718571933E-2</v>
      </c>
      <c r="AA14" s="13">
        <v>14</v>
      </c>
      <c r="AB14" s="13" t="s">
        <v>130</v>
      </c>
    </row>
    <row r="15" spans="1:28">
      <c r="A15" s="14" t="s">
        <v>134</v>
      </c>
      <c r="B15" s="14">
        <f>C9-C8+1</f>
        <v>104</v>
      </c>
      <c r="C15" s="37" t="str">
        <f t="shared" ref="C15:Q15" si="3">VLOOKUP(C16,$AA1:$AB26,2,FALSE)</f>
        <v>C</v>
      </c>
      <c r="D15" s="37" t="str">
        <f t="shared" si="3"/>
        <v>D</v>
      </c>
      <c r="E15" s="37" t="str">
        <f t="shared" si="3"/>
        <v>E</v>
      </c>
      <c r="F15" s="37" t="str">
        <f t="shared" si="3"/>
        <v>F</v>
      </c>
      <c r="G15" s="37" t="str">
        <f t="shared" si="3"/>
        <v>G</v>
      </c>
      <c r="H15" s="37" t="str">
        <f t="shared" si="3"/>
        <v>H</v>
      </c>
      <c r="I15" s="37" t="str">
        <f t="shared" si="3"/>
        <v>I</v>
      </c>
      <c r="J15" s="37" t="str">
        <f t="shared" si="3"/>
        <v>J</v>
      </c>
      <c r="K15" s="37" t="str">
        <f t="shared" si="3"/>
        <v>K</v>
      </c>
      <c r="L15" s="37" t="str">
        <f t="shared" si="3"/>
        <v>L</v>
      </c>
      <c r="M15" s="37" t="str">
        <f t="shared" si="3"/>
        <v>M</v>
      </c>
      <c r="N15" s="37" t="str">
        <f t="shared" si="3"/>
        <v>N</v>
      </c>
      <c r="O15" s="37" t="str">
        <f t="shared" si="3"/>
        <v>O</v>
      </c>
      <c r="P15" s="37" t="str">
        <f t="shared" si="3"/>
        <v>P</v>
      </c>
      <c r="Q15" s="37" t="str">
        <f t="shared" si="3"/>
        <v>Q</v>
      </c>
      <c r="U15" s="13">
        <v>1.8</v>
      </c>
      <c r="V15" s="13">
        <f t="shared" ca="1" si="0"/>
        <v>-4.6791813815955895E-2</v>
      </c>
      <c r="AA15" s="13">
        <v>15</v>
      </c>
      <c r="AB15" s="13" t="s">
        <v>131</v>
      </c>
    </row>
    <row r="16" spans="1:28">
      <c r="A16" s="37"/>
      <c r="C16" s="37">
        <f>COLUMN()</f>
        <v>3</v>
      </c>
      <c r="D16" s="37">
        <f>COLUMN()</f>
        <v>4</v>
      </c>
      <c r="E16" s="37">
        <f>COLUMN()</f>
        <v>5</v>
      </c>
      <c r="F16" s="37">
        <f>COLUMN()</f>
        <v>6</v>
      </c>
      <c r="G16" s="37">
        <f>COLUMN()</f>
        <v>7</v>
      </c>
      <c r="H16" s="37">
        <f>COLUMN()</f>
        <v>8</v>
      </c>
      <c r="I16" s="37">
        <f>COLUMN()</f>
        <v>9</v>
      </c>
      <c r="J16" s="37">
        <f>COLUMN()</f>
        <v>10</v>
      </c>
      <c r="K16" s="37">
        <f>COLUMN()</f>
        <v>11</v>
      </c>
      <c r="L16" s="37">
        <f>COLUMN()</f>
        <v>12</v>
      </c>
      <c r="M16" s="37">
        <f>COLUMN()</f>
        <v>13</v>
      </c>
      <c r="N16" s="37">
        <f>COLUMN()</f>
        <v>14</v>
      </c>
      <c r="O16" s="37">
        <f>COLUMN()</f>
        <v>15</v>
      </c>
      <c r="P16" s="37">
        <f>COLUMN()</f>
        <v>16</v>
      </c>
      <c r="Q16" s="37">
        <f>COLUMN()</f>
        <v>17</v>
      </c>
      <c r="U16" s="13">
        <v>1.9</v>
      </c>
      <c r="V16" s="13">
        <f t="shared" ca="1" si="0"/>
        <v>-4.9447845644216094E-2</v>
      </c>
      <c r="AA16" s="13">
        <v>16</v>
      </c>
      <c r="AB16" s="13" t="s">
        <v>132</v>
      </c>
    </row>
    <row r="17" spans="1:28">
      <c r="A17" s="14" t="s">
        <v>133</v>
      </c>
      <c r="U17" s="13">
        <v>2</v>
      </c>
      <c r="V17" s="13">
        <f t="shared" ca="1" si="0"/>
        <v>-5.2125848203352559E-2</v>
      </c>
      <c r="AA17" s="13">
        <v>17</v>
      </c>
      <c r="AB17" s="13" t="s">
        <v>135</v>
      </c>
    </row>
    <row r="18" spans="1:28">
      <c r="A18" s="111">
        <v>10000</v>
      </c>
      <c r="B18" s="111">
        <v>1</v>
      </c>
      <c r="C18" s="13">
        <f ca="1">SUM(INDIRECT(C12):INDIRECT(C13))</f>
        <v>98.200000000000017</v>
      </c>
      <c r="D18" s="168">
        <f ca="1">SUM(INDIRECT(D12):INDIRECT(D13))</f>
        <v>82.133400000000009</v>
      </c>
      <c r="E18" s="168">
        <f ca="1">SUM(INDIRECT(E12):INDIRECT(E13))</f>
        <v>-2.3349784718448063</v>
      </c>
      <c r="F18" s="14">
        <f ca="1">SUM(INDIRECT(F12):INDIRECT(F13))</f>
        <v>73.707535000000021</v>
      </c>
      <c r="G18" s="14">
        <f ca="1">SUM(INDIRECT(G12):INDIRECT(G13))</f>
        <v>-2.11044867283199</v>
      </c>
      <c r="H18" s="14">
        <f ca="1">SUM(INDIRECT(H12):INDIRECT(H13))</f>
        <v>166.81509332175</v>
      </c>
      <c r="I18" s="14">
        <f ca="1">SUM(INDIRECT(I12):INDIRECT(I13))</f>
        <v>270.65886258209991</v>
      </c>
      <c r="J18" s="14">
        <f ca="1">SUM(INDIRECT(J12):INDIRECT(J13))</f>
        <v>524.87533335616706</v>
      </c>
      <c r="K18" s="14">
        <f ca="1">SUM(INDIRECT(K12):INDIRECT(K13))</f>
        <v>-4.2519324955065727</v>
      </c>
      <c r="L18" s="14">
        <f ca="1">SUM(INDIRECT(L12):INDIRECT(L13))</f>
        <v>-7.1223769656804805</v>
      </c>
      <c r="N18" s="13">
        <f ca="1">SUM(INDIRECT(N12):INDIRECT(N13))</f>
        <v>2.4705356786742594E-3</v>
      </c>
      <c r="O18" s="13">
        <f ca="1">SQRT(SUM(INDIRECT(O12):INDIRECT(O13)))</f>
        <v>89655.693061153448</v>
      </c>
      <c r="P18" s="13">
        <f ca="1">SQRT(SUM(INDIRECT(P12):INDIRECT(P13)))</f>
        <v>115303.20480574627</v>
      </c>
      <c r="Q18" s="13">
        <f ca="1">SQRT(SUM(INDIRECT(Q12):INDIRECT(Q13)))</f>
        <v>78476.915488658735</v>
      </c>
      <c r="U18" s="13">
        <v>2.1</v>
      </c>
      <c r="V18" s="13">
        <f t="shared" ca="1" si="0"/>
        <v>-5.4825821493365276E-2</v>
      </c>
      <c r="AA18" s="13">
        <v>18</v>
      </c>
      <c r="AB18" s="13" t="s">
        <v>137</v>
      </c>
    </row>
    <row r="19" spans="1:28">
      <c r="A19" s="112" t="s">
        <v>138</v>
      </c>
      <c r="F19" s="113" t="s">
        <v>139</v>
      </c>
      <c r="G19" s="113" t="s">
        <v>22</v>
      </c>
      <c r="H19" s="113" t="s">
        <v>140</v>
      </c>
      <c r="I19" s="113" t="s">
        <v>141</v>
      </c>
      <c r="J19" s="113" t="s">
        <v>142</v>
      </c>
      <c r="K19" s="113" t="s">
        <v>143</v>
      </c>
      <c r="L19" s="113" t="s">
        <v>144</v>
      </c>
      <c r="M19" s="114"/>
      <c r="N19" s="114"/>
      <c r="O19" s="114"/>
      <c r="P19" s="114"/>
      <c r="Q19" s="114"/>
      <c r="U19" s="13">
        <v>2.2000000000000002</v>
      </c>
      <c r="V19" s="13">
        <f t="shared" ca="1" si="0"/>
        <v>-5.7547765514254251E-2</v>
      </c>
      <c r="AA19" s="13">
        <v>19</v>
      </c>
      <c r="AB19" s="13" t="s">
        <v>145</v>
      </c>
    </row>
    <row r="20" spans="1:28" ht="15" thickBot="1">
      <c r="A20" s="115" t="s">
        <v>146</v>
      </c>
      <c r="B20" s="115" t="s">
        <v>147</v>
      </c>
      <c r="C20" s="115" t="s">
        <v>177</v>
      </c>
      <c r="D20" s="115" t="s">
        <v>146</v>
      </c>
      <c r="E20" s="115" t="s">
        <v>147</v>
      </c>
      <c r="F20" s="115" t="s">
        <v>178</v>
      </c>
      <c r="G20" s="115" t="s">
        <v>179</v>
      </c>
      <c r="H20" s="115" t="s">
        <v>187</v>
      </c>
      <c r="I20" s="115" t="s">
        <v>188</v>
      </c>
      <c r="J20" s="115" t="s">
        <v>189</v>
      </c>
      <c r="K20" s="115" t="s">
        <v>180</v>
      </c>
      <c r="L20" s="115" t="s">
        <v>190</v>
      </c>
      <c r="M20" s="116" t="s">
        <v>80</v>
      </c>
      <c r="N20" s="115" t="s">
        <v>153</v>
      </c>
      <c r="O20" s="115" t="s">
        <v>154</v>
      </c>
      <c r="P20" s="115" t="s">
        <v>155</v>
      </c>
      <c r="Q20" s="115" t="s">
        <v>156</v>
      </c>
      <c r="R20" s="87" t="s">
        <v>157</v>
      </c>
      <c r="U20" s="13">
        <v>2.2999999999999998</v>
      </c>
      <c r="V20" s="13">
        <f t="shared" ca="1" si="0"/>
        <v>-6.0291680266019464E-2</v>
      </c>
      <c r="AA20" s="13">
        <v>20</v>
      </c>
      <c r="AB20" s="13" t="s">
        <v>158</v>
      </c>
    </row>
    <row r="21" spans="1:28">
      <c r="A21" s="117">
        <v>-6710.5</v>
      </c>
      <c r="B21" s="117">
        <v>7.6582299952860922E-3</v>
      </c>
      <c r="C21" s="170">
        <v>1</v>
      </c>
      <c r="D21" s="118">
        <f>A21/A$18</f>
        <v>-0.67105000000000004</v>
      </c>
      <c r="E21" s="118">
        <f>B21/B$18</f>
        <v>7.6582299952860922E-3</v>
      </c>
      <c r="F21" s="56">
        <f>$C21*D21</f>
        <v>-0.67105000000000004</v>
      </c>
      <c r="G21" s="56">
        <f>$C21*E21</f>
        <v>7.6582299952860922E-3</v>
      </c>
      <c r="H21" s="56">
        <f>C21*D21*D21</f>
        <v>0.45030810250000003</v>
      </c>
      <c r="I21" s="56">
        <f>C21*D21*D21*D21</f>
        <v>-0.30217925218262504</v>
      </c>
      <c r="J21" s="56">
        <f>C21*D21*D21*D21*D21</f>
        <v>0.20277738717715055</v>
      </c>
      <c r="K21" s="56">
        <f>C21*E21*D21</f>
        <v>-5.1390552383367323E-3</v>
      </c>
      <c r="L21" s="56">
        <f>C21*E21*D21*D21</f>
        <v>3.4485630176858645E-3</v>
      </c>
      <c r="M21" s="56">
        <f t="shared" ref="M21:M83" ca="1" si="4">+E$4+E$5*D21+E$6*D21^2</f>
        <v>1.1860845883273271E-2</v>
      </c>
      <c r="N21" s="56">
        <f ca="1">C21*(M21-E21)^2</f>
        <v>1.7661980301962262E-5</v>
      </c>
      <c r="O21" s="169">
        <f ca="1">(C21*O$1-O$2*F21+O$3*H21)^2</f>
        <v>41174293.515058406</v>
      </c>
      <c r="P21" s="56">
        <f ca="1">(-C21*O$2+O$4*F21-O$5*H21)^2</f>
        <v>252281939.77197853</v>
      </c>
      <c r="Q21" s="56">
        <f ca="1">+(C21*O$3-F21*O$5+H21*O$6)^2</f>
        <v>44052636.287939012</v>
      </c>
      <c r="R21" s="13">
        <f t="shared" ref="R21:R83" ca="1" si="5">+E21-M21</f>
        <v>-4.2026158879871784E-3</v>
      </c>
      <c r="U21" s="13">
        <v>2.4</v>
      </c>
      <c r="V21" s="13">
        <f t="shared" ca="1" si="0"/>
        <v>-6.3057565748660935E-2</v>
      </c>
      <c r="AA21" s="13">
        <v>21</v>
      </c>
      <c r="AB21" s="13" t="s">
        <v>159</v>
      </c>
    </row>
    <row r="22" spans="1:28">
      <c r="A22" s="117">
        <v>-6710</v>
      </c>
      <c r="B22" s="117">
        <v>1.3314600000740029E-2</v>
      </c>
      <c r="C22" s="171">
        <v>1</v>
      </c>
      <c r="D22" s="118">
        <f t="shared" ref="D22:E84" si="6">A22/A$18</f>
        <v>-0.67100000000000004</v>
      </c>
      <c r="E22" s="118">
        <f t="shared" si="6"/>
        <v>1.3314600000740029E-2</v>
      </c>
      <c r="F22" s="56">
        <f t="shared" ref="F22:G84" si="7">$C22*D22</f>
        <v>-0.67100000000000004</v>
      </c>
      <c r="G22" s="56">
        <f t="shared" si="7"/>
        <v>1.3314600000740029E-2</v>
      </c>
      <c r="H22" s="56">
        <f t="shared" ref="H22:H84" si="8">C22*D22*D22</f>
        <v>0.45024100000000006</v>
      </c>
      <c r="I22" s="56">
        <f t="shared" ref="I22:I84" si="9">C22*D22*D22*D22</f>
        <v>-0.30211171100000006</v>
      </c>
      <c r="J22" s="56">
        <f t="shared" ref="J22:J84" si="10">C22*D22*D22*D22*D22</f>
        <v>0.20271695808100004</v>
      </c>
      <c r="K22" s="56">
        <f t="shared" ref="K22:K84" si="11">C22*E22*D22</f>
        <v>-8.9340966004965595E-3</v>
      </c>
      <c r="L22" s="56">
        <f t="shared" ref="L22:L84" si="12">C22*E22*D22*D22</f>
        <v>5.9947788189331922E-3</v>
      </c>
      <c r="M22" s="56">
        <f t="shared" ca="1" si="4"/>
        <v>1.1859794811168178E-2</v>
      </c>
      <c r="N22" s="56">
        <f t="shared" ref="N22:N84" ca="1" si="13">C22*(M22-E22)^2</f>
        <v>2.1164581396051901E-6</v>
      </c>
      <c r="O22" s="169">
        <f t="shared" ref="O22:O84" ca="1" si="14">(C22*O$1-O$2*F22+O$3*H22)^2</f>
        <v>41185225.093181908</v>
      </c>
      <c r="P22" s="56">
        <f t="shared" ref="P22:P84" ca="1" si="15">(-C22*O$2+O$4*F22-O$5*H22)^2</f>
        <v>252213829.72188494</v>
      </c>
      <c r="Q22" s="56">
        <f t="shared" ref="Q22:Q84" ca="1" si="16">+(C22*O$3-F22*O$5+H22*O$6)^2</f>
        <v>44033406.040279627</v>
      </c>
      <c r="R22" s="13">
        <f t="shared" ca="1" si="5"/>
        <v>1.4548051895718513E-3</v>
      </c>
      <c r="U22" s="13">
        <v>2.5</v>
      </c>
      <c r="V22" s="13">
        <f t="shared" ca="1" si="0"/>
        <v>-6.5845421962178671E-2</v>
      </c>
      <c r="AA22" s="13">
        <v>22</v>
      </c>
      <c r="AB22" s="13" t="s">
        <v>160</v>
      </c>
    </row>
    <row r="23" spans="1:28">
      <c r="A23" s="117">
        <v>-6695</v>
      </c>
      <c r="B23" s="117">
        <v>4.0057000005617738E-3</v>
      </c>
      <c r="C23" s="171">
        <v>1</v>
      </c>
      <c r="D23" s="118">
        <f t="shared" si="6"/>
        <v>-0.66949999999999998</v>
      </c>
      <c r="E23" s="118">
        <f t="shared" si="6"/>
        <v>4.0057000005617738E-3</v>
      </c>
      <c r="F23" s="56">
        <f t="shared" si="7"/>
        <v>-0.66949999999999998</v>
      </c>
      <c r="G23" s="56">
        <f t="shared" si="7"/>
        <v>4.0057000005617738E-3</v>
      </c>
      <c r="H23" s="56">
        <f t="shared" si="8"/>
        <v>0.44823025</v>
      </c>
      <c r="I23" s="56">
        <f t="shared" si="9"/>
        <v>-0.30009015237499997</v>
      </c>
      <c r="J23" s="56">
        <f t="shared" si="10"/>
        <v>0.20091035701506249</v>
      </c>
      <c r="K23" s="56">
        <f t="shared" si="11"/>
        <v>-2.6818161503761075E-3</v>
      </c>
      <c r="L23" s="56">
        <f t="shared" si="12"/>
        <v>1.7954759126768039E-3</v>
      </c>
      <c r="M23" s="56">
        <f t="shared" ca="1" si="4"/>
        <v>1.1828260093917903E-2</v>
      </c>
      <c r="N23" s="56">
        <f t="shared" ca="1" si="13"/>
        <v>6.1192446414167859E-5</v>
      </c>
      <c r="O23" s="169">
        <f t="shared" ca="1" si="14"/>
        <v>41513611.108790763</v>
      </c>
      <c r="P23" s="56">
        <f t="shared" ca="1" si="15"/>
        <v>250175854.53255728</v>
      </c>
      <c r="Q23" s="56">
        <f t="shared" ca="1" si="16"/>
        <v>43458786.387849405</v>
      </c>
      <c r="R23" s="13">
        <f t="shared" ca="1" si="5"/>
        <v>-7.8225600933561294E-3</v>
      </c>
      <c r="U23" s="13">
        <v>2.6</v>
      </c>
      <c r="V23" s="13">
        <f t="shared" ca="1" si="0"/>
        <v>-6.8655248906572652E-2</v>
      </c>
      <c r="AA23" s="13">
        <v>23</v>
      </c>
      <c r="AB23" s="13" t="s">
        <v>161</v>
      </c>
    </row>
    <row r="24" spans="1:28">
      <c r="A24" s="117">
        <v>-6695</v>
      </c>
      <c r="B24" s="117">
        <v>1.1005699998349883E-2</v>
      </c>
      <c r="C24" s="171">
        <v>1</v>
      </c>
      <c r="D24" s="118">
        <f t="shared" si="6"/>
        <v>-0.66949999999999998</v>
      </c>
      <c r="E24" s="118">
        <f t="shared" si="6"/>
        <v>1.1005699998349883E-2</v>
      </c>
      <c r="F24" s="56">
        <f t="shared" si="7"/>
        <v>-0.66949999999999998</v>
      </c>
      <c r="G24" s="56">
        <f t="shared" si="7"/>
        <v>1.1005699998349883E-2</v>
      </c>
      <c r="H24" s="56">
        <f t="shared" si="8"/>
        <v>0.44823025</v>
      </c>
      <c r="I24" s="56">
        <f t="shared" si="9"/>
        <v>-0.30009015237499997</v>
      </c>
      <c r="J24" s="56">
        <f t="shared" si="10"/>
        <v>0.20091035701506249</v>
      </c>
      <c r="K24" s="56">
        <f t="shared" si="11"/>
        <v>-7.3683161488952466E-3</v>
      </c>
      <c r="L24" s="56">
        <f t="shared" si="12"/>
        <v>4.9330876616853672E-3</v>
      </c>
      <c r="M24" s="56">
        <f t="shared" ca="1" si="4"/>
        <v>1.1828260093917903E-2</v>
      </c>
      <c r="N24" s="56">
        <f t="shared" ca="1" si="13"/>
        <v>6.7660511082087098E-7</v>
      </c>
      <c r="O24" s="169">
        <f t="shared" ca="1" si="14"/>
        <v>41513611.108790763</v>
      </c>
      <c r="P24" s="56">
        <f t="shared" ca="1" si="15"/>
        <v>250175854.53255728</v>
      </c>
      <c r="Q24" s="56">
        <f t="shared" ca="1" si="16"/>
        <v>43458786.387849405</v>
      </c>
      <c r="R24" s="13">
        <f t="shared" ca="1" si="5"/>
        <v>-8.2256009556802047E-4</v>
      </c>
      <c r="U24" s="13">
        <v>2.7</v>
      </c>
      <c r="V24" s="13">
        <f t="shared" ca="1" si="0"/>
        <v>-7.1487046581842892E-2</v>
      </c>
      <c r="AA24" s="13">
        <v>24</v>
      </c>
      <c r="AB24" s="13" t="s">
        <v>146</v>
      </c>
    </row>
    <row r="25" spans="1:28">
      <c r="A25" s="117">
        <v>-6695</v>
      </c>
      <c r="B25" s="117">
        <v>2.50056999939261E-2</v>
      </c>
      <c r="C25" s="171">
        <v>1</v>
      </c>
      <c r="D25" s="118">
        <f t="shared" si="6"/>
        <v>-0.66949999999999998</v>
      </c>
      <c r="E25" s="118">
        <f t="shared" si="6"/>
        <v>2.50056999939261E-2</v>
      </c>
      <c r="F25" s="56">
        <f t="shared" si="7"/>
        <v>-0.66949999999999998</v>
      </c>
      <c r="G25" s="56">
        <f t="shared" si="7"/>
        <v>2.50056999939261E-2</v>
      </c>
      <c r="H25" s="56">
        <f t="shared" si="8"/>
        <v>0.44823025</v>
      </c>
      <c r="I25" s="56">
        <f t="shared" si="9"/>
        <v>-0.30009015237499997</v>
      </c>
      <c r="J25" s="56">
        <f t="shared" si="10"/>
        <v>0.20091035701506249</v>
      </c>
      <c r="K25" s="56">
        <f t="shared" si="11"/>
        <v>-1.6741316145933525E-2</v>
      </c>
      <c r="L25" s="56">
        <f t="shared" si="12"/>
        <v>1.1208311159702495E-2</v>
      </c>
      <c r="M25" s="56">
        <f t="shared" ca="1" si="4"/>
        <v>1.1828260093917903E-2</v>
      </c>
      <c r="N25" s="56">
        <f t="shared" ca="1" si="13"/>
        <v>1.7364492231832805E-4</v>
      </c>
      <c r="O25" s="169">
        <f t="shared" ca="1" si="14"/>
        <v>41513611.108790763</v>
      </c>
      <c r="P25" s="56">
        <f t="shared" ca="1" si="15"/>
        <v>250175854.53255728</v>
      </c>
      <c r="Q25" s="56">
        <f t="shared" ca="1" si="16"/>
        <v>43458786.387849405</v>
      </c>
      <c r="R25" s="13">
        <f t="shared" ca="1" si="5"/>
        <v>1.3177439900008197E-2</v>
      </c>
      <c r="U25" s="13">
        <v>2.8</v>
      </c>
      <c r="V25" s="13">
        <f t="shared" ca="1" si="0"/>
        <v>-7.4340814987989362E-2</v>
      </c>
      <c r="AA25" s="13">
        <v>25</v>
      </c>
      <c r="AB25" s="13" t="s">
        <v>147</v>
      </c>
    </row>
    <row r="26" spans="1:28">
      <c r="A26" s="117">
        <v>-6691.5</v>
      </c>
      <c r="B26" s="117">
        <v>2.560028999869246E-2</v>
      </c>
      <c r="C26" s="171">
        <v>1</v>
      </c>
      <c r="D26" s="118">
        <f t="shared" si="6"/>
        <v>-0.66915000000000002</v>
      </c>
      <c r="E26" s="118">
        <f t="shared" si="6"/>
        <v>2.560028999869246E-2</v>
      </c>
      <c r="F26" s="56">
        <f t="shared" si="7"/>
        <v>-0.66915000000000002</v>
      </c>
      <c r="G26" s="56">
        <f t="shared" si="7"/>
        <v>2.560028999869246E-2</v>
      </c>
      <c r="H26" s="56">
        <f t="shared" si="8"/>
        <v>0.44776172250000001</v>
      </c>
      <c r="I26" s="56">
        <f t="shared" si="9"/>
        <v>-0.29961975661087503</v>
      </c>
      <c r="J26" s="56">
        <f t="shared" si="10"/>
        <v>0.20049056013616703</v>
      </c>
      <c r="K26" s="56">
        <f t="shared" si="11"/>
        <v>-1.713043405262506E-2</v>
      </c>
      <c r="L26" s="56">
        <f t="shared" si="12"/>
        <v>1.1462829946314059E-2</v>
      </c>
      <c r="M26" s="56">
        <f t="shared" ca="1" si="4"/>
        <v>1.1820901281923762E-2</v>
      </c>
      <c r="N26" s="56">
        <f t="shared" ca="1" si="13"/>
        <v>1.8987155340781251E-4</v>
      </c>
      <c r="O26" s="169">
        <f t="shared" ca="1" si="14"/>
        <v>41590356.350270368</v>
      </c>
      <c r="P26" s="56">
        <f t="shared" ca="1" si="15"/>
        <v>249701808.83179042</v>
      </c>
      <c r="Q26" s="56">
        <f t="shared" ca="1" si="16"/>
        <v>43325344.822554752</v>
      </c>
      <c r="R26" s="13">
        <f t="shared" ca="1" si="5"/>
        <v>1.3779388716768698E-2</v>
      </c>
      <c r="U26" s="13">
        <v>2.9</v>
      </c>
      <c r="V26" s="13">
        <f t="shared" ca="1" si="0"/>
        <v>-7.7216554125012105E-2</v>
      </c>
      <c r="AA26" s="13">
        <v>26</v>
      </c>
      <c r="AB26" s="13" t="s">
        <v>162</v>
      </c>
    </row>
    <row r="27" spans="1:28">
      <c r="A27" s="117">
        <v>-6646.5</v>
      </c>
      <c r="B27" s="117">
        <v>5.6735899925115518E-3</v>
      </c>
      <c r="C27" s="171">
        <v>1</v>
      </c>
      <c r="D27" s="118">
        <f t="shared" si="6"/>
        <v>-0.66464999999999996</v>
      </c>
      <c r="E27" s="118">
        <f t="shared" si="6"/>
        <v>5.6735899925115518E-3</v>
      </c>
      <c r="F27" s="56">
        <f t="shared" si="7"/>
        <v>-0.66464999999999996</v>
      </c>
      <c r="G27" s="56">
        <f t="shared" si="7"/>
        <v>5.6735899925115518E-3</v>
      </c>
      <c r="H27" s="56">
        <f t="shared" si="8"/>
        <v>0.44175962249999995</v>
      </c>
      <c r="I27" s="56">
        <f t="shared" si="9"/>
        <v>-0.29361553309462496</v>
      </c>
      <c r="J27" s="56">
        <f t="shared" si="10"/>
        <v>0.19515156407134246</v>
      </c>
      <c r="K27" s="56">
        <f t="shared" si="11"/>
        <v>-3.7709515885228028E-3</v>
      </c>
      <c r="L27" s="56">
        <f t="shared" si="12"/>
        <v>2.5063629733116806E-3</v>
      </c>
      <c r="M27" s="56">
        <f t="shared" ca="1" si="4"/>
        <v>1.1726264009296151E-2</v>
      </c>
      <c r="N27" s="56">
        <f t="shared" ca="1" si="13"/>
        <v>3.6634862753459415E-5</v>
      </c>
      <c r="O27" s="169">
        <f t="shared" ca="1" si="14"/>
        <v>42581150.506620571</v>
      </c>
      <c r="P27" s="56">
        <f t="shared" ca="1" si="15"/>
        <v>243656713.88511378</v>
      </c>
      <c r="Q27" s="56">
        <f t="shared" ca="1" si="16"/>
        <v>41631029.076678492</v>
      </c>
      <c r="R27" s="13">
        <f t="shared" ca="1" si="5"/>
        <v>-6.052674016784599E-3</v>
      </c>
      <c r="U27" s="13">
        <v>3</v>
      </c>
      <c r="V27" s="13">
        <f t="shared" ca="1" si="0"/>
        <v>-8.0114263992911106E-2</v>
      </c>
    </row>
    <row r="28" spans="1:28">
      <c r="A28" s="117">
        <v>-6646.5</v>
      </c>
      <c r="B28" s="117">
        <v>1.8673589991522022E-2</v>
      </c>
      <c r="C28" s="171">
        <v>1</v>
      </c>
      <c r="D28" s="118">
        <f t="shared" si="6"/>
        <v>-0.66464999999999996</v>
      </c>
      <c r="E28" s="118">
        <f t="shared" si="6"/>
        <v>1.8673589991522022E-2</v>
      </c>
      <c r="F28" s="56">
        <f t="shared" si="7"/>
        <v>-0.66464999999999996</v>
      </c>
      <c r="G28" s="56">
        <f t="shared" si="7"/>
        <v>1.8673589991522022E-2</v>
      </c>
      <c r="H28" s="56">
        <f t="shared" si="8"/>
        <v>0.44175962249999995</v>
      </c>
      <c r="I28" s="56">
        <f t="shared" si="9"/>
        <v>-0.29361553309462496</v>
      </c>
      <c r="J28" s="56">
        <f t="shared" si="10"/>
        <v>0.19515156407134246</v>
      </c>
      <c r="K28" s="56">
        <f t="shared" si="11"/>
        <v>-1.2411401587865111E-2</v>
      </c>
      <c r="L28" s="56">
        <f t="shared" si="12"/>
        <v>8.2492380653745451E-3</v>
      </c>
      <c r="M28" s="56">
        <f t="shared" ca="1" si="4"/>
        <v>1.1726264009296151E-2</v>
      </c>
      <c r="N28" s="56">
        <f t="shared" ca="1" si="13"/>
        <v>4.8265338303310658E-5</v>
      </c>
      <c r="O28" s="169">
        <f t="shared" ca="1" si="14"/>
        <v>42581150.506620571</v>
      </c>
      <c r="P28" s="56">
        <f t="shared" ca="1" si="15"/>
        <v>243656713.88511378</v>
      </c>
      <c r="Q28" s="56">
        <f t="shared" ca="1" si="16"/>
        <v>41631029.076678492</v>
      </c>
      <c r="R28" s="13">
        <f t="shared" ca="1" si="5"/>
        <v>6.9473259822258708E-3</v>
      </c>
    </row>
    <row r="29" spans="1:28">
      <c r="A29" s="117">
        <v>-6541.5</v>
      </c>
      <c r="B29" s="117">
        <v>3.5112899931846187E-3</v>
      </c>
      <c r="C29" s="171">
        <v>1</v>
      </c>
      <c r="D29" s="118">
        <f t="shared" si="6"/>
        <v>-0.65415000000000001</v>
      </c>
      <c r="E29" s="118">
        <f t="shared" si="6"/>
        <v>3.5112899931846187E-3</v>
      </c>
      <c r="F29" s="56">
        <f t="shared" si="7"/>
        <v>-0.65415000000000001</v>
      </c>
      <c r="G29" s="56">
        <f t="shared" si="7"/>
        <v>3.5112899931846187E-3</v>
      </c>
      <c r="H29" s="56">
        <f t="shared" si="8"/>
        <v>0.42791222249999999</v>
      </c>
      <c r="I29" s="56">
        <f t="shared" si="9"/>
        <v>-0.27991878034837497</v>
      </c>
      <c r="J29" s="56">
        <f t="shared" si="10"/>
        <v>0.1831088701648895</v>
      </c>
      <c r="K29" s="56">
        <f t="shared" si="11"/>
        <v>-2.2969103490417184E-3</v>
      </c>
      <c r="L29" s="56">
        <f t="shared" si="12"/>
        <v>1.5025239048256402E-3</v>
      </c>
      <c r="M29" s="56">
        <f t="shared" ca="1" si="4"/>
        <v>1.1505270686992744E-2</v>
      </c>
      <c r="N29" s="56">
        <f t="shared" ca="1" si="13"/>
        <v>6.3903727332977037E-5</v>
      </c>
      <c r="O29" s="169">
        <f t="shared" ca="1" si="14"/>
        <v>44921727.079550184</v>
      </c>
      <c r="P29" s="56">
        <f t="shared" ca="1" si="15"/>
        <v>229907768.98577315</v>
      </c>
      <c r="Q29" s="56">
        <f t="shared" ca="1" si="16"/>
        <v>37830254.735089786</v>
      </c>
      <c r="R29" s="13">
        <f t="shared" ca="1" si="5"/>
        <v>-7.993980693808125E-3</v>
      </c>
    </row>
    <row r="30" spans="1:28">
      <c r="A30" s="117">
        <v>-6508</v>
      </c>
      <c r="B30" s="117">
        <v>9.4880799952079542E-3</v>
      </c>
      <c r="C30" s="171">
        <v>1</v>
      </c>
      <c r="D30" s="118">
        <f t="shared" si="6"/>
        <v>-0.65080000000000005</v>
      </c>
      <c r="E30" s="118">
        <f t="shared" si="6"/>
        <v>9.4880799952079542E-3</v>
      </c>
      <c r="F30" s="56">
        <f t="shared" si="7"/>
        <v>-0.65080000000000005</v>
      </c>
      <c r="G30" s="56">
        <f t="shared" si="7"/>
        <v>9.4880799952079542E-3</v>
      </c>
      <c r="H30" s="56">
        <f t="shared" si="8"/>
        <v>0.42354064000000008</v>
      </c>
      <c r="I30" s="56">
        <f t="shared" si="9"/>
        <v>-0.27564024851200009</v>
      </c>
      <c r="J30" s="56">
        <f t="shared" si="10"/>
        <v>0.17938667373160966</v>
      </c>
      <c r="K30" s="56">
        <f t="shared" si="11"/>
        <v>-6.1748424608813373E-3</v>
      </c>
      <c r="L30" s="56">
        <f t="shared" si="12"/>
        <v>4.0185874735415746E-3</v>
      </c>
      <c r="M30" s="56">
        <f t="shared" ca="1" si="4"/>
        <v>1.1434712324337126E-2</v>
      </c>
      <c r="N30" s="56">
        <f t="shared" ca="1" si="13"/>
        <v>3.7893774248108654E-6</v>
      </c>
      <c r="O30" s="169">
        <f t="shared" ca="1" si="14"/>
        <v>45676717.941842034</v>
      </c>
      <c r="P30" s="56">
        <f t="shared" ca="1" si="15"/>
        <v>225625120.30683729</v>
      </c>
      <c r="Q30" s="56">
        <f t="shared" ca="1" si="16"/>
        <v>36662053.737770952</v>
      </c>
      <c r="R30" s="13">
        <f t="shared" ca="1" si="5"/>
        <v>-1.9466323291291721E-3</v>
      </c>
    </row>
    <row r="31" spans="1:28">
      <c r="A31" s="117">
        <v>-6508</v>
      </c>
      <c r="B31" s="117">
        <v>1.2488079992181156E-2</v>
      </c>
      <c r="C31" s="171">
        <v>1</v>
      </c>
      <c r="D31" s="118">
        <f t="shared" si="6"/>
        <v>-0.65080000000000005</v>
      </c>
      <c r="E31" s="118">
        <f t="shared" si="6"/>
        <v>1.2488079992181156E-2</v>
      </c>
      <c r="F31" s="56">
        <f t="shared" si="7"/>
        <v>-0.65080000000000005</v>
      </c>
      <c r="G31" s="56">
        <f t="shared" si="7"/>
        <v>1.2488079992181156E-2</v>
      </c>
      <c r="H31" s="56">
        <f t="shared" si="8"/>
        <v>0.42354064000000008</v>
      </c>
      <c r="I31" s="56">
        <f t="shared" si="9"/>
        <v>-0.27564024851200009</v>
      </c>
      <c r="J31" s="56">
        <f t="shared" si="10"/>
        <v>0.17938667373160966</v>
      </c>
      <c r="K31" s="56">
        <f t="shared" si="11"/>
        <v>-8.1272424589114971E-3</v>
      </c>
      <c r="L31" s="56">
        <f t="shared" si="12"/>
        <v>5.2892093922596028E-3</v>
      </c>
      <c r="M31" s="56">
        <f t="shared" ca="1" si="4"/>
        <v>1.1434712324337126E-2</v>
      </c>
      <c r="N31" s="56">
        <f t="shared" ca="1" si="13"/>
        <v>1.1095834436591698E-6</v>
      </c>
      <c r="O31" s="169">
        <f t="shared" ca="1" si="14"/>
        <v>45676717.941842034</v>
      </c>
      <c r="P31" s="56">
        <f t="shared" ca="1" si="15"/>
        <v>225625120.30683729</v>
      </c>
      <c r="Q31" s="56">
        <f t="shared" ca="1" si="16"/>
        <v>36662053.737770952</v>
      </c>
      <c r="R31" s="13">
        <f t="shared" ca="1" si="5"/>
        <v>1.0533676678440296E-3</v>
      </c>
    </row>
    <row r="32" spans="1:28">
      <c r="A32" s="117">
        <v>-6508</v>
      </c>
      <c r="B32" s="117">
        <v>1.2488079992181156E-2</v>
      </c>
      <c r="C32" s="171">
        <v>1</v>
      </c>
      <c r="D32" s="118">
        <f t="shared" si="6"/>
        <v>-0.65080000000000005</v>
      </c>
      <c r="E32" s="118">
        <f t="shared" si="6"/>
        <v>1.2488079992181156E-2</v>
      </c>
      <c r="F32" s="56">
        <f t="shared" si="7"/>
        <v>-0.65080000000000005</v>
      </c>
      <c r="G32" s="56">
        <f t="shared" si="7"/>
        <v>1.2488079992181156E-2</v>
      </c>
      <c r="H32" s="56">
        <f t="shared" si="8"/>
        <v>0.42354064000000008</v>
      </c>
      <c r="I32" s="56">
        <f t="shared" si="9"/>
        <v>-0.27564024851200009</v>
      </c>
      <c r="J32" s="56">
        <f t="shared" si="10"/>
        <v>0.17938667373160966</v>
      </c>
      <c r="K32" s="56">
        <f t="shared" si="11"/>
        <v>-8.1272424589114971E-3</v>
      </c>
      <c r="L32" s="56">
        <f t="shared" si="12"/>
        <v>5.2892093922596028E-3</v>
      </c>
      <c r="M32" s="56">
        <f t="shared" ca="1" si="4"/>
        <v>1.1434712324337126E-2</v>
      </c>
      <c r="N32" s="56">
        <f t="shared" ca="1" si="13"/>
        <v>1.1095834436591698E-6</v>
      </c>
      <c r="O32" s="169">
        <f t="shared" ca="1" si="14"/>
        <v>45676717.941842034</v>
      </c>
      <c r="P32" s="56">
        <f t="shared" ca="1" si="15"/>
        <v>225625120.30683729</v>
      </c>
      <c r="Q32" s="56">
        <f t="shared" ca="1" si="16"/>
        <v>36662053.737770952</v>
      </c>
      <c r="R32" s="13">
        <f t="shared" ca="1" si="5"/>
        <v>1.0533676678440296E-3</v>
      </c>
    </row>
    <row r="33" spans="1:18">
      <c r="A33" s="117">
        <v>-6485.5</v>
      </c>
      <c r="B33" s="117">
        <v>2.0247299980837852E-3</v>
      </c>
      <c r="C33" s="171">
        <v>1</v>
      </c>
      <c r="D33" s="118">
        <f t="shared" si="6"/>
        <v>-0.64854999999999996</v>
      </c>
      <c r="E33" s="118">
        <f t="shared" si="6"/>
        <v>2.0247299980837852E-3</v>
      </c>
      <c r="F33" s="56">
        <f t="shared" si="7"/>
        <v>-0.64854999999999996</v>
      </c>
      <c r="G33" s="56">
        <f t="shared" si="7"/>
        <v>2.0247299980837852E-3</v>
      </c>
      <c r="H33" s="56">
        <f t="shared" si="8"/>
        <v>0.42061710249999995</v>
      </c>
      <c r="I33" s="56">
        <f t="shared" si="9"/>
        <v>-0.27279122182637494</v>
      </c>
      <c r="J33" s="56">
        <f t="shared" si="10"/>
        <v>0.17691874691549545</v>
      </c>
      <c r="K33" s="56">
        <f t="shared" si="11"/>
        <v>-1.3131386402572389E-3</v>
      </c>
      <c r="L33" s="56">
        <f t="shared" si="12"/>
        <v>8.5163606513883217E-4</v>
      </c>
      <c r="M33" s="56">
        <f t="shared" ca="1" si="4"/>
        <v>1.1387308537709468E-2</v>
      </c>
      <c r="N33" s="56">
        <f t="shared" ca="1" si="13"/>
        <v>8.765787691065938E-5</v>
      </c>
      <c r="O33" s="169">
        <f t="shared" ca="1" si="14"/>
        <v>46185984.220267721</v>
      </c>
      <c r="P33" s="56">
        <f t="shared" ca="1" si="15"/>
        <v>222776689.72229072</v>
      </c>
      <c r="Q33" s="56">
        <f t="shared" ca="1" si="16"/>
        <v>35889378.897894077</v>
      </c>
      <c r="R33" s="13">
        <f t="shared" ca="1" si="5"/>
        <v>-9.3625785396256826E-3</v>
      </c>
    </row>
    <row r="34" spans="1:18">
      <c r="A34" s="117">
        <v>-6485.5</v>
      </c>
      <c r="B34" s="117">
        <v>1.0024729992437642E-2</v>
      </c>
      <c r="C34" s="171">
        <v>1</v>
      </c>
      <c r="D34" s="118">
        <f t="shared" si="6"/>
        <v>-0.64854999999999996</v>
      </c>
      <c r="E34" s="118">
        <f t="shared" si="6"/>
        <v>1.0024729992437642E-2</v>
      </c>
      <c r="F34" s="56">
        <f t="shared" si="7"/>
        <v>-0.64854999999999996</v>
      </c>
      <c r="G34" s="56">
        <f t="shared" si="7"/>
        <v>1.0024729992437642E-2</v>
      </c>
      <c r="H34" s="56">
        <f t="shared" si="8"/>
        <v>0.42061710249999995</v>
      </c>
      <c r="I34" s="56">
        <f t="shared" si="9"/>
        <v>-0.27279122182637494</v>
      </c>
      <c r="J34" s="56">
        <f t="shared" si="10"/>
        <v>0.17691874691549545</v>
      </c>
      <c r="K34" s="56">
        <f t="shared" si="11"/>
        <v>-6.501538636595432E-3</v>
      </c>
      <c r="L34" s="56">
        <f t="shared" si="12"/>
        <v>4.216572882763967E-3</v>
      </c>
      <c r="M34" s="56">
        <f t="shared" ca="1" si="4"/>
        <v>1.1387308537709468E-2</v>
      </c>
      <c r="N34" s="56">
        <f t="shared" ca="1" si="13"/>
        <v>1.8566202920350846E-6</v>
      </c>
      <c r="O34" s="169">
        <f t="shared" ca="1" si="14"/>
        <v>46185984.220267721</v>
      </c>
      <c r="P34" s="56">
        <f t="shared" ca="1" si="15"/>
        <v>222776689.72229072</v>
      </c>
      <c r="Q34" s="56">
        <f t="shared" ca="1" si="16"/>
        <v>35889378.897894077</v>
      </c>
      <c r="R34" s="13">
        <f t="shared" ca="1" si="5"/>
        <v>-1.3625785452718257E-3</v>
      </c>
    </row>
    <row r="35" spans="1:18">
      <c r="A35" s="117">
        <v>-6485.5</v>
      </c>
      <c r="B35" s="117">
        <v>1.1024729996279348E-2</v>
      </c>
      <c r="C35" s="171">
        <v>1</v>
      </c>
      <c r="D35" s="118">
        <f t="shared" si="6"/>
        <v>-0.64854999999999996</v>
      </c>
      <c r="E35" s="118">
        <f t="shared" si="6"/>
        <v>1.1024729996279348E-2</v>
      </c>
      <c r="F35" s="56">
        <f t="shared" si="7"/>
        <v>-0.64854999999999996</v>
      </c>
      <c r="G35" s="56">
        <f t="shared" si="7"/>
        <v>1.1024729996279348E-2</v>
      </c>
      <c r="H35" s="56">
        <f t="shared" si="8"/>
        <v>0.42061710249999995</v>
      </c>
      <c r="I35" s="56">
        <f t="shared" si="9"/>
        <v>-0.27279122182637494</v>
      </c>
      <c r="J35" s="56">
        <f t="shared" si="10"/>
        <v>0.17691874691549545</v>
      </c>
      <c r="K35" s="56">
        <f t="shared" si="11"/>
        <v>-7.1500886390869706E-3</v>
      </c>
      <c r="L35" s="56">
        <f t="shared" si="12"/>
        <v>4.6371899868798546E-3</v>
      </c>
      <c r="M35" s="56">
        <f t="shared" ca="1" si="4"/>
        <v>1.1387308537709468E-2</v>
      </c>
      <c r="N35" s="56">
        <f t="shared" ca="1" si="13"/>
        <v>1.3146319870559326E-7</v>
      </c>
      <c r="O35" s="169">
        <f t="shared" ca="1" si="14"/>
        <v>46185984.220267721</v>
      </c>
      <c r="P35" s="56">
        <f t="shared" ca="1" si="15"/>
        <v>222776689.72229072</v>
      </c>
      <c r="Q35" s="56">
        <f t="shared" ca="1" si="16"/>
        <v>35889378.897894077</v>
      </c>
      <c r="R35" s="13">
        <f t="shared" ca="1" si="5"/>
        <v>-3.6257854143012004E-4</v>
      </c>
    </row>
    <row r="36" spans="1:18">
      <c r="A36" s="117">
        <v>-5551</v>
      </c>
      <c r="B36" s="117">
        <v>6.780259995139204E-3</v>
      </c>
      <c r="C36" s="171">
        <v>1</v>
      </c>
      <c r="D36" s="118">
        <f t="shared" si="6"/>
        <v>-0.55510000000000004</v>
      </c>
      <c r="E36" s="118">
        <f t="shared" si="6"/>
        <v>6.780259995139204E-3</v>
      </c>
      <c r="F36" s="56">
        <f t="shared" si="7"/>
        <v>-0.55510000000000004</v>
      </c>
      <c r="G36" s="56">
        <f t="shared" si="7"/>
        <v>6.780259995139204E-3</v>
      </c>
      <c r="H36" s="56">
        <f t="shared" si="8"/>
        <v>0.30813601000000002</v>
      </c>
      <c r="I36" s="56">
        <f t="shared" si="9"/>
        <v>-0.17104629915100003</v>
      </c>
      <c r="J36" s="56">
        <f t="shared" si="10"/>
        <v>9.4947800658720119E-2</v>
      </c>
      <c r="K36" s="56">
        <f t="shared" si="11"/>
        <v>-3.7637223233017722E-3</v>
      </c>
      <c r="L36" s="56">
        <f t="shared" si="12"/>
        <v>2.0892422616648138E-3</v>
      </c>
      <c r="M36" s="56">
        <f t="shared" ca="1" si="4"/>
        <v>9.4086468728709054E-3</v>
      </c>
      <c r="N36" s="56">
        <f t="shared" ca="1" si="13"/>
        <v>6.9084175790322026E-6</v>
      </c>
      <c r="O36" s="169">
        <f t="shared" ca="1" si="14"/>
        <v>68658752.908067793</v>
      </c>
      <c r="P36" s="56">
        <f t="shared" ca="1" si="15"/>
        <v>123274547.52363749</v>
      </c>
      <c r="Q36" s="56">
        <f t="shared" ca="1" si="16"/>
        <v>11727333.801155085</v>
      </c>
      <c r="R36" s="13">
        <f t="shared" ca="1" si="5"/>
        <v>-2.6283868777317015E-3</v>
      </c>
    </row>
    <row r="37" spans="1:18">
      <c r="A37" s="117">
        <v>-5457.5</v>
      </c>
      <c r="B37" s="117">
        <v>4.5214499987196177E-3</v>
      </c>
      <c r="C37" s="171">
        <v>1</v>
      </c>
      <c r="D37" s="118">
        <f t="shared" si="6"/>
        <v>-0.54574999999999996</v>
      </c>
      <c r="E37" s="118">
        <f t="shared" si="6"/>
        <v>4.5214499987196177E-3</v>
      </c>
      <c r="F37" s="56">
        <f t="shared" si="7"/>
        <v>-0.54574999999999996</v>
      </c>
      <c r="G37" s="56">
        <f t="shared" si="7"/>
        <v>4.5214499987196177E-3</v>
      </c>
      <c r="H37" s="56">
        <f t="shared" si="8"/>
        <v>0.29784306249999998</v>
      </c>
      <c r="I37" s="56">
        <f t="shared" si="9"/>
        <v>-0.16254785135937497</v>
      </c>
      <c r="J37" s="56">
        <f t="shared" si="10"/>
        <v>8.8710489879378879E-2</v>
      </c>
      <c r="K37" s="56">
        <f t="shared" si="11"/>
        <v>-2.4675813368012314E-3</v>
      </c>
      <c r="L37" s="56">
        <f t="shared" si="12"/>
        <v>1.346682514559272E-3</v>
      </c>
      <c r="M37" s="56">
        <f t="shared" ca="1" si="4"/>
        <v>9.2096189476340677E-3</v>
      </c>
      <c r="N37" s="56">
        <f t="shared" ca="1" si="13"/>
        <v>2.1978928093565618E-5</v>
      </c>
      <c r="O37" s="169">
        <f t="shared" ca="1" si="14"/>
        <v>71023913.594698533</v>
      </c>
      <c r="P37" s="56">
        <f t="shared" ca="1" si="15"/>
        <v>115222007.91410853</v>
      </c>
      <c r="Q37" s="56">
        <f t="shared" ca="1" si="16"/>
        <v>10101464.50624226</v>
      </c>
      <c r="R37" s="13">
        <f t="shared" ca="1" si="5"/>
        <v>-4.68816894891445E-3</v>
      </c>
    </row>
    <row r="38" spans="1:18">
      <c r="A38" s="117">
        <v>-5446.5</v>
      </c>
      <c r="B38" s="117">
        <v>1.2961589993210509E-2</v>
      </c>
      <c r="C38" s="171">
        <v>1</v>
      </c>
      <c r="D38" s="118">
        <f t="shared" si="6"/>
        <v>-0.54464999999999997</v>
      </c>
      <c r="E38" s="118">
        <f t="shared" si="6"/>
        <v>1.2961589993210509E-2</v>
      </c>
      <c r="F38" s="56">
        <f t="shared" si="7"/>
        <v>-0.54464999999999997</v>
      </c>
      <c r="G38" s="56">
        <f t="shared" si="7"/>
        <v>1.2961589993210509E-2</v>
      </c>
      <c r="H38" s="56">
        <f t="shared" si="8"/>
        <v>0.29664362249999998</v>
      </c>
      <c r="I38" s="56">
        <f t="shared" si="9"/>
        <v>-0.16156694899462498</v>
      </c>
      <c r="J38" s="56">
        <f t="shared" si="10"/>
        <v>8.7997438769922484E-2</v>
      </c>
      <c r="K38" s="56">
        <f t="shared" si="11"/>
        <v>-7.0595299898021033E-3</v>
      </c>
      <c r="L38" s="56">
        <f t="shared" si="12"/>
        <v>3.8449730089457155E-3</v>
      </c>
      <c r="M38" s="56">
        <f t="shared" ca="1" si="4"/>
        <v>9.1861912699286331E-3</v>
      </c>
      <c r="N38" s="56">
        <f t="shared" ca="1" si="13"/>
        <v>1.4253635519758421E-5</v>
      </c>
      <c r="O38" s="169">
        <f t="shared" ca="1" si="14"/>
        <v>71303271.577493802</v>
      </c>
      <c r="P38" s="56">
        <f t="shared" ca="1" si="15"/>
        <v>114296040.69155155</v>
      </c>
      <c r="Q38" s="56">
        <f t="shared" ca="1" si="16"/>
        <v>9918951.0924602449</v>
      </c>
      <c r="R38" s="13">
        <f t="shared" ca="1" si="5"/>
        <v>3.7753987232818764E-3</v>
      </c>
    </row>
    <row r="39" spans="1:18">
      <c r="A39" s="117">
        <v>-5446</v>
      </c>
      <c r="B39" s="117">
        <v>1.0617959997034632E-2</v>
      </c>
      <c r="C39" s="171">
        <v>1</v>
      </c>
      <c r="D39" s="118">
        <f t="shared" si="6"/>
        <v>-0.54459999999999997</v>
      </c>
      <c r="E39" s="118">
        <f t="shared" si="6"/>
        <v>1.0617959997034632E-2</v>
      </c>
      <c r="F39" s="56">
        <f t="shared" si="7"/>
        <v>-0.54459999999999997</v>
      </c>
      <c r="G39" s="56">
        <f t="shared" si="7"/>
        <v>1.0617959997034632E-2</v>
      </c>
      <c r="H39" s="56">
        <f t="shared" si="8"/>
        <v>0.29658915999999996</v>
      </c>
      <c r="I39" s="56">
        <f t="shared" si="9"/>
        <v>-0.16152245653599998</v>
      </c>
      <c r="J39" s="56">
        <f t="shared" si="10"/>
        <v>8.7965129829505578E-2</v>
      </c>
      <c r="K39" s="56">
        <f t="shared" si="11"/>
        <v>-5.7825410143850604E-3</v>
      </c>
      <c r="L39" s="56">
        <f t="shared" si="12"/>
        <v>3.1491718364341039E-3</v>
      </c>
      <c r="M39" s="56">
        <f t="shared" ca="1" si="4"/>
        <v>9.1851263123216269E-3</v>
      </c>
      <c r="N39" s="56">
        <f t="shared" ca="1" si="13"/>
        <v>2.0530123680482462E-6</v>
      </c>
      <c r="O39" s="169">
        <f t="shared" ca="1" si="14"/>
        <v>71315975.045410693</v>
      </c>
      <c r="P39" s="56">
        <f t="shared" ca="1" si="15"/>
        <v>114254057.59198353</v>
      </c>
      <c r="Q39" s="56">
        <f t="shared" ca="1" si="16"/>
        <v>9910698.5265690666</v>
      </c>
      <c r="R39" s="13">
        <f t="shared" ca="1" si="5"/>
        <v>1.4328336847130047E-3</v>
      </c>
    </row>
    <row r="40" spans="1:18">
      <c r="A40" s="117">
        <v>-5442.5</v>
      </c>
      <c r="B40" s="117">
        <v>1.2125499924877658E-3</v>
      </c>
      <c r="C40" s="171">
        <v>1</v>
      </c>
      <c r="D40" s="118">
        <f t="shared" si="6"/>
        <v>-0.54425000000000001</v>
      </c>
      <c r="E40" s="118">
        <f t="shared" si="6"/>
        <v>1.2125499924877658E-3</v>
      </c>
      <c r="F40" s="56">
        <f t="shared" si="7"/>
        <v>-0.54425000000000001</v>
      </c>
      <c r="G40" s="56">
        <f t="shared" si="7"/>
        <v>1.2125499924877658E-3</v>
      </c>
      <c r="H40" s="56">
        <f t="shared" si="8"/>
        <v>0.29620806250000004</v>
      </c>
      <c r="I40" s="56">
        <f t="shared" si="9"/>
        <v>-0.16121123801562504</v>
      </c>
      <c r="J40" s="56">
        <f t="shared" si="10"/>
        <v>8.7739216290003932E-2</v>
      </c>
      <c r="K40" s="56">
        <f t="shared" si="11"/>
        <v>-6.599303334114666E-4</v>
      </c>
      <c r="L40" s="56">
        <f t="shared" si="12"/>
        <v>3.591670839591907E-4</v>
      </c>
      <c r="M40" s="56">
        <f t="shared" ca="1" si="4"/>
        <v>9.1776714552774599E-3</v>
      </c>
      <c r="N40" s="56">
        <f t="shared" ca="1" si="13"/>
        <v>6.3443159916993041E-5</v>
      </c>
      <c r="O40" s="169">
        <f t="shared" ca="1" si="14"/>
        <v>71404912.364794642</v>
      </c>
      <c r="P40" s="56">
        <f t="shared" ca="1" si="15"/>
        <v>113960434.52458477</v>
      </c>
      <c r="Q40" s="56">
        <f t="shared" ca="1" si="16"/>
        <v>9853036.3538737912</v>
      </c>
      <c r="R40" s="13">
        <f t="shared" ca="1" si="5"/>
        <v>-7.9651214627896941E-3</v>
      </c>
    </row>
    <row r="41" spans="1:18">
      <c r="A41" s="117">
        <v>-5368</v>
      </c>
      <c r="B41" s="117">
        <v>1.3011679999181069E-2</v>
      </c>
      <c r="C41" s="171">
        <v>1</v>
      </c>
      <c r="D41" s="118">
        <f t="shared" si="6"/>
        <v>-0.53680000000000005</v>
      </c>
      <c r="E41" s="118">
        <f t="shared" si="6"/>
        <v>1.3011679999181069E-2</v>
      </c>
      <c r="F41" s="56">
        <f t="shared" si="7"/>
        <v>-0.53680000000000005</v>
      </c>
      <c r="G41" s="56">
        <f t="shared" si="7"/>
        <v>1.3011679999181069E-2</v>
      </c>
      <c r="H41" s="56">
        <f t="shared" si="8"/>
        <v>0.28815424000000006</v>
      </c>
      <c r="I41" s="56">
        <f t="shared" si="9"/>
        <v>-0.15468119603200006</v>
      </c>
      <c r="J41" s="56">
        <f t="shared" si="10"/>
        <v>8.3032866029977642E-2</v>
      </c>
      <c r="K41" s="56">
        <f t="shared" si="11"/>
        <v>-6.9846698235603985E-3</v>
      </c>
      <c r="L41" s="56">
        <f t="shared" si="12"/>
        <v>3.7493707612872222E-3</v>
      </c>
      <c r="M41" s="56">
        <f t="shared" ca="1" si="4"/>
        <v>9.0189256622359021E-3</v>
      </c>
      <c r="N41" s="56">
        <f t="shared" ca="1" si="13"/>
        <v>1.5942087195194442E-5</v>
      </c>
      <c r="O41" s="169">
        <f t="shared" ca="1" si="14"/>
        <v>73303313.026555002</v>
      </c>
      <c r="P41" s="56">
        <f t="shared" ca="1" si="15"/>
        <v>107817296.54657207</v>
      </c>
      <c r="Q41" s="56">
        <f t="shared" ca="1" si="16"/>
        <v>8669304.283067612</v>
      </c>
      <c r="R41" s="13">
        <f t="shared" ca="1" si="5"/>
        <v>3.9927543369451673E-3</v>
      </c>
    </row>
    <row r="42" spans="1:18">
      <c r="A42" s="117">
        <v>-5368</v>
      </c>
      <c r="B42" s="117">
        <v>1.7011679999995977E-2</v>
      </c>
      <c r="C42" s="171">
        <v>1</v>
      </c>
      <c r="D42" s="118">
        <f t="shared" si="6"/>
        <v>-0.53680000000000005</v>
      </c>
      <c r="E42" s="118">
        <f t="shared" si="6"/>
        <v>1.7011679999995977E-2</v>
      </c>
      <c r="F42" s="56">
        <f t="shared" si="7"/>
        <v>-0.53680000000000005</v>
      </c>
      <c r="G42" s="56">
        <f t="shared" si="7"/>
        <v>1.7011679999995977E-2</v>
      </c>
      <c r="H42" s="56">
        <f t="shared" si="8"/>
        <v>0.28815424000000006</v>
      </c>
      <c r="I42" s="56">
        <f t="shared" si="9"/>
        <v>-0.15468119603200006</v>
      </c>
      <c r="J42" s="56">
        <f t="shared" si="10"/>
        <v>8.3032866029977642E-2</v>
      </c>
      <c r="K42" s="56">
        <f t="shared" si="11"/>
        <v>-9.1318698239978412E-3</v>
      </c>
      <c r="L42" s="56">
        <f t="shared" si="12"/>
        <v>4.9019877215220418E-3</v>
      </c>
      <c r="M42" s="56">
        <f t="shared" ca="1" si="4"/>
        <v>9.0189256622359021E-3</v>
      </c>
      <c r="N42" s="56">
        <f t="shared" ca="1" si="13"/>
        <v>6.3884121903782492E-5</v>
      </c>
      <c r="O42" s="169">
        <f t="shared" ca="1" si="14"/>
        <v>73303313.026555002</v>
      </c>
      <c r="P42" s="56">
        <f t="shared" ca="1" si="15"/>
        <v>107817296.54657207</v>
      </c>
      <c r="Q42" s="56">
        <f t="shared" ca="1" si="16"/>
        <v>8669304.283067612</v>
      </c>
      <c r="R42" s="13">
        <f t="shared" ca="1" si="5"/>
        <v>7.9927543377600746E-3</v>
      </c>
    </row>
    <row r="43" spans="1:18">
      <c r="A43" s="117">
        <v>-5367.5</v>
      </c>
      <c r="B43" s="117">
        <v>3.6680499979411252E-3</v>
      </c>
      <c r="C43" s="171">
        <v>1</v>
      </c>
      <c r="D43" s="118">
        <f t="shared" si="6"/>
        <v>-0.53674999999999995</v>
      </c>
      <c r="E43" s="118">
        <f t="shared" si="6"/>
        <v>3.6680499979411252E-3</v>
      </c>
      <c r="F43" s="56">
        <f t="shared" si="7"/>
        <v>-0.53674999999999995</v>
      </c>
      <c r="G43" s="56">
        <f t="shared" si="7"/>
        <v>3.6680499979411252E-3</v>
      </c>
      <c r="H43" s="56">
        <f t="shared" si="8"/>
        <v>0.28810056249999993</v>
      </c>
      <c r="I43" s="56">
        <f t="shared" si="9"/>
        <v>-0.15463797692187495</v>
      </c>
      <c r="J43" s="56">
        <f t="shared" si="10"/>
        <v>8.3001934112816367E-2</v>
      </c>
      <c r="K43" s="56">
        <f t="shared" si="11"/>
        <v>-1.9688258363948987E-3</v>
      </c>
      <c r="L43" s="56">
        <f t="shared" si="12"/>
        <v>1.0567672676849618E-3</v>
      </c>
      <c r="M43" s="56">
        <f t="shared" ca="1" si="4"/>
        <v>9.0178598422777055E-3</v>
      </c>
      <c r="N43" s="56">
        <f t="shared" ca="1" si="13"/>
        <v>2.8620465370560586E-5</v>
      </c>
      <c r="O43" s="169">
        <f t="shared" ca="1" si="14"/>
        <v>73316087.518799946</v>
      </c>
      <c r="P43" s="56">
        <f t="shared" ca="1" si="15"/>
        <v>107776753.59984061</v>
      </c>
      <c r="Q43" s="56">
        <f t="shared" ca="1" si="16"/>
        <v>8661639.7644901238</v>
      </c>
      <c r="R43" s="13">
        <f t="shared" ca="1" si="5"/>
        <v>-5.3498098443365803E-3</v>
      </c>
    </row>
    <row r="44" spans="1:18">
      <c r="A44" s="117">
        <v>-5367.5</v>
      </c>
      <c r="B44" s="117">
        <v>2.0668049997766502E-2</v>
      </c>
      <c r="C44" s="171">
        <v>1</v>
      </c>
      <c r="D44" s="118">
        <f t="shared" si="6"/>
        <v>-0.53674999999999995</v>
      </c>
      <c r="E44" s="118">
        <f t="shared" si="6"/>
        <v>2.0668049997766502E-2</v>
      </c>
      <c r="F44" s="56">
        <f t="shared" si="7"/>
        <v>-0.53674999999999995</v>
      </c>
      <c r="G44" s="56">
        <f t="shared" si="7"/>
        <v>2.0668049997766502E-2</v>
      </c>
      <c r="H44" s="56">
        <f t="shared" si="8"/>
        <v>0.28810056249999993</v>
      </c>
      <c r="I44" s="56">
        <f t="shared" si="9"/>
        <v>-0.15463797692187495</v>
      </c>
      <c r="J44" s="56">
        <f t="shared" si="10"/>
        <v>8.3001934112816367E-2</v>
      </c>
      <c r="K44" s="56">
        <f t="shared" si="11"/>
        <v>-1.1093575836301169E-2</v>
      </c>
      <c r="L44" s="56">
        <f t="shared" si="12"/>
        <v>5.9544768301346513E-3</v>
      </c>
      <c r="M44" s="56">
        <f t="shared" ca="1" si="4"/>
        <v>9.0178598422777055E-3</v>
      </c>
      <c r="N44" s="56">
        <f t="shared" ca="1" si="13"/>
        <v>1.3572693065904808E-4</v>
      </c>
      <c r="O44" s="169">
        <f t="shared" ca="1" si="14"/>
        <v>73316087.518799946</v>
      </c>
      <c r="P44" s="56">
        <f t="shared" ca="1" si="15"/>
        <v>107776753.59984061</v>
      </c>
      <c r="Q44" s="56">
        <f t="shared" ca="1" si="16"/>
        <v>8661639.7644901238</v>
      </c>
      <c r="R44" s="13">
        <f t="shared" ca="1" si="5"/>
        <v>1.1650190155488797E-2</v>
      </c>
    </row>
    <row r="45" spans="1:18">
      <c r="A45" s="117">
        <v>-5364</v>
      </c>
      <c r="B45" s="117">
        <v>-6.7373600031714886E-3</v>
      </c>
      <c r="C45" s="171">
        <v>1</v>
      </c>
      <c r="D45" s="118">
        <f t="shared" si="6"/>
        <v>-0.53639999999999999</v>
      </c>
      <c r="E45" s="118">
        <f t="shared" si="6"/>
        <v>-6.7373600031714886E-3</v>
      </c>
      <c r="F45" s="56">
        <f t="shared" si="7"/>
        <v>-0.53639999999999999</v>
      </c>
      <c r="G45" s="56">
        <f t="shared" si="7"/>
        <v>-6.7373600031714886E-3</v>
      </c>
      <c r="H45" s="56">
        <f t="shared" si="8"/>
        <v>0.28772495999999997</v>
      </c>
      <c r="I45" s="56">
        <f t="shared" si="9"/>
        <v>-0.15433566854399999</v>
      </c>
      <c r="J45" s="56">
        <f t="shared" si="10"/>
        <v>8.2785652607001589E-2</v>
      </c>
      <c r="K45" s="56">
        <f t="shared" si="11"/>
        <v>3.6139199057011865E-3</v>
      </c>
      <c r="L45" s="56">
        <f t="shared" si="12"/>
        <v>-1.9385066374181163E-3</v>
      </c>
      <c r="M45" s="56">
        <f t="shared" ca="1" si="4"/>
        <v>9.0103989487752296E-3</v>
      </c>
      <c r="N45" s="56">
        <f t="shared" ca="1" si="13"/>
        <v>2.4799191200861796E-4</v>
      </c>
      <c r="O45" s="169">
        <f t="shared" ca="1" si="14"/>
        <v>73405521.230355456</v>
      </c>
      <c r="P45" s="56">
        <f t="shared" ca="1" si="15"/>
        <v>107493207.91429707</v>
      </c>
      <c r="Q45" s="56">
        <f t="shared" ca="1" si="16"/>
        <v>8608092.0372772478</v>
      </c>
      <c r="R45" s="13">
        <f t="shared" ca="1" si="5"/>
        <v>-1.5747758951946716E-2</v>
      </c>
    </row>
    <row r="46" spans="1:18">
      <c r="A46" s="117">
        <v>-5364</v>
      </c>
      <c r="B46" s="117">
        <v>7.2626399996806867E-3</v>
      </c>
      <c r="C46" s="171">
        <v>1</v>
      </c>
      <c r="D46" s="118">
        <f t="shared" si="6"/>
        <v>-0.53639999999999999</v>
      </c>
      <c r="E46" s="118">
        <f t="shared" si="6"/>
        <v>7.2626399996806867E-3</v>
      </c>
      <c r="F46" s="56">
        <f t="shared" si="7"/>
        <v>-0.53639999999999999</v>
      </c>
      <c r="G46" s="56">
        <f t="shared" si="7"/>
        <v>7.2626399996806867E-3</v>
      </c>
      <c r="H46" s="56">
        <f t="shared" si="8"/>
        <v>0.28772495999999997</v>
      </c>
      <c r="I46" s="56">
        <f t="shared" si="9"/>
        <v>-0.15433566854399999</v>
      </c>
      <c r="J46" s="56">
        <f t="shared" si="10"/>
        <v>8.2785652607001589E-2</v>
      </c>
      <c r="K46" s="56">
        <f t="shared" si="11"/>
        <v>-3.8956800958287203E-3</v>
      </c>
      <c r="L46" s="56">
        <f t="shared" si="12"/>
        <v>2.0896428034025256E-3</v>
      </c>
      <c r="M46" s="56">
        <f t="shared" ca="1" si="4"/>
        <v>9.0103989487752296E-3</v>
      </c>
      <c r="N46" s="56">
        <f t="shared" ca="1" si="13"/>
        <v>3.0546613441400608E-6</v>
      </c>
      <c r="O46" s="169">
        <f t="shared" ca="1" si="14"/>
        <v>73405521.230355456</v>
      </c>
      <c r="P46" s="56">
        <f t="shared" ca="1" si="15"/>
        <v>107493207.91429707</v>
      </c>
      <c r="Q46" s="56">
        <f t="shared" ca="1" si="16"/>
        <v>8608092.0372772478</v>
      </c>
      <c r="R46" s="13">
        <f t="shared" ca="1" si="5"/>
        <v>-1.7477589490945428E-3</v>
      </c>
    </row>
    <row r="47" spans="1:18">
      <c r="A47" s="117">
        <v>-5360.5</v>
      </c>
      <c r="B47" s="117">
        <v>5.8572299967636354E-3</v>
      </c>
      <c r="C47" s="171">
        <v>1</v>
      </c>
      <c r="D47" s="118">
        <f t="shared" si="6"/>
        <v>-0.53605000000000003</v>
      </c>
      <c r="E47" s="118">
        <f t="shared" si="6"/>
        <v>5.8572299967636354E-3</v>
      </c>
      <c r="F47" s="56">
        <f t="shared" si="7"/>
        <v>-0.53605000000000003</v>
      </c>
      <c r="G47" s="56">
        <f t="shared" si="7"/>
        <v>5.8572299967636354E-3</v>
      </c>
      <c r="H47" s="56">
        <f t="shared" si="8"/>
        <v>0.28734960250000002</v>
      </c>
      <c r="I47" s="56">
        <f t="shared" si="9"/>
        <v>-0.15403375442012501</v>
      </c>
      <c r="J47" s="56">
        <f t="shared" si="10"/>
        <v>8.2569794056908022E-2</v>
      </c>
      <c r="K47" s="56">
        <f t="shared" si="11"/>
        <v>-3.1397681397651468E-3</v>
      </c>
      <c r="L47" s="56">
        <f t="shared" si="12"/>
        <v>1.6830727113211069E-3</v>
      </c>
      <c r="M47" s="56">
        <f t="shared" ca="1" si="4"/>
        <v>9.0029377861313032E-3</v>
      </c>
      <c r="N47" s="56">
        <f t="shared" ca="1" si="13"/>
        <v>9.8954774960884193E-6</v>
      </c>
      <c r="O47" s="169">
        <f t="shared" ca="1" si="14"/>
        <v>73494976.363951936</v>
      </c>
      <c r="P47" s="56">
        <f t="shared" ca="1" si="15"/>
        <v>107210108.17158067</v>
      </c>
      <c r="Q47" s="56">
        <f t="shared" ca="1" si="16"/>
        <v>8554726.0352793746</v>
      </c>
      <c r="R47" s="13">
        <f t="shared" ca="1" si="5"/>
        <v>-3.1457077893676678E-3</v>
      </c>
    </row>
    <row r="48" spans="1:18">
      <c r="A48" s="117">
        <v>-5360</v>
      </c>
      <c r="B48" s="117">
        <v>9.5135999945341609E-3</v>
      </c>
      <c r="C48" s="171">
        <v>1</v>
      </c>
      <c r="D48" s="118">
        <f t="shared" si="6"/>
        <v>-0.53600000000000003</v>
      </c>
      <c r="E48" s="118">
        <f t="shared" si="6"/>
        <v>9.5135999945341609E-3</v>
      </c>
      <c r="F48" s="56">
        <f t="shared" si="7"/>
        <v>-0.53600000000000003</v>
      </c>
      <c r="G48" s="56">
        <f t="shared" si="7"/>
        <v>9.5135999945341609E-3</v>
      </c>
      <c r="H48" s="56">
        <f t="shared" si="8"/>
        <v>0.28729600000000005</v>
      </c>
      <c r="I48" s="56">
        <f t="shared" si="9"/>
        <v>-0.15399065600000003</v>
      </c>
      <c r="J48" s="56">
        <f t="shared" si="10"/>
        <v>8.2538991616000021E-2</v>
      </c>
      <c r="K48" s="56">
        <f t="shared" si="11"/>
        <v>-5.0992895970703106E-3</v>
      </c>
      <c r="L48" s="56">
        <f t="shared" si="12"/>
        <v>2.7332192240296866E-3</v>
      </c>
      <c r="M48" s="56">
        <f t="shared" ca="1" si="4"/>
        <v>9.0018718837828679E-3</v>
      </c>
      <c r="N48" s="56">
        <f t="shared" ca="1" si="13"/>
        <v>2.6186565933308764E-7</v>
      </c>
      <c r="O48" s="169">
        <f t="shared" ca="1" si="14"/>
        <v>73507757.41396524</v>
      </c>
      <c r="P48" s="56">
        <f t="shared" ca="1" si="15"/>
        <v>107169701.73796214</v>
      </c>
      <c r="Q48" s="56">
        <f t="shared" ca="1" si="16"/>
        <v>8547117.1468711998</v>
      </c>
      <c r="R48" s="13">
        <f t="shared" ca="1" si="5"/>
        <v>5.1172811075129304E-4</v>
      </c>
    </row>
    <row r="49" spans="1:18">
      <c r="A49" s="117">
        <v>-5356.5</v>
      </c>
      <c r="B49" s="117">
        <v>4.10818999807816E-3</v>
      </c>
      <c r="C49" s="171">
        <v>1</v>
      </c>
      <c r="D49" s="118">
        <f t="shared" si="6"/>
        <v>-0.53564999999999996</v>
      </c>
      <c r="E49" s="118">
        <f t="shared" si="6"/>
        <v>4.10818999807816E-3</v>
      </c>
      <c r="F49" s="56">
        <f t="shared" si="7"/>
        <v>-0.53564999999999996</v>
      </c>
      <c r="G49" s="56">
        <f t="shared" si="7"/>
        <v>4.10818999807816E-3</v>
      </c>
      <c r="H49" s="56">
        <f t="shared" si="8"/>
        <v>0.28692092249999995</v>
      </c>
      <c r="I49" s="56">
        <f t="shared" si="9"/>
        <v>-0.15368919213712495</v>
      </c>
      <c r="J49" s="56">
        <f t="shared" si="10"/>
        <v>8.2323615768250979E-2</v>
      </c>
      <c r="K49" s="56">
        <f t="shared" si="11"/>
        <v>-2.2005519724705661E-3</v>
      </c>
      <c r="L49" s="56">
        <f t="shared" si="12"/>
        <v>1.1787256640538586E-3</v>
      </c>
      <c r="M49" s="56">
        <f t="shared" ca="1" si="4"/>
        <v>8.9944104135487035E-3</v>
      </c>
      <c r="N49" s="56">
        <f t="shared" ca="1" si="13"/>
        <v>2.387514994856113E-5</v>
      </c>
      <c r="O49" s="169">
        <f t="shared" ca="1" si="14"/>
        <v>73597236.955892593</v>
      </c>
      <c r="P49" s="56">
        <f t="shared" ca="1" si="15"/>
        <v>106887111.29295656</v>
      </c>
      <c r="Q49" s="56">
        <f t="shared" ca="1" si="16"/>
        <v>8493958.6513291206</v>
      </c>
      <c r="R49" s="13">
        <f t="shared" ca="1" si="5"/>
        <v>-4.8862204154705435E-3</v>
      </c>
    </row>
    <row r="50" spans="1:18">
      <c r="A50" s="117">
        <v>-5356.5</v>
      </c>
      <c r="B50" s="117">
        <v>5.1081900019198656E-3</v>
      </c>
      <c r="C50" s="171">
        <v>1</v>
      </c>
      <c r="D50" s="118">
        <f t="shared" si="6"/>
        <v>-0.53564999999999996</v>
      </c>
      <c r="E50" s="118">
        <f t="shared" si="6"/>
        <v>5.1081900019198656E-3</v>
      </c>
      <c r="F50" s="56">
        <f t="shared" si="7"/>
        <v>-0.53564999999999996</v>
      </c>
      <c r="G50" s="56">
        <f t="shared" si="7"/>
        <v>5.1081900019198656E-3</v>
      </c>
      <c r="H50" s="56">
        <f t="shared" si="8"/>
        <v>0.28692092249999995</v>
      </c>
      <c r="I50" s="56">
        <f t="shared" si="9"/>
        <v>-0.15368919213712495</v>
      </c>
      <c r="J50" s="56">
        <f t="shared" si="10"/>
        <v>8.2323615768250979E-2</v>
      </c>
      <c r="K50" s="56">
        <f t="shared" si="11"/>
        <v>-2.7362019745283757E-3</v>
      </c>
      <c r="L50" s="56">
        <f t="shared" si="12"/>
        <v>1.4656465876561244E-3</v>
      </c>
      <c r="M50" s="56">
        <f t="shared" ca="1" si="4"/>
        <v>8.9944104135487035E-3</v>
      </c>
      <c r="N50" s="56">
        <f t="shared" ca="1" si="13"/>
        <v>1.5102709087760614E-5</v>
      </c>
      <c r="O50" s="169">
        <f t="shared" ca="1" si="14"/>
        <v>73597236.955892593</v>
      </c>
      <c r="P50" s="56">
        <f t="shared" ca="1" si="15"/>
        <v>106887111.29295656</v>
      </c>
      <c r="Q50" s="56">
        <f t="shared" ca="1" si="16"/>
        <v>8493958.6513291206</v>
      </c>
      <c r="R50" s="13">
        <f t="shared" ca="1" si="5"/>
        <v>-3.8862204116288379E-3</v>
      </c>
    </row>
    <row r="51" spans="1:18">
      <c r="A51" s="117">
        <v>-5195.5</v>
      </c>
      <c r="B51" s="117">
        <v>7.4593300014385022E-3</v>
      </c>
      <c r="C51" s="171">
        <v>1</v>
      </c>
      <c r="D51" s="118">
        <f t="shared" si="6"/>
        <v>-0.51954999999999996</v>
      </c>
      <c r="E51" s="118">
        <f t="shared" si="6"/>
        <v>7.4593300014385022E-3</v>
      </c>
      <c r="F51" s="56">
        <f t="shared" si="7"/>
        <v>-0.51954999999999996</v>
      </c>
      <c r="G51" s="56">
        <f t="shared" si="7"/>
        <v>7.4593300014385022E-3</v>
      </c>
      <c r="H51" s="56">
        <f t="shared" si="8"/>
        <v>0.26993220249999994</v>
      </c>
      <c r="I51" s="56">
        <f t="shared" si="9"/>
        <v>-0.14024327580887497</v>
      </c>
      <c r="J51" s="56">
        <f t="shared" si="10"/>
        <v>7.2863393946500987E-2</v>
      </c>
      <c r="K51" s="56">
        <f t="shared" si="11"/>
        <v>-3.8754949022473733E-3</v>
      </c>
      <c r="L51" s="56">
        <f t="shared" si="12"/>
        <v>2.0135133764626226E-3</v>
      </c>
      <c r="M51" s="56">
        <f t="shared" ca="1" si="4"/>
        <v>8.6508918408663305E-3</v>
      </c>
      <c r="N51" s="56">
        <f t="shared" ca="1" si="13"/>
        <v>1.4198196171806296E-6</v>
      </c>
      <c r="O51" s="169">
        <f t="shared" ca="1" si="14"/>
        <v>77735337.941986412</v>
      </c>
      <c r="P51" s="56">
        <f t="shared" ca="1" si="15"/>
        <v>94364715.12805675</v>
      </c>
      <c r="Q51" s="56">
        <f t="shared" ca="1" si="16"/>
        <v>6242405.4164712597</v>
      </c>
      <c r="R51" s="13">
        <f t="shared" ca="1" si="5"/>
        <v>-1.1915618394278283E-3</v>
      </c>
    </row>
    <row r="52" spans="1:18">
      <c r="A52" s="117">
        <v>-2649.5</v>
      </c>
      <c r="B52" s="117">
        <v>6.695370000670664E-3</v>
      </c>
      <c r="C52" s="171">
        <v>1</v>
      </c>
      <c r="D52" s="118">
        <f t="shared" si="6"/>
        <v>-0.26495000000000002</v>
      </c>
      <c r="E52" s="118">
        <f t="shared" si="6"/>
        <v>6.695370000670664E-3</v>
      </c>
      <c r="F52" s="56">
        <f t="shared" si="7"/>
        <v>-0.26495000000000002</v>
      </c>
      <c r="G52" s="56">
        <f t="shared" si="7"/>
        <v>6.695370000670664E-3</v>
      </c>
      <c r="H52" s="56">
        <f t="shared" si="8"/>
        <v>7.019850250000001E-2</v>
      </c>
      <c r="I52" s="56">
        <f t="shared" si="9"/>
        <v>-1.8599093237375002E-2</v>
      </c>
      <c r="J52" s="56">
        <f t="shared" si="10"/>
        <v>4.9278297532425073E-3</v>
      </c>
      <c r="K52" s="56">
        <f t="shared" si="11"/>
        <v>-1.7739382816776925E-3</v>
      </c>
      <c r="L52" s="56">
        <f t="shared" si="12"/>
        <v>4.7000494773050469E-4</v>
      </c>
      <c r="M52" s="56">
        <f t="shared" ca="1" si="4"/>
        <v>3.1428929695991479E-3</v>
      </c>
      <c r="N52" s="56">
        <f t="shared" ca="1" si="13"/>
        <v>1.2620093056290693E-5</v>
      </c>
      <c r="O52" s="169">
        <f t="shared" ca="1" si="14"/>
        <v>144855906.25681373</v>
      </c>
      <c r="P52" s="56">
        <f t="shared" ca="1" si="15"/>
        <v>677918.15390962467</v>
      </c>
      <c r="Q52" s="56">
        <f t="shared" ca="1" si="16"/>
        <v>11054211.445569884</v>
      </c>
      <c r="R52" s="13">
        <f t="shared" ca="1" si="5"/>
        <v>3.5524770310715161E-3</v>
      </c>
    </row>
    <row r="53" spans="1:18">
      <c r="A53" s="117">
        <v>-1471.5</v>
      </c>
      <c r="B53" s="117">
        <v>7.1030899925972335E-3</v>
      </c>
      <c r="C53" s="171">
        <v>1</v>
      </c>
      <c r="D53" s="118">
        <f t="shared" si="6"/>
        <v>-0.14715</v>
      </c>
      <c r="E53" s="118">
        <f t="shared" si="6"/>
        <v>7.1030899925972335E-3</v>
      </c>
      <c r="F53" s="56">
        <f t="shared" si="7"/>
        <v>-0.14715</v>
      </c>
      <c r="G53" s="56">
        <f t="shared" si="7"/>
        <v>7.1030899925972335E-3</v>
      </c>
      <c r="H53" s="56">
        <f t="shared" si="8"/>
        <v>2.16531225E-2</v>
      </c>
      <c r="I53" s="56">
        <f t="shared" si="9"/>
        <v>-3.1862569758749999E-3</v>
      </c>
      <c r="J53" s="56">
        <f t="shared" si="10"/>
        <v>4.6885771400000624E-4</v>
      </c>
      <c r="K53" s="56">
        <f t="shared" si="11"/>
        <v>-1.0452196924106828E-3</v>
      </c>
      <c r="L53" s="56">
        <f t="shared" si="12"/>
        <v>1.5380407773823198E-4</v>
      </c>
      <c r="M53" s="56">
        <f t="shared" ca="1" si="4"/>
        <v>5.4622448785807598E-4</v>
      </c>
      <c r="N53" s="56">
        <f t="shared" ca="1" si="13"/>
        <v>4.299248524723829E-5</v>
      </c>
      <c r="O53" s="169">
        <f t="shared" ca="1" si="14"/>
        <v>173695076.09707198</v>
      </c>
      <c r="P53" s="56">
        <f t="shared" ca="1" si="15"/>
        <v>7095339.9555179672</v>
      </c>
      <c r="Q53" s="56">
        <f t="shared" ca="1" si="16"/>
        <v>30678762.061762773</v>
      </c>
      <c r="R53" s="13">
        <f t="shared" ca="1" si="5"/>
        <v>6.5568655047391579E-3</v>
      </c>
    </row>
    <row r="54" spans="1:18">
      <c r="A54" s="117">
        <v>-7.5</v>
      </c>
      <c r="B54" s="117">
        <v>-1.4455500058829784E-3</v>
      </c>
      <c r="C54" s="171">
        <v>1</v>
      </c>
      <c r="D54" s="118">
        <f t="shared" si="6"/>
        <v>-7.5000000000000002E-4</v>
      </c>
      <c r="E54" s="118">
        <f t="shared" si="6"/>
        <v>-1.4455500058829784E-3</v>
      </c>
      <c r="F54" s="56">
        <f t="shared" si="7"/>
        <v>-7.5000000000000002E-4</v>
      </c>
      <c r="G54" s="56">
        <f t="shared" si="7"/>
        <v>-1.4455500058829784E-3</v>
      </c>
      <c r="H54" s="56">
        <f t="shared" si="8"/>
        <v>5.6250000000000001E-7</v>
      </c>
      <c r="I54" s="56">
        <f t="shared" si="9"/>
        <v>-4.21875E-10</v>
      </c>
      <c r="J54" s="56">
        <f t="shared" si="10"/>
        <v>3.1640625000000002E-13</v>
      </c>
      <c r="K54" s="56">
        <f t="shared" si="11"/>
        <v>1.0841625044122339E-6</v>
      </c>
      <c r="L54" s="56">
        <f t="shared" si="12"/>
        <v>-8.1312187830917539E-10</v>
      </c>
      <c r="M54" s="56">
        <f t="shared" ca="1" si="4"/>
        <v>-2.7233647052353365E-3</v>
      </c>
      <c r="N54" s="56">
        <f t="shared" ca="1" si="13"/>
        <v>1.6328104058809573E-6</v>
      </c>
      <c r="O54" s="169">
        <f t="shared" ca="1" si="14"/>
        <v>204377227.25821188</v>
      </c>
      <c r="P54" s="56">
        <f t="shared" ca="1" si="15"/>
        <v>41537016.620645843</v>
      </c>
      <c r="Q54" s="56">
        <f t="shared" ca="1" si="16"/>
        <v>61889047.626919731</v>
      </c>
      <c r="R54" s="13">
        <f t="shared" ca="1" si="5"/>
        <v>1.2778146993523581E-3</v>
      </c>
    </row>
    <row r="55" spans="1:18">
      <c r="A55" s="117">
        <v>0</v>
      </c>
      <c r="B55" s="117">
        <v>0</v>
      </c>
      <c r="C55" s="171">
        <v>1</v>
      </c>
      <c r="D55" s="118">
        <f t="shared" si="6"/>
        <v>0</v>
      </c>
      <c r="E55" s="118">
        <f t="shared" si="6"/>
        <v>0</v>
      </c>
      <c r="F55" s="56">
        <f t="shared" si="7"/>
        <v>0</v>
      </c>
      <c r="G55" s="56">
        <f t="shared" si="7"/>
        <v>0</v>
      </c>
      <c r="H55" s="56">
        <f t="shared" si="8"/>
        <v>0</v>
      </c>
      <c r="I55" s="56">
        <f t="shared" si="9"/>
        <v>0</v>
      </c>
      <c r="J55" s="56">
        <f t="shared" si="10"/>
        <v>0</v>
      </c>
      <c r="K55" s="56">
        <f t="shared" si="11"/>
        <v>0</v>
      </c>
      <c r="L55" s="56">
        <f t="shared" si="12"/>
        <v>0</v>
      </c>
      <c r="M55" s="56">
        <f t="shared" ca="1" si="4"/>
        <v>-2.7402358871114019E-3</v>
      </c>
      <c r="N55" s="56">
        <f t="shared" ca="1" si="13"/>
        <v>7.5088927170132111E-6</v>
      </c>
      <c r="O55" s="169">
        <f t="shared" ca="1" si="14"/>
        <v>204515964.52926797</v>
      </c>
      <c r="P55" s="56">
        <f t="shared" ca="1" si="15"/>
        <v>41766703.473704949</v>
      </c>
      <c r="Q55" s="56">
        <f t="shared" ca="1" si="16"/>
        <v>62057807.09701176</v>
      </c>
      <c r="R55" s="13">
        <f t="shared" ca="1" si="5"/>
        <v>2.7402358871114019E-3</v>
      </c>
    </row>
    <row r="56" spans="1:18">
      <c r="A56" s="117">
        <v>1.5</v>
      </c>
      <c r="B56" s="117">
        <v>9.7691099945222959E-3</v>
      </c>
      <c r="C56" s="171">
        <v>1</v>
      </c>
      <c r="D56" s="118">
        <f t="shared" si="6"/>
        <v>1.4999999999999999E-4</v>
      </c>
      <c r="E56" s="118">
        <f t="shared" si="6"/>
        <v>9.7691099945222959E-3</v>
      </c>
      <c r="F56" s="56">
        <f t="shared" si="7"/>
        <v>1.4999999999999999E-4</v>
      </c>
      <c r="G56" s="56">
        <f t="shared" si="7"/>
        <v>9.7691099945222959E-3</v>
      </c>
      <c r="H56" s="56">
        <f t="shared" si="8"/>
        <v>2.2499999999999996E-8</v>
      </c>
      <c r="I56" s="56">
        <f t="shared" si="9"/>
        <v>3.3749999999999993E-12</v>
      </c>
      <c r="J56" s="56">
        <f t="shared" si="10"/>
        <v>5.062499999999998E-16</v>
      </c>
      <c r="K56" s="56">
        <f t="shared" si="11"/>
        <v>1.4653664991783442E-6</v>
      </c>
      <c r="L56" s="56">
        <f t="shared" si="12"/>
        <v>2.198049748767516E-10</v>
      </c>
      <c r="M56" s="56">
        <f t="shared" ca="1" si="4"/>
        <v>-2.7436102717890484E-3</v>
      </c>
      <c r="N56" s="56">
        <f t="shared" ca="1" si="13"/>
        <v>1.5656816846295864E-4</v>
      </c>
      <c r="O56" s="169">
        <f t="shared" ca="1" si="14"/>
        <v>204543687.21259093</v>
      </c>
      <c r="P56" s="56">
        <f t="shared" ca="1" si="15"/>
        <v>41812691.903275944</v>
      </c>
      <c r="Q56" s="56">
        <f t="shared" ca="1" si="16"/>
        <v>62091563.270543151</v>
      </c>
      <c r="R56" s="13">
        <f t="shared" ca="1" si="5"/>
        <v>1.2512720266311344E-2</v>
      </c>
    </row>
    <row r="57" spans="1:18">
      <c r="A57" s="117">
        <v>314</v>
      </c>
      <c r="B57" s="117">
        <v>2.0003599929623306E-3</v>
      </c>
      <c r="C57" s="171">
        <v>1</v>
      </c>
      <c r="D57" s="118">
        <f t="shared" si="6"/>
        <v>3.1399999999999997E-2</v>
      </c>
      <c r="E57" s="118">
        <f t="shared" si="6"/>
        <v>2.0003599929623306E-3</v>
      </c>
      <c r="F57" s="56">
        <f t="shared" si="7"/>
        <v>3.1399999999999997E-2</v>
      </c>
      <c r="G57" s="56">
        <f t="shared" si="7"/>
        <v>2.0003599929623306E-3</v>
      </c>
      <c r="H57" s="56">
        <f t="shared" si="8"/>
        <v>9.8595999999999992E-4</v>
      </c>
      <c r="I57" s="56">
        <f t="shared" si="9"/>
        <v>3.0959143999999993E-5</v>
      </c>
      <c r="J57" s="56">
        <f t="shared" si="10"/>
        <v>9.7211712159999974E-7</v>
      </c>
      <c r="K57" s="56">
        <f t="shared" si="11"/>
        <v>6.2811303779017178E-5</v>
      </c>
      <c r="L57" s="56">
        <f t="shared" si="12"/>
        <v>1.9722749386611394E-6</v>
      </c>
      <c r="M57" s="56">
        <f t="shared" ca="1" si="4"/>
        <v>-3.4476850186156908E-3</v>
      </c>
      <c r="N57" s="56">
        <f t="shared" ca="1" si="13"/>
        <v>2.9681194448180169E-5</v>
      </c>
      <c r="O57" s="169">
        <f t="shared" ca="1" si="14"/>
        <v>210136046.66671553</v>
      </c>
      <c r="P57" s="56">
        <f t="shared" ca="1" si="15"/>
        <v>51743563.844736591</v>
      </c>
      <c r="Q57" s="56">
        <f t="shared" ca="1" si="16"/>
        <v>69145455.011575222</v>
      </c>
      <c r="R57" s="13">
        <f t="shared" ca="1" si="5"/>
        <v>5.4480450115780218E-3</v>
      </c>
    </row>
    <row r="58" spans="1:18">
      <c r="A58" s="117">
        <v>314.5</v>
      </c>
      <c r="B58" s="117">
        <v>-1.3432699997792952E-3</v>
      </c>
      <c r="C58" s="171">
        <v>1</v>
      </c>
      <c r="D58" s="118">
        <f t="shared" si="6"/>
        <v>3.1449999999999999E-2</v>
      </c>
      <c r="E58" s="118">
        <f t="shared" si="6"/>
        <v>-1.3432699997792952E-3</v>
      </c>
      <c r="F58" s="56">
        <f t="shared" si="7"/>
        <v>3.1449999999999999E-2</v>
      </c>
      <c r="G58" s="56">
        <f t="shared" si="7"/>
        <v>-1.3432699997792952E-3</v>
      </c>
      <c r="H58" s="56">
        <f t="shared" si="8"/>
        <v>9.891024999999999E-4</v>
      </c>
      <c r="I58" s="56">
        <f t="shared" si="9"/>
        <v>3.1107273624999996E-5</v>
      </c>
      <c r="J58" s="56">
        <f t="shared" si="10"/>
        <v>9.7832375550624989E-7</v>
      </c>
      <c r="K58" s="56">
        <f t="shared" si="11"/>
        <v>-4.2245841493058834E-5</v>
      </c>
      <c r="L58" s="56">
        <f t="shared" si="12"/>
        <v>-1.3286317149567003E-6</v>
      </c>
      <c r="M58" s="56">
        <f t="shared" ca="1" si="4"/>
        <v>-3.4488132574203049E-3</v>
      </c>
      <c r="N58" s="56">
        <f t="shared" ca="1" si="13"/>
        <v>4.4333124097975154E-6</v>
      </c>
      <c r="O58" s="169">
        <f t="shared" ca="1" si="14"/>
        <v>210144697.43683648</v>
      </c>
      <c r="P58" s="56">
        <f t="shared" ca="1" si="15"/>
        <v>51759978.663540542</v>
      </c>
      <c r="Q58" s="56">
        <f t="shared" ca="1" si="16"/>
        <v>69156760.276512682</v>
      </c>
      <c r="R58" s="13">
        <f t="shared" ca="1" si="5"/>
        <v>2.1055432576410097E-3</v>
      </c>
    </row>
    <row r="59" spans="1:18">
      <c r="A59" s="117">
        <v>325</v>
      </c>
      <c r="B59" s="117">
        <v>-4.5594999974127859E-3</v>
      </c>
      <c r="C59" s="171">
        <v>1</v>
      </c>
      <c r="D59" s="118">
        <f t="shared" si="6"/>
        <v>3.2500000000000001E-2</v>
      </c>
      <c r="E59" s="118">
        <f t="shared" si="6"/>
        <v>-4.5594999974127859E-3</v>
      </c>
      <c r="F59" s="56">
        <f t="shared" si="7"/>
        <v>3.2500000000000001E-2</v>
      </c>
      <c r="G59" s="56">
        <f t="shared" si="7"/>
        <v>-4.5594999974127859E-3</v>
      </c>
      <c r="H59" s="56">
        <f t="shared" si="8"/>
        <v>1.0562500000000001E-3</v>
      </c>
      <c r="I59" s="56">
        <f t="shared" si="9"/>
        <v>3.4328125000000003E-5</v>
      </c>
      <c r="J59" s="56">
        <f t="shared" si="10"/>
        <v>1.1156640625000002E-6</v>
      </c>
      <c r="K59" s="56">
        <f t="shared" si="11"/>
        <v>-1.4818374991591555E-4</v>
      </c>
      <c r="L59" s="56">
        <f t="shared" si="12"/>
        <v>-4.8159718722672556E-6</v>
      </c>
      <c r="M59" s="56">
        <f t="shared" ca="1" si="4"/>
        <v>-3.4725075411269003E-3</v>
      </c>
      <c r="N59" s="56">
        <f t="shared" ca="1" si="13"/>
        <v>1.1815526000224227E-6</v>
      </c>
      <c r="O59" s="169">
        <f t="shared" ca="1" si="14"/>
        <v>210326140.83091116</v>
      </c>
      <c r="P59" s="56">
        <f t="shared" ca="1" si="15"/>
        <v>52105053.046190798</v>
      </c>
      <c r="Q59" s="56">
        <f t="shared" ca="1" si="16"/>
        <v>69394173.632516712</v>
      </c>
      <c r="R59" s="13">
        <f t="shared" ca="1" si="5"/>
        <v>-1.0869924562858855E-3</v>
      </c>
    </row>
    <row r="60" spans="1:18">
      <c r="A60" s="117">
        <v>7086.5</v>
      </c>
      <c r="B60" s="117">
        <v>-2.0467990005272441E-2</v>
      </c>
      <c r="C60" s="171">
        <v>1</v>
      </c>
      <c r="D60" s="118">
        <f t="shared" si="6"/>
        <v>0.70865</v>
      </c>
      <c r="E60" s="118">
        <f t="shared" si="6"/>
        <v>-2.0467990005272441E-2</v>
      </c>
      <c r="F60" s="56">
        <f t="shared" si="7"/>
        <v>0.70865</v>
      </c>
      <c r="G60" s="56">
        <f t="shared" si="7"/>
        <v>-2.0467990005272441E-2</v>
      </c>
      <c r="H60" s="56">
        <f t="shared" si="8"/>
        <v>0.50218482249999996</v>
      </c>
      <c r="I60" s="56">
        <f t="shared" si="9"/>
        <v>0.35587327446462497</v>
      </c>
      <c r="J60" s="56">
        <f t="shared" si="10"/>
        <v>0.25218959594935647</v>
      </c>
      <c r="K60" s="56">
        <f t="shared" si="11"/>
        <v>-1.4504641117236315E-2</v>
      </c>
      <c r="L60" s="56">
        <f t="shared" si="12"/>
        <v>-1.0278713927729515E-2</v>
      </c>
      <c r="M60" s="56">
        <f t="shared" ca="1" si="4"/>
        <v>-1.9233505506782201E-2</v>
      </c>
      <c r="N60" s="56">
        <f t="shared" ca="1" si="13"/>
        <v>1.5239519770126984E-6</v>
      </c>
      <c r="O60" s="169">
        <f t="shared" ca="1" si="14"/>
        <v>222745523.75083166</v>
      </c>
      <c r="P60" s="56">
        <f t="shared" ca="1" si="15"/>
        <v>259078039.30853078</v>
      </c>
      <c r="Q60" s="56">
        <f t="shared" ca="1" si="16"/>
        <v>156282645.70113143</v>
      </c>
      <c r="R60" s="13">
        <f t="shared" ca="1" si="5"/>
        <v>-1.2344844984902396E-3</v>
      </c>
    </row>
    <row r="61" spans="1:18">
      <c r="A61" s="117">
        <v>7086.5</v>
      </c>
      <c r="B61" s="117">
        <v>-1.7267989998799749E-2</v>
      </c>
      <c r="C61" s="171">
        <v>1</v>
      </c>
      <c r="D61" s="118">
        <f t="shared" si="6"/>
        <v>0.70865</v>
      </c>
      <c r="E61" s="118">
        <f t="shared" si="6"/>
        <v>-1.7267989998799749E-2</v>
      </c>
      <c r="F61" s="56">
        <f t="shared" si="7"/>
        <v>0.70865</v>
      </c>
      <c r="G61" s="56">
        <f t="shared" si="7"/>
        <v>-1.7267989998799749E-2</v>
      </c>
      <c r="H61" s="56">
        <f t="shared" si="8"/>
        <v>0.50218482249999996</v>
      </c>
      <c r="I61" s="56">
        <f t="shared" si="9"/>
        <v>0.35587327446462497</v>
      </c>
      <c r="J61" s="56">
        <f t="shared" si="10"/>
        <v>0.25218959594935647</v>
      </c>
      <c r="K61" s="56">
        <f t="shared" si="11"/>
        <v>-1.2236961112649441E-2</v>
      </c>
      <c r="L61" s="56">
        <f t="shared" si="12"/>
        <v>-8.6717224924790261E-3</v>
      </c>
      <c r="M61" s="56">
        <f t="shared" ca="1" si="4"/>
        <v>-1.9233505506782201E-2</v>
      </c>
      <c r="N61" s="56">
        <f t="shared" ca="1" si="13"/>
        <v>3.8632512121195176E-6</v>
      </c>
      <c r="O61" s="169">
        <f t="shared" ca="1" si="14"/>
        <v>222745523.75083166</v>
      </c>
      <c r="P61" s="56">
        <f t="shared" ca="1" si="15"/>
        <v>259078039.30853078</v>
      </c>
      <c r="Q61" s="56">
        <f t="shared" ca="1" si="16"/>
        <v>156282645.70113143</v>
      </c>
      <c r="R61" s="13">
        <f t="shared" ca="1" si="5"/>
        <v>1.9655155079824523E-3</v>
      </c>
    </row>
    <row r="62" spans="1:18">
      <c r="A62" s="117">
        <v>7281</v>
      </c>
      <c r="B62" s="117">
        <v>-1.6740060003940016E-2</v>
      </c>
      <c r="C62" s="171">
        <v>1</v>
      </c>
      <c r="D62" s="118">
        <f t="shared" si="6"/>
        <v>0.72809999999999997</v>
      </c>
      <c r="E62" s="118">
        <f t="shared" si="6"/>
        <v>-1.6740060003940016E-2</v>
      </c>
      <c r="F62" s="56">
        <f t="shared" si="7"/>
        <v>0.72809999999999997</v>
      </c>
      <c r="G62" s="56">
        <f t="shared" si="7"/>
        <v>-1.6740060003940016E-2</v>
      </c>
      <c r="H62" s="56">
        <f t="shared" si="8"/>
        <v>0.53012960999999992</v>
      </c>
      <c r="I62" s="56">
        <f t="shared" si="9"/>
        <v>0.38598736904099995</v>
      </c>
      <c r="J62" s="56">
        <f t="shared" si="10"/>
        <v>0.28103740339875205</v>
      </c>
      <c r="K62" s="56">
        <f t="shared" si="11"/>
        <v>-1.2188437688868726E-2</v>
      </c>
      <c r="L62" s="56">
        <f t="shared" si="12"/>
        <v>-8.8744014812653198E-3</v>
      </c>
      <c r="M62" s="56">
        <f t="shared" ca="1" si="4"/>
        <v>-1.9701745885281161E-2</v>
      </c>
      <c r="N62" s="56">
        <f t="shared" ca="1" si="13"/>
        <v>8.7715832597354715E-6</v>
      </c>
      <c r="O62" s="169">
        <f t="shared" ca="1" si="14"/>
        <v>219935466.73696831</v>
      </c>
      <c r="P62" s="56">
        <f t="shared" ca="1" si="15"/>
        <v>261081845.40740395</v>
      </c>
      <c r="Q62" s="56">
        <f t="shared" ca="1" si="16"/>
        <v>155579759.44146714</v>
      </c>
      <c r="R62" s="13">
        <f t="shared" ca="1" si="5"/>
        <v>2.9616858813411445E-3</v>
      </c>
    </row>
    <row r="63" spans="1:18">
      <c r="A63" s="117">
        <v>8199</v>
      </c>
      <c r="B63" s="117">
        <v>-1.9044740001845639E-2</v>
      </c>
      <c r="C63" s="171">
        <v>1</v>
      </c>
      <c r="D63" s="118">
        <f t="shared" si="6"/>
        <v>0.81989999999999996</v>
      </c>
      <c r="E63" s="118">
        <f t="shared" si="6"/>
        <v>-1.9044740001845639E-2</v>
      </c>
      <c r="F63" s="56">
        <f t="shared" si="7"/>
        <v>0.81989999999999996</v>
      </c>
      <c r="G63" s="56">
        <f t="shared" si="7"/>
        <v>-1.9044740001845639E-2</v>
      </c>
      <c r="H63" s="56">
        <f t="shared" si="8"/>
        <v>0.67223600999999988</v>
      </c>
      <c r="I63" s="56">
        <f t="shared" si="9"/>
        <v>0.55116630459899985</v>
      </c>
      <c r="J63" s="56">
        <f t="shared" si="10"/>
        <v>0.45190125314071994</v>
      </c>
      <c r="K63" s="56">
        <f t="shared" si="11"/>
        <v>-1.5614782327513239E-2</v>
      </c>
      <c r="L63" s="56">
        <f t="shared" si="12"/>
        <v>-1.2802560030328104E-2</v>
      </c>
      <c r="M63" s="56">
        <f t="shared" ca="1" si="4"/>
        <v>-2.1922963254662284E-2</v>
      </c>
      <c r="N63" s="56">
        <f t="shared" ca="1" si="13"/>
        <v>8.284169093054431E-6</v>
      </c>
      <c r="O63" s="169">
        <f t="shared" ca="1" si="14"/>
        <v>204605283.8840093</v>
      </c>
      <c r="P63" s="56">
        <f t="shared" ca="1" si="15"/>
        <v>265865369.61697268</v>
      </c>
      <c r="Q63" s="56">
        <f t="shared" ca="1" si="16"/>
        <v>149536531.69158977</v>
      </c>
      <c r="R63" s="13">
        <f t="shared" ca="1" si="5"/>
        <v>2.8782232528166453E-3</v>
      </c>
    </row>
    <row r="64" spans="1:18">
      <c r="A64" s="117">
        <v>8266</v>
      </c>
      <c r="B64" s="117">
        <v>-1.7891160008730367E-2</v>
      </c>
      <c r="C64" s="171">
        <v>1</v>
      </c>
      <c r="D64" s="118">
        <f t="shared" si="6"/>
        <v>0.8266</v>
      </c>
      <c r="E64" s="118">
        <f t="shared" si="6"/>
        <v>-1.7891160008730367E-2</v>
      </c>
      <c r="F64" s="56">
        <f t="shared" si="7"/>
        <v>0.8266</v>
      </c>
      <c r="G64" s="56">
        <f t="shared" si="7"/>
        <v>-1.7891160008730367E-2</v>
      </c>
      <c r="H64" s="56">
        <f t="shared" si="8"/>
        <v>0.68326756</v>
      </c>
      <c r="I64" s="56">
        <f t="shared" si="9"/>
        <v>0.56478896509599996</v>
      </c>
      <c r="J64" s="56">
        <f t="shared" si="10"/>
        <v>0.46685455854835356</v>
      </c>
      <c r="K64" s="56">
        <f t="shared" si="11"/>
        <v>-1.4788832863216521E-2</v>
      </c>
      <c r="L64" s="56">
        <f t="shared" si="12"/>
        <v>-1.2224449244734776E-2</v>
      </c>
      <c r="M64" s="56">
        <f t="shared" ca="1" si="4"/>
        <v>-2.2085803227044502E-2</v>
      </c>
      <c r="N64" s="56">
        <f t="shared" ca="1" si="13"/>
        <v>1.7595031728948767E-5</v>
      </c>
      <c r="O64" s="169">
        <f t="shared" ca="1" si="14"/>
        <v>203359793.64714578</v>
      </c>
      <c r="P64" s="56">
        <f t="shared" ca="1" si="15"/>
        <v>265908685.54753485</v>
      </c>
      <c r="Q64" s="56">
        <f t="shared" ca="1" si="16"/>
        <v>148923753.25294411</v>
      </c>
      <c r="R64" s="13">
        <f t="shared" ca="1" si="5"/>
        <v>4.1946432183141355E-3</v>
      </c>
    </row>
    <row r="65" spans="1:18">
      <c r="A65" s="117">
        <v>9561.5</v>
      </c>
      <c r="B65" s="117">
        <v>-2.1590121592453215E-2</v>
      </c>
      <c r="C65" s="171">
        <v>1</v>
      </c>
      <c r="D65" s="118">
        <f t="shared" si="6"/>
        <v>0.95615000000000006</v>
      </c>
      <c r="E65" s="118">
        <f t="shared" si="6"/>
        <v>-2.1590121592453215E-2</v>
      </c>
      <c r="F65" s="56">
        <f t="shared" si="7"/>
        <v>0.95615000000000006</v>
      </c>
      <c r="G65" s="56">
        <f t="shared" si="7"/>
        <v>-2.1590121592453215E-2</v>
      </c>
      <c r="H65" s="56">
        <f t="shared" si="8"/>
        <v>0.91422282250000009</v>
      </c>
      <c r="I65" s="56">
        <f t="shared" si="9"/>
        <v>0.87413415173337516</v>
      </c>
      <c r="J65" s="56">
        <f t="shared" si="10"/>
        <v>0.83580336917986675</v>
      </c>
      <c r="K65" s="56">
        <f t="shared" si="11"/>
        <v>-2.0643394760624142E-2</v>
      </c>
      <c r="L65" s="56">
        <f t="shared" si="12"/>
        <v>-1.9738181900370775E-2</v>
      </c>
      <c r="M65" s="56">
        <f t="shared" ca="1" si="4"/>
        <v>-2.5253838242169258E-2</v>
      </c>
      <c r="N65" s="56">
        <f t="shared" ca="1" si="13"/>
        <v>1.3422819689406541E-5</v>
      </c>
      <c r="O65" s="169">
        <f t="shared" ca="1" si="14"/>
        <v>176312754.66804799</v>
      </c>
      <c r="P65" s="56">
        <f t="shared" ca="1" si="15"/>
        <v>258575212.09251562</v>
      </c>
      <c r="Q65" s="56">
        <f t="shared" ca="1" si="16"/>
        <v>132830619.03426781</v>
      </c>
      <c r="R65" s="13">
        <f t="shared" ca="1" si="5"/>
        <v>3.6637166497160423E-3</v>
      </c>
    </row>
    <row r="66" spans="1:18">
      <c r="A66" s="117">
        <v>9606.5</v>
      </c>
      <c r="B66" s="117">
        <v>-2.0963189999747556E-2</v>
      </c>
      <c r="C66" s="171">
        <v>1</v>
      </c>
      <c r="D66" s="118">
        <f t="shared" si="6"/>
        <v>0.96065</v>
      </c>
      <c r="E66" s="118">
        <f t="shared" si="6"/>
        <v>-2.0963189999747556E-2</v>
      </c>
      <c r="F66" s="56">
        <f t="shared" si="7"/>
        <v>0.96065</v>
      </c>
      <c r="G66" s="56">
        <f t="shared" si="7"/>
        <v>-2.0963189999747556E-2</v>
      </c>
      <c r="H66" s="56">
        <f t="shared" si="8"/>
        <v>0.92284842249999999</v>
      </c>
      <c r="I66" s="56">
        <f t="shared" si="9"/>
        <v>0.88653433707462503</v>
      </c>
      <c r="J66" s="56">
        <f t="shared" si="10"/>
        <v>0.85164921091073853</v>
      </c>
      <c r="K66" s="56">
        <f t="shared" si="11"/>
        <v>-2.0138288473257489E-2</v>
      </c>
      <c r="L66" s="56">
        <f t="shared" si="12"/>
        <v>-1.9345846821834808E-2</v>
      </c>
      <c r="M66" s="56">
        <f t="shared" ca="1" si="4"/>
        <v>-2.5364544577798798E-2</v>
      </c>
      <c r="N66" s="56">
        <f t="shared" ca="1" si="13"/>
        <v>1.9371922121732628E-5</v>
      </c>
      <c r="O66" s="169">
        <f t="shared" ca="1" si="14"/>
        <v>175282078.85357279</v>
      </c>
      <c r="P66" s="56">
        <f t="shared" ca="1" si="15"/>
        <v>258045437.7281796</v>
      </c>
      <c r="Q66" s="56">
        <f t="shared" ca="1" si="16"/>
        <v>132136267.6519828</v>
      </c>
      <c r="R66" s="13">
        <f t="shared" ca="1" si="5"/>
        <v>4.401354578051242E-3</v>
      </c>
    </row>
    <row r="67" spans="1:18">
      <c r="A67" s="117">
        <v>9758</v>
      </c>
      <c r="B67" s="117">
        <v>-2.0483080006670207E-2</v>
      </c>
      <c r="C67" s="171">
        <v>1</v>
      </c>
      <c r="D67" s="118">
        <f t="shared" si="6"/>
        <v>0.9758</v>
      </c>
      <c r="E67" s="118">
        <f t="shared" si="6"/>
        <v>-2.0483080006670207E-2</v>
      </c>
      <c r="F67" s="56">
        <f t="shared" si="7"/>
        <v>0.9758</v>
      </c>
      <c r="G67" s="56">
        <f t="shared" si="7"/>
        <v>-2.0483080006670207E-2</v>
      </c>
      <c r="H67" s="56">
        <f t="shared" si="8"/>
        <v>0.95218564000000006</v>
      </c>
      <c r="I67" s="56">
        <f t="shared" si="9"/>
        <v>0.9291427475120001</v>
      </c>
      <c r="J67" s="56">
        <f t="shared" si="10"/>
        <v>0.90665749302220966</v>
      </c>
      <c r="K67" s="56">
        <f t="shared" si="11"/>
        <v>-1.9987389470508789E-2</v>
      </c>
      <c r="L67" s="56">
        <f t="shared" si="12"/>
        <v>-1.9503694645322478E-2</v>
      </c>
      <c r="M67" s="56">
        <f t="shared" ca="1" si="4"/>
        <v>-2.5737582939334331E-2</v>
      </c>
      <c r="N67" s="56">
        <f t="shared" ca="1" si="13"/>
        <v>2.7609801069375882E-5</v>
      </c>
      <c r="O67" s="169">
        <f t="shared" ca="1" si="14"/>
        <v>171772867.65476522</v>
      </c>
      <c r="P67" s="56">
        <f t="shared" ca="1" si="15"/>
        <v>256129738.70912898</v>
      </c>
      <c r="Q67" s="56">
        <f t="shared" ca="1" si="16"/>
        <v>129737733.18951246</v>
      </c>
      <c r="R67" s="13">
        <f t="shared" ca="1" si="5"/>
        <v>5.2545029326641242E-3</v>
      </c>
    </row>
    <row r="68" spans="1:18">
      <c r="A68" s="117">
        <v>9852</v>
      </c>
      <c r="B68" s="117">
        <v>-2.0885520003503188E-2</v>
      </c>
      <c r="C68" s="171">
        <v>1</v>
      </c>
      <c r="D68" s="118">
        <f t="shared" si="6"/>
        <v>0.98519999999999996</v>
      </c>
      <c r="E68" s="118">
        <f t="shared" si="6"/>
        <v>-2.0885520003503188E-2</v>
      </c>
      <c r="F68" s="56">
        <f t="shared" si="7"/>
        <v>0.98519999999999996</v>
      </c>
      <c r="G68" s="56">
        <f t="shared" si="7"/>
        <v>-2.0885520003503188E-2</v>
      </c>
      <c r="H68" s="56">
        <f t="shared" si="8"/>
        <v>0.97061903999999988</v>
      </c>
      <c r="I68" s="56">
        <f t="shared" si="9"/>
        <v>0.9562538782079999</v>
      </c>
      <c r="J68" s="56">
        <f t="shared" si="10"/>
        <v>0.94210132081052145</v>
      </c>
      <c r="K68" s="56">
        <f t="shared" si="11"/>
        <v>-2.057641430745134E-2</v>
      </c>
      <c r="L68" s="56">
        <f t="shared" si="12"/>
        <v>-2.0271883375701058E-2</v>
      </c>
      <c r="M68" s="56">
        <f t="shared" ca="1" si="4"/>
        <v>-2.5969292593723704E-2</v>
      </c>
      <c r="N68" s="56">
        <f t="shared" ca="1" si="13"/>
        <v>2.5844743749077406E-5</v>
      </c>
      <c r="O68" s="169">
        <f t="shared" ca="1" si="14"/>
        <v>169566025.08014959</v>
      </c>
      <c r="P68" s="56">
        <f t="shared" ca="1" si="15"/>
        <v>254839460.7248134</v>
      </c>
      <c r="Q68" s="56">
        <f t="shared" ca="1" si="16"/>
        <v>128203356.17691708</v>
      </c>
      <c r="R68" s="13">
        <f t="shared" ca="1" si="5"/>
        <v>5.0837725902205151E-3</v>
      </c>
    </row>
    <row r="69" spans="1:18">
      <c r="A69" s="117">
        <v>12265.5</v>
      </c>
      <c r="B69" s="117">
        <v>-3.3387530005711596E-2</v>
      </c>
      <c r="C69" s="171">
        <v>1</v>
      </c>
      <c r="D69" s="118">
        <f t="shared" si="6"/>
        <v>1.22655</v>
      </c>
      <c r="E69" s="118">
        <f t="shared" si="6"/>
        <v>-3.3387530005711596E-2</v>
      </c>
      <c r="F69" s="56">
        <f t="shared" si="7"/>
        <v>1.22655</v>
      </c>
      <c r="G69" s="56">
        <f t="shared" si="7"/>
        <v>-3.3387530005711596E-2</v>
      </c>
      <c r="H69" s="56">
        <f t="shared" si="8"/>
        <v>1.5044249025</v>
      </c>
      <c r="I69" s="56">
        <f t="shared" si="9"/>
        <v>1.8452523641613752</v>
      </c>
      <c r="J69" s="56">
        <f t="shared" si="10"/>
        <v>2.2632942872621347</v>
      </c>
      <c r="K69" s="56">
        <f t="shared" si="11"/>
        <v>-4.0951474928505559E-2</v>
      </c>
      <c r="L69" s="56">
        <f t="shared" si="12"/>
        <v>-5.0229031573558493E-2</v>
      </c>
      <c r="M69" s="56">
        <f t="shared" ca="1" si="4"/>
        <v>-3.1985043017545421E-2</v>
      </c>
      <c r="N69" s="56">
        <f t="shared" ca="1" si="13"/>
        <v>1.9669697519754296E-6</v>
      </c>
      <c r="O69" s="169">
        <f t="shared" ca="1" si="14"/>
        <v>107669220.94189554</v>
      </c>
      <c r="P69" s="56">
        <f t="shared" ca="1" si="15"/>
        <v>197767497.06976214</v>
      </c>
      <c r="Q69" s="56">
        <f t="shared" ca="1" si="16"/>
        <v>79666213.528941393</v>
      </c>
      <c r="R69" s="13">
        <f t="shared" ca="1" si="5"/>
        <v>-1.4024869881661753E-3</v>
      </c>
    </row>
    <row r="70" spans="1:18">
      <c r="A70" s="117">
        <v>12462</v>
      </c>
      <c r="B70" s="117">
        <v>-3.1934120001096744E-2</v>
      </c>
      <c r="C70" s="171">
        <v>1</v>
      </c>
      <c r="D70" s="118">
        <f t="shared" si="6"/>
        <v>1.2462</v>
      </c>
      <c r="E70" s="118">
        <f t="shared" si="6"/>
        <v>-3.1934120001096744E-2</v>
      </c>
      <c r="F70" s="56">
        <f t="shared" si="7"/>
        <v>1.2462</v>
      </c>
      <c r="G70" s="56">
        <f t="shared" si="7"/>
        <v>-3.1934120001096744E-2</v>
      </c>
      <c r="H70" s="56">
        <f t="shared" si="8"/>
        <v>1.5530144399999999</v>
      </c>
      <c r="I70" s="56">
        <f t="shared" si="9"/>
        <v>1.9353665951279999</v>
      </c>
      <c r="J70" s="56">
        <f t="shared" si="10"/>
        <v>2.4118538508485132</v>
      </c>
      <c r="K70" s="56">
        <f t="shared" si="11"/>
        <v>-3.9796300345366763E-2</v>
      </c>
      <c r="L70" s="56">
        <f t="shared" si="12"/>
        <v>-4.9594149490396061E-2</v>
      </c>
      <c r="M70" s="56">
        <f t="shared" ca="1" si="4"/>
        <v>-3.2480461554971356E-2</v>
      </c>
      <c r="N70" s="56">
        <f t="shared" ca="1" si="13"/>
        <v>2.984890934901252E-7</v>
      </c>
      <c r="O70" s="169">
        <f t="shared" ca="1" si="14"/>
        <v>102426497.48483993</v>
      </c>
      <c r="P70" s="56">
        <f t="shared" ca="1" si="15"/>
        <v>191406665.45124012</v>
      </c>
      <c r="Q70" s="56">
        <f t="shared" ca="1" si="16"/>
        <v>75243094.979291692</v>
      </c>
      <c r="R70" s="13">
        <f t="shared" ca="1" si="5"/>
        <v>5.4634155387461164E-4</v>
      </c>
    </row>
    <row r="71" spans="1:18">
      <c r="A71" s="117">
        <v>13610</v>
      </c>
      <c r="B71" s="117">
        <v>-3.700859999662498E-2</v>
      </c>
      <c r="C71" s="171">
        <v>0.2</v>
      </c>
      <c r="D71" s="118">
        <f t="shared" si="6"/>
        <v>1.361</v>
      </c>
      <c r="E71" s="118">
        <f t="shared" si="6"/>
        <v>-3.700859999662498E-2</v>
      </c>
      <c r="F71" s="56">
        <f t="shared" si="7"/>
        <v>0.2722</v>
      </c>
      <c r="G71" s="56">
        <f t="shared" si="7"/>
        <v>-7.4017199993249962E-3</v>
      </c>
      <c r="H71" s="56">
        <f t="shared" si="8"/>
        <v>0.37046419999999997</v>
      </c>
      <c r="I71" s="56">
        <f t="shared" si="9"/>
        <v>0.50420177619999995</v>
      </c>
      <c r="J71" s="56">
        <f t="shared" si="10"/>
        <v>0.68621861740819989</v>
      </c>
      <c r="K71" s="56">
        <f t="shared" si="11"/>
        <v>-1.0073740919081319E-2</v>
      </c>
      <c r="L71" s="56">
        <f t="shared" si="12"/>
        <v>-1.3710361390869676E-2</v>
      </c>
      <c r="M71" s="56">
        <f t="shared" ca="1" si="4"/>
        <v>-3.5391770905427063E-2</v>
      </c>
      <c r="N71" s="56">
        <f t="shared" ca="1" si="13"/>
        <v>5.2282726202877678E-7</v>
      </c>
      <c r="O71" s="169">
        <f t="shared" ca="1" si="14"/>
        <v>2893181.1626282185</v>
      </c>
      <c r="P71" s="56">
        <f t="shared" ca="1" si="15"/>
        <v>6034363.1491230149</v>
      </c>
      <c r="Q71" s="56">
        <f t="shared" ca="1" si="16"/>
        <v>1980800.3518504228</v>
      </c>
      <c r="R71" s="13">
        <f t="shared" ca="1" si="5"/>
        <v>-1.6168290911979175E-3</v>
      </c>
    </row>
    <row r="72" spans="1:18">
      <c r="A72" s="117">
        <v>13610.5</v>
      </c>
      <c r="B72" s="117">
        <v>-3.7452230004419107E-2</v>
      </c>
      <c r="C72" s="171">
        <v>0.2</v>
      </c>
      <c r="D72" s="118">
        <f t="shared" si="6"/>
        <v>1.3610500000000001</v>
      </c>
      <c r="E72" s="118">
        <f t="shared" si="6"/>
        <v>-3.7452230004419107E-2</v>
      </c>
      <c r="F72" s="56">
        <f t="shared" si="7"/>
        <v>0.27221000000000001</v>
      </c>
      <c r="G72" s="56">
        <f t="shared" si="7"/>
        <v>-7.4904460008838221E-3</v>
      </c>
      <c r="H72" s="56">
        <f t="shared" si="8"/>
        <v>0.37049142050000006</v>
      </c>
      <c r="I72" s="56">
        <f t="shared" si="9"/>
        <v>0.5042573478715251</v>
      </c>
      <c r="J72" s="56">
        <f t="shared" si="10"/>
        <v>0.68631946332053928</v>
      </c>
      <c r="K72" s="56">
        <f t="shared" si="11"/>
        <v>-1.0194871529502927E-2</v>
      </c>
      <c r="L72" s="56">
        <f t="shared" si="12"/>
        <v>-1.3875729895229959E-2</v>
      </c>
      <c r="M72" s="56">
        <f t="shared" ca="1" si="4"/>
        <v>-3.539304520565055E-2</v>
      </c>
      <c r="N72" s="56">
        <f t="shared" ca="1" si="13"/>
        <v>8.4804840709590035E-7</v>
      </c>
      <c r="O72" s="169">
        <f t="shared" ca="1" si="14"/>
        <v>2892671.560461076</v>
      </c>
      <c r="P72" s="56">
        <f t="shared" ca="1" si="15"/>
        <v>6033618.1654553628</v>
      </c>
      <c r="Q72" s="56">
        <f t="shared" ca="1" si="16"/>
        <v>1980363.5433415584</v>
      </c>
      <c r="R72" s="13">
        <f t="shared" ca="1" si="5"/>
        <v>-2.0591847987685569E-3</v>
      </c>
    </row>
    <row r="73" spans="1:18">
      <c r="A73" s="117">
        <v>13614</v>
      </c>
      <c r="B73" s="117">
        <v>-3.6957639997126535E-2</v>
      </c>
      <c r="C73" s="171">
        <v>0.2</v>
      </c>
      <c r="D73" s="118">
        <f t="shared" si="6"/>
        <v>1.3613999999999999</v>
      </c>
      <c r="E73" s="118">
        <f t="shared" si="6"/>
        <v>-3.6957639997126535E-2</v>
      </c>
      <c r="F73" s="56">
        <f t="shared" si="7"/>
        <v>0.27228000000000002</v>
      </c>
      <c r="G73" s="56">
        <f t="shared" si="7"/>
        <v>-7.3915279994253074E-3</v>
      </c>
      <c r="H73" s="56">
        <f t="shared" si="8"/>
        <v>0.37068199200000002</v>
      </c>
      <c r="I73" s="56">
        <f t="shared" si="9"/>
        <v>0.50464646390879997</v>
      </c>
      <c r="J73" s="56">
        <f t="shared" si="10"/>
        <v>0.68702569596544028</v>
      </c>
      <c r="K73" s="56">
        <f t="shared" si="11"/>
        <v>-1.0062826218417613E-2</v>
      </c>
      <c r="L73" s="56">
        <f t="shared" si="12"/>
        <v>-1.3699531613753738E-2</v>
      </c>
      <c r="M73" s="56">
        <f t="shared" ca="1" si="4"/>
        <v>-3.5401965461010015E-2</v>
      </c>
      <c r="N73" s="56">
        <f t="shared" ca="1" si="13"/>
        <v>4.8402465246426946E-7</v>
      </c>
      <c r="O73" s="169">
        <f t="shared" ca="1" si="14"/>
        <v>2889104.852214728</v>
      </c>
      <c r="P73" s="56">
        <f t="shared" ca="1" si="15"/>
        <v>6028402.6036134595</v>
      </c>
      <c r="Q73" s="56">
        <f t="shared" ca="1" si="16"/>
        <v>1977306.3703467525</v>
      </c>
      <c r="R73" s="13">
        <f t="shared" ca="1" si="5"/>
        <v>-1.5556745361165192E-3</v>
      </c>
    </row>
    <row r="74" spans="1:18">
      <c r="A74" s="117">
        <v>13629.5</v>
      </c>
      <c r="B74" s="117">
        <v>-3.8010169999324717E-2</v>
      </c>
      <c r="C74" s="171">
        <v>1</v>
      </c>
      <c r="D74" s="118">
        <f t="shared" si="6"/>
        <v>1.3629500000000001</v>
      </c>
      <c r="E74" s="118">
        <f t="shared" si="6"/>
        <v>-3.8010169999324717E-2</v>
      </c>
      <c r="F74" s="56">
        <f t="shared" si="7"/>
        <v>1.3629500000000001</v>
      </c>
      <c r="G74" s="56">
        <f t="shared" si="7"/>
        <v>-3.8010169999324717E-2</v>
      </c>
      <c r="H74" s="56">
        <f t="shared" si="8"/>
        <v>1.8576327025000003</v>
      </c>
      <c r="I74" s="56">
        <f t="shared" si="9"/>
        <v>2.5318604918723757</v>
      </c>
      <c r="J74" s="56">
        <f t="shared" si="10"/>
        <v>3.4507992573974549</v>
      </c>
      <c r="K74" s="56">
        <f t="shared" si="11"/>
        <v>-5.1805961200579627E-2</v>
      </c>
      <c r="L74" s="56">
        <f t="shared" si="12"/>
        <v>-7.0608934818330013E-2</v>
      </c>
      <c r="M74" s="56">
        <f t="shared" ca="1" si="4"/>
        <v>-3.5441472684220647E-2</v>
      </c>
      <c r="N74" s="56">
        <f t="shared" ca="1" si="13"/>
        <v>6.5982058966228555E-6</v>
      </c>
      <c r="O74" s="169">
        <f t="shared" ca="1" si="14"/>
        <v>71833003.693290412</v>
      </c>
      <c r="P74" s="56">
        <f t="shared" ca="1" si="15"/>
        <v>150132274.78464481</v>
      </c>
      <c r="Q74" s="56">
        <f t="shared" ca="1" si="16"/>
        <v>49094444.369540803</v>
      </c>
      <c r="R74" s="13">
        <f t="shared" ca="1" si="5"/>
        <v>-2.5686973151040696E-3</v>
      </c>
    </row>
    <row r="75" spans="1:18">
      <c r="A75" s="117">
        <v>13752</v>
      </c>
      <c r="B75" s="117">
        <v>-3.9199520004331134E-2</v>
      </c>
      <c r="C75" s="171">
        <v>1</v>
      </c>
      <c r="D75" s="118">
        <f t="shared" si="6"/>
        <v>1.3752</v>
      </c>
      <c r="E75" s="118">
        <f t="shared" si="6"/>
        <v>-3.9199520004331134E-2</v>
      </c>
      <c r="F75" s="56">
        <f t="shared" si="7"/>
        <v>1.3752</v>
      </c>
      <c r="G75" s="56">
        <f t="shared" si="7"/>
        <v>-3.9199520004331134E-2</v>
      </c>
      <c r="H75" s="56">
        <f t="shared" si="8"/>
        <v>1.89117504</v>
      </c>
      <c r="I75" s="56">
        <f t="shared" si="9"/>
        <v>2.6007439150080001</v>
      </c>
      <c r="J75" s="56">
        <f t="shared" si="10"/>
        <v>3.5765430319190017</v>
      </c>
      <c r="K75" s="56">
        <f t="shared" si="11"/>
        <v>-5.3907179909956172E-2</v>
      </c>
      <c r="L75" s="56">
        <f t="shared" si="12"/>
        <v>-7.4133153812171726E-2</v>
      </c>
      <c r="M75" s="56">
        <f t="shared" ca="1" si="4"/>
        <v>-3.5753892897842858E-2</v>
      </c>
      <c r="N75" s="56">
        <f t="shared" ca="1" si="13"/>
        <v>1.1872346156966771E-5</v>
      </c>
      <c r="O75" s="169">
        <f t="shared" ca="1" si="14"/>
        <v>68730199.245374382</v>
      </c>
      <c r="P75" s="56">
        <f t="shared" ca="1" si="15"/>
        <v>145546642.89445493</v>
      </c>
      <c r="Q75" s="56">
        <f t="shared" ca="1" si="16"/>
        <v>46437073.684981033</v>
      </c>
      <c r="R75" s="13">
        <f t="shared" ca="1" si="5"/>
        <v>-3.4456271064882762E-3</v>
      </c>
    </row>
    <row r="76" spans="1:18">
      <c r="A76" s="117">
        <v>13853</v>
      </c>
      <c r="B76" s="117">
        <v>-2.4612779998278711E-2</v>
      </c>
      <c r="C76" s="171">
        <v>1</v>
      </c>
      <c r="D76" s="118">
        <f t="shared" si="6"/>
        <v>1.3853</v>
      </c>
      <c r="E76" s="118">
        <f t="shared" si="6"/>
        <v>-2.4612779998278711E-2</v>
      </c>
      <c r="F76" s="56">
        <f t="shared" si="7"/>
        <v>1.3853</v>
      </c>
      <c r="G76" s="56">
        <f t="shared" si="7"/>
        <v>-2.4612779998278711E-2</v>
      </c>
      <c r="H76" s="56">
        <f t="shared" si="8"/>
        <v>1.91905609</v>
      </c>
      <c r="I76" s="56">
        <f t="shared" si="9"/>
        <v>2.6584684014770001</v>
      </c>
      <c r="J76" s="56">
        <f t="shared" si="10"/>
        <v>3.6827762765660883</v>
      </c>
      <c r="K76" s="56">
        <f t="shared" si="11"/>
        <v>-3.4096084131615495E-2</v>
      </c>
      <c r="L76" s="56">
        <f t="shared" si="12"/>
        <v>-4.7233305347526941E-2</v>
      </c>
      <c r="M76" s="56">
        <f t="shared" ca="1" si="4"/>
        <v>-3.6011728154159726E-2</v>
      </c>
      <c r="N76" s="56">
        <f t="shared" ca="1" si="13"/>
        <v>1.2993601906046321E-4</v>
      </c>
      <c r="O76" s="169">
        <f t="shared" ca="1" si="14"/>
        <v>66194550.794312596</v>
      </c>
      <c r="P76" s="56">
        <f t="shared" ca="1" si="15"/>
        <v>141742547.13873607</v>
      </c>
      <c r="Q76" s="56">
        <f t="shared" ca="1" si="16"/>
        <v>44268813.25771977</v>
      </c>
      <c r="R76" s="13">
        <f t="shared" ca="1" si="5"/>
        <v>1.1398948155881015E-2</v>
      </c>
    </row>
    <row r="77" spans="1:18">
      <c r="A77" s="117">
        <v>13854.5</v>
      </c>
      <c r="B77" s="117">
        <v>-3.9513670002634171E-2</v>
      </c>
      <c r="C77" s="171">
        <v>1</v>
      </c>
      <c r="D77" s="118">
        <f t="shared" si="6"/>
        <v>1.3854500000000001</v>
      </c>
      <c r="E77" s="118">
        <f t="shared" si="6"/>
        <v>-3.9513670002634171E-2</v>
      </c>
      <c r="F77" s="56">
        <f t="shared" si="7"/>
        <v>1.3854500000000001</v>
      </c>
      <c r="G77" s="56">
        <f t="shared" si="7"/>
        <v>-3.9513670002634171E-2</v>
      </c>
      <c r="H77" s="56">
        <f t="shared" si="8"/>
        <v>1.9194717025000001</v>
      </c>
      <c r="I77" s="56">
        <f t="shared" si="9"/>
        <v>2.6593320702286252</v>
      </c>
      <c r="J77" s="56">
        <f t="shared" si="10"/>
        <v>3.684371616698249</v>
      </c>
      <c r="K77" s="56">
        <f t="shared" si="11"/>
        <v>-5.4744214105149513E-2</v>
      </c>
      <c r="L77" s="56">
        <f t="shared" si="12"/>
        <v>-7.5845371431979391E-2</v>
      </c>
      <c r="M77" s="56">
        <f t="shared" ca="1" si="4"/>
        <v>-3.6015559079639617E-2</v>
      </c>
      <c r="N77" s="56">
        <f t="shared" ca="1" si="13"/>
        <v>1.2236780029573815E-5</v>
      </c>
      <c r="O77" s="169">
        <f t="shared" ca="1" si="14"/>
        <v>66157054.762105122</v>
      </c>
      <c r="P77" s="56">
        <f t="shared" ca="1" si="15"/>
        <v>141685907.48608103</v>
      </c>
      <c r="Q77" s="56">
        <f t="shared" ca="1" si="16"/>
        <v>44236778.105436839</v>
      </c>
      <c r="R77" s="13">
        <f t="shared" ca="1" si="5"/>
        <v>-3.4981109229945545E-3</v>
      </c>
    </row>
    <row r="78" spans="1:18">
      <c r="A78" s="117">
        <v>13861</v>
      </c>
      <c r="B78" s="117">
        <v>-3.9810860005673021E-2</v>
      </c>
      <c r="C78" s="171">
        <v>0.2</v>
      </c>
      <c r="D78" s="118">
        <f t="shared" si="6"/>
        <v>1.3861000000000001</v>
      </c>
      <c r="E78" s="118">
        <f t="shared" si="6"/>
        <v>-3.9810860005673021E-2</v>
      </c>
      <c r="F78" s="56">
        <f t="shared" si="7"/>
        <v>0.27722000000000002</v>
      </c>
      <c r="G78" s="56">
        <f t="shared" si="7"/>
        <v>-7.9621720011346046E-3</v>
      </c>
      <c r="H78" s="56">
        <f t="shared" si="8"/>
        <v>0.38425464200000004</v>
      </c>
      <c r="I78" s="56">
        <f t="shared" si="9"/>
        <v>0.53261535927620007</v>
      </c>
      <c r="J78" s="56">
        <f t="shared" si="10"/>
        <v>0.73825814949274093</v>
      </c>
      <c r="K78" s="56">
        <f t="shared" si="11"/>
        <v>-1.1036366610772676E-2</v>
      </c>
      <c r="L78" s="56">
        <f t="shared" si="12"/>
        <v>-1.5297507759192008E-2</v>
      </c>
      <c r="M78" s="56">
        <f t="shared" ca="1" si="4"/>
        <v>-3.603216032795814E-2</v>
      </c>
      <c r="N78" s="56">
        <f t="shared" ca="1" si="13"/>
        <v>2.855714250872509E-6</v>
      </c>
      <c r="O78" s="169">
        <f t="shared" ca="1" si="14"/>
        <v>2639785.1261241813</v>
      </c>
      <c r="P78" s="56">
        <f t="shared" ca="1" si="15"/>
        <v>5657616.9249101337</v>
      </c>
      <c r="Q78" s="56">
        <f t="shared" ca="1" si="16"/>
        <v>1763920.6995926353</v>
      </c>
      <c r="R78" s="13">
        <f t="shared" ca="1" si="5"/>
        <v>-3.7786996777148807E-3</v>
      </c>
    </row>
    <row r="79" spans="1:18">
      <c r="A79" s="117">
        <v>13924.5</v>
      </c>
      <c r="B79" s="117">
        <v>-4.1151869998429902E-2</v>
      </c>
      <c r="C79" s="171">
        <v>1</v>
      </c>
      <c r="D79" s="118">
        <f t="shared" si="6"/>
        <v>1.39245</v>
      </c>
      <c r="E79" s="118">
        <f t="shared" si="6"/>
        <v>-4.1151869998429902E-2</v>
      </c>
      <c r="F79" s="56">
        <f t="shared" si="7"/>
        <v>1.39245</v>
      </c>
      <c r="G79" s="56">
        <f t="shared" si="7"/>
        <v>-4.1151869998429902E-2</v>
      </c>
      <c r="H79" s="56">
        <f t="shared" si="8"/>
        <v>1.9389170025</v>
      </c>
      <c r="I79" s="56">
        <f t="shared" si="9"/>
        <v>2.6998449801311248</v>
      </c>
      <c r="J79" s="56">
        <f t="shared" si="10"/>
        <v>3.7593991425835847</v>
      </c>
      <c r="K79" s="56">
        <f t="shared" si="11"/>
        <v>-5.7301921379313718E-2</v>
      </c>
      <c r="L79" s="56">
        <f t="shared" si="12"/>
        <v>-7.9790060424625386E-2</v>
      </c>
      <c r="M79" s="56">
        <f t="shared" ca="1" si="4"/>
        <v>-3.6194390583788483E-2</v>
      </c>
      <c r="N79" s="56">
        <f t="shared" ca="1" si="13"/>
        <v>2.4576602146593427E-5</v>
      </c>
      <c r="O79" s="169">
        <f t="shared" ca="1" si="14"/>
        <v>64412725.997517362</v>
      </c>
      <c r="P79" s="56">
        <f t="shared" ca="1" si="15"/>
        <v>139038453.34673896</v>
      </c>
      <c r="Q79" s="56">
        <f t="shared" ca="1" si="16"/>
        <v>42747535.184709974</v>
      </c>
      <c r="R79" s="13">
        <f t="shared" ca="1" si="5"/>
        <v>-4.9574794146414192E-3</v>
      </c>
    </row>
    <row r="80" spans="1:18">
      <c r="A80" s="117">
        <v>14115.5</v>
      </c>
      <c r="B80" s="117">
        <v>-3.9218530000653118E-2</v>
      </c>
      <c r="C80" s="171">
        <v>0.2</v>
      </c>
      <c r="D80" s="118">
        <f t="shared" si="6"/>
        <v>1.4115500000000001</v>
      </c>
      <c r="E80" s="118">
        <f t="shared" si="6"/>
        <v>-3.9218530000653118E-2</v>
      </c>
      <c r="F80" s="56">
        <f t="shared" si="7"/>
        <v>0.28231000000000001</v>
      </c>
      <c r="G80" s="56">
        <f t="shared" si="7"/>
        <v>-7.8437060001306236E-3</v>
      </c>
      <c r="H80" s="56">
        <f t="shared" si="8"/>
        <v>0.39849468050000003</v>
      </c>
      <c r="I80" s="56">
        <f t="shared" si="9"/>
        <v>0.56249516625977503</v>
      </c>
      <c r="J80" s="56">
        <f t="shared" si="10"/>
        <v>0.79399005193398553</v>
      </c>
      <c r="K80" s="56">
        <f t="shared" si="11"/>
        <v>-1.1071783204484383E-2</v>
      </c>
      <c r="L80" s="56">
        <f t="shared" si="12"/>
        <v>-1.5628375582289931E-2</v>
      </c>
      <c r="M80" s="56">
        <f t="shared" ca="1" si="4"/>
        <v>-3.6682892747989991E-2</v>
      </c>
      <c r="N80" s="56">
        <f t="shared" ca="1" si="13"/>
        <v>1.285891255418602E-6</v>
      </c>
      <c r="O80" s="169">
        <f t="shared" ca="1" si="14"/>
        <v>2388441.5069330162</v>
      </c>
      <c r="P80" s="56">
        <f t="shared" ca="1" si="15"/>
        <v>5271126.7707131114</v>
      </c>
      <c r="Q80" s="56">
        <f t="shared" ca="1" si="16"/>
        <v>1549830.4771001914</v>
      </c>
      <c r="R80" s="13">
        <f t="shared" ca="1" si="5"/>
        <v>-2.5356372526631268E-3</v>
      </c>
    </row>
    <row r="81" spans="1:18">
      <c r="A81" s="117">
        <v>14119.5</v>
      </c>
      <c r="B81" s="117">
        <v>-3.7967570002365392E-2</v>
      </c>
      <c r="C81" s="171">
        <v>0.2</v>
      </c>
      <c r="D81" s="118">
        <f t="shared" si="6"/>
        <v>1.41195</v>
      </c>
      <c r="E81" s="118">
        <f t="shared" si="6"/>
        <v>-3.7967570002365392E-2</v>
      </c>
      <c r="F81" s="56">
        <f t="shared" si="7"/>
        <v>0.28239000000000003</v>
      </c>
      <c r="G81" s="56">
        <f t="shared" si="7"/>
        <v>-7.593514000473079E-3</v>
      </c>
      <c r="H81" s="56">
        <f t="shared" si="8"/>
        <v>0.39872056050000004</v>
      </c>
      <c r="I81" s="56">
        <f t="shared" si="9"/>
        <v>0.56297349539797503</v>
      </c>
      <c r="J81" s="56">
        <f t="shared" si="10"/>
        <v>0.79489042682717082</v>
      </c>
      <c r="K81" s="56">
        <f t="shared" si="11"/>
        <v>-1.0721662092967965E-2</v>
      </c>
      <c r="L81" s="56">
        <f t="shared" si="12"/>
        <v>-1.5138450792166119E-2</v>
      </c>
      <c r="M81" s="56">
        <f t="shared" ca="1" si="4"/>
        <v>-3.6693131728390775E-2</v>
      </c>
      <c r="N81" s="56">
        <f t="shared" ca="1" si="13"/>
        <v>3.2483858283428E-7</v>
      </c>
      <c r="O81" s="169">
        <f t="shared" ca="1" si="14"/>
        <v>2384541.1503813793</v>
      </c>
      <c r="P81" s="56">
        <f t="shared" ca="1" si="15"/>
        <v>5265025.8498996524</v>
      </c>
      <c r="Q81" s="56">
        <f t="shared" ca="1" si="16"/>
        <v>1546519.8079934323</v>
      </c>
      <c r="R81" s="13">
        <f t="shared" ca="1" si="5"/>
        <v>-1.2744382739746166E-3</v>
      </c>
    </row>
    <row r="82" spans="1:18">
      <c r="A82" s="117">
        <v>14920</v>
      </c>
      <c r="B82" s="117">
        <v>-4.2219199996907264E-2</v>
      </c>
      <c r="C82" s="171">
        <v>1</v>
      </c>
      <c r="D82" s="118">
        <f t="shared" si="6"/>
        <v>1.492</v>
      </c>
      <c r="E82" s="118">
        <f t="shared" si="6"/>
        <v>-4.2219199996907264E-2</v>
      </c>
      <c r="F82" s="56">
        <f t="shared" si="7"/>
        <v>1.492</v>
      </c>
      <c r="G82" s="56">
        <f t="shared" si="7"/>
        <v>-4.2219199996907264E-2</v>
      </c>
      <c r="H82" s="56">
        <f t="shared" si="8"/>
        <v>2.226064</v>
      </c>
      <c r="I82" s="56">
        <f t="shared" si="9"/>
        <v>3.3212874879999998</v>
      </c>
      <c r="J82" s="56">
        <f t="shared" si="10"/>
        <v>4.9553609320960001</v>
      </c>
      <c r="K82" s="56">
        <f t="shared" si="11"/>
        <v>-6.2991046395385636E-2</v>
      </c>
      <c r="L82" s="56">
        <f t="shared" si="12"/>
        <v>-9.3982641221915367E-2</v>
      </c>
      <c r="M82" s="56">
        <f t="shared" ca="1" si="4"/>
        <v>-3.8749282281156122E-2</v>
      </c>
      <c r="N82" s="56">
        <f t="shared" ca="1" si="13"/>
        <v>1.2040328954083621E-5</v>
      </c>
      <c r="O82" s="169">
        <f t="shared" ca="1" si="14"/>
        <v>41050492.424486578</v>
      </c>
      <c r="P82" s="56">
        <f t="shared" ca="1" si="15"/>
        <v>101021865.36627989</v>
      </c>
      <c r="Q82" s="56">
        <f t="shared" ca="1" si="16"/>
        <v>23196143.703629173</v>
      </c>
      <c r="R82" s="13">
        <f t="shared" ca="1" si="5"/>
        <v>-3.4699177157511418E-3</v>
      </c>
    </row>
    <row r="83" spans="1:18">
      <c r="A83" s="117">
        <v>14935</v>
      </c>
      <c r="B83" s="117">
        <v>-4.0028100003837608E-2</v>
      </c>
      <c r="C83" s="171">
        <v>1</v>
      </c>
      <c r="D83" s="118">
        <f t="shared" si="6"/>
        <v>1.4935</v>
      </c>
      <c r="E83" s="118">
        <f t="shared" si="6"/>
        <v>-4.0028100003837608E-2</v>
      </c>
      <c r="F83" s="56">
        <f t="shared" si="7"/>
        <v>1.4935</v>
      </c>
      <c r="G83" s="56">
        <f t="shared" si="7"/>
        <v>-4.0028100003837608E-2</v>
      </c>
      <c r="H83" s="56">
        <f t="shared" si="8"/>
        <v>2.2305422500000001</v>
      </c>
      <c r="I83" s="56">
        <f t="shared" si="9"/>
        <v>3.3313148503750001</v>
      </c>
      <c r="J83" s="56">
        <f t="shared" si="10"/>
        <v>4.9753187290350631</v>
      </c>
      <c r="K83" s="56">
        <f t="shared" si="11"/>
        <v>-5.978196735573147E-2</v>
      </c>
      <c r="L83" s="56">
        <f t="shared" si="12"/>
        <v>-8.9284368245784951E-2</v>
      </c>
      <c r="M83" s="56">
        <f t="shared" ca="1" si="4"/>
        <v>-3.8787945402039191E-2</v>
      </c>
      <c r="N83" s="56">
        <f t="shared" ca="1" si="13"/>
        <v>1.53798343636179E-6</v>
      </c>
      <c r="O83" s="169">
        <f t="shared" ca="1" si="14"/>
        <v>40723308.487634026</v>
      </c>
      <c r="P83" s="56">
        <f t="shared" ca="1" si="15"/>
        <v>100451969.90158702</v>
      </c>
      <c r="Q83" s="56">
        <f t="shared" ca="1" si="16"/>
        <v>22931000.295372434</v>
      </c>
      <c r="R83" s="13">
        <f t="shared" ca="1" si="5"/>
        <v>-1.2401546017984169E-3</v>
      </c>
    </row>
    <row r="84" spans="1:18">
      <c r="A84" s="117">
        <v>14937</v>
      </c>
      <c r="B84" s="117">
        <v>-3.8202620002266485E-2</v>
      </c>
      <c r="C84" s="171">
        <v>1</v>
      </c>
      <c r="D84" s="118">
        <f t="shared" si="6"/>
        <v>1.4937</v>
      </c>
      <c r="E84" s="118">
        <f t="shared" si="6"/>
        <v>-3.8202620002266485E-2</v>
      </c>
      <c r="F84" s="56">
        <f t="shared" si="7"/>
        <v>1.4937</v>
      </c>
      <c r="G84" s="56">
        <f t="shared" si="7"/>
        <v>-3.8202620002266485E-2</v>
      </c>
      <c r="H84" s="56">
        <f t="shared" si="8"/>
        <v>2.23113969</v>
      </c>
      <c r="I84" s="56">
        <f t="shared" si="9"/>
        <v>3.332653354953</v>
      </c>
      <c r="J84" s="56">
        <f t="shared" si="10"/>
        <v>4.9779843162932957</v>
      </c>
      <c r="K84" s="56">
        <f t="shared" si="11"/>
        <v>-5.7063253497385447E-2</v>
      </c>
      <c r="L84" s="56">
        <f t="shared" si="12"/>
        <v>-8.5235381749044645E-2</v>
      </c>
      <c r="M84" s="56">
        <f t="shared" ref="M84:M147" ca="1" si="17">+E$4+E$5*D84+E$6*D84^2</f>
        <v>-3.8793100858326025E-2</v>
      </c>
      <c r="N84" s="56">
        <f t="shared" ca="1" si="13"/>
        <v>3.4866764137280729E-7</v>
      </c>
      <c r="O84" s="169">
        <f t="shared" ca="1" si="14"/>
        <v>40679748.706023119</v>
      </c>
      <c r="P84" s="56">
        <f t="shared" ca="1" si="15"/>
        <v>100376008.32929403</v>
      </c>
      <c r="Q84" s="56">
        <f t="shared" ca="1" si="16"/>
        <v>22895727.370229561</v>
      </c>
      <c r="R84" s="13">
        <f t="shared" ref="R84:R147" ca="1" si="18">+E84-M84</f>
        <v>5.9048085605954009E-4</v>
      </c>
    </row>
    <row r="85" spans="1:18">
      <c r="A85" s="117">
        <v>14937.5</v>
      </c>
      <c r="B85" s="117">
        <v>-4.6346250004717149E-2</v>
      </c>
      <c r="C85" s="171">
        <v>1</v>
      </c>
      <c r="D85" s="118">
        <f t="shared" ref="D85:E143" si="19">A85/A$18</f>
        <v>1.4937499999999999</v>
      </c>
      <c r="E85" s="118">
        <f t="shared" si="19"/>
        <v>-4.6346250004717149E-2</v>
      </c>
      <c r="F85" s="56">
        <f t="shared" ref="F85:G143" si="20">$C85*D85</f>
        <v>1.4937499999999999</v>
      </c>
      <c r="G85" s="56">
        <f t="shared" si="20"/>
        <v>-4.6346250004717149E-2</v>
      </c>
      <c r="H85" s="56">
        <f t="shared" ref="H85:H148" si="21">C85*D85*D85</f>
        <v>2.2312890624999997</v>
      </c>
      <c r="I85" s="56">
        <f t="shared" ref="I85:I148" si="22">C85*D85*D85*D85</f>
        <v>3.3329880371093745</v>
      </c>
      <c r="J85" s="56">
        <f t="shared" ref="J85:J148" si="23">C85*D85*D85*D85*D85</f>
        <v>4.9786508804321281</v>
      </c>
      <c r="K85" s="56">
        <f t="shared" ref="K85:K148" si="24">C85*E85*D85</f>
        <v>-6.9229710944546233E-2</v>
      </c>
      <c r="L85" s="56">
        <f t="shared" ref="L85:L148" si="25">C85*E85*D85*D85</f>
        <v>-0.10341188072341594</v>
      </c>
      <c r="M85" s="56">
        <f t="shared" ca="1" si="17"/>
        <v>-3.8794389736129434E-2</v>
      </c>
      <c r="N85" s="56">
        <f t="shared" ref="N85:N148" ca="1" si="26">C85*(M85-E85)^2</f>
        <v>5.7030593516273713E-5</v>
      </c>
      <c r="O85" s="169">
        <f t="shared" ref="O85:O148" ca="1" si="27">(C85*O$1-O$2*F85+O$3*H85)^2</f>
        <v>40668861.146769926</v>
      </c>
      <c r="P85" s="56">
        <f t="shared" ref="P85:P148" ca="1" si="28">(-C85*O$2+O$4*F85-O$5*H85)^2</f>
        <v>100357018.84841211</v>
      </c>
      <c r="Q85" s="56">
        <f t="shared" ref="Q85:Q148" ca="1" si="29">+(C85*O$3-F85*O$5+H85*O$6)^2</f>
        <v>22886912.07163509</v>
      </c>
      <c r="R85" s="13">
        <f t="shared" ca="1" si="18"/>
        <v>-7.5518602685877151E-3</v>
      </c>
    </row>
    <row r="86" spans="1:18">
      <c r="A86" s="117">
        <v>15007.5</v>
      </c>
      <c r="B86" s="117">
        <v>-4.2554450003081001E-2</v>
      </c>
      <c r="C86" s="171">
        <v>1</v>
      </c>
      <c r="D86" s="118">
        <f t="shared" si="19"/>
        <v>1.50075</v>
      </c>
      <c r="E86" s="118">
        <f t="shared" si="19"/>
        <v>-4.2554450003081001E-2</v>
      </c>
      <c r="F86" s="56">
        <f t="shared" si="20"/>
        <v>1.50075</v>
      </c>
      <c r="G86" s="56">
        <f t="shared" si="20"/>
        <v>-4.2554450003081001E-2</v>
      </c>
      <c r="H86" s="56">
        <f t="shared" si="21"/>
        <v>2.2522505625</v>
      </c>
      <c r="I86" s="56">
        <f t="shared" si="22"/>
        <v>3.380065031671875</v>
      </c>
      <c r="J86" s="56">
        <f t="shared" si="23"/>
        <v>5.0726325962815668</v>
      </c>
      <c r="K86" s="56">
        <f t="shared" si="24"/>
        <v>-6.3863590842123813E-2</v>
      </c>
      <c r="L86" s="56">
        <f t="shared" si="25"/>
        <v>-9.5843283956317318E-2</v>
      </c>
      <c r="M86" s="56">
        <f t="shared" ca="1" si="17"/>
        <v>-3.8974886841386037E-2</v>
      </c>
      <c r="N86" s="56">
        <f t="shared" ca="1" si="26"/>
        <v>1.2813272428563646E-5</v>
      </c>
      <c r="O86" s="169">
        <f t="shared" ca="1" si="27"/>
        <v>39154119.753439762</v>
      </c>
      <c r="P86" s="56">
        <f t="shared" ca="1" si="28"/>
        <v>97702287.083227143</v>
      </c>
      <c r="Q86" s="56">
        <f t="shared" ca="1" si="29"/>
        <v>21664493.172503494</v>
      </c>
      <c r="R86" s="13">
        <f t="shared" ca="1" si="18"/>
        <v>-3.5795631616949639E-3</v>
      </c>
    </row>
    <row r="87" spans="1:18">
      <c r="A87" s="117">
        <v>15007.5</v>
      </c>
      <c r="B87" s="117">
        <v>-4.2554450003081001E-2</v>
      </c>
      <c r="C87" s="171">
        <v>1</v>
      </c>
      <c r="D87" s="118">
        <f t="shared" si="19"/>
        <v>1.50075</v>
      </c>
      <c r="E87" s="118">
        <f t="shared" si="19"/>
        <v>-4.2554450003081001E-2</v>
      </c>
      <c r="F87" s="56">
        <f t="shared" si="20"/>
        <v>1.50075</v>
      </c>
      <c r="G87" s="56">
        <f t="shared" si="20"/>
        <v>-4.2554450003081001E-2</v>
      </c>
      <c r="H87" s="56">
        <f t="shared" si="21"/>
        <v>2.2522505625</v>
      </c>
      <c r="I87" s="56">
        <f t="shared" si="22"/>
        <v>3.380065031671875</v>
      </c>
      <c r="J87" s="56">
        <f t="shared" si="23"/>
        <v>5.0726325962815668</v>
      </c>
      <c r="K87" s="56">
        <f t="shared" si="24"/>
        <v>-6.3863590842123813E-2</v>
      </c>
      <c r="L87" s="56">
        <f t="shared" si="25"/>
        <v>-9.5843283956317318E-2</v>
      </c>
      <c r="M87" s="56">
        <f t="shared" ca="1" si="17"/>
        <v>-3.8974886841386037E-2</v>
      </c>
      <c r="N87" s="56">
        <f t="shared" ca="1" si="26"/>
        <v>1.2813272428563646E-5</v>
      </c>
      <c r="O87" s="169">
        <f t="shared" ca="1" si="27"/>
        <v>39154119.753439762</v>
      </c>
      <c r="P87" s="56">
        <f t="shared" ca="1" si="28"/>
        <v>97702287.083227143</v>
      </c>
      <c r="Q87" s="56">
        <f t="shared" ca="1" si="29"/>
        <v>21664493.172503494</v>
      </c>
      <c r="R87" s="13">
        <f t="shared" ca="1" si="18"/>
        <v>-3.5795631616949639E-3</v>
      </c>
    </row>
    <row r="88" spans="1:18">
      <c r="A88" s="117">
        <v>15021.5</v>
      </c>
      <c r="B88" s="117">
        <v>-4.2876090003119316E-2</v>
      </c>
      <c r="C88" s="171">
        <v>1</v>
      </c>
      <c r="D88" s="118">
        <f t="shared" si="19"/>
        <v>1.5021500000000001</v>
      </c>
      <c r="E88" s="118">
        <f t="shared" si="19"/>
        <v>-4.2876090003119316E-2</v>
      </c>
      <c r="F88" s="56">
        <f t="shared" si="20"/>
        <v>1.5021500000000001</v>
      </c>
      <c r="G88" s="56">
        <f t="shared" si="20"/>
        <v>-4.2876090003119316E-2</v>
      </c>
      <c r="H88" s="56">
        <f t="shared" si="21"/>
        <v>2.2564546225000002</v>
      </c>
      <c r="I88" s="56">
        <f t="shared" si="22"/>
        <v>3.3895333111883756</v>
      </c>
      <c r="J88" s="56">
        <f t="shared" si="23"/>
        <v>5.0915874634016189</v>
      </c>
      <c r="K88" s="56">
        <f t="shared" si="24"/>
        <v>-6.4406318598185686E-2</v>
      </c>
      <c r="L88" s="56">
        <f t="shared" si="25"/>
        <v>-9.674795148226463E-2</v>
      </c>
      <c r="M88" s="56">
        <f t="shared" ca="1" si="17"/>
        <v>-3.9010999181227114E-2</v>
      </c>
      <c r="N88" s="56">
        <f t="shared" ca="1" si="26"/>
        <v>1.4938927061475335E-5</v>
      </c>
      <c r="O88" s="169">
        <f t="shared" ca="1" si="27"/>
        <v>38853466.155346096</v>
      </c>
      <c r="P88" s="56">
        <f t="shared" ca="1" si="28"/>
        <v>97172299.323690042</v>
      </c>
      <c r="Q88" s="56">
        <f t="shared" ca="1" si="29"/>
        <v>21422843.210911453</v>
      </c>
      <c r="R88" s="13">
        <f t="shared" ca="1" si="18"/>
        <v>-3.8650908218922017E-3</v>
      </c>
    </row>
    <row r="89" spans="1:18">
      <c r="A89" s="117">
        <v>15027.5</v>
      </c>
      <c r="B89" s="117">
        <v>-4.3299650002154522E-2</v>
      </c>
      <c r="C89" s="171">
        <v>1</v>
      </c>
      <c r="D89" s="118">
        <f t="shared" si="19"/>
        <v>1.50275</v>
      </c>
      <c r="E89" s="118">
        <f t="shared" si="19"/>
        <v>-4.3299650002154522E-2</v>
      </c>
      <c r="F89" s="56">
        <f t="shared" si="20"/>
        <v>1.50275</v>
      </c>
      <c r="G89" s="56">
        <f t="shared" si="20"/>
        <v>-4.3299650002154522E-2</v>
      </c>
      <c r="H89" s="56">
        <f t="shared" si="21"/>
        <v>2.2582575624999999</v>
      </c>
      <c r="I89" s="56">
        <f t="shared" si="22"/>
        <v>3.3935965520468749</v>
      </c>
      <c r="J89" s="56">
        <f t="shared" si="23"/>
        <v>5.0997272185884412</v>
      </c>
      <c r="K89" s="56">
        <f t="shared" si="24"/>
        <v>-6.5068549040737708E-2</v>
      </c>
      <c r="L89" s="56">
        <f t="shared" si="25"/>
        <v>-9.7781762070968586E-2</v>
      </c>
      <c r="M89" s="56">
        <f t="shared" ca="1" si="17"/>
        <v>-3.9026477216545716E-2</v>
      </c>
      <c r="N89" s="56">
        <f t="shared" ca="1" si="26"/>
        <v>1.8260005655667722E-5</v>
      </c>
      <c r="O89" s="169">
        <f t="shared" ca="1" si="27"/>
        <v>38724851.68564669</v>
      </c>
      <c r="P89" s="56">
        <f t="shared" ca="1" si="28"/>
        <v>96945265.429965168</v>
      </c>
      <c r="Q89" s="56">
        <f t="shared" ca="1" si="29"/>
        <v>21319572.49570258</v>
      </c>
      <c r="R89" s="13">
        <f t="shared" ca="1" si="18"/>
        <v>-4.2731727856088059E-3</v>
      </c>
    </row>
    <row r="90" spans="1:18">
      <c r="A90" s="117">
        <v>15034.5</v>
      </c>
      <c r="B90" s="117">
        <v>-4.331046999868704E-2</v>
      </c>
      <c r="C90" s="171">
        <v>1</v>
      </c>
      <c r="D90" s="118">
        <f t="shared" si="19"/>
        <v>1.50345</v>
      </c>
      <c r="E90" s="118">
        <f t="shared" si="19"/>
        <v>-4.331046999868704E-2</v>
      </c>
      <c r="F90" s="56">
        <f t="shared" si="20"/>
        <v>1.50345</v>
      </c>
      <c r="G90" s="56">
        <f t="shared" si="20"/>
        <v>-4.331046999868704E-2</v>
      </c>
      <c r="H90" s="56">
        <f t="shared" si="21"/>
        <v>2.2603619024999997</v>
      </c>
      <c r="I90" s="56">
        <f t="shared" si="22"/>
        <v>3.3983411023136245</v>
      </c>
      <c r="J90" s="56">
        <f t="shared" si="23"/>
        <v>5.1092359302734183</v>
      </c>
      <c r="K90" s="56">
        <f t="shared" si="24"/>
        <v>-6.5115126119526023E-2</v>
      </c>
      <c r="L90" s="56">
        <f t="shared" si="25"/>
        <v>-9.7897336364401399E-2</v>
      </c>
      <c r="M90" s="56">
        <f t="shared" ca="1" si="17"/>
        <v>-3.9044535924085667E-2</v>
      </c>
      <c r="N90" s="56">
        <f t="shared" ca="1" si="26"/>
        <v>1.819819352884507E-5</v>
      </c>
      <c r="O90" s="169">
        <f t="shared" ca="1" si="27"/>
        <v>38574981.916921869</v>
      </c>
      <c r="P90" s="56">
        <f t="shared" ca="1" si="28"/>
        <v>96680472.553925484</v>
      </c>
      <c r="Q90" s="56">
        <f t="shared" ca="1" si="29"/>
        <v>21199313.607778754</v>
      </c>
      <c r="R90" s="13">
        <f t="shared" ca="1" si="18"/>
        <v>-4.2659340746013727E-3</v>
      </c>
    </row>
    <row r="91" spans="1:18">
      <c r="A91" s="117">
        <v>15035</v>
      </c>
      <c r="B91" s="117">
        <v>-4.2454099995666184E-2</v>
      </c>
      <c r="C91" s="171">
        <v>1</v>
      </c>
      <c r="D91" s="118">
        <f t="shared" si="19"/>
        <v>1.5035000000000001</v>
      </c>
      <c r="E91" s="118">
        <f t="shared" si="19"/>
        <v>-4.2454099995666184E-2</v>
      </c>
      <c r="F91" s="56">
        <f t="shared" si="20"/>
        <v>1.5035000000000001</v>
      </c>
      <c r="G91" s="56">
        <f t="shared" si="20"/>
        <v>-4.2454099995666184E-2</v>
      </c>
      <c r="H91" s="56">
        <f t="shared" si="21"/>
        <v>2.2605122500000001</v>
      </c>
      <c r="I91" s="56">
        <f t="shared" si="22"/>
        <v>3.3986801678750003</v>
      </c>
      <c r="J91" s="56">
        <f t="shared" si="23"/>
        <v>5.109915632400063</v>
      </c>
      <c r="K91" s="56">
        <f t="shared" si="24"/>
        <v>-6.3829739343484113E-2</v>
      </c>
      <c r="L91" s="56">
        <f t="shared" si="25"/>
        <v>-9.5968013102928365E-2</v>
      </c>
      <c r="M91" s="56">
        <f t="shared" ca="1" si="17"/>
        <v>-3.9045825872962209E-2</v>
      </c>
      <c r="N91" s="56">
        <f t="shared" ca="1" si="26"/>
        <v>1.1616332495493549E-5</v>
      </c>
      <c r="O91" s="169">
        <f t="shared" ca="1" si="27"/>
        <v>38564284.383132428</v>
      </c>
      <c r="P91" s="56">
        <f t="shared" ca="1" si="28"/>
        <v>96661562.101561099</v>
      </c>
      <c r="Q91" s="56">
        <f t="shared" ca="1" si="29"/>
        <v>21190732.922689084</v>
      </c>
      <c r="R91" s="13">
        <f t="shared" ca="1" si="18"/>
        <v>-3.4082741227039748E-3</v>
      </c>
    </row>
    <row r="92" spans="1:18">
      <c r="A92" s="117">
        <v>15035</v>
      </c>
      <c r="B92" s="117">
        <v>-4.2154099995968863E-2</v>
      </c>
      <c r="C92" s="171">
        <v>1</v>
      </c>
      <c r="D92" s="118">
        <f t="shared" si="19"/>
        <v>1.5035000000000001</v>
      </c>
      <c r="E92" s="118">
        <f t="shared" si="19"/>
        <v>-4.2154099995968863E-2</v>
      </c>
      <c r="F92" s="56">
        <f t="shared" si="20"/>
        <v>1.5035000000000001</v>
      </c>
      <c r="G92" s="56">
        <f t="shared" si="20"/>
        <v>-4.2154099995968863E-2</v>
      </c>
      <c r="H92" s="56">
        <f t="shared" si="21"/>
        <v>2.2605122500000001</v>
      </c>
      <c r="I92" s="56">
        <f t="shared" si="22"/>
        <v>3.3986801678750003</v>
      </c>
      <c r="J92" s="56">
        <f t="shared" si="23"/>
        <v>5.109915632400063</v>
      </c>
      <c r="K92" s="56">
        <f t="shared" si="24"/>
        <v>-6.3378689343939185E-2</v>
      </c>
      <c r="L92" s="56">
        <f t="shared" si="25"/>
        <v>-9.5289859428612567E-2</v>
      </c>
      <c r="M92" s="56">
        <f t="shared" ca="1" si="17"/>
        <v>-3.9045825872962209E-2</v>
      </c>
      <c r="N92" s="56">
        <f t="shared" ca="1" si="26"/>
        <v>9.6613680237527871E-6</v>
      </c>
      <c r="O92" s="169">
        <f t="shared" ca="1" si="27"/>
        <v>38564284.383132428</v>
      </c>
      <c r="P92" s="56">
        <f t="shared" ca="1" si="28"/>
        <v>96661562.101561099</v>
      </c>
      <c r="Q92" s="56">
        <f t="shared" ca="1" si="29"/>
        <v>21190732.922689084</v>
      </c>
      <c r="R92" s="13">
        <f t="shared" ca="1" si="18"/>
        <v>-3.1082741230066546E-3</v>
      </c>
    </row>
    <row r="93" spans="1:18">
      <c r="A93" s="117">
        <v>15277.5</v>
      </c>
      <c r="B93" s="117">
        <v>-4.33146499999566E-2</v>
      </c>
      <c r="C93" s="171">
        <v>1</v>
      </c>
      <c r="D93" s="118">
        <f t="shared" si="19"/>
        <v>1.5277499999999999</v>
      </c>
      <c r="E93" s="118">
        <f t="shared" si="19"/>
        <v>-4.33146499999566E-2</v>
      </c>
      <c r="F93" s="56">
        <f t="shared" si="20"/>
        <v>1.5277499999999999</v>
      </c>
      <c r="G93" s="56">
        <f t="shared" si="20"/>
        <v>-4.33146499999566E-2</v>
      </c>
      <c r="H93" s="56">
        <f t="shared" si="21"/>
        <v>2.3340200624999996</v>
      </c>
      <c r="I93" s="56">
        <f t="shared" si="22"/>
        <v>3.5657991504843745</v>
      </c>
      <c r="J93" s="56">
        <f t="shared" si="23"/>
        <v>5.4476496521525029</v>
      </c>
      <c r="K93" s="56">
        <f t="shared" si="24"/>
        <v>-6.6173956537433687E-2</v>
      </c>
      <c r="L93" s="56">
        <f t="shared" si="25"/>
        <v>-0.10109726210006431</v>
      </c>
      <c r="M93" s="56">
        <f t="shared" ca="1" si="17"/>
        <v>-3.9672098418208693E-2</v>
      </c>
      <c r="N93" s="56">
        <f t="shared" ca="1" si="26"/>
        <v>1.3268182025694184E-5</v>
      </c>
      <c r="O93" s="169">
        <f t="shared" ca="1" si="27"/>
        <v>33497064.509127229</v>
      </c>
      <c r="P93" s="56">
        <f t="shared" ca="1" si="28"/>
        <v>87550398.667501584</v>
      </c>
      <c r="Q93" s="56">
        <f t="shared" ca="1" si="29"/>
        <v>17180280.881177105</v>
      </c>
      <c r="R93" s="13">
        <f t="shared" ca="1" si="18"/>
        <v>-3.6425515817479076E-3</v>
      </c>
    </row>
    <row r="94" spans="1:18">
      <c r="A94" s="117">
        <v>15277.5</v>
      </c>
      <c r="B94" s="117">
        <v>-4.33146499999566E-2</v>
      </c>
      <c r="C94" s="171">
        <v>1</v>
      </c>
      <c r="D94" s="118">
        <f t="shared" si="19"/>
        <v>1.5277499999999999</v>
      </c>
      <c r="E94" s="118">
        <f t="shared" si="19"/>
        <v>-4.33146499999566E-2</v>
      </c>
      <c r="F94" s="56">
        <f t="shared" si="20"/>
        <v>1.5277499999999999</v>
      </c>
      <c r="G94" s="56">
        <f t="shared" si="20"/>
        <v>-4.33146499999566E-2</v>
      </c>
      <c r="H94" s="56">
        <f t="shared" si="21"/>
        <v>2.3340200624999996</v>
      </c>
      <c r="I94" s="56">
        <f t="shared" si="22"/>
        <v>3.5657991504843745</v>
      </c>
      <c r="J94" s="56">
        <f t="shared" si="23"/>
        <v>5.4476496521525029</v>
      </c>
      <c r="K94" s="56">
        <f t="shared" si="24"/>
        <v>-6.6173956537433687E-2</v>
      </c>
      <c r="L94" s="56">
        <f t="shared" si="25"/>
        <v>-0.10109726210006431</v>
      </c>
      <c r="M94" s="56">
        <f t="shared" ca="1" si="17"/>
        <v>-3.9672098418208693E-2</v>
      </c>
      <c r="N94" s="56">
        <f t="shared" ca="1" si="26"/>
        <v>1.3268182025694184E-5</v>
      </c>
      <c r="O94" s="169">
        <f t="shared" ca="1" si="27"/>
        <v>33497064.509127229</v>
      </c>
      <c r="P94" s="56">
        <f t="shared" ca="1" si="28"/>
        <v>87550398.667501584</v>
      </c>
      <c r="Q94" s="56">
        <f t="shared" ca="1" si="29"/>
        <v>17180280.881177105</v>
      </c>
      <c r="R94" s="13">
        <f t="shared" ca="1" si="18"/>
        <v>-3.6425515817479076E-3</v>
      </c>
    </row>
    <row r="95" spans="1:18">
      <c r="A95" s="117">
        <v>15280.5</v>
      </c>
      <c r="B95" s="117">
        <v>-4.3376430003263522E-2</v>
      </c>
      <c r="C95" s="171">
        <v>1</v>
      </c>
      <c r="D95" s="118">
        <f t="shared" si="19"/>
        <v>1.5280499999999999</v>
      </c>
      <c r="E95" s="118">
        <f t="shared" si="19"/>
        <v>-4.3376430003263522E-2</v>
      </c>
      <c r="F95" s="56">
        <f t="shared" si="20"/>
        <v>1.5280499999999999</v>
      </c>
      <c r="G95" s="56">
        <f t="shared" si="20"/>
        <v>-4.3376430003263522E-2</v>
      </c>
      <c r="H95" s="56">
        <f t="shared" si="21"/>
        <v>2.3349368024999997</v>
      </c>
      <c r="I95" s="56">
        <f t="shared" si="22"/>
        <v>3.5679001810601245</v>
      </c>
      <c r="J95" s="56">
        <f t="shared" si="23"/>
        <v>5.4519298716689226</v>
      </c>
      <c r="K95" s="56">
        <f t="shared" si="24"/>
        <v>-6.6281353866486814E-2</v>
      </c>
      <c r="L95" s="56">
        <f t="shared" si="25"/>
        <v>-0.10128122277568517</v>
      </c>
      <c r="M95" s="56">
        <f t="shared" ca="1" si="17"/>
        <v>-3.9679854210521018E-2</v>
      </c>
      <c r="N95" s="56">
        <f t="shared" ca="1" si="26"/>
        <v>1.3664672591489873E-5</v>
      </c>
      <c r="O95" s="169">
        <f t="shared" ca="1" si="27"/>
        <v>33435940.32937292</v>
      </c>
      <c r="P95" s="56">
        <f t="shared" ca="1" si="28"/>
        <v>87438539.571875915</v>
      </c>
      <c r="Q95" s="56">
        <f t="shared" ca="1" si="29"/>
        <v>17132631.55739053</v>
      </c>
      <c r="R95" s="13">
        <f t="shared" ca="1" si="18"/>
        <v>-3.6965757927425041E-3</v>
      </c>
    </row>
    <row r="96" spans="1:18">
      <c r="A96" s="117">
        <v>15280.5</v>
      </c>
      <c r="B96" s="117">
        <v>-4.3376430003263522E-2</v>
      </c>
      <c r="C96" s="171">
        <v>1</v>
      </c>
      <c r="D96" s="118">
        <f t="shared" si="19"/>
        <v>1.5280499999999999</v>
      </c>
      <c r="E96" s="118">
        <f t="shared" si="19"/>
        <v>-4.3376430003263522E-2</v>
      </c>
      <c r="F96" s="56">
        <f t="shared" si="20"/>
        <v>1.5280499999999999</v>
      </c>
      <c r="G96" s="56">
        <f t="shared" si="20"/>
        <v>-4.3376430003263522E-2</v>
      </c>
      <c r="H96" s="56">
        <f t="shared" si="21"/>
        <v>2.3349368024999997</v>
      </c>
      <c r="I96" s="56">
        <f t="shared" si="22"/>
        <v>3.5679001810601245</v>
      </c>
      <c r="J96" s="56">
        <f t="shared" si="23"/>
        <v>5.4519298716689226</v>
      </c>
      <c r="K96" s="56">
        <f t="shared" si="24"/>
        <v>-6.6281353866486814E-2</v>
      </c>
      <c r="L96" s="56">
        <f t="shared" si="25"/>
        <v>-0.10128122277568517</v>
      </c>
      <c r="M96" s="56">
        <f t="shared" ca="1" si="17"/>
        <v>-3.9679854210521018E-2</v>
      </c>
      <c r="N96" s="56">
        <f t="shared" ca="1" si="26"/>
        <v>1.3664672591489873E-5</v>
      </c>
      <c r="O96" s="169">
        <f t="shared" ca="1" si="27"/>
        <v>33435940.32937292</v>
      </c>
      <c r="P96" s="56">
        <f t="shared" ca="1" si="28"/>
        <v>87438539.571875915</v>
      </c>
      <c r="Q96" s="56">
        <f t="shared" ca="1" si="29"/>
        <v>17132631.55739053</v>
      </c>
      <c r="R96" s="13">
        <f t="shared" ca="1" si="18"/>
        <v>-3.6965757927425041E-3</v>
      </c>
    </row>
    <row r="97" spans="1:18">
      <c r="A97" s="117">
        <v>15289.5</v>
      </c>
      <c r="B97" s="117">
        <v>-4.3861770005605649E-2</v>
      </c>
      <c r="C97" s="171">
        <v>1</v>
      </c>
      <c r="D97" s="118">
        <f t="shared" si="19"/>
        <v>1.52895</v>
      </c>
      <c r="E97" s="118">
        <f t="shared" si="19"/>
        <v>-4.3861770005605649E-2</v>
      </c>
      <c r="F97" s="56">
        <f t="shared" si="20"/>
        <v>1.52895</v>
      </c>
      <c r="G97" s="56">
        <f t="shared" si="20"/>
        <v>-4.3861770005605649E-2</v>
      </c>
      <c r="H97" s="56">
        <f t="shared" si="21"/>
        <v>2.3376881025</v>
      </c>
      <c r="I97" s="56">
        <f t="shared" si="22"/>
        <v>3.5742082243173749</v>
      </c>
      <c r="J97" s="56">
        <f t="shared" si="23"/>
        <v>5.4647856645700505</v>
      </c>
      <c r="K97" s="56">
        <f t="shared" si="24"/>
        <v>-6.7062453250070764E-2</v>
      </c>
      <c r="L97" s="56">
        <f t="shared" si="25"/>
        <v>-0.1025351378966957</v>
      </c>
      <c r="M97" s="56">
        <f t="shared" ca="1" si="17"/>
        <v>-3.9703122773877456E-2</v>
      </c>
      <c r="N97" s="56">
        <f t="shared" ca="1" si="26"/>
        <v>1.7294346797960568E-5</v>
      </c>
      <c r="O97" s="169">
        <f t="shared" ca="1" si="27"/>
        <v>33252804.585036922</v>
      </c>
      <c r="P97" s="56">
        <f t="shared" ca="1" si="28"/>
        <v>87103103.374966815</v>
      </c>
      <c r="Q97" s="56">
        <f t="shared" ca="1" si="29"/>
        <v>16989983.124215279</v>
      </c>
      <c r="R97" s="13">
        <f t="shared" ca="1" si="18"/>
        <v>-4.1586472317281936E-3</v>
      </c>
    </row>
    <row r="98" spans="1:18">
      <c r="A98" s="117">
        <v>15414.5</v>
      </c>
      <c r="B98" s="117">
        <v>-4.7269270005926955E-2</v>
      </c>
      <c r="C98" s="171">
        <v>1</v>
      </c>
      <c r="D98" s="118">
        <f t="shared" si="19"/>
        <v>1.54145</v>
      </c>
      <c r="E98" s="118">
        <f t="shared" si="19"/>
        <v>-4.7269270005926955E-2</v>
      </c>
      <c r="F98" s="56">
        <f t="shared" si="20"/>
        <v>1.54145</v>
      </c>
      <c r="G98" s="56">
        <f t="shared" si="20"/>
        <v>-4.7269270005926955E-2</v>
      </c>
      <c r="H98" s="56">
        <f t="shared" si="21"/>
        <v>2.3760681025000001</v>
      </c>
      <c r="I98" s="56">
        <f t="shared" si="22"/>
        <v>3.6625901765986253</v>
      </c>
      <c r="J98" s="56">
        <f t="shared" si="23"/>
        <v>5.645699627717951</v>
      </c>
      <c r="K98" s="56">
        <f t="shared" si="24"/>
        <v>-7.2863216250636104E-2</v>
      </c>
      <c r="L98" s="56">
        <f t="shared" si="25"/>
        <v>-0.11231500468954302</v>
      </c>
      <c r="M98" s="56">
        <f t="shared" ca="1" si="17"/>
        <v>-4.0026481269810177E-2</v>
      </c>
      <c r="N98" s="56">
        <f t="shared" ca="1" si="26"/>
        <v>5.2457988676020084E-5</v>
      </c>
      <c r="O98" s="169">
        <f t="shared" ca="1" si="27"/>
        <v>30746616.4772528</v>
      </c>
      <c r="P98" s="56">
        <f t="shared" ca="1" si="28"/>
        <v>82467462.681904882</v>
      </c>
      <c r="Q98" s="56">
        <f t="shared" ca="1" si="29"/>
        <v>15056178.46156219</v>
      </c>
      <c r="R98" s="13">
        <f t="shared" ca="1" si="18"/>
        <v>-7.2427887361167786E-3</v>
      </c>
    </row>
    <row r="99" spans="1:18">
      <c r="A99" s="117">
        <v>15422</v>
      </c>
      <c r="B99" s="117">
        <v>-3.9623720003874041E-2</v>
      </c>
      <c r="C99" s="171">
        <v>1</v>
      </c>
      <c r="D99" s="118">
        <f t="shared" si="19"/>
        <v>1.5422</v>
      </c>
      <c r="E99" s="118">
        <f t="shared" si="19"/>
        <v>-3.9623720003874041E-2</v>
      </c>
      <c r="F99" s="56">
        <f t="shared" si="20"/>
        <v>1.5422</v>
      </c>
      <c r="G99" s="56">
        <f t="shared" si="20"/>
        <v>-3.9623720003874041E-2</v>
      </c>
      <c r="H99" s="56">
        <f t="shared" si="21"/>
        <v>2.3783808400000002</v>
      </c>
      <c r="I99" s="56">
        <f t="shared" si="22"/>
        <v>3.6679389314480004</v>
      </c>
      <c r="J99" s="56">
        <f t="shared" si="23"/>
        <v>5.6566954200791066</v>
      </c>
      <c r="K99" s="56">
        <f t="shared" si="24"/>
        <v>-6.1107700989974548E-2</v>
      </c>
      <c r="L99" s="56">
        <f t="shared" si="25"/>
        <v>-9.4240296466738746E-2</v>
      </c>
      <c r="M99" s="56">
        <f t="shared" ca="1" si="17"/>
        <v>-4.0045893696273045E-2</v>
      </c>
      <c r="N99" s="56">
        <f t="shared" ca="1" si="26"/>
        <v>1.7823062655380893E-7</v>
      </c>
      <c r="O99" s="169">
        <f t="shared" ca="1" si="27"/>
        <v>30598501.196762126</v>
      </c>
      <c r="P99" s="56">
        <f t="shared" ca="1" si="28"/>
        <v>82190781.277640894</v>
      </c>
      <c r="Q99" s="56">
        <f t="shared" ca="1" si="29"/>
        <v>14943023.269092873</v>
      </c>
      <c r="R99" s="13">
        <f t="shared" ca="1" si="18"/>
        <v>4.221736923990041E-4</v>
      </c>
    </row>
    <row r="100" spans="1:18">
      <c r="A100" s="117">
        <v>15429.5</v>
      </c>
      <c r="B100" s="117">
        <v>-4.3978170004265849E-2</v>
      </c>
      <c r="C100" s="171">
        <v>1</v>
      </c>
      <c r="D100" s="118">
        <f t="shared" si="19"/>
        <v>1.54295</v>
      </c>
      <c r="E100" s="118">
        <f t="shared" si="19"/>
        <v>-4.3978170004265849E-2</v>
      </c>
      <c r="F100" s="56">
        <f t="shared" si="20"/>
        <v>1.54295</v>
      </c>
      <c r="G100" s="56">
        <f t="shared" si="20"/>
        <v>-4.3978170004265849E-2</v>
      </c>
      <c r="H100" s="56">
        <f t="shared" si="21"/>
        <v>2.3806947025</v>
      </c>
      <c r="I100" s="56">
        <f t="shared" si="22"/>
        <v>3.673292891222375</v>
      </c>
      <c r="J100" s="56">
        <f t="shared" si="23"/>
        <v>5.667707266511564</v>
      </c>
      <c r="K100" s="56">
        <f t="shared" si="24"/>
        <v>-6.7856117408081992E-2</v>
      </c>
      <c r="L100" s="56">
        <f t="shared" si="25"/>
        <v>-0.10469859635480011</v>
      </c>
      <c r="M100" s="56">
        <f t="shared" ca="1" si="17"/>
        <v>-4.0065307358589528E-2</v>
      </c>
      <c r="N100" s="56">
        <f t="shared" ca="1" si="26"/>
        <v>1.5310494083929099E-5</v>
      </c>
      <c r="O100" s="169">
        <f t="shared" ca="1" si="27"/>
        <v>30450645.7259706</v>
      </c>
      <c r="P100" s="56">
        <f t="shared" ca="1" si="28"/>
        <v>81914273.929582834</v>
      </c>
      <c r="Q100" s="56">
        <f t="shared" ca="1" si="29"/>
        <v>14830200.027094955</v>
      </c>
      <c r="R100" s="13">
        <f t="shared" ca="1" si="18"/>
        <v>-3.912862645676321E-3</v>
      </c>
    </row>
    <row r="101" spans="1:18">
      <c r="A101" s="117">
        <v>15432.5</v>
      </c>
      <c r="B101" s="117">
        <v>-3.863995000574505E-2</v>
      </c>
      <c r="C101" s="171">
        <v>1</v>
      </c>
      <c r="D101" s="118">
        <f t="shared" si="19"/>
        <v>1.54325</v>
      </c>
      <c r="E101" s="118">
        <f t="shared" si="19"/>
        <v>-3.863995000574505E-2</v>
      </c>
      <c r="F101" s="56">
        <f t="shared" si="20"/>
        <v>1.54325</v>
      </c>
      <c r="G101" s="56">
        <f t="shared" si="20"/>
        <v>-3.863995000574505E-2</v>
      </c>
      <c r="H101" s="56">
        <f t="shared" si="21"/>
        <v>2.3816205625000002</v>
      </c>
      <c r="I101" s="56">
        <f t="shared" si="22"/>
        <v>3.6754359330781252</v>
      </c>
      <c r="J101" s="56">
        <f t="shared" si="23"/>
        <v>5.6721165037228172</v>
      </c>
      <c r="K101" s="56">
        <f t="shared" si="24"/>
        <v>-5.9631102846366045E-2</v>
      </c>
      <c r="L101" s="56">
        <f t="shared" si="25"/>
        <v>-9.2025699467654404E-2</v>
      </c>
      <c r="M101" s="56">
        <f t="shared" ca="1" si="17"/>
        <v>-4.0073073169555128E-2</v>
      </c>
      <c r="N101" s="56">
        <f t="shared" ca="1" si="26"/>
        <v>2.0538420026490079E-6</v>
      </c>
      <c r="O101" s="169">
        <f t="shared" ca="1" si="27"/>
        <v>30391576.443733644</v>
      </c>
      <c r="P101" s="56">
        <f t="shared" ca="1" si="28"/>
        <v>81803720.055660442</v>
      </c>
      <c r="Q101" s="56">
        <f t="shared" ca="1" si="29"/>
        <v>14785163.91843066</v>
      </c>
      <c r="R101" s="13">
        <f t="shared" ca="1" si="18"/>
        <v>1.433123163810078E-3</v>
      </c>
    </row>
    <row r="102" spans="1:18">
      <c r="A102" s="117">
        <v>15495.5</v>
      </c>
      <c r="B102" s="117">
        <v>-4.4337330000416841E-2</v>
      </c>
      <c r="C102" s="171">
        <v>1</v>
      </c>
      <c r="D102" s="118">
        <f t="shared" si="19"/>
        <v>1.54955</v>
      </c>
      <c r="E102" s="118">
        <f t="shared" si="19"/>
        <v>-4.4337330000416841E-2</v>
      </c>
      <c r="F102" s="56">
        <f t="shared" si="20"/>
        <v>1.54955</v>
      </c>
      <c r="G102" s="56">
        <f t="shared" si="20"/>
        <v>-4.4337330000416841E-2</v>
      </c>
      <c r="H102" s="56">
        <f t="shared" si="21"/>
        <v>2.4011052025000001</v>
      </c>
      <c r="I102" s="56">
        <f t="shared" si="22"/>
        <v>3.7206325665338751</v>
      </c>
      <c r="J102" s="56">
        <f t="shared" si="23"/>
        <v>5.7653061934725658</v>
      </c>
      <c r="K102" s="56">
        <f t="shared" si="24"/>
        <v>-6.8702909702145917E-2</v>
      </c>
      <c r="L102" s="56">
        <f t="shared" si="25"/>
        <v>-0.1064585937289602</v>
      </c>
      <c r="M102" s="56">
        <f t="shared" ca="1" si="17"/>
        <v>-4.0236200876982285E-2</v>
      </c>
      <c r="N102" s="56">
        <f t="shared" ca="1" si="26"/>
        <v>1.6819260087083092E-5</v>
      </c>
      <c r="O102" s="169">
        <f t="shared" ca="1" si="27"/>
        <v>29160831.169996306</v>
      </c>
      <c r="P102" s="56">
        <f t="shared" ca="1" si="28"/>
        <v>79488743.462580919</v>
      </c>
      <c r="Q102" s="56">
        <f t="shared" ca="1" si="29"/>
        <v>13851837.20660395</v>
      </c>
      <c r="R102" s="13">
        <f t="shared" ca="1" si="18"/>
        <v>-4.1011291234345562E-3</v>
      </c>
    </row>
    <row r="103" spans="1:18">
      <c r="A103" s="117">
        <v>15497</v>
      </c>
      <c r="B103" s="117">
        <v>-4.3268220004392788E-2</v>
      </c>
      <c r="C103" s="171">
        <v>1</v>
      </c>
      <c r="D103" s="118">
        <f t="shared" si="19"/>
        <v>1.5497000000000001</v>
      </c>
      <c r="E103" s="118">
        <f t="shared" si="19"/>
        <v>-4.3268220004392788E-2</v>
      </c>
      <c r="F103" s="56">
        <f t="shared" si="20"/>
        <v>1.5497000000000001</v>
      </c>
      <c r="G103" s="56">
        <f t="shared" si="20"/>
        <v>-4.3268220004392788E-2</v>
      </c>
      <c r="H103" s="56">
        <f t="shared" si="21"/>
        <v>2.4015700900000003</v>
      </c>
      <c r="I103" s="56">
        <f t="shared" si="22"/>
        <v>3.7217131684730007</v>
      </c>
      <c r="J103" s="56">
        <f t="shared" si="23"/>
        <v>5.7675388971826091</v>
      </c>
      <c r="K103" s="56">
        <f t="shared" si="24"/>
        <v>-6.7052760540807513E-2</v>
      </c>
      <c r="L103" s="56">
        <f t="shared" si="25"/>
        <v>-0.1039116630100894</v>
      </c>
      <c r="M103" s="56">
        <f t="shared" ca="1" si="17"/>
        <v>-4.0240085932850375E-2</v>
      </c>
      <c r="N103" s="56">
        <f t="shared" ca="1" si="26"/>
        <v>9.1695959552360301E-6</v>
      </c>
      <c r="O103" s="169">
        <f t="shared" ca="1" si="27"/>
        <v>29131755.481028639</v>
      </c>
      <c r="P103" s="56">
        <f t="shared" ca="1" si="28"/>
        <v>79433783.634504706</v>
      </c>
      <c r="Q103" s="56">
        <f t="shared" ca="1" si="29"/>
        <v>13829907.204328571</v>
      </c>
      <c r="R103" s="13">
        <f t="shared" ca="1" si="18"/>
        <v>-3.0281340715424127E-3</v>
      </c>
    </row>
    <row r="104" spans="1:18">
      <c r="A104" s="117">
        <v>15497.5</v>
      </c>
      <c r="B104" s="117">
        <v>-4.2011849996924866E-2</v>
      </c>
      <c r="C104" s="171">
        <v>1</v>
      </c>
      <c r="D104" s="118">
        <f t="shared" si="19"/>
        <v>1.54975</v>
      </c>
      <c r="E104" s="118">
        <f t="shared" si="19"/>
        <v>-4.2011849996924866E-2</v>
      </c>
      <c r="F104" s="56">
        <f t="shared" si="20"/>
        <v>1.54975</v>
      </c>
      <c r="G104" s="56">
        <f t="shared" si="20"/>
        <v>-4.2011849996924866E-2</v>
      </c>
      <c r="H104" s="56">
        <f t="shared" si="21"/>
        <v>2.4017250624999997</v>
      </c>
      <c r="I104" s="56">
        <f t="shared" si="22"/>
        <v>3.7220734156093744</v>
      </c>
      <c r="J104" s="56">
        <f t="shared" si="23"/>
        <v>5.7682832758406279</v>
      </c>
      <c r="K104" s="56">
        <f t="shared" si="24"/>
        <v>-6.5107864532734303E-2</v>
      </c>
      <c r="L104" s="56">
        <f t="shared" si="25"/>
        <v>-0.10090091305960498</v>
      </c>
      <c r="M104" s="56">
        <f t="shared" ca="1" si="17"/>
        <v>-4.0241380962458426E-2</v>
      </c>
      <c r="N104" s="56">
        <f t="shared" ca="1" si="26"/>
        <v>3.1345606020045296E-6</v>
      </c>
      <c r="O104" s="169">
        <f t="shared" ca="1" si="27"/>
        <v>29122065.957276851</v>
      </c>
      <c r="P104" s="56">
        <f t="shared" ca="1" si="28"/>
        <v>79415465.369810075</v>
      </c>
      <c r="Q104" s="56">
        <f t="shared" ca="1" si="29"/>
        <v>13822600.250219207</v>
      </c>
      <c r="R104" s="13">
        <f t="shared" ca="1" si="18"/>
        <v>-1.7704690344664403E-3</v>
      </c>
    </row>
    <row r="105" spans="1:18">
      <c r="A105" s="117">
        <v>15499</v>
      </c>
      <c r="B105" s="117">
        <v>-4.2042740002216306E-2</v>
      </c>
      <c r="C105" s="171">
        <v>1</v>
      </c>
      <c r="D105" s="118">
        <f t="shared" si="19"/>
        <v>1.5499000000000001</v>
      </c>
      <c r="E105" s="118">
        <f t="shared" si="19"/>
        <v>-4.2042740002216306E-2</v>
      </c>
      <c r="F105" s="56">
        <f t="shared" si="20"/>
        <v>1.5499000000000001</v>
      </c>
      <c r="G105" s="56">
        <f t="shared" si="20"/>
        <v>-4.2042740002216306E-2</v>
      </c>
      <c r="H105" s="56">
        <f t="shared" si="21"/>
        <v>2.40219001</v>
      </c>
      <c r="I105" s="56">
        <f t="shared" si="22"/>
        <v>3.7231542964990001</v>
      </c>
      <c r="J105" s="56">
        <f t="shared" si="23"/>
        <v>5.7705168441438008</v>
      </c>
      <c r="K105" s="56">
        <f t="shared" si="24"/>
        <v>-6.5162042729435057E-2</v>
      </c>
      <c r="L105" s="56">
        <f t="shared" si="25"/>
        <v>-0.1009946500263514</v>
      </c>
      <c r="M105" s="56">
        <f t="shared" ca="1" si="17"/>
        <v>-4.0245266084238708E-2</v>
      </c>
      <c r="N105" s="56">
        <f t="shared" ca="1" si="26"/>
        <v>3.2309124858097348E-6</v>
      </c>
      <c r="O105" s="169">
        <f t="shared" ca="1" si="27"/>
        <v>29093004.506703783</v>
      </c>
      <c r="P105" s="56">
        <f t="shared" ca="1" si="28"/>
        <v>79360515.615883514</v>
      </c>
      <c r="Q105" s="56">
        <f t="shared" ca="1" si="29"/>
        <v>13800688.532356318</v>
      </c>
      <c r="R105" s="13">
        <f t="shared" ca="1" si="18"/>
        <v>-1.7974739179775975E-3</v>
      </c>
    </row>
    <row r="106" spans="1:18">
      <c r="A106" s="117">
        <v>17773.5</v>
      </c>
      <c r="B106" s="117">
        <v>-4.1215609999198932E-2</v>
      </c>
      <c r="C106" s="171">
        <v>1</v>
      </c>
      <c r="D106" s="118">
        <f t="shared" si="19"/>
        <v>1.77735</v>
      </c>
      <c r="E106" s="118">
        <f t="shared" si="19"/>
        <v>-4.1215609999198932E-2</v>
      </c>
      <c r="F106" s="56">
        <f t="shared" si="20"/>
        <v>1.77735</v>
      </c>
      <c r="G106" s="56">
        <f t="shared" si="20"/>
        <v>-4.1215609999198932E-2</v>
      </c>
      <c r="H106" s="56">
        <f t="shared" si="21"/>
        <v>3.1589730225000001</v>
      </c>
      <c r="I106" s="56">
        <f t="shared" si="22"/>
        <v>5.6146007015403754</v>
      </c>
      <c r="J106" s="56">
        <f t="shared" si="23"/>
        <v>9.9791105568827856</v>
      </c>
      <c r="K106" s="56">
        <f t="shared" si="24"/>
        <v>-7.3254564432076216E-2</v>
      </c>
      <c r="L106" s="56">
        <f t="shared" si="25"/>
        <v>-0.13019900009335067</v>
      </c>
      <c r="M106" s="56">
        <f t="shared" ca="1" si="17"/>
        <v>-4.6193274366090734E-2</v>
      </c>
      <c r="N106" s="56">
        <f t="shared" ca="1" si="26"/>
        <v>2.4777142549424359E-5</v>
      </c>
      <c r="O106" s="169">
        <f t="shared" ca="1" si="27"/>
        <v>813685.68469907017</v>
      </c>
      <c r="P106" s="56">
        <f t="shared" ca="1" si="28"/>
        <v>12202985.786971137</v>
      </c>
      <c r="Q106" s="56">
        <f t="shared" ca="1" si="29"/>
        <v>1747576.8314220712</v>
      </c>
      <c r="R106" s="13">
        <f t="shared" ca="1" si="18"/>
        <v>4.9776643668918014E-3</v>
      </c>
    </row>
    <row r="107" spans="1:18">
      <c r="A107" s="117">
        <v>17889.5</v>
      </c>
      <c r="B107" s="117">
        <v>-4.1837769975245465E-2</v>
      </c>
      <c r="C107" s="171">
        <v>1</v>
      </c>
      <c r="D107" s="118">
        <f t="shared" si="19"/>
        <v>1.78895</v>
      </c>
      <c r="E107" s="118">
        <f t="shared" si="19"/>
        <v>-4.1837769975245465E-2</v>
      </c>
      <c r="F107" s="56">
        <f t="shared" si="20"/>
        <v>1.78895</v>
      </c>
      <c r="G107" s="56">
        <f t="shared" si="20"/>
        <v>-4.1837769975245465E-2</v>
      </c>
      <c r="H107" s="56">
        <f t="shared" si="21"/>
        <v>3.2003421025000001</v>
      </c>
      <c r="I107" s="56">
        <f t="shared" si="22"/>
        <v>5.7252520042673751</v>
      </c>
      <c r="J107" s="56">
        <f t="shared" si="23"/>
        <v>10.242189573034121</v>
      </c>
      <c r="K107" s="56">
        <f t="shared" si="24"/>
        <v>-7.4845678597215373E-2</v>
      </c>
      <c r="L107" s="56">
        <f t="shared" si="25"/>
        <v>-0.13389517672648846</v>
      </c>
      <c r="M107" s="56">
        <f t="shared" ca="1" si="17"/>
        <v>-4.6499670315872391E-2</v>
      </c>
      <c r="N107" s="56">
        <f t="shared" ca="1" si="26"/>
        <v>2.1733314785937449E-5</v>
      </c>
      <c r="O107" s="169">
        <f t="shared" ca="1" si="27"/>
        <v>423957.91469546355</v>
      </c>
      <c r="P107" s="56">
        <f t="shared" ca="1" si="28"/>
        <v>10096475.61971774</v>
      </c>
      <c r="Q107" s="56">
        <f t="shared" ca="1" si="29"/>
        <v>2589529.8971518911</v>
      </c>
      <c r="R107" s="13">
        <f t="shared" ca="1" si="18"/>
        <v>4.661900340626926E-3</v>
      </c>
    </row>
    <row r="108" spans="1:18">
      <c r="A108" s="117">
        <v>17907</v>
      </c>
      <c r="B108" s="117">
        <v>-4.246481999871321E-2</v>
      </c>
      <c r="C108" s="171">
        <v>1</v>
      </c>
      <c r="D108" s="118">
        <f t="shared" si="19"/>
        <v>1.7907</v>
      </c>
      <c r="E108" s="118">
        <f t="shared" si="19"/>
        <v>-4.246481999871321E-2</v>
      </c>
      <c r="F108" s="56">
        <f t="shared" si="20"/>
        <v>1.7907</v>
      </c>
      <c r="G108" s="56">
        <f t="shared" si="20"/>
        <v>-4.246481999871321E-2</v>
      </c>
      <c r="H108" s="56">
        <f t="shared" si="21"/>
        <v>3.20660649</v>
      </c>
      <c r="I108" s="56">
        <f t="shared" si="22"/>
        <v>5.7420702416429998</v>
      </c>
      <c r="J108" s="56">
        <f t="shared" si="23"/>
        <v>10.282325181710119</v>
      </c>
      <c r="K108" s="56">
        <f t="shared" si="24"/>
        <v>-7.6041753171695745E-2</v>
      </c>
      <c r="L108" s="56">
        <f t="shared" si="25"/>
        <v>-0.13616796740455556</v>
      </c>
      <c r="M108" s="56">
        <f t="shared" ca="1" si="17"/>
        <v>-4.6545919507339113E-2</v>
      </c>
      <c r="N108" s="56">
        <f t="shared" ca="1" si="26"/>
        <v>1.6655373199306587E-5</v>
      </c>
      <c r="O108" s="169">
        <f t="shared" ca="1" si="27"/>
        <v>375868.84545462963</v>
      </c>
      <c r="P108" s="56">
        <f t="shared" ca="1" si="28"/>
        <v>9793907.676590072</v>
      </c>
      <c r="Q108" s="56">
        <f t="shared" ca="1" si="29"/>
        <v>2731719.2929546996</v>
      </c>
      <c r="R108" s="13">
        <f t="shared" ca="1" si="18"/>
        <v>4.081099508625903E-3</v>
      </c>
    </row>
    <row r="109" spans="1:18">
      <c r="A109" s="117">
        <v>17914</v>
      </c>
      <c r="B109" s="117">
        <v>-4.2775640009494964E-2</v>
      </c>
      <c r="C109" s="171">
        <v>0.5</v>
      </c>
      <c r="D109" s="118">
        <f t="shared" si="19"/>
        <v>1.7914000000000001</v>
      </c>
      <c r="E109" s="118">
        <f t="shared" si="19"/>
        <v>-4.2775640009494964E-2</v>
      </c>
      <c r="F109" s="56">
        <f t="shared" si="20"/>
        <v>0.89570000000000005</v>
      </c>
      <c r="G109" s="56">
        <f t="shared" si="20"/>
        <v>-2.1387820004747482E-2</v>
      </c>
      <c r="H109" s="56">
        <f t="shared" si="21"/>
        <v>1.6045569800000001</v>
      </c>
      <c r="I109" s="56">
        <f t="shared" si="22"/>
        <v>2.8744033739720005</v>
      </c>
      <c r="J109" s="56">
        <f t="shared" si="23"/>
        <v>5.1492062041334421</v>
      </c>
      <c r="K109" s="56">
        <f t="shared" si="24"/>
        <v>-3.831414075650464E-2</v>
      </c>
      <c r="L109" s="56">
        <f t="shared" si="25"/>
        <v>-6.863595175120242E-2</v>
      </c>
      <c r="M109" s="56">
        <f t="shared" ca="1" si="17"/>
        <v>-4.6564421067915973E-2</v>
      </c>
      <c r="N109" s="56">
        <f t="shared" ca="1" si="26"/>
        <v>7.1774309543249112E-6</v>
      </c>
      <c r="O109" s="169">
        <f t="shared" ca="1" si="27"/>
        <v>89356.841781228635</v>
      </c>
      <c r="P109" s="56">
        <f t="shared" ca="1" si="28"/>
        <v>2418504.2304179608</v>
      </c>
      <c r="Q109" s="56">
        <f t="shared" ca="1" si="29"/>
        <v>697430.45252778067</v>
      </c>
      <c r="R109" s="13">
        <f t="shared" ca="1" si="18"/>
        <v>3.7887810584210091E-3</v>
      </c>
    </row>
    <row r="110" spans="1:18">
      <c r="A110" s="117">
        <v>17914.5</v>
      </c>
      <c r="B110" s="117">
        <v>-4.0819270005158614E-2</v>
      </c>
      <c r="C110" s="171">
        <v>0.5</v>
      </c>
      <c r="D110" s="118">
        <f t="shared" si="19"/>
        <v>1.79145</v>
      </c>
      <c r="E110" s="118">
        <f t="shared" si="19"/>
        <v>-4.0819270005158614E-2</v>
      </c>
      <c r="F110" s="56">
        <f t="shared" si="20"/>
        <v>0.89572499999999999</v>
      </c>
      <c r="G110" s="56">
        <f t="shared" si="20"/>
        <v>-2.0409635002579307E-2</v>
      </c>
      <c r="H110" s="56">
        <f t="shared" si="21"/>
        <v>1.6046465512499999</v>
      </c>
      <c r="I110" s="56">
        <f t="shared" si="22"/>
        <v>2.8746440642368123</v>
      </c>
      <c r="J110" s="56">
        <f t="shared" si="23"/>
        <v>5.1497811088770371</v>
      </c>
      <c r="K110" s="56">
        <f t="shared" si="24"/>
        <v>-3.6562840625370699E-2</v>
      </c>
      <c r="L110" s="56">
        <f t="shared" si="25"/>
        <v>-6.5500500838320333E-2</v>
      </c>
      <c r="M110" s="56">
        <f t="shared" ca="1" si="17"/>
        <v>-4.6565742649152295E-2</v>
      </c>
      <c r="N110" s="56">
        <f t="shared" ca="1" si="26"/>
        <v>1.6510973924083859E-5</v>
      </c>
      <c r="O110" s="169">
        <f t="shared" ca="1" si="27"/>
        <v>89031.878894965281</v>
      </c>
      <c r="P110" s="56">
        <f t="shared" ca="1" si="28"/>
        <v>2416369.5546704819</v>
      </c>
      <c r="Q110" s="56">
        <f t="shared" ca="1" si="29"/>
        <v>698472.38395087468</v>
      </c>
      <c r="R110" s="13">
        <f t="shared" ca="1" si="18"/>
        <v>5.7464726439936803E-3</v>
      </c>
    </row>
    <row r="111" spans="1:18">
      <c r="A111" s="117">
        <v>17955.5</v>
      </c>
      <c r="B111" s="117">
        <v>-4.1596930001105648E-2</v>
      </c>
      <c r="C111" s="171">
        <v>1</v>
      </c>
      <c r="D111" s="118">
        <f t="shared" si="19"/>
        <v>1.79555</v>
      </c>
      <c r="E111" s="118">
        <f t="shared" si="19"/>
        <v>-4.1596930001105648E-2</v>
      </c>
      <c r="F111" s="56">
        <f t="shared" si="20"/>
        <v>1.79555</v>
      </c>
      <c r="G111" s="56">
        <f t="shared" si="20"/>
        <v>-4.1596930001105648E-2</v>
      </c>
      <c r="H111" s="56">
        <f t="shared" si="21"/>
        <v>3.2239998024999998</v>
      </c>
      <c r="I111" s="56">
        <f t="shared" si="22"/>
        <v>5.7888528453788748</v>
      </c>
      <c r="J111" s="56">
        <f t="shared" si="23"/>
        <v>10.394174726520038</v>
      </c>
      <c r="K111" s="56">
        <f t="shared" si="24"/>
        <v>-7.4689367663485245E-2</v>
      </c>
      <c r="L111" s="56">
        <f t="shared" si="25"/>
        <v>-0.13410849410817094</v>
      </c>
      <c r="M111" s="56">
        <f t="shared" ca="1" si="17"/>
        <v>-4.6674131002130213E-2</v>
      </c>
      <c r="N111" s="56">
        <f t="shared" ca="1" si="26"/>
        <v>2.5777970004804853E-5</v>
      </c>
      <c r="O111" s="169">
        <f t="shared" ca="1" si="27"/>
        <v>257461.55711270333</v>
      </c>
      <c r="P111" s="56">
        <f t="shared" ca="1" si="28"/>
        <v>8976677.4678961542</v>
      </c>
      <c r="Q111" s="56">
        <f t="shared" ca="1" si="29"/>
        <v>3146890.2588354386</v>
      </c>
      <c r="R111" s="13">
        <f t="shared" ca="1" si="18"/>
        <v>5.0772010010245658E-3</v>
      </c>
    </row>
    <row r="112" spans="1:18">
      <c r="A112" s="117">
        <v>17956</v>
      </c>
      <c r="B112" s="117">
        <v>-4.314056000293931E-2</v>
      </c>
      <c r="C112" s="171">
        <v>1</v>
      </c>
      <c r="D112" s="118">
        <f t="shared" si="19"/>
        <v>1.7956000000000001</v>
      </c>
      <c r="E112" s="118">
        <f t="shared" si="19"/>
        <v>-4.314056000293931E-2</v>
      </c>
      <c r="F112" s="56">
        <f t="shared" si="20"/>
        <v>1.7956000000000001</v>
      </c>
      <c r="G112" s="56">
        <f t="shared" si="20"/>
        <v>-4.314056000293931E-2</v>
      </c>
      <c r="H112" s="56">
        <f t="shared" si="21"/>
        <v>3.2241793600000004</v>
      </c>
      <c r="I112" s="56">
        <f t="shared" si="22"/>
        <v>5.7893364588160008</v>
      </c>
      <c r="J112" s="56">
        <f t="shared" si="23"/>
        <v>10.395332545450012</v>
      </c>
      <c r="K112" s="56">
        <f t="shared" si="24"/>
        <v>-7.746318954127783E-2</v>
      </c>
      <c r="L112" s="56">
        <f t="shared" si="25"/>
        <v>-0.13909290314031847</v>
      </c>
      <c r="M112" s="56">
        <f t="shared" ca="1" si="17"/>
        <v>-4.6675453039259213E-2</v>
      </c>
      <c r="N112" s="56">
        <f t="shared" ca="1" si="26"/>
        <v>1.2495468778222942E-5</v>
      </c>
      <c r="O112" s="169">
        <f t="shared" ca="1" si="27"/>
        <v>256355.22112181567</v>
      </c>
      <c r="P112" s="56">
        <f t="shared" ca="1" si="28"/>
        <v>8968416.8376566861</v>
      </c>
      <c r="Q112" s="56">
        <f t="shared" ca="1" si="29"/>
        <v>3151332.7837418318</v>
      </c>
      <c r="R112" s="13">
        <f t="shared" ca="1" si="18"/>
        <v>3.5348930363199027E-3</v>
      </c>
    </row>
    <row r="113" spans="1:18">
      <c r="A113" s="117">
        <v>18079</v>
      </c>
      <c r="B113" s="117">
        <v>-4.3173540005227551E-2</v>
      </c>
      <c r="C113" s="171">
        <v>1</v>
      </c>
      <c r="D113" s="118">
        <f t="shared" si="19"/>
        <v>1.8079000000000001</v>
      </c>
      <c r="E113" s="118">
        <f t="shared" si="19"/>
        <v>-4.3173540005227551E-2</v>
      </c>
      <c r="F113" s="56">
        <f t="shared" si="20"/>
        <v>1.8079000000000001</v>
      </c>
      <c r="G113" s="56">
        <f t="shared" si="20"/>
        <v>-4.3173540005227551E-2</v>
      </c>
      <c r="H113" s="56">
        <f t="shared" si="21"/>
        <v>3.2685024100000004</v>
      </c>
      <c r="I113" s="56">
        <f t="shared" si="22"/>
        <v>5.9091255070390005</v>
      </c>
      <c r="J113" s="56">
        <f t="shared" si="23"/>
        <v>10.683108004175809</v>
      </c>
      <c r="K113" s="56">
        <f t="shared" si="24"/>
        <v>-7.8053442975450887E-2</v>
      </c>
      <c r="L113" s="56">
        <f t="shared" si="25"/>
        <v>-0.14111281955531765</v>
      </c>
      <c r="M113" s="56">
        <f t="shared" ca="1" si="17"/>
        <v>-4.700084104618453E-2</v>
      </c>
      <c r="N113" s="56">
        <f t="shared" ca="1" si="26"/>
        <v>1.4648233258110375E-5</v>
      </c>
      <c r="O113" s="169">
        <f t="shared" ca="1" si="27"/>
        <v>56000.403431777639</v>
      </c>
      <c r="P113" s="56">
        <f t="shared" ca="1" si="28"/>
        <v>7040309.9781273622</v>
      </c>
      <c r="Q113" s="56">
        <f t="shared" ca="1" si="29"/>
        <v>4346327.158798568</v>
      </c>
      <c r="R113" s="13">
        <f t="shared" ca="1" si="18"/>
        <v>3.8273010409569791E-3</v>
      </c>
    </row>
    <row r="114" spans="1:18">
      <c r="A114" s="117">
        <v>20563</v>
      </c>
      <c r="B114" s="117">
        <v>-5.0427380003384314E-2</v>
      </c>
      <c r="C114" s="171">
        <v>1</v>
      </c>
      <c r="D114" s="118">
        <f t="shared" si="19"/>
        <v>2.0562999999999998</v>
      </c>
      <c r="E114" s="118">
        <f t="shared" si="19"/>
        <v>-5.0427380003384314E-2</v>
      </c>
      <c r="F114" s="56">
        <f t="shared" si="20"/>
        <v>2.0562999999999998</v>
      </c>
      <c r="G114" s="56">
        <f t="shared" si="20"/>
        <v>-5.0427380003384314E-2</v>
      </c>
      <c r="H114" s="56">
        <f t="shared" si="21"/>
        <v>4.2283696899999992</v>
      </c>
      <c r="I114" s="56">
        <f t="shared" si="22"/>
        <v>8.6947965935469966</v>
      </c>
      <c r="J114" s="56">
        <f t="shared" si="23"/>
        <v>17.879110235310687</v>
      </c>
      <c r="K114" s="56">
        <f t="shared" si="24"/>
        <v>-0.10369382150095915</v>
      </c>
      <c r="L114" s="56">
        <f t="shared" si="25"/>
        <v>-0.21322560515242228</v>
      </c>
      <c r="M114" s="56">
        <f t="shared" ca="1" si="17"/>
        <v>-5.3643230425185609E-2</v>
      </c>
      <c r="N114" s="56">
        <f t="shared" ca="1" si="26"/>
        <v>1.0341693935399563E-5</v>
      </c>
      <c r="O114" s="169">
        <f t="shared" ca="1" si="27"/>
        <v>32713164.525653243</v>
      </c>
      <c r="P114" s="56">
        <f t="shared" ca="1" si="28"/>
        <v>26684088.766561247</v>
      </c>
      <c r="Q114" s="56">
        <f t="shared" ca="1" si="29"/>
        <v>81828229.415673271</v>
      </c>
      <c r="R114" s="13">
        <f t="shared" ca="1" si="18"/>
        <v>3.2158504218012945E-3</v>
      </c>
    </row>
    <row r="115" spans="1:18">
      <c r="A115" s="117">
        <v>20563.5</v>
      </c>
      <c r="B115" s="117">
        <v>-4.9971009997534566E-2</v>
      </c>
      <c r="C115" s="171">
        <v>1</v>
      </c>
      <c r="D115" s="118">
        <f t="shared" si="19"/>
        <v>2.0563500000000001</v>
      </c>
      <c r="E115" s="118">
        <f t="shared" si="19"/>
        <v>-4.9971009997534566E-2</v>
      </c>
      <c r="F115" s="56">
        <f t="shared" si="20"/>
        <v>2.0563500000000001</v>
      </c>
      <c r="G115" s="56">
        <f t="shared" si="20"/>
        <v>-4.9971009997534566E-2</v>
      </c>
      <c r="H115" s="56">
        <f t="shared" si="21"/>
        <v>4.2285753225000002</v>
      </c>
      <c r="I115" s="56">
        <f t="shared" si="22"/>
        <v>8.6954308644228764</v>
      </c>
      <c r="J115" s="56">
        <f t="shared" si="23"/>
        <v>17.880849258055981</v>
      </c>
      <c r="K115" s="56">
        <f t="shared" si="24"/>
        <v>-0.10275788640843021</v>
      </c>
      <c r="L115" s="56">
        <f t="shared" si="25"/>
        <v>-0.21130617971597548</v>
      </c>
      <c r="M115" s="56">
        <f t="shared" ca="1" si="17"/>
        <v>-5.3644581106654987E-2</v>
      </c>
      <c r="N115" s="56">
        <f t="shared" ca="1" si="26"/>
        <v>1.3495124693764244E-5</v>
      </c>
      <c r="O115" s="169">
        <f t="shared" ca="1" si="27"/>
        <v>32728000.077719714</v>
      </c>
      <c r="P115" s="56">
        <f t="shared" ca="1" si="28"/>
        <v>26702185.1934954</v>
      </c>
      <c r="Q115" s="56">
        <f t="shared" ca="1" si="29"/>
        <v>81856042.423237398</v>
      </c>
      <c r="R115" s="13">
        <f t="shared" ca="1" si="18"/>
        <v>3.6735711091204215E-3</v>
      </c>
    </row>
    <row r="116" spans="1:18">
      <c r="A116" s="117">
        <v>22055</v>
      </c>
      <c r="B116" s="117">
        <v>-6.0619300005782861E-2</v>
      </c>
      <c r="C116" s="171">
        <v>1</v>
      </c>
      <c r="D116" s="118">
        <f t="shared" si="19"/>
        <v>2.2054999999999998</v>
      </c>
      <c r="E116" s="118">
        <f t="shared" si="19"/>
        <v>-6.0619300005782861E-2</v>
      </c>
      <c r="F116" s="56">
        <f t="shared" si="20"/>
        <v>2.2054999999999998</v>
      </c>
      <c r="G116" s="56">
        <f t="shared" si="20"/>
        <v>-6.0619300005782861E-2</v>
      </c>
      <c r="H116" s="56">
        <f t="shared" si="21"/>
        <v>4.8642302499999994</v>
      </c>
      <c r="I116" s="56">
        <f t="shared" si="22"/>
        <v>10.728059816374998</v>
      </c>
      <c r="J116" s="56">
        <f t="shared" si="23"/>
        <v>23.660735925015057</v>
      </c>
      <c r="K116" s="56">
        <f t="shared" si="24"/>
        <v>-0.13369586616275408</v>
      </c>
      <c r="L116" s="56">
        <f t="shared" si="25"/>
        <v>-0.29486623282195412</v>
      </c>
      <c r="M116" s="56">
        <f t="shared" ca="1" si="17"/>
        <v>-5.769810986123268E-2</v>
      </c>
      <c r="N116" s="56">
        <f t="shared" ca="1" si="26"/>
        <v>8.5333518606171107E-6</v>
      </c>
      <c r="O116" s="169">
        <f t="shared" ca="1" si="27"/>
        <v>95343695.742232144</v>
      </c>
      <c r="P116" s="56">
        <f t="shared" ca="1" si="28"/>
        <v>114691666.71287867</v>
      </c>
      <c r="Q116" s="56">
        <f t="shared" ca="1" si="29"/>
        <v>192558049.40102839</v>
      </c>
      <c r="R116" s="13">
        <f t="shared" ca="1" si="18"/>
        <v>-2.9211901445501814E-3</v>
      </c>
    </row>
    <row r="117" spans="1:18">
      <c r="A117" s="117">
        <v>22053.5</v>
      </c>
      <c r="B117" s="117">
        <v>-6.0498410006402992E-2</v>
      </c>
      <c r="C117" s="171">
        <v>1</v>
      </c>
      <c r="D117" s="118">
        <f t="shared" si="19"/>
        <v>2.2053500000000001</v>
      </c>
      <c r="E117" s="118">
        <f t="shared" si="19"/>
        <v>-6.0498410006402992E-2</v>
      </c>
      <c r="F117" s="56">
        <f t="shared" si="20"/>
        <v>2.2053500000000001</v>
      </c>
      <c r="G117" s="56">
        <f t="shared" si="20"/>
        <v>-6.0498410006402992E-2</v>
      </c>
      <c r="H117" s="56">
        <f t="shared" si="21"/>
        <v>4.8635686225000008</v>
      </c>
      <c r="I117" s="56">
        <f t="shared" si="22"/>
        <v>10.725871061630377</v>
      </c>
      <c r="J117" s="56">
        <f t="shared" si="23"/>
        <v>23.654299745766554</v>
      </c>
      <c r="K117" s="56">
        <f t="shared" si="24"/>
        <v>-0.13342016850762084</v>
      </c>
      <c r="L117" s="56">
        <f t="shared" si="25"/>
        <v>-0.29423816861828161</v>
      </c>
      <c r="M117" s="56">
        <f t="shared" ca="1" si="17"/>
        <v>-5.7694008679284974E-2</v>
      </c>
      <c r="N117" s="56">
        <f t="shared" ca="1" si="26"/>
        <v>7.8646668035413017E-6</v>
      </c>
      <c r="O117" s="169">
        <f t="shared" ca="1" si="27"/>
        <v>95260859.196138576</v>
      </c>
      <c r="P117" s="56">
        <f t="shared" ca="1" si="28"/>
        <v>114565484.15315875</v>
      </c>
      <c r="Q117" s="56">
        <f t="shared" ca="1" si="29"/>
        <v>192416498.35567334</v>
      </c>
      <c r="R117" s="13">
        <f t="shared" ca="1" si="18"/>
        <v>-2.8044013271180182E-3</v>
      </c>
    </row>
    <row r="118" spans="1:18">
      <c r="A118" s="117">
        <v>23213</v>
      </c>
      <c r="B118" s="117">
        <v>-5.9306380004272796E-2</v>
      </c>
      <c r="C118" s="171">
        <v>1</v>
      </c>
      <c r="D118" s="118">
        <f t="shared" si="19"/>
        <v>2.3212999999999999</v>
      </c>
      <c r="E118" s="118">
        <f t="shared" si="19"/>
        <v>-5.9306380004272796E-2</v>
      </c>
      <c r="F118" s="56">
        <f t="shared" si="20"/>
        <v>2.3212999999999999</v>
      </c>
      <c r="G118" s="56">
        <f t="shared" si="20"/>
        <v>-5.9306380004272796E-2</v>
      </c>
      <c r="H118" s="56">
        <f t="shared" si="21"/>
        <v>5.3884336899999994</v>
      </c>
      <c r="I118" s="56">
        <f t="shared" si="22"/>
        <v>12.508171124596998</v>
      </c>
      <c r="J118" s="56">
        <f t="shared" si="23"/>
        <v>29.035217631527011</v>
      </c>
      <c r="K118" s="56">
        <f t="shared" si="24"/>
        <v>-0.13766789990391845</v>
      </c>
      <c r="L118" s="56">
        <f t="shared" si="25"/>
        <v>-0.31956849604696591</v>
      </c>
      <c r="M118" s="56">
        <f t="shared" ca="1" si="17"/>
        <v>-6.0878972386028338E-2</v>
      </c>
      <c r="N118" s="56">
        <f t="shared" ca="1" si="26"/>
        <v>2.4730467991555668E-6</v>
      </c>
      <c r="O118" s="169">
        <f t="shared" ca="1" si="27"/>
        <v>172805034.52248392</v>
      </c>
      <c r="P118" s="56">
        <f t="shared" ca="1" si="28"/>
        <v>238716529.81544453</v>
      </c>
      <c r="Q118" s="56">
        <f t="shared" ca="1" si="29"/>
        <v>322624398.181256</v>
      </c>
      <c r="R118" s="13">
        <f t="shared" ca="1" si="18"/>
        <v>1.5725923817555415E-3</v>
      </c>
    </row>
    <row r="119" spans="1:18">
      <c r="A119" s="117">
        <v>23213</v>
      </c>
      <c r="B119" s="117">
        <v>-5.8706380004878156E-2</v>
      </c>
      <c r="C119" s="171">
        <v>1</v>
      </c>
      <c r="D119" s="118">
        <f t="shared" si="19"/>
        <v>2.3212999999999999</v>
      </c>
      <c r="E119" s="118">
        <f t="shared" si="19"/>
        <v>-5.8706380004878156E-2</v>
      </c>
      <c r="F119" s="56">
        <f t="shared" si="20"/>
        <v>2.3212999999999999</v>
      </c>
      <c r="G119" s="56">
        <f t="shared" si="20"/>
        <v>-5.8706380004878156E-2</v>
      </c>
      <c r="H119" s="56">
        <f t="shared" si="21"/>
        <v>5.3884336899999994</v>
      </c>
      <c r="I119" s="56">
        <f t="shared" si="22"/>
        <v>12.508171124596998</v>
      </c>
      <c r="J119" s="56">
        <f t="shared" si="23"/>
        <v>29.035217631527011</v>
      </c>
      <c r="K119" s="56">
        <f t="shared" si="24"/>
        <v>-0.13627511990532365</v>
      </c>
      <c r="L119" s="56">
        <f t="shared" si="25"/>
        <v>-0.31633543583622775</v>
      </c>
      <c r="M119" s="56">
        <f t="shared" ca="1" si="17"/>
        <v>-6.0878972386028338E-2</v>
      </c>
      <c r="N119" s="56">
        <f t="shared" ca="1" si="26"/>
        <v>4.7201576546318172E-6</v>
      </c>
      <c r="O119" s="169">
        <f t="shared" ca="1" si="27"/>
        <v>172805034.52248392</v>
      </c>
      <c r="P119" s="56">
        <f t="shared" ca="1" si="28"/>
        <v>238716529.81544453</v>
      </c>
      <c r="Q119" s="56">
        <f t="shared" ca="1" si="29"/>
        <v>322624398.181256</v>
      </c>
      <c r="R119" s="13">
        <f t="shared" ca="1" si="18"/>
        <v>2.1725923811501818E-3</v>
      </c>
    </row>
    <row r="120" spans="1:18">
      <c r="A120" s="117">
        <v>23220.5</v>
      </c>
      <c r="B120" s="117">
        <v>-5.9620830004860181E-2</v>
      </c>
      <c r="C120" s="171">
        <v>1</v>
      </c>
      <c r="D120" s="118">
        <f t="shared" si="19"/>
        <v>2.3220499999999999</v>
      </c>
      <c r="E120" s="118">
        <f t="shared" si="19"/>
        <v>-5.9620830004860181E-2</v>
      </c>
      <c r="F120" s="56">
        <f t="shared" si="20"/>
        <v>2.3220499999999999</v>
      </c>
      <c r="G120" s="56">
        <f t="shared" si="20"/>
        <v>-5.9620830004860181E-2</v>
      </c>
      <c r="H120" s="56">
        <f t="shared" si="21"/>
        <v>5.3919162025</v>
      </c>
      <c r="I120" s="56">
        <f t="shared" si="22"/>
        <v>12.520299018015125</v>
      </c>
      <c r="J120" s="56">
        <f t="shared" si="23"/>
        <v>29.072760334782021</v>
      </c>
      <c r="K120" s="56">
        <f t="shared" si="24"/>
        <v>-0.13844254831278557</v>
      </c>
      <c r="L120" s="56">
        <f t="shared" si="25"/>
        <v>-0.32147051930970372</v>
      </c>
      <c r="M120" s="56">
        <f t="shared" ca="1" si="17"/>
        <v>-6.0899669853076745E-2</v>
      </c>
      <c r="N120" s="56">
        <f t="shared" ca="1" si="26"/>
        <v>1.6354313573865627E-6</v>
      </c>
      <c r="O120" s="169">
        <f t="shared" ca="1" si="27"/>
        <v>173399382.94605345</v>
      </c>
      <c r="P120" s="56">
        <f t="shared" ca="1" si="28"/>
        <v>239704980.46505091</v>
      </c>
      <c r="Q120" s="56">
        <f t="shared" ca="1" si="29"/>
        <v>323610017.81648707</v>
      </c>
      <c r="R120" s="13">
        <f t="shared" ca="1" si="18"/>
        <v>1.2788398482165633E-3</v>
      </c>
    </row>
    <row r="121" spans="1:18">
      <c r="A121" s="117">
        <v>23220.5</v>
      </c>
      <c r="B121" s="117">
        <v>-5.9320830005162861E-2</v>
      </c>
      <c r="C121" s="171">
        <v>1</v>
      </c>
      <c r="D121" s="118">
        <f t="shared" si="19"/>
        <v>2.3220499999999999</v>
      </c>
      <c r="E121" s="118">
        <f t="shared" si="19"/>
        <v>-5.9320830005162861E-2</v>
      </c>
      <c r="F121" s="56">
        <f t="shared" si="20"/>
        <v>2.3220499999999999</v>
      </c>
      <c r="G121" s="56">
        <f t="shared" si="20"/>
        <v>-5.9320830005162861E-2</v>
      </c>
      <c r="H121" s="56">
        <f t="shared" si="21"/>
        <v>5.3919162025</v>
      </c>
      <c r="I121" s="56">
        <f t="shared" si="22"/>
        <v>12.520299018015125</v>
      </c>
      <c r="J121" s="56">
        <f t="shared" si="23"/>
        <v>29.072760334782021</v>
      </c>
      <c r="K121" s="56">
        <f t="shared" si="24"/>
        <v>-0.13774593331348842</v>
      </c>
      <c r="L121" s="56">
        <f t="shared" si="25"/>
        <v>-0.31985294445058576</v>
      </c>
      <c r="M121" s="56">
        <f t="shared" ca="1" si="17"/>
        <v>-6.0899669853076745E-2</v>
      </c>
      <c r="N121" s="56">
        <f t="shared" ca="1" si="26"/>
        <v>2.4927352653607346E-6</v>
      </c>
      <c r="O121" s="169">
        <f t="shared" ca="1" si="27"/>
        <v>173399382.94605345</v>
      </c>
      <c r="P121" s="56">
        <f t="shared" ca="1" si="28"/>
        <v>239704980.46505091</v>
      </c>
      <c r="Q121" s="56">
        <f t="shared" ca="1" si="29"/>
        <v>323610017.81648707</v>
      </c>
      <c r="R121" s="13">
        <f t="shared" ca="1" si="18"/>
        <v>1.5788398479138835E-3</v>
      </c>
    </row>
    <row r="122" spans="1:18">
      <c r="A122" s="117">
        <v>23280</v>
      </c>
      <c r="B122" s="117">
        <v>-5.8752800003276207E-2</v>
      </c>
      <c r="C122" s="171">
        <v>1</v>
      </c>
      <c r="D122" s="118">
        <f t="shared" si="19"/>
        <v>2.3279999999999998</v>
      </c>
      <c r="E122" s="118">
        <f t="shared" si="19"/>
        <v>-5.8752800003276207E-2</v>
      </c>
      <c r="F122" s="56">
        <f t="shared" si="20"/>
        <v>2.3279999999999998</v>
      </c>
      <c r="G122" s="56">
        <f t="shared" si="20"/>
        <v>-5.8752800003276207E-2</v>
      </c>
      <c r="H122" s="56">
        <f t="shared" si="21"/>
        <v>5.4195839999999995</v>
      </c>
      <c r="I122" s="56">
        <f t="shared" si="22"/>
        <v>12.616791551999999</v>
      </c>
      <c r="J122" s="56">
        <f t="shared" si="23"/>
        <v>29.371890733055995</v>
      </c>
      <c r="K122" s="56">
        <f t="shared" si="24"/>
        <v>-0.136776518407627</v>
      </c>
      <c r="L122" s="56">
        <f t="shared" si="25"/>
        <v>-0.31841573485295566</v>
      </c>
      <c r="M122" s="56">
        <f t="shared" ca="1" si="17"/>
        <v>-6.106391355148675E-2</v>
      </c>
      <c r="N122" s="56">
        <f t="shared" ca="1" si="26"/>
        <v>5.341245832722326E-6</v>
      </c>
      <c r="O122" s="169">
        <f t="shared" ca="1" si="27"/>
        <v>178159087.21442187</v>
      </c>
      <c r="P122" s="56">
        <f t="shared" ca="1" si="28"/>
        <v>247636976.03122181</v>
      </c>
      <c r="Q122" s="56">
        <f t="shared" ca="1" si="29"/>
        <v>331498428.26920557</v>
      </c>
      <c r="R122" s="13">
        <f t="shared" ca="1" si="18"/>
        <v>2.311113548210543E-3</v>
      </c>
    </row>
    <row r="123" spans="1:18">
      <c r="A123" s="117">
        <v>23280</v>
      </c>
      <c r="B123" s="117">
        <v>-5.8052799999131821E-2</v>
      </c>
      <c r="C123" s="171">
        <v>1</v>
      </c>
      <c r="D123" s="118">
        <f t="shared" si="19"/>
        <v>2.3279999999999998</v>
      </c>
      <c r="E123" s="118">
        <f t="shared" si="19"/>
        <v>-5.8052799999131821E-2</v>
      </c>
      <c r="F123" s="56">
        <f t="shared" si="20"/>
        <v>2.3279999999999998</v>
      </c>
      <c r="G123" s="56">
        <f t="shared" si="20"/>
        <v>-5.8052799999131821E-2</v>
      </c>
      <c r="H123" s="56">
        <f t="shared" si="21"/>
        <v>5.4195839999999995</v>
      </c>
      <c r="I123" s="56">
        <f t="shared" si="22"/>
        <v>12.616791551999999</v>
      </c>
      <c r="J123" s="56">
        <f t="shared" si="23"/>
        <v>29.371890733055995</v>
      </c>
      <c r="K123" s="56">
        <f t="shared" si="24"/>
        <v>-0.13514691839797888</v>
      </c>
      <c r="L123" s="56">
        <f t="shared" si="25"/>
        <v>-0.31462202603049483</v>
      </c>
      <c r="M123" s="56">
        <f t="shared" ca="1" si="17"/>
        <v>-6.106391355148675E-2</v>
      </c>
      <c r="N123" s="56">
        <f t="shared" ca="1" si="26"/>
        <v>9.0668048251755164E-6</v>
      </c>
      <c r="O123" s="169">
        <f t="shared" ca="1" si="27"/>
        <v>178159087.21442187</v>
      </c>
      <c r="P123" s="56">
        <f t="shared" ca="1" si="28"/>
        <v>247636976.03122181</v>
      </c>
      <c r="Q123" s="56">
        <f t="shared" ca="1" si="29"/>
        <v>331498428.26920557</v>
      </c>
      <c r="R123" s="13">
        <f t="shared" ca="1" si="18"/>
        <v>3.0111135523549284E-3</v>
      </c>
    </row>
    <row r="124" spans="1:18">
      <c r="A124" s="117">
        <v>23280.5</v>
      </c>
      <c r="B124" s="117">
        <v>-5.9936429999652319E-2</v>
      </c>
      <c r="C124" s="171">
        <v>1</v>
      </c>
      <c r="D124" s="118">
        <f t="shared" si="19"/>
        <v>2.3280500000000002</v>
      </c>
      <c r="E124" s="118">
        <f t="shared" si="19"/>
        <v>-5.9936429999652319E-2</v>
      </c>
      <c r="F124" s="56">
        <f t="shared" si="20"/>
        <v>2.3280500000000002</v>
      </c>
      <c r="G124" s="56">
        <f t="shared" si="20"/>
        <v>-5.9936429999652319E-2</v>
      </c>
      <c r="H124" s="56">
        <f t="shared" si="21"/>
        <v>5.4198168025000006</v>
      </c>
      <c r="I124" s="56">
        <f t="shared" si="22"/>
        <v>12.617604507060127</v>
      </c>
      <c r="J124" s="56">
        <f t="shared" si="23"/>
        <v>29.374414172661332</v>
      </c>
      <c r="K124" s="56">
        <f t="shared" si="24"/>
        <v>-0.13953500586069059</v>
      </c>
      <c r="L124" s="56">
        <f t="shared" si="25"/>
        <v>-0.32484447039398073</v>
      </c>
      <c r="M124" s="56">
        <f t="shared" ca="1" si="17"/>
        <v>-6.1065294080194024E-2</v>
      </c>
      <c r="N124" s="56">
        <f t="shared" ca="1" si="26"/>
        <v>1.2743341123372702E-6</v>
      </c>
      <c r="O124" s="169">
        <f t="shared" ca="1" si="27"/>
        <v>178199420.87376982</v>
      </c>
      <c r="P124" s="56">
        <f t="shared" ca="1" si="28"/>
        <v>247704313.3722586</v>
      </c>
      <c r="Q124" s="56">
        <f t="shared" ca="1" si="29"/>
        <v>331565239.52329069</v>
      </c>
      <c r="R124" s="13">
        <f t="shared" ca="1" si="18"/>
        <v>1.1288640805417055E-3</v>
      </c>
    </row>
    <row r="125" spans="1:18">
      <c r="A125" s="117"/>
      <c r="B125" s="117"/>
      <c r="C125" s="171"/>
      <c r="D125" s="118">
        <f t="shared" si="19"/>
        <v>0</v>
      </c>
      <c r="E125" s="118">
        <f t="shared" si="19"/>
        <v>0</v>
      </c>
      <c r="F125" s="56">
        <f t="shared" si="20"/>
        <v>0</v>
      </c>
      <c r="G125" s="56">
        <f t="shared" si="20"/>
        <v>0</v>
      </c>
      <c r="H125" s="56">
        <f t="shared" si="21"/>
        <v>0</v>
      </c>
      <c r="I125" s="56">
        <f t="shared" si="22"/>
        <v>0</v>
      </c>
      <c r="J125" s="56">
        <f t="shared" si="23"/>
        <v>0</v>
      </c>
      <c r="K125" s="56">
        <f t="shared" si="24"/>
        <v>0</v>
      </c>
      <c r="L125" s="56">
        <f t="shared" si="25"/>
        <v>0</v>
      </c>
      <c r="M125" s="56">
        <f t="shared" ca="1" si="17"/>
        <v>-2.7402358871114019E-3</v>
      </c>
      <c r="N125" s="56">
        <f t="shared" ca="1" si="26"/>
        <v>0</v>
      </c>
      <c r="O125" s="169">
        <f t="shared" ca="1" si="27"/>
        <v>0</v>
      </c>
      <c r="P125" s="56">
        <f t="shared" ca="1" si="28"/>
        <v>0</v>
      </c>
      <c r="Q125" s="56">
        <f t="shared" ca="1" si="29"/>
        <v>0</v>
      </c>
      <c r="R125" s="13">
        <f t="shared" ca="1" si="18"/>
        <v>2.7402358871114019E-3</v>
      </c>
    </row>
    <row r="126" spans="1:18">
      <c r="A126" s="117"/>
      <c r="B126" s="117"/>
      <c r="C126" s="171"/>
      <c r="D126" s="118">
        <f t="shared" si="19"/>
        <v>0</v>
      </c>
      <c r="E126" s="118">
        <f t="shared" si="19"/>
        <v>0</v>
      </c>
      <c r="F126" s="56">
        <f t="shared" si="20"/>
        <v>0</v>
      </c>
      <c r="G126" s="56">
        <f t="shared" si="20"/>
        <v>0</v>
      </c>
      <c r="H126" s="56">
        <f t="shared" si="21"/>
        <v>0</v>
      </c>
      <c r="I126" s="56">
        <f t="shared" si="22"/>
        <v>0</v>
      </c>
      <c r="J126" s="56">
        <f t="shared" si="23"/>
        <v>0</v>
      </c>
      <c r="K126" s="56">
        <f t="shared" si="24"/>
        <v>0</v>
      </c>
      <c r="L126" s="56">
        <f t="shared" si="25"/>
        <v>0</v>
      </c>
      <c r="M126" s="56">
        <f t="shared" ca="1" si="17"/>
        <v>-2.7402358871114019E-3</v>
      </c>
      <c r="N126" s="56">
        <f t="shared" ca="1" si="26"/>
        <v>0</v>
      </c>
      <c r="O126" s="169">
        <f t="shared" ca="1" si="27"/>
        <v>0</v>
      </c>
      <c r="P126" s="56">
        <f t="shared" ca="1" si="28"/>
        <v>0</v>
      </c>
      <c r="Q126" s="56">
        <f t="shared" ca="1" si="29"/>
        <v>0</v>
      </c>
      <c r="R126" s="13">
        <f t="shared" ca="1" si="18"/>
        <v>2.7402358871114019E-3</v>
      </c>
    </row>
    <row r="127" spans="1:18">
      <c r="A127" s="117"/>
      <c r="B127" s="117"/>
      <c r="C127" s="171"/>
      <c r="D127" s="118">
        <f t="shared" si="19"/>
        <v>0</v>
      </c>
      <c r="E127" s="118">
        <f t="shared" si="19"/>
        <v>0</v>
      </c>
      <c r="F127" s="56">
        <f t="shared" si="20"/>
        <v>0</v>
      </c>
      <c r="G127" s="56">
        <f t="shared" si="20"/>
        <v>0</v>
      </c>
      <c r="H127" s="56">
        <f t="shared" si="21"/>
        <v>0</v>
      </c>
      <c r="I127" s="56">
        <f t="shared" si="22"/>
        <v>0</v>
      </c>
      <c r="J127" s="56">
        <f t="shared" si="23"/>
        <v>0</v>
      </c>
      <c r="K127" s="56">
        <f t="shared" si="24"/>
        <v>0</v>
      </c>
      <c r="L127" s="56">
        <f t="shared" si="25"/>
        <v>0</v>
      </c>
      <c r="M127" s="56">
        <f t="shared" ca="1" si="17"/>
        <v>-2.7402358871114019E-3</v>
      </c>
      <c r="N127" s="56">
        <f t="shared" ca="1" si="26"/>
        <v>0</v>
      </c>
      <c r="O127" s="169">
        <f t="shared" ca="1" si="27"/>
        <v>0</v>
      </c>
      <c r="P127" s="56">
        <f t="shared" ca="1" si="28"/>
        <v>0</v>
      </c>
      <c r="Q127" s="56">
        <f t="shared" ca="1" si="29"/>
        <v>0</v>
      </c>
      <c r="R127" s="13">
        <f t="shared" ca="1" si="18"/>
        <v>2.7402358871114019E-3</v>
      </c>
    </row>
    <row r="128" spans="1:18">
      <c r="A128" s="117"/>
      <c r="B128" s="117"/>
      <c r="C128" s="171"/>
      <c r="D128" s="118">
        <f t="shared" si="19"/>
        <v>0</v>
      </c>
      <c r="E128" s="118">
        <f t="shared" si="19"/>
        <v>0</v>
      </c>
      <c r="F128" s="56">
        <f t="shared" si="20"/>
        <v>0</v>
      </c>
      <c r="G128" s="56">
        <f t="shared" si="20"/>
        <v>0</v>
      </c>
      <c r="H128" s="56">
        <f t="shared" si="21"/>
        <v>0</v>
      </c>
      <c r="I128" s="56">
        <f t="shared" si="22"/>
        <v>0</v>
      </c>
      <c r="J128" s="56">
        <f t="shared" si="23"/>
        <v>0</v>
      </c>
      <c r="K128" s="56">
        <f t="shared" si="24"/>
        <v>0</v>
      </c>
      <c r="L128" s="56">
        <f t="shared" si="25"/>
        <v>0</v>
      </c>
      <c r="M128" s="56">
        <f t="shared" ca="1" si="17"/>
        <v>-2.7402358871114019E-3</v>
      </c>
      <c r="N128" s="56">
        <f t="shared" ca="1" si="26"/>
        <v>0</v>
      </c>
      <c r="O128" s="169">
        <f t="shared" ca="1" si="27"/>
        <v>0</v>
      </c>
      <c r="P128" s="56">
        <f t="shared" ca="1" si="28"/>
        <v>0</v>
      </c>
      <c r="Q128" s="56">
        <f t="shared" ca="1" si="29"/>
        <v>0</v>
      </c>
      <c r="R128" s="13">
        <f t="shared" ca="1" si="18"/>
        <v>2.7402358871114019E-3</v>
      </c>
    </row>
    <row r="129" spans="1:18">
      <c r="A129" s="117"/>
      <c r="B129" s="117"/>
      <c r="C129" s="171"/>
      <c r="D129" s="118">
        <f t="shared" si="19"/>
        <v>0</v>
      </c>
      <c r="E129" s="118">
        <f t="shared" si="19"/>
        <v>0</v>
      </c>
      <c r="F129" s="56">
        <f t="shared" si="20"/>
        <v>0</v>
      </c>
      <c r="G129" s="56">
        <f t="shared" si="20"/>
        <v>0</v>
      </c>
      <c r="H129" s="56">
        <f t="shared" si="21"/>
        <v>0</v>
      </c>
      <c r="I129" s="56">
        <f t="shared" si="22"/>
        <v>0</v>
      </c>
      <c r="J129" s="56">
        <f t="shared" si="23"/>
        <v>0</v>
      </c>
      <c r="K129" s="56">
        <f t="shared" si="24"/>
        <v>0</v>
      </c>
      <c r="L129" s="56">
        <f t="shared" si="25"/>
        <v>0</v>
      </c>
      <c r="M129" s="56">
        <f t="shared" ca="1" si="17"/>
        <v>-2.7402358871114019E-3</v>
      </c>
      <c r="N129" s="56">
        <f t="shared" ca="1" si="26"/>
        <v>0</v>
      </c>
      <c r="O129" s="169">
        <f t="shared" ca="1" si="27"/>
        <v>0</v>
      </c>
      <c r="P129" s="56">
        <f t="shared" ca="1" si="28"/>
        <v>0</v>
      </c>
      <c r="Q129" s="56">
        <f t="shared" ca="1" si="29"/>
        <v>0</v>
      </c>
      <c r="R129" s="13">
        <f t="shared" ca="1" si="18"/>
        <v>2.7402358871114019E-3</v>
      </c>
    </row>
    <row r="130" spans="1:18">
      <c r="A130" s="117"/>
      <c r="B130" s="117"/>
      <c r="C130" s="171"/>
      <c r="D130" s="118">
        <f t="shared" si="19"/>
        <v>0</v>
      </c>
      <c r="E130" s="118">
        <f t="shared" si="19"/>
        <v>0</v>
      </c>
      <c r="F130" s="56">
        <f t="shared" si="20"/>
        <v>0</v>
      </c>
      <c r="G130" s="56">
        <f t="shared" si="20"/>
        <v>0</v>
      </c>
      <c r="H130" s="56">
        <f t="shared" si="21"/>
        <v>0</v>
      </c>
      <c r="I130" s="56">
        <f t="shared" si="22"/>
        <v>0</v>
      </c>
      <c r="J130" s="56">
        <f t="shared" si="23"/>
        <v>0</v>
      </c>
      <c r="K130" s="56">
        <f t="shared" si="24"/>
        <v>0</v>
      </c>
      <c r="L130" s="56">
        <f t="shared" si="25"/>
        <v>0</v>
      </c>
      <c r="M130" s="56">
        <f t="shared" ca="1" si="17"/>
        <v>-2.7402358871114019E-3</v>
      </c>
      <c r="N130" s="56">
        <f t="shared" ca="1" si="26"/>
        <v>0</v>
      </c>
      <c r="O130" s="169">
        <f t="shared" ca="1" si="27"/>
        <v>0</v>
      </c>
      <c r="P130" s="56">
        <f t="shared" ca="1" si="28"/>
        <v>0</v>
      </c>
      <c r="Q130" s="56">
        <f t="shared" ca="1" si="29"/>
        <v>0</v>
      </c>
      <c r="R130" s="13">
        <f t="shared" ca="1" si="18"/>
        <v>2.7402358871114019E-3</v>
      </c>
    </row>
    <row r="131" spans="1:18">
      <c r="A131" s="117"/>
      <c r="B131" s="117"/>
      <c r="C131" s="171"/>
      <c r="D131" s="118">
        <f t="shared" si="19"/>
        <v>0</v>
      </c>
      <c r="E131" s="118">
        <f t="shared" si="19"/>
        <v>0</v>
      </c>
      <c r="F131" s="56">
        <f t="shared" si="20"/>
        <v>0</v>
      </c>
      <c r="G131" s="56">
        <f t="shared" si="20"/>
        <v>0</v>
      </c>
      <c r="H131" s="56">
        <f t="shared" si="21"/>
        <v>0</v>
      </c>
      <c r="I131" s="56">
        <f t="shared" si="22"/>
        <v>0</v>
      </c>
      <c r="J131" s="56">
        <f t="shared" si="23"/>
        <v>0</v>
      </c>
      <c r="K131" s="56">
        <f t="shared" si="24"/>
        <v>0</v>
      </c>
      <c r="L131" s="56">
        <f t="shared" si="25"/>
        <v>0</v>
      </c>
      <c r="M131" s="56">
        <f t="shared" ca="1" si="17"/>
        <v>-2.7402358871114019E-3</v>
      </c>
      <c r="N131" s="56">
        <f t="shared" ca="1" si="26"/>
        <v>0</v>
      </c>
      <c r="O131" s="169">
        <f t="shared" ca="1" si="27"/>
        <v>0</v>
      </c>
      <c r="P131" s="56">
        <f t="shared" ca="1" si="28"/>
        <v>0</v>
      </c>
      <c r="Q131" s="56">
        <f t="shared" ca="1" si="29"/>
        <v>0</v>
      </c>
      <c r="R131" s="13">
        <f t="shared" ca="1" si="18"/>
        <v>2.7402358871114019E-3</v>
      </c>
    </row>
    <row r="132" spans="1:18">
      <c r="A132" s="117"/>
      <c r="B132" s="117"/>
      <c r="C132" s="171"/>
      <c r="D132" s="118">
        <f t="shared" si="19"/>
        <v>0</v>
      </c>
      <c r="E132" s="118">
        <f t="shared" si="19"/>
        <v>0</v>
      </c>
      <c r="F132" s="56">
        <f t="shared" si="20"/>
        <v>0</v>
      </c>
      <c r="G132" s="56">
        <f t="shared" si="20"/>
        <v>0</v>
      </c>
      <c r="H132" s="56">
        <f t="shared" si="21"/>
        <v>0</v>
      </c>
      <c r="I132" s="56">
        <f t="shared" si="22"/>
        <v>0</v>
      </c>
      <c r="J132" s="56">
        <f t="shared" si="23"/>
        <v>0</v>
      </c>
      <c r="K132" s="56">
        <f t="shared" si="24"/>
        <v>0</v>
      </c>
      <c r="L132" s="56">
        <f t="shared" si="25"/>
        <v>0</v>
      </c>
      <c r="M132" s="56">
        <f t="shared" ca="1" si="17"/>
        <v>-2.7402358871114019E-3</v>
      </c>
      <c r="N132" s="56">
        <f t="shared" ca="1" si="26"/>
        <v>0</v>
      </c>
      <c r="O132" s="169">
        <f t="shared" ca="1" si="27"/>
        <v>0</v>
      </c>
      <c r="P132" s="56">
        <f t="shared" ca="1" si="28"/>
        <v>0</v>
      </c>
      <c r="Q132" s="56">
        <f t="shared" ca="1" si="29"/>
        <v>0</v>
      </c>
      <c r="R132" s="13">
        <f t="shared" ca="1" si="18"/>
        <v>2.7402358871114019E-3</v>
      </c>
    </row>
    <row r="133" spans="1:18">
      <c r="A133" s="117"/>
      <c r="B133" s="117"/>
      <c r="C133" s="171"/>
      <c r="D133" s="118">
        <f t="shared" si="19"/>
        <v>0</v>
      </c>
      <c r="E133" s="118">
        <f t="shared" si="19"/>
        <v>0</v>
      </c>
      <c r="F133" s="56">
        <f t="shared" si="20"/>
        <v>0</v>
      </c>
      <c r="G133" s="56">
        <f t="shared" si="20"/>
        <v>0</v>
      </c>
      <c r="H133" s="56">
        <f t="shared" si="21"/>
        <v>0</v>
      </c>
      <c r="I133" s="56">
        <f t="shared" si="22"/>
        <v>0</v>
      </c>
      <c r="J133" s="56">
        <f t="shared" si="23"/>
        <v>0</v>
      </c>
      <c r="K133" s="56">
        <f t="shared" si="24"/>
        <v>0</v>
      </c>
      <c r="L133" s="56">
        <f t="shared" si="25"/>
        <v>0</v>
      </c>
      <c r="M133" s="56">
        <f t="shared" ca="1" si="17"/>
        <v>-2.7402358871114019E-3</v>
      </c>
      <c r="N133" s="56">
        <f t="shared" ca="1" si="26"/>
        <v>0</v>
      </c>
      <c r="O133" s="169">
        <f t="shared" ca="1" si="27"/>
        <v>0</v>
      </c>
      <c r="P133" s="56">
        <f t="shared" ca="1" si="28"/>
        <v>0</v>
      </c>
      <c r="Q133" s="56">
        <f t="shared" ca="1" si="29"/>
        <v>0</v>
      </c>
      <c r="R133" s="13">
        <f t="shared" ca="1" si="18"/>
        <v>2.7402358871114019E-3</v>
      </c>
    </row>
    <row r="134" spans="1:18">
      <c r="A134" s="117"/>
      <c r="B134" s="117"/>
      <c r="C134" s="171"/>
      <c r="D134" s="118">
        <f t="shared" si="19"/>
        <v>0</v>
      </c>
      <c r="E134" s="118">
        <f t="shared" si="19"/>
        <v>0</v>
      </c>
      <c r="F134" s="56">
        <f t="shared" si="20"/>
        <v>0</v>
      </c>
      <c r="G134" s="56">
        <f t="shared" si="20"/>
        <v>0</v>
      </c>
      <c r="H134" s="56">
        <f t="shared" si="21"/>
        <v>0</v>
      </c>
      <c r="I134" s="56">
        <f t="shared" si="22"/>
        <v>0</v>
      </c>
      <c r="J134" s="56">
        <f t="shared" si="23"/>
        <v>0</v>
      </c>
      <c r="K134" s="56">
        <f t="shared" si="24"/>
        <v>0</v>
      </c>
      <c r="L134" s="56">
        <f t="shared" si="25"/>
        <v>0</v>
      </c>
      <c r="M134" s="56">
        <f t="shared" ca="1" si="17"/>
        <v>-2.7402358871114019E-3</v>
      </c>
      <c r="N134" s="56">
        <f t="shared" ca="1" si="26"/>
        <v>0</v>
      </c>
      <c r="O134" s="169">
        <f t="shared" ca="1" si="27"/>
        <v>0</v>
      </c>
      <c r="P134" s="56">
        <f t="shared" ca="1" si="28"/>
        <v>0</v>
      </c>
      <c r="Q134" s="56">
        <f t="shared" ca="1" si="29"/>
        <v>0</v>
      </c>
      <c r="R134" s="13">
        <f t="shared" ca="1" si="18"/>
        <v>2.7402358871114019E-3</v>
      </c>
    </row>
    <row r="135" spans="1:18">
      <c r="A135" s="117"/>
      <c r="B135" s="117"/>
      <c r="C135" s="171"/>
      <c r="D135" s="118">
        <f t="shared" si="19"/>
        <v>0</v>
      </c>
      <c r="E135" s="118">
        <f t="shared" si="19"/>
        <v>0</v>
      </c>
      <c r="F135" s="56">
        <f t="shared" si="20"/>
        <v>0</v>
      </c>
      <c r="G135" s="56">
        <f t="shared" si="20"/>
        <v>0</v>
      </c>
      <c r="H135" s="56">
        <f t="shared" si="21"/>
        <v>0</v>
      </c>
      <c r="I135" s="56">
        <f t="shared" si="22"/>
        <v>0</v>
      </c>
      <c r="J135" s="56">
        <f t="shared" si="23"/>
        <v>0</v>
      </c>
      <c r="K135" s="56">
        <f t="shared" si="24"/>
        <v>0</v>
      </c>
      <c r="L135" s="56">
        <f t="shared" si="25"/>
        <v>0</v>
      </c>
      <c r="M135" s="56">
        <f t="shared" ca="1" si="17"/>
        <v>-2.7402358871114019E-3</v>
      </c>
      <c r="N135" s="56">
        <f t="shared" ca="1" si="26"/>
        <v>0</v>
      </c>
      <c r="O135" s="169">
        <f t="shared" ca="1" si="27"/>
        <v>0</v>
      </c>
      <c r="P135" s="56">
        <f t="shared" ca="1" si="28"/>
        <v>0</v>
      </c>
      <c r="Q135" s="56">
        <f t="shared" ca="1" si="29"/>
        <v>0</v>
      </c>
      <c r="R135" s="13">
        <f t="shared" ca="1" si="18"/>
        <v>2.7402358871114019E-3</v>
      </c>
    </row>
    <row r="136" spans="1:18">
      <c r="A136" s="117"/>
      <c r="B136" s="117"/>
      <c r="C136" s="171"/>
      <c r="D136" s="118">
        <f t="shared" si="19"/>
        <v>0</v>
      </c>
      <c r="E136" s="118">
        <f t="shared" si="19"/>
        <v>0</v>
      </c>
      <c r="F136" s="56">
        <f t="shared" si="20"/>
        <v>0</v>
      </c>
      <c r="G136" s="56">
        <f t="shared" si="20"/>
        <v>0</v>
      </c>
      <c r="H136" s="56">
        <f t="shared" si="21"/>
        <v>0</v>
      </c>
      <c r="I136" s="56">
        <f t="shared" si="22"/>
        <v>0</v>
      </c>
      <c r="J136" s="56">
        <f t="shared" si="23"/>
        <v>0</v>
      </c>
      <c r="K136" s="56">
        <f t="shared" si="24"/>
        <v>0</v>
      </c>
      <c r="L136" s="56">
        <f t="shared" si="25"/>
        <v>0</v>
      </c>
      <c r="M136" s="56">
        <f t="shared" ca="1" si="17"/>
        <v>-2.7402358871114019E-3</v>
      </c>
      <c r="N136" s="56">
        <f t="shared" ca="1" si="26"/>
        <v>0</v>
      </c>
      <c r="O136" s="169">
        <f t="shared" ca="1" si="27"/>
        <v>0</v>
      </c>
      <c r="P136" s="56">
        <f t="shared" ca="1" si="28"/>
        <v>0</v>
      </c>
      <c r="Q136" s="56">
        <f t="shared" ca="1" si="29"/>
        <v>0</v>
      </c>
      <c r="R136" s="13">
        <f t="shared" ca="1" si="18"/>
        <v>2.7402358871114019E-3</v>
      </c>
    </row>
    <row r="137" spans="1:18">
      <c r="A137" s="117"/>
      <c r="B137" s="117"/>
      <c r="C137" s="171"/>
      <c r="D137" s="118">
        <f t="shared" si="19"/>
        <v>0</v>
      </c>
      <c r="E137" s="118">
        <f t="shared" si="19"/>
        <v>0</v>
      </c>
      <c r="F137" s="56">
        <f t="shared" si="20"/>
        <v>0</v>
      </c>
      <c r="G137" s="56">
        <f t="shared" si="20"/>
        <v>0</v>
      </c>
      <c r="H137" s="56">
        <f t="shared" si="21"/>
        <v>0</v>
      </c>
      <c r="I137" s="56">
        <f t="shared" si="22"/>
        <v>0</v>
      </c>
      <c r="J137" s="56">
        <f t="shared" si="23"/>
        <v>0</v>
      </c>
      <c r="K137" s="56">
        <f t="shared" si="24"/>
        <v>0</v>
      </c>
      <c r="L137" s="56">
        <f t="shared" si="25"/>
        <v>0</v>
      </c>
      <c r="M137" s="56">
        <f t="shared" ca="1" si="17"/>
        <v>-2.7402358871114019E-3</v>
      </c>
      <c r="N137" s="56">
        <f t="shared" ca="1" si="26"/>
        <v>0</v>
      </c>
      <c r="O137" s="169">
        <f t="shared" ca="1" si="27"/>
        <v>0</v>
      </c>
      <c r="P137" s="56">
        <f t="shared" ca="1" si="28"/>
        <v>0</v>
      </c>
      <c r="Q137" s="56">
        <f t="shared" ca="1" si="29"/>
        <v>0</v>
      </c>
      <c r="R137" s="13">
        <f t="shared" ca="1" si="18"/>
        <v>2.7402358871114019E-3</v>
      </c>
    </row>
    <row r="138" spans="1:18">
      <c r="A138" s="117"/>
      <c r="B138" s="117"/>
      <c r="C138" s="171"/>
      <c r="D138" s="118">
        <f t="shared" si="19"/>
        <v>0</v>
      </c>
      <c r="E138" s="118">
        <f t="shared" si="19"/>
        <v>0</v>
      </c>
      <c r="F138" s="56">
        <f t="shared" si="20"/>
        <v>0</v>
      </c>
      <c r="G138" s="56">
        <f t="shared" si="20"/>
        <v>0</v>
      </c>
      <c r="H138" s="56">
        <f t="shared" si="21"/>
        <v>0</v>
      </c>
      <c r="I138" s="56">
        <f t="shared" si="22"/>
        <v>0</v>
      </c>
      <c r="J138" s="56">
        <f t="shared" si="23"/>
        <v>0</v>
      </c>
      <c r="K138" s="56">
        <f t="shared" si="24"/>
        <v>0</v>
      </c>
      <c r="L138" s="56">
        <f t="shared" si="25"/>
        <v>0</v>
      </c>
      <c r="M138" s="56">
        <f t="shared" ca="1" si="17"/>
        <v>-2.7402358871114019E-3</v>
      </c>
      <c r="N138" s="56">
        <f t="shared" ca="1" si="26"/>
        <v>0</v>
      </c>
      <c r="O138" s="169">
        <f t="shared" ca="1" si="27"/>
        <v>0</v>
      </c>
      <c r="P138" s="56">
        <f t="shared" ca="1" si="28"/>
        <v>0</v>
      </c>
      <c r="Q138" s="56">
        <f t="shared" ca="1" si="29"/>
        <v>0</v>
      </c>
      <c r="R138" s="13">
        <f t="shared" ca="1" si="18"/>
        <v>2.7402358871114019E-3</v>
      </c>
    </row>
    <row r="139" spans="1:18">
      <c r="A139" s="117"/>
      <c r="B139" s="117"/>
      <c r="C139" s="171"/>
      <c r="D139" s="118">
        <f t="shared" si="19"/>
        <v>0</v>
      </c>
      <c r="E139" s="118">
        <f t="shared" si="19"/>
        <v>0</v>
      </c>
      <c r="F139" s="56">
        <f t="shared" si="20"/>
        <v>0</v>
      </c>
      <c r="G139" s="56">
        <f t="shared" si="20"/>
        <v>0</v>
      </c>
      <c r="H139" s="56">
        <f t="shared" si="21"/>
        <v>0</v>
      </c>
      <c r="I139" s="56">
        <f t="shared" si="22"/>
        <v>0</v>
      </c>
      <c r="J139" s="56">
        <f t="shared" si="23"/>
        <v>0</v>
      </c>
      <c r="K139" s="56">
        <f t="shared" si="24"/>
        <v>0</v>
      </c>
      <c r="L139" s="56">
        <f t="shared" si="25"/>
        <v>0</v>
      </c>
      <c r="M139" s="56">
        <f t="shared" ca="1" si="17"/>
        <v>-2.7402358871114019E-3</v>
      </c>
      <c r="N139" s="56">
        <f t="shared" ca="1" si="26"/>
        <v>0</v>
      </c>
      <c r="O139" s="169">
        <f t="shared" ca="1" si="27"/>
        <v>0</v>
      </c>
      <c r="P139" s="56">
        <f t="shared" ca="1" si="28"/>
        <v>0</v>
      </c>
      <c r="Q139" s="56">
        <f t="shared" ca="1" si="29"/>
        <v>0</v>
      </c>
      <c r="R139" s="13">
        <f t="shared" ca="1" si="18"/>
        <v>2.7402358871114019E-3</v>
      </c>
    </row>
    <row r="140" spans="1:18">
      <c r="A140" s="117"/>
      <c r="B140" s="117"/>
      <c r="C140" s="171"/>
      <c r="D140" s="118">
        <f t="shared" si="19"/>
        <v>0</v>
      </c>
      <c r="E140" s="118">
        <f t="shared" si="19"/>
        <v>0</v>
      </c>
      <c r="F140" s="56">
        <f t="shared" si="20"/>
        <v>0</v>
      </c>
      <c r="G140" s="56">
        <f t="shared" si="20"/>
        <v>0</v>
      </c>
      <c r="H140" s="56">
        <f t="shared" si="21"/>
        <v>0</v>
      </c>
      <c r="I140" s="56">
        <f t="shared" si="22"/>
        <v>0</v>
      </c>
      <c r="J140" s="56">
        <f t="shared" si="23"/>
        <v>0</v>
      </c>
      <c r="K140" s="56">
        <f t="shared" si="24"/>
        <v>0</v>
      </c>
      <c r="L140" s="56">
        <f t="shared" si="25"/>
        <v>0</v>
      </c>
      <c r="M140" s="56">
        <f t="shared" ca="1" si="17"/>
        <v>-2.7402358871114019E-3</v>
      </c>
      <c r="N140" s="56">
        <f t="shared" ca="1" si="26"/>
        <v>0</v>
      </c>
      <c r="O140" s="169">
        <f t="shared" ca="1" si="27"/>
        <v>0</v>
      </c>
      <c r="P140" s="56">
        <f t="shared" ca="1" si="28"/>
        <v>0</v>
      </c>
      <c r="Q140" s="56">
        <f t="shared" ca="1" si="29"/>
        <v>0</v>
      </c>
      <c r="R140" s="13">
        <f t="shared" ca="1" si="18"/>
        <v>2.7402358871114019E-3</v>
      </c>
    </row>
    <row r="141" spans="1:18">
      <c r="A141" s="117"/>
      <c r="B141" s="117"/>
      <c r="C141" s="171"/>
      <c r="D141" s="118">
        <f t="shared" si="19"/>
        <v>0</v>
      </c>
      <c r="E141" s="118">
        <f t="shared" si="19"/>
        <v>0</v>
      </c>
      <c r="F141" s="56">
        <f t="shared" si="20"/>
        <v>0</v>
      </c>
      <c r="G141" s="56">
        <f t="shared" si="20"/>
        <v>0</v>
      </c>
      <c r="H141" s="56">
        <f t="shared" si="21"/>
        <v>0</v>
      </c>
      <c r="I141" s="56">
        <f t="shared" si="22"/>
        <v>0</v>
      </c>
      <c r="J141" s="56">
        <f t="shared" si="23"/>
        <v>0</v>
      </c>
      <c r="K141" s="56">
        <f t="shared" si="24"/>
        <v>0</v>
      </c>
      <c r="L141" s="56">
        <f t="shared" si="25"/>
        <v>0</v>
      </c>
      <c r="M141" s="56">
        <f t="shared" ca="1" si="17"/>
        <v>-2.7402358871114019E-3</v>
      </c>
      <c r="N141" s="56">
        <f t="shared" ca="1" si="26"/>
        <v>0</v>
      </c>
      <c r="O141" s="169">
        <f t="shared" ca="1" si="27"/>
        <v>0</v>
      </c>
      <c r="P141" s="56">
        <f t="shared" ca="1" si="28"/>
        <v>0</v>
      </c>
      <c r="Q141" s="56">
        <f t="shared" ca="1" si="29"/>
        <v>0</v>
      </c>
      <c r="R141" s="13">
        <f t="shared" ca="1" si="18"/>
        <v>2.7402358871114019E-3</v>
      </c>
    </row>
    <row r="142" spans="1:18">
      <c r="A142" s="117"/>
      <c r="B142" s="117"/>
      <c r="C142" s="171"/>
      <c r="D142" s="118">
        <f t="shared" si="19"/>
        <v>0</v>
      </c>
      <c r="E142" s="118">
        <f t="shared" si="19"/>
        <v>0</v>
      </c>
      <c r="F142" s="56">
        <f t="shared" si="20"/>
        <v>0</v>
      </c>
      <c r="G142" s="56">
        <f t="shared" si="20"/>
        <v>0</v>
      </c>
      <c r="H142" s="56">
        <f t="shared" si="21"/>
        <v>0</v>
      </c>
      <c r="I142" s="56">
        <f t="shared" si="22"/>
        <v>0</v>
      </c>
      <c r="J142" s="56">
        <f t="shared" si="23"/>
        <v>0</v>
      </c>
      <c r="K142" s="56">
        <f t="shared" si="24"/>
        <v>0</v>
      </c>
      <c r="L142" s="56">
        <f t="shared" si="25"/>
        <v>0</v>
      </c>
      <c r="M142" s="56">
        <f t="shared" ca="1" si="17"/>
        <v>-2.7402358871114019E-3</v>
      </c>
      <c r="N142" s="56">
        <f t="shared" ca="1" si="26"/>
        <v>0</v>
      </c>
      <c r="O142" s="169">
        <f t="shared" ca="1" si="27"/>
        <v>0</v>
      </c>
      <c r="P142" s="56">
        <f t="shared" ca="1" si="28"/>
        <v>0</v>
      </c>
      <c r="Q142" s="56">
        <f t="shared" ca="1" si="29"/>
        <v>0</v>
      </c>
      <c r="R142" s="13">
        <f t="shared" ca="1" si="18"/>
        <v>2.7402358871114019E-3</v>
      </c>
    </row>
    <row r="143" spans="1:18">
      <c r="A143" s="117"/>
      <c r="B143" s="117"/>
      <c r="C143" s="171"/>
      <c r="D143" s="118">
        <f t="shared" si="19"/>
        <v>0</v>
      </c>
      <c r="E143" s="118">
        <f t="shared" si="19"/>
        <v>0</v>
      </c>
      <c r="F143" s="56">
        <f t="shared" si="20"/>
        <v>0</v>
      </c>
      <c r="G143" s="56">
        <f t="shared" si="20"/>
        <v>0</v>
      </c>
      <c r="H143" s="56">
        <f t="shared" si="21"/>
        <v>0</v>
      </c>
      <c r="I143" s="56">
        <f t="shared" si="22"/>
        <v>0</v>
      </c>
      <c r="J143" s="56">
        <f t="shared" si="23"/>
        <v>0</v>
      </c>
      <c r="K143" s="56">
        <f t="shared" si="24"/>
        <v>0</v>
      </c>
      <c r="L143" s="56">
        <f t="shared" si="25"/>
        <v>0</v>
      </c>
      <c r="M143" s="56">
        <f t="shared" ca="1" si="17"/>
        <v>-2.7402358871114019E-3</v>
      </c>
      <c r="N143" s="56">
        <f t="shared" ca="1" si="26"/>
        <v>0</v>
      </c>
      <c r="O143" s="169">
        <f t="shared" ca="1" si="27"/>
        <v>0</v>
      </c>
      <c r="P143" s="56">
        <f t="shared" ca="1" si="28"/>
        <v>0</v>
      </c>
      <c r="Q143" s="56">
        <f t="shared" ca="1" si="29"/>
        <v>0</v>
      </c>
      <c r="R143" s="13">
        <f t="shared" ca="1" si="18"/>
        <v>2.7402358871114019E-3</v>
      </c>
    </row>
    <row r="144" spans="1:18">
      <c r="A144" s="117"/>
      <c r="B144" s="117"/>
      <c r="C144" s="171"/>
      <c r="D144" s="118">
        <f t="shared" ref="D144:E207" si="30">A144/A$18</f>
        <v>0</v>
      </c>
      <c r="E144" s="118">
        <f t="shared" si="30"/>
        <v>0</v>
      </c>
      <c r="F144" s="56">
        <f t="shared" ref="F144:G207" si="31">$C144*D144</f>
        <v>0</v>
      </c>
      <c r="G144" s="56">
        <f t="shared" si="31"/>
        <v>0</v>
      </c>
      <c r="H144" s="56">
        <f t="shared" si="21"/>
        <v>0</v>
      </c>
      <c r="I144" s="56">
        <f t="shared" si="22"/>
        <v>0</v>
      </c>
      <c r="J144" s="56">
        <f t="shared" si="23"/>
        <v>0</v>
      </c>
      <c r="K144" s="56">
        <f t="shared" si="24"/>
        <v>0</v>
      </c>
      <c r="L144" s="56">
        <f t="shared" si="25"/>
        <v>0</v>
      </c>
      <c r="M144" s="56">
        <f t="shared" ca="1" si="17"/>
        <v>-2.7402358871114019E-3</v>
      </c>
      <c r="N144" s="56">
        <f t="shared" ca="1" si="26"/>
        <v>0</v>
      </c>
      <c r="O144" s="169">
        <f t="shared" ca="1" si="27"/>
        <v>0</v>
      </c>
      <c r="P144" s="56">
        <f t="shared" ca="1" si="28"/>
        <v>0</v>
      </c>
      <c r="Q144" s="56">
        <f t="shared" ca="1" si="29"/>
        <v>0</v>
      </c>
      <c r="R144" s="13">
        <f t="shared" ca="1" si="18"/>
        <v>2.7402358871114019E-3</v>
      </c>
    </row>
    <row r="145" spans="1:18">
      <c r="A145" s="117"/>
      <c r="B145" s="117"/>
      <c r="C145" s="171"/>
      <c r="D145" s="118">
        <f t="shared" si="30"/>
        <v>0</v>
      </c>
      <c r="E145" s="118">
        <f t="shared" si="30"/>
        <v>0</v>
      </c>
      <c r="F145" s="56">
        <f t="shared" si="31"/>
        <v>0</v>
      </c>
      <c r="G145" s="56">
        <f t="shared" si="31"/>
        <v>0</v>
      </c>
      <c r="H145" s="56">
        <f t="shared" si="21"/>
        <v>0</v>
      </c>
      <c r="I145" s="56">
        <f t="shared" si="22"/>
        <v>0</v>
      </c>
      <c r="J145" s="56">
        <f t="shared" si="23"/>
        <v>0</v>
      </c>
      <c r="K145" s="56">
        <f t="shared" si="24"/>
        <v>0</v>
      </c>
      <c r="L145" s="56">
        <f t="shared" si="25"/>
        <v>0</v>
      </c>
      <c r="M145" s="56">
        <f t="shared" ca="1" si="17"/>
        <v>-2.7402358871114019E-3</v>
      </c>
      <c r="N145" s="56">
        <f t="shared" ca="1" si="26"/>
        <v>0</v>
      </c>
      <c r="O145" s="169">
        <f t="shared" ca="1" si="27"/>
        <v>0</v>
      </c>
      <c r="P145" s="56">
        <f t="shared" ca="1" si="28"/>
        <v>0</v>
      </c>
      <c r="Q145" s="56">
        <f t="shared" ca="1" si="29"/>
        <v>0</v>
      </c>
      <c r="R145" s="13">
        <f t="shared" ca="1" si="18"/>
        <v>2.7402358871114019E-3</v>
      </c>
    </row>
    <row r="146" spans="1:18">
      <c r="A146" s="117"/>
      <c r="B146" s="117"/>
      <c r="C146" s="171"/>
      <c r="D146" s="118">
        <f t="shared" si="30"/>
        <v>0</v>
      </c>
      <c r="E146" s="118">
        <f t="shared" si="30"/>
        <v>0</v>
      </c>
      <c r="F146" s="56">
        <f t="shared" si="31"/>
        <v>0</v>
      </c>
      <c r="G146" s="56">
        <f t="shared" si="31"/>
        <v>0</v>
      </c>
      <c r="H146" s="56">
        <f t="shared" si="21"/>
        <v>0</v>
      </c>
      <c r="I146" s="56">
        <f t="shared" si="22"/>
        <v>0</v>
      </c>
      <c r="J146" s="56">
        <f t="shared" si="23"/>
        <v>0</v>
      </c>
      <c r="K146" s="56">
        <f t="shared" si="24"/>
        <v>0</v>
      </c>
      <c r="L146" s="56">
        <f t="shared" si="25"/>
        <v>0</v>
      </c>
      <c r="M146" s="56">
        <f t="shared" ca="1" si="17"/>
        <v>-2.7402358871114019E-3</v>
      </c>
      <c r="N146" s="56">
        <f t="shared" ca="1" si="26"/>
        <v>0</v>
      </c>
      <c r="O146" s="169">
        <f t="shared" ca="1" si="27"/>
        <v>0</v>
      </c>
      <c r="P146" s="56">
        <f t="shared" ca="1" si="28"/>
        <v>0</v>
      </c>
      <c r="Q146" s="56">
        <f t="shared" ca="1" si="29"/>
        <v>0</v>
      </c>
      <c r="R146" s="13">
        <f t="shared" ca="1" si="18"/>
        <v>2.7402358871114019E-3</v>
      </c>
    </row>
    <row r="147" spans="1:18">
      <c r="A147" s="117"/>
      <c r="B147" s="117"/>
      <c r="C147" s="171"/>
      <c r="D147" s="118">
        <f t="shared" si="30"/>
        <v>0</v>
      </c>
      <c r="E147" s="118">
        <f t="shared" si="30"/>
        <v>0</v>
      </c>
      <c r="F147" s="56">
        <f t="shared" si="31"/>
        <v>0</v>
      </c>
      <c r="G147" s="56">
        <f t="shared" si="31"/>
        <v>0</v>
      </c>
      <c r="H147" s="56">
        <f t="shared" si="21"/>
        <v>0</v>
      </c>
      <c r="I147" s="56">
        <f t="shared" si="22"/>
        <v>0</v>
      </c>
      <c r="J147" s="56">
        <f t="shared" si="23"/>
        <v>0</v>
      </c>
      <c r="K147" s="56">
        <f t="shared" si="24"/>
        <v>0</v>
      </c>
      <c r="L147" s="56">
        <f t="shared" si="25"/>
        <v>0</v>
      </c>
      <c r="M147" s="56">
        <f t="shared" ca="1" si="17"/>
        <v>-2.7402358871114019E-3</v>
      </c>
      <c r="N147" s="56">
        <f t="shared" ca="1" si="26"/>
        <v>0</v>
      </c>
      <c r="O147" s="169">
        <f t="shared" ca="1" si="27"/>
        <v>0</v>
      </c>
      <c r="P147" s="56">
        <f t="shared" ca="1" si="28"/>
        <v>0</v>
      </c>
      <c r="Q147" s="56">
        <f t="shared" ca="1" si="29"/>
        <v>0</v>
      </c>
      <c r="R147" s="13">
        <f t="shared" ca="1" si="18"/>
        <v>2.7402358871114019E-3</v>
      </c>
    </row>
    <row r="148" spans="1:18">
      <c r="A148" s="117"/>
      <c r="B148" s="117"/>
      <c r="C148" s="171"/>
      <c r="D148" s="118">
        <f t="shared" si="30"/>
        <v>0</v>
      </c>
      <c r="E148" s="118">
        <f t="shared" si="30"/>
        <v>0</v>
      </c>
      <c r="F148" s="56">
        <f t="shared" si="31"/>
        <v>0</v>
      </c>
      <c r="G148" s="56">
        <f t="shared" si="31"/>
        <v>0</v>
      </c>
      <c r="H148" s="56">
        <f t="shared" si="21"/>
        <v>0</v>
      </c>
      <c r="I148" s="56">
        <f t="shared" si="22"/>
        <v>0</v>
      </c>
      <c r="J148" s="56">
        <f t="shared" si="23"/>
        <v>0</v>
      </c>
      <c r="K148" s="56">
        <f t="shared" si="24"/>
        <v>0</v>
      </c>
      <c r="L148" s="56">
        <f t="shared" si="25"/>
        <v>0</v>
      </c>
      <c r="M148" s="56">
        <f t="shared" ref="M148:M211" ca="1" si="32">+E$4+E$5*D148+E$6*D148^2</f>
        <v>-2.7402358871114019E-3</v>
      </c>
      <c r="N148" s="56">
        <f t="shared" ca="1" si="26"/>
        <v>0</v>
      </c>
      <c r="O148" s="169">
        <f t="shared" ca="1" si="27"/>
        <v>0</v>
      </c>
      <c r="P148" s="56">
        <f t="shared" ca="1" si="28"/>
        <v>0</v>
      </c>
      <c r="Q148" s="56">
        <f t="shared" ca="1" si="29"/>
        <v>0</v>
      </c>
      <c r="R148" s="13">
        <f t="shared" ref="R148:R211" ca="1" si="33">+E148-M148</f>
        <v>2.7402358871114019E-3</v>
      </c>
    </row>
    <row r="149" spans="1:18">
      <c r="A149" s="117"/>
      <c r="B149" s="117"/>
      <c r="C149" s="171"/>
      <c r="D149" s="118">
        <f t="shared" si="30"/>
        <v>0</v>
      </c>
      <c r="E149" s="118">
        <f t="shared" si="30"/>
        <v>0</v>
      </c>
      <c r="F149" s="56">
        <f t="shared" si="31"/>
        <v>0</v>
      </c>
      <c r="G149" s="56">
        <f t="shared" si="31"/>
        <v>0</v>
      </c>
      <c r="H149" s="56">
        <f t="shared" ref="H149:H212" si="34">C149*D149*D149</f>
        <v>0</v>
      </c>
      <c r="I149" s="56">
        <f t="shared" ref="I149:I212" si="35">C149*D149*D149*D149</f>
        <v>0</v>
      </c>
      <c r="J149" s="56">
        <f t="shared" ref="J149:J212" si="36">C149*D149*D149*D149*D149</f>
        <v>0</v>
      </c>
      <c r="K149" s="56">
        <f t="shared" ref="K149:K212" si="37">C149*E149*D149</f>
        <v>0</v>
      </c>
      <c r="L149" s="56">
        <f t="shared" ref="L149:L212" si="38">C149*E149*D149*D149</f>
        <v>0</v>
      </c>
      <c r="M149" s="56">
        <f t="shared" ca="1" si="32"/>
        <v>-2.7402358871114019E-3</v>
      </c>
      <c r="N149" s="56">
        <f t="shared" ref="N149:N212" ca="1" si="39">C149*(M149-E149)^2</f>
        <v>0</v>
      </c>
      <c r="O149" s="169">
        <f t="shared" ref="O149:O212" ca="1" si="40">(C149*O$1-O$2*F149+O$3*H149)^2</f>
        <v>0</v>
      </c>
      <c r="P149" s="56">
        <f t="shared" ref="P149:P212" ca="1" si="41">(-C149*O$2+O$4*F149-O$5*H149)^2</f>
        <v>0</v>
      </c>
      <c r="Q149" s="56">
        <f t="shared" ref="Q149:Q212" ca="1" si="42">+(C149*O$3-F149*O$5+H149*O$6)^2</f>
        <v>0</v>
      </c>
      <c r="R149" s="13">
        <f t="shared" ca="1" si="33"/>
        <v>2.7402358871114019E-3</v>
      </c>
    </row>
    <row r="150" spans="1:18">
      <c r="A150" s="117"/>
      <c r="B150" s="117"/>
      <c r="C150" s="171"/>
      <c r="D150" s="118">
        <f t="shared" si="30"/>
        <v>0</v>
      </c>
      <c r="E150" s="118">
        <f t="shared" si="30"/>
        <v>0</v>
      </c>
      <c r="F150" s="56">
        <f t="shared" si="31"/>
        <v>0</v>
      </c>
      <c r="G150" s="56">
        <f t="shared" si="31"/>
        <v>0</v>
      </c>
      <c r="H150" s="56">
        <f t="shared" si="34"/>
        <v>0</v>
      </c>
      <c r="I150" s="56">
        <f t="shared" si="35"/>
        <v>0</v>
      </c>
      <c r="J150" s="56">
        <f t="shared" si="36"/>
        <v>0</v>
      </c>
      <c r="K150" s="56">
        <f t="shared" si="37"/>
        <v>0</v>
      </c>
      <c r="L150" s="56">
        <f t="shared" si="38"/>
        <v>0</v>
      </c>
      <c r="M150" s="56">
        <f t="shared" ca="1" si="32"/>
        <v>-2.7402358871114019E-3</v>
      </c>
      <c r="N150" s="56">
        <f t="shared" ca="1" si="39"/>
        <v>0</v>
      </c>
      <c r="O150" s="169">
        <f t="shared" ca="1" si="40"/>
        <v>0</v>
      </c>
      <c r="P150" s="56">
        <f t="shared" ca="1" si="41"/>
        <v>0</v>
      </c>
      <c r="Q150" s="56">
        <f t="shared" ca="1" si="42"/>
        <v>0</v>
      </c>
      <c r="R150" s="13">
        <f t="shared" ca="1" si="33"/>
        <v>2.7402358871114019E-3</v>
      </c>
    </row>
    <row r="151" spans="1:18">
      <c r="A151" s="117"/>
      <c r="B151" s="117"/>
      <c r="C151" s="171"/>
      <c r="D151" s="118">
        <f t="shared" si="30"/>
        <v>0</v>
      </c>
      <c r="E151" s="118">
        <f t="shared" si="30"/>
        <v>0</v>
      </c>
      <c r="F151" s="56">
        <f t="shared" si="31"/>
        <v>0</v>
      </c>
      <c r="G151" s="56">
        <f t="shared" si="31"/>
        <v>0</v>
      </c>
      <c r="H151" s="56">
        <f t="shared" si="34"/>
        <v>0</v>
      </c>
      <c r="I151" s="56">
        <f t="shared" si="35"/>
        <v>0</v>
      </c>
      <c r="J151" s="56">
        <f t="shared" si="36"/>
        <v>0</v>
      </c>
      <c r="K151" s="56">
        <f t="shared" si="37"/>
        <v>0</v>
      </c>
      <c r="L151" s="56">
        <f t="shared" si="38"/>
        <v>0</v>
      </c>
      <c r="M151" s="56">
        <f t="shared" ca="1" si="32"/>
        <v>-2.7402358871114019E-3</v>
      </c>
      <c r="N151" s="56">
        <f t="shared" ca="1" si="39"/>
        <v>0</v>
      </c>
      <c r="O151" s="169">
        <f t="shared" ca="1" si="40"/>
        <v>0</v>
      </c>
      <c r="P151" s="56">
        <f t="shared" ca="1" si="41"/>
        <v>0</v>
      </c>
      <c r="Q151" s="56">
        <f t="shared" ca="1" si="42"/>
        <v>0</v>
      </c>
      <c r="R151" s="13">
        <f t="shared" ca="1" si="33"/>
        <v>2.7402358871114019E-3</v>
      </c>
    </row>
    <row r="152" spans="1:18">
      <c r="A152" s="117"/>
      <c r="B152" s="117"/>
      <c r="C152" s="171"/>
      <c r="D152" s="118">
        <f t="shared" si="30"/>
        <v>0</v>
      </c>
      <c r="E152" s="118">
        <f t="shared" si="30"/>
        <v>0</v>
      </c>
      <c r="F152" s="56">
        <f t="shared" si="31"/>
        <v>0</v>
      </c>
      <c r="G152" s="56">
        <f t="shared" si="31"/>
        <v>0</v>
      </c>
      <c r="H152" s="56">
        <f t="shared" si="34"/>
        <v>0</v>
      </c>
      <c r="I152" s="56">
        <f t="shared" si="35"/>
        <v>0</v>
      </c>
      <c r="J152" s="56">
        <f t="shared" si="36"/>
        <v>0</v>
      </c>
      <c r="K152" s="56">
        <f t="shared" si="37"/>
        <v>0</v>
      </c>
      <c r="L152" s="56">
        <f t="shared" si="38"/>
        <v>0</v>
      </c>
      <c r="M152" s="56">
        <f t="shared" ca="1" si="32"/>
        <v>-2.7402358871114019E-3</v>
      </c>
      <c r="N152" s="56">
        <f t="shared" ca="1" si="39"/>
        <v>0</v>
      </c>
      <c r="O152" s="169">
        <f t="shared" ca="1" si="40"/>
        <v>0</v>
      </c>
      <c r="P152" s="56">
        <f t="shared" ca="1" si="41"/>
        <v>0</v>
      </c>
      <c r="Q152" s="56">
        <f t="shared" ca="1" si="42"/>
        <v>0</v>
      </c>
      <c r="R152" s="13">
        <f t="shared" ca="1" si="33"/>
        <v>2.7402358871114019E-3</v>
      </c>
    </row>
    <row r="153" spans="1:18">
      <c r="A153" s="117"/>
      <c r="B153" s="117"/>
      <c r="C153" s="171"/>
      <c r="D153" s="118">
        <f t="shared" si="30"/>
        <v>0</v>
      </c>
      <c r="E153" s="118">
        <f t="shared" si="30"/>
        <v>0</v>
      </c>
      <c r="F153" s="56">
        <f t="shared" si="31"/>
        <v>0</v>
      </c>
      <c r="G153" s="56">
        <f t="shared" si="31"/>
        <v>0</v>
      </c>
      <c r="H153" s="56">
        <f t="shared" si="34"/>
        <v>0</v>
      </c>
      <c r="I153" s="56">
        <f t="shared" si="35"/>
        <v>0</v>
      </c>
      <c r="J153" s="56">
        <f t="shared" si="36"/>
        <v>0</v>
      </c>
      <c r="K153" s="56">
        <f t="shared" si="37"/>
        <v>0</v>
      </c>
      <c r="L153" s="56">
        <f t="shared" si="38"/>
        <v>0</v>
      </c>
      <c r="M153" s="56">
        <f t="shared" ca="1" si="32"/>
        <v>-2.7402358871114019E-3</v>
      </c>
      <c r="N153" s="56">
        <f t="shared" ca="1" si="39"/>
        <v>0</v>
      </c>
      <c r="O153" s="169">
        <f t="shared" ca="1" si="40"/>
        <v>0</v>
      </c>
      <c r="P153" s="56">
        <f t="shared" ca="1" si="41"/>
        <v>0</v>
      </c>
      <c r="Q153" s="56">
        <f t="shared" ca="1" si="42"/>
        <v>0</v>
      </c>
      <c r="R153" s="13">
        <f t="shared" ca="1" si="33"/>
        <v>2.7402358871114019E-3</v>
      </c>
    </row>
    <row r="154" spans="1:18">
      <c r="A154" s="117"/>
      <c r="B154" s="117"/>
      <c r="C154" s="171"/>
      <c r="D154" s="118">
        <f t="shared" si="30"/>
        <v>0</v>
      </c>
      <c r="E154" s="118">
        <f t="shared" si="30"/>
        <v>0</v>
      </c>
      <c r="F154" s="56">
        <f t="shared" si="31"/>
        <v>0</v>
      </c>
      <c r="G154" s="56">
        <f t="shared" si="31"/>
        <v>0</v>
      </c>
      <c r="H154" s="56">
        <f t="shared" si="34"/>
        <v>0</v>
      </c>
      <c r="I154" s="56">
        <f t="shared" si="35"/>
        <v>0</v>
      </c>
      <c r="J154" s="56">
        <f t="shared" si="36"/>
        <v>0</v>
      </c>
      <c r="K154" s="56">
        <f t="shared" si="37"/>
        <v>0</v>
      </c>
      <c r="L154" s="56">
        <f t="shared" si="38"/>
        <v>0</v>
      </c>
      <c r="M154" s="56">
        <f t="shared" ca="1" si="32"/>
        <v>-2.7402358871114019E-3</v>
      </c>
      <c r="N154" s="56">
        <f t="shared" ca="1" si="39"/>
        <v>0</v>
      </c>
      <c r="O154" s="169">
        <f t="shared" ca="1" si="40"/>
        <v>0</v>
      </c>
      <c r="P154" s="56">
        <f t="shared" ca="1" si="41"/>
        <v>0</v>
      </c>
      <c r="Q154" s="56">
        <f t="shared" ca="1" si="42"/>
        <v>0</v>
      </c>
      <c r="R154" s="13">
        <f t="shared" ca="1" si="33"/>
        <v>2.7402358871114019E-3</v>
      </c>
    </row>
    <row r="155" spans="1:18">
      <c r="A155" s="117"/>
      <c r="B155" s="117"/>
      <c r="C155" s="171"/>
      <c r="D155" s="118">
        <f t="shared" si="30"/>
        <v>0</v>
      </c>
      <c r="E155" s="118">
        <f t="shared" si="30"/>
        <v>0</v>
      </c>
      <c r="F155" s="56">
        <f t="shared" si="31"/>
        <v>0</v>
      </c>
      <c r="G155" s="56">
        <f t="shared" si="31"/>
        <v>0</v>
      </c>
      <c r="H155" s="56">
        <f t="shared" si="34"/>
        <v>0</v>
      </c>
      <c r="I155" s="56">
        <f t="shared" si="35"/>
        <v>0</v>
      </c>
      <c r="J155" s="56">
        <f t="shared" si="36"/>
        <v>0</v>
      </c>
      <c r="K155" s="56">
        <f t="shared" si="37"/>
        <v>0</v>
      </c>
      <c r="L155" s="56">
        <f t="shared" si="38"/>
        <v>0</v>
      </c>
      <c r="M155" s="56">
        <f t="shared" ca="1" si="32"/>
        <v>-2.7402358871114019E-3</v>
      </c>
      <c r="N155" s="56">
        <f t="shared" ca="1" si="39"/>
        <v>0</v>
      </c>
      <c r="O155" s="169">
        <f t="shared" ca="1" si="40"/>
        <v>0</v>
      </c>
      <c r="P155" s="56">
        <f t="shared" ca="1" si="41"/>
        <v>0</v>
      </c>
      <c r="Q155" s="56">
        <f t="shared" ca="1" si="42"/>
        <v>0</v>
      </c>
      <c r="R155" s="13">
        <f t="shared" ca="1" si="33"/>
        <v>2.7402358871114019E-3</v>
      </c>
    </row>
    <row r="156" spans="1:18">
      <c r="A156" s="117"/>
      <c r="B156" s="117"/>
      <c r="C156" s="171"/>
      <c r="D156" s="118">
        <f t="shared" si="30"/>
        <v>0</v>
      </c>
      <c r="E156" s="118">
        <f t="shared" si="30"/>
        <v>0</v>
      </c>
      <c r="F156" s="56">
        <f t="shared" si="31"/>
        <v>0</v>
      </c>
      <c r="G156" s="56">
        <f t="shared" si="31"/>
        <v>0</v>
      </c>
      <c r="H156" s="56">
        <f t="shared" si="34"/>
        <v>0</v>
      </c>
      <c r="I156" s="56">
        <f t="shared" si="35"/>
        <v>0</v>
      </c>
      <c r="J156" s="56">
        <f t="shared" si="36"/>
        <v>0</v>
      </c>
      <c r="K156" s="56">
        <f t="shared" si="37"/>
        <v>0</v>
      </c>
      <c r="L156" s="56">
        <f t="shared" si="38"/>
        <v>0</v>
      </c>
      <c r="M156" s="56">
        <f t="shared" ca="1" si="32"/>
        <v>-2.7402358871114019E-3</v>
      </c>
      <c r="N156" s="56">
        <f t="shared" ca="1" si="39"/>
        <v>0</v>
      </c>
      <c r="O156" s="169">
        <f t="shared" ca="1" si="40"/>
        <v>0</v>
      </c>
      <c r="P156" s="56">
        <f t="shared" ca="1" si="41"/>
        <v>0</v>
      </c>
      <c r="Q156" s="56">
        <f t="shared" ca="1" si="42"/>
        <v>0</v>
      </c>
      <c r="R156" s="13">
        <f t="shared" ca="1" si="33"/>
        <v>2.7402358871114019E-3</v>
      </c>
    </row>
    <row r="157" spans="1:18">
      <c r="A157" s="117"/>
      <c r="B157" s="117"/>
      <c r="C157" s="171"/>
      <c r="D157" s="118">
        <f t="shared" si="30"/>
        <v>0</v>
      </c>
      <c r="E157" s="118">
        <f t="shared" si="30"/>
        <v>0</v>
      </c>
      <c r="F157" s="56">
        <f t="shared" si="31"/>
        <v>0</v>
      </c>
      <c r="G157" s="56">
        <f t="shared" si="31"/>
        <v>0</v>
      </c>
      <c r="H157" s="56">
        <f t="shared" si="34"/>
        <v>0</v>
      </c>
      <c r="I157" s="56">
        <f t="shared" si="35"/>
        <v>0</v>
      </c>
      <c r="J157" s="56">
        <f t="shared" si="36"/>
        <v>0</v>
      </c>
      <c r="K157" s="56">
        <f t="shared" si="37"/>
        <v>0</v>
      </c>
      <c r="L157" s="56">
        <f t="shared" si="38"/>
        <v>0</v>
      </c>
      <c r="M157" s="56">
        <f t="shared" ca="1" si="32"/>
        <v>-2.7402358871114019E-3</v>
      </c>
      <c r="N157" s="56">
        <f t="shared" ca="1" si="39"/>
        <v>0</v>
      </c>
      <c r="O157" s="169">
        <f t="shared" ca="1" si="40"/>
        <v>0</v>
      </c>
      <c r="P157" s="56">
        <f t="shared" ca="1" si="41"/>
        <v>0</v>
      </c>
      <c r="Q157" s="56">
        <f t="shared" ca="1" si="42"/>
        <v>0</v>
      </c>
      <c r="R157" s="13">
        <f t="shared" ca="1" si="33"/>
        <v>2.7402358871114019E-3</v>
      </c>
    </row>
    <row r="158" spans="1:18">
      <c r="A158" s="117"/>
      <c r="B158" s="117"/>
      <c r="C158" s="171"/>
      <c r="D158" s="118">
        <f t="shared" si="30"/>
        <v>0</v>
      </c>
      <c r="E158" s="118">
        <f t="shared" si="30"/>
        <v>0</v>
      </c>
      <c r="F158" s="56">
        <f t="shared" si="31"/>
        <v>0</v>
      </c>
      <c r="G158" s="56">
        <f t="shared" si="31"/>
        <v>0</v>
      </c>
      <c r="H158" s="56">
        <f t="shared" si="34"/>
        <v>0</v>
      </c>
      <c r="I158" s="56">
        <f t="shared" si="35"/>
        <v>0</v>
      </c>
      <c r="J158" s="56">
        <f t="shared" si="36"/>
        <v>0</v>
      </c>
      <c r="K158" s="56">
        <f t="shared" si="37"/>
        <v>0</v>
      </c>
      <c r="L158" s="56">
        <f t="shared" si="38"/>
        <v>0</v>
      </c>
      <c r="M158" s="56">
        <f t="shared" ca="1" si="32"/>
        <v>-2.7402358871114019E-3</v>
      </c>
      <c r="N158" s="56">
        <f t="shared" ca="1" si="39"/>
        <v>0</v>
      </c>
      <c r="O158" s="169">
        <f t="shared" ca="1" si="40"/>
        <v>0</v>
      </c>
      <c r="P158" s="56">
        <f t="shared" ca="1" si="41"/>
        <v>0</v>
      </c>
      <c r="Q158" s="56">
        <f t="shared" ca="1" si="42"/>
        <v>0</v>
      </c>
      <c r="R158" s="13">
        <f t="shared" ca="1" si="33"/>
        <v>2.7402358871114019E-3</v>
      </c>
    </row>
    <row r="159" spans="1:18">
      <c r="A159" s="117"/>
      <c r="B159" s="117"/>
      <c r="C159" s="171"/>
      <c r="D159" s="118">
        <f t="shared" si="30"/>
        <v>0</v>
      </c>
      <c r="E159" s="118">
        <f t="shared" si="30"/>
        <v>0</v>
      </c>
      <c r="F159" s="56">
        <f t="shared" si="31"/>
        <v>0</v>
      </c>
      <c r="G159" s="56">
        <f t="shared" si="31"/>
        <v>0</v>
      </c>
      <c r="H159" s="56">
        <f t="shared" si="34"/>
        <v>0</v>
      </c>
      <c r="I159" s="56">
        <f t="shared" si="35"/>
        <v>0</v>
      </c>
      <c r="J159" s="56">
        <f t="shared" si="36"/>
        <v>0</v>
      </c>
      <c r="K159" s="56">
        <f t="shared" si="37"/>
        <v>0</v>
      </c>
      <c r="L159" s="56">
        <f t="shared" si="38"/>
        <v>0</v>
      </c>
      <c r="M159" s="56">
        <f t="shared" ca="1" si="32"/>
        <v>-2.7402358871114019E-3</v>
      </c>
      <c r="N159" s="56">
        <f t="shared" ca="1" si="39"/>
        <v>0</v>
      </c>
      <c r="O159" s="169">
        <f t="shared" ca="1" si="40"/>
        <v>0</v>
      </c>
      <c r="P159" s="56">
        <f t="shared" ca="1" si="41"/>
        <v>0</v>
      </c>
      <c r="Q159" s="56">
        <f t="shared" ca="1" si="42"/>
        <v>0</v>
      </c>
      <c r="R159" s="13">
        <f t="shared" ca="1" si="33"/>
        <v>2.7402358871114019E-3</v>
      </c>
    </row>
    <row r="160" spans="1:18">
      <c r="A160" s="117"/>
      <c r="B160" s="117"/>
      <c r="C160" s="171"/>
      <c r="D160" s="118">
        <f t="shared" si="30"/>
        <v>0</v>
      </c>
      <c r="E160" s="118">
        <f t="shared" si="30"/>
        <v>0</v>
      </c>
      <c r="F160" s="56">
        <f t="shared" si="31"/>
        <v>0</v>
      </c>
      <c r="G160" s="56">
        <f t="shared" si="31"/>
        <v>0</v>
      </c>
      <c r="H160" s="56">
        <f t="shared" si="34"/>
        <v>0</v>
      </c>
      <c r="I160" s="56">
        <f t="shared" si="35"/>
        <v>0</v>
      </c>
      <c r="J160" s="56">
        <f t="shared" si="36"/>
        <v>0</v>
      </c>
      <c r="K160" s="56">
        <f t="shared" si="37"/>
        <v>0</v>
      </c>
      <c r="L160" s="56">
        <f t="shared" si="38"/>
        <v>0</v>
      </c>
      <c r="M160" s="56">
        <f t="shared" ca="1" si="32"/>
        <v>-2.7402358871114019E-3</v>
      </c>
      <c r="N160" s="56">
        <f t="shared" ca="1" si="39"/>
        <v>0</v>
      </c>
      <c r="O160" s="169">
        <f t="shared" ca="1" si="40"/>
        <v>0</v>
      </c>
      <c r="P160" s="56">
        <f t="shared" ca="1" si="41"/>
        <v>0</v>
      </c>
      <c r="Q160" s="56">
        <f t="shared" ca="1" si="42"/>
        <v>0</v>
      </c>
      <c r="R160" s="13">
        <f t="shared" ca="1" si="33"/>
        <v>2.7402358871114019E-3</v>
      </c>
    </row>
    <row r="161" spans="1:18">
      <c r="A161" s="117"/>
      <c r="B161" s="117"/>
      <c r="C161" s="171"/>
      <c r="D161" s="118">
        <f t="shared" si="30"/>
        <v>0</v>
      </c>
      <c r="E161" s="118">
        <f t="shared" si="30"/>
        <v>0</v>
      </c>
      <c r="F161" s="56">
        <f t="shared" si="31"/>
        <v>0</v>
      </c>
      <c r="G161" s="56">
        <f t="shared" si="31"/>
        <v>0</v>
      </c>
      <c r="H161" s="56">
        <f t="shared" si="34"/>
        <v>0</v>
      </c>
      <c r="I161" s="56">
        <f t="shared" si="35"/>
        <v>0</v>
      </c>
      <c r="J161" s="56">
        <f t="shared" si="36"/>
        <v>0</v>
      </c>
      <c r="K161" s="56">
        <f t="shared" si="37"/>
        <v>0</v>
      </c>
      <c r="L161" s="56">
        <f t="shared" si="38"/>
        <v>0</v>
      </c>
      <c r="M161" s="56">
        <f t="shared" ca="1" si="32"/>
        <v>-2.7402358871114019E-3</v>
      </c>
      <c r="N161" s="56">
        <f t="shared" ca="1" si="39"/>
        <v>0</v>
      </c>
      <c r="O161" s="169">
        <f t="shared" ca="1" si="40"/>
        <v>0</v>
      </c>
      <c r="P161" s="56">
        <f t="shared" ca="1" si="41"/>
        <v>0</v>
      </c>
      <c r="Q161" s="56">
        <f t="shared" ca="1" si="42"/>
        <v>0</v>
      </c>
      <c r="R161" s="13">
        <f t="shared" ca="1" si="33"/>
        <v>2.7402358871114019E-3</v>
      </c>
    </row>
    <row r="162" spans="1:18">
      <c r="A162" s="117"/>
      <c r="B162" s="117"/>
      <c r="C162" s="171"/>
      <c r="D162" s="118">
        <f t="shared" si="30"/>
        <v>0</v>
      </c>
      <c r="E162" s="118">
        <f t="shared" si="30"/>
        <v>0</v>
      </c>
      <c r="F162" s="56">
        <f t="shared" si="31"/>
        <v>0</v>
      </c>
      <c r="G162" s="56">
        <f t="shared" si="31"/>
        <v>0</v>
      </c>
      <c r="H162" s="56">
        <f t="shared" si="34"/>
        <v>0</v>
      </c>
      <c r="I162" s="56">
        <f t="shared" si="35"/>
        <v>0</v>
      </c>
      <c r="J162" s="56">
        <f t="shared" si="36"/>
        <v>0</v>
      </c>
      <c r="K162" s="56">
        <f t="shared" si="37"/>
        <v>0</v>
      </c>
      <c r="L162" s="56">
        <f t="shared" si="38"/>
        <v>0</v>
      </c>
      <c r="M162" s="56">
        <f t="shared" ca="1" si="32"/>
        <v>-2.7402358871114019E-3</v>
      </c>
      <c r="N162" s="56">
        <f t="shared" ca="1" si="39"/>
        <v>0</v>
      </c>
      <c r="O162" s="169">
        <f t="shared" ca="1" si="40"/>
        <v>0</v>
      </c>
      <c r="P162" s="56">
        <f t="shared" ca="1" si="41"/>
        <v>0</v>
      </c>
      <c r="Q162" s="56">
        <f t="shared" ca="1" si="42"/>
        <v>0</v>
      </c>
      <c r="R162" s="13">
        <f t="shared" ca="1" si="33"/>
        <v>2.7402358871114019E-3</v>
      </c>
    </row>
    <row r="163" spans="1:18">
      <c r="A163" s="117"/>
      <c r="B163" s="117"/>
      <c r="C163" s="171"/>
      <c r="D163" s="118">
        <f t="shared" si="30"/>
        <v>0</v>
      </c>
      <c r="E163" s="118">
        <f t="shared" si="30"/>
        <v>0</v>
      </c>
      <c r="F163" s="56">
        <f t="shared" si="31"/>
        <v>0</v>
      </c>
      <c r="G163" s="56">
        <f t="shared" si="31"/>
        <v>0</v>
      </c>
      <c r="H163" s="56">
        <f t="shared" si="34"/>
        <v>0</v>
      </c>
      <c r="I163" s="56">
        <f t="shared" si="35"/>
        <v>0</v>
      </c>
      <c r="J163" s="56">
        <f t="shared" si="36"/>
        <v>0</v>
      </c>
      <c r="K163" s="56">
        <f t="shared" si="37"/>
        <v>0</v>
      </c>
      <c r="L163" s="56">
        <f t="shared" si="38"/>
        <v>0</v>
      </c>
      <c r="M163" s="56">
        <f t="shared" ca="1" si="32"/>
        <v>-2.7402358871114019E-3</v>
      </c>
      <c r="N163" s="56">
        <f t="shared" ca="1" si="39"/>
        <v>0</v>
      </c>
      <c r="O163" s="169">
        <f t="shared" ca="1" si="40"/>
        <v>0</v>
      </c>
      <c r="P163" s="56">
        <f t="shared" ca="1" si="41"/>
        <v>0</v>
      </c>
      <c r="Q163" s="56">
        <f t="shared" ca="1" si="42"/>
        <v>0</v>
      </c>
      <c r="R163" s="13">
        <f t="shared" ca="1" si="33"/>
        <v>2.7402358871114019E-3</v>
      </c>
    </row>
    <row r="164" spans="1:18">
      <c r="A164" s="117"/>
      <c r="B164" s="117"/>
      <c r="C164" s="171"/>
      <c r="D164" s="118">
        <f t="shared" si="30"/>
        <v>0</v>
      </c>
      <c r="E164" s="118">
        <f t="shared" si="30"/>
        <v>0</v>
      </c>
      <c r="F164" s="56">
        <f t="shared" si="31"/>
        <v>0</v>
      </c>
      <c r="G164" s="56">
        <f t="shared" si="31"/>
        <v>0</v>
      </c>
      <c r="H164" s="56">
        <f t="shared" si="34"/>
        <v>0</v>
      </c>
      <c r="I164" s="56">
        <f t="shared" si="35"/>
        <v>0</v>
      </c>
      <c r="J164" s="56">
        <f t="shared" si="36"/>
        <v>0</v>
      </c>
      <c r="K164" s="56">
        <f t="shared" si="37"/>
        <v>0</v>
      </c>
      <c r="L164" s="56">
        <f t="shared" si="38"/>
        <v>0</v>
      </c>
      <c r="M164" s="56">
        <f t="shared" ca="1" si="32"/>
        <v>-2.7402358871114019E-3</v>
      </c>
      <c r="N164" s="56">
        <f t="shared" ca="1" si="39"/>
        <v>0</v>
      </c>
      <c r="O164" s="169">
        <f t="shared" ca="1" si="40"/>
        <v>0</v>
      </c>
      <c r="P164" s="56">
        <f t="shared" ca="1" si="41"/>
        <v>0</v>
      </c>
      <c r="Q164" s="56">
        <f t="shared" ca="1" si="42"/>
        <v>0</v>
      </c>
      <c r="R164" s="13">
        <f t="shared" ca="1" si="33"/>
        <v>2.7402358871114019E-3</v>
      </c>
    </row>
    <row r="165" spans="1:18">
      <c r="A165" s="117"/>
      <c r="B165" s="117"/>
      <c r="C165" s="171"/>
      <c r="D165" s="118">
        <f t="shared" si="30"/>
        <v>0</v>
      </c>
      <c r="E165" s="118">
        <f t="shared" si="30"/>
        <v>0</v>
      </c>
      <c r="F165" s="56">
        <f t="shared" si="31"/>
        <v>0</v>
      </c>
      <c r="G165" s="56">
        <f t="shared" si="31"/>
        <v>0</v>
      </c>
      <c r="H165" s="56">
        <f t="shared" si="34"/>
        <v>0</v>
      </c>
      <c r="I165" s="56">
        <f t="shared" si="35"/>
        <v>0</v>
      </c>
      <c r="J165" s="56">
        <f t="shared" si="36"/>
        <v>0</v>
      </c>
      <c r="K165" s="56">
        <f t="shared" si="37"/>
        <v>0</v>
      </c>
      <c r="L165" s="56">
        <f t="shared" si="38"/>
        <v>0</v>
      </c>
      <c r="M165" s="56">
        <f t="shared" ca="1" si="32"/>
        <v>-2.7402358871114019E-3</v>
      </c>
      <c r="N165" s="56">
        <f t="shared" ca="1" si="39"/>
        <v>0</v>
      </c>
      <c r="O165" s="169">
        <f t="shared" ca="1" si="40"/>
        <v>0</v>
      </c>
      <c r="P165" s="56">
        <f t="shared" ca="1" si="41"/>
        <v>0</v>
      </c>
      <c r="Q165" s="56">
        <f t="shared" ca="1" si="42"/>
        <v>0</v>
      </c>
      <c r="R165" s="13">
        <f t="shared" ca="1" si="33"/>
        <v>2.7402358871114019E-3</v>
      </c>
    </row>
    <row r="166" spans="1:18">
      <c r="A166" s="117"/>
      <c r="B166" s="117"/>
      <c r="C166" s="171"/>
      <c r="D166" s="118">
        <f t="shared" si="30"/>
        <v>0</v>
      </c>
      <c r="E166" s="118">
        <f t="shared" si="30"/>
        <v>0</v>
      </c>
      <c r="F166" s="56">
        <f t="shared" si="31"/>
        <v>0</v>
      </c>
      <c r="G166" s="56">
        <f t="shared" si="31"/>
        <v>0</v>
      </c>
      <c r="H166" s="56">
        <f t="shared" si="34"/>
        <v>0</v>
      </c>
      <c r="I166" s="56">
        <f t="shared" si="35"/>
        <v>0</v>
      </c>
      <c r="J166" s="56">
        <f t="shared" si="36"/>
        <v>0</v>
      </c>
      <c r="K166" s="56">
        <f t="shared" si="37"/>
        <v>0</v>
      </c>
      <c r="L166" s="56">
        <f t="shared" si="38"/>
        <v>0</v>
      </c>
      <c r="M166" s="56">
        <f t="shared" ca="1" si="32"/>
        <v>-2.7402358871114019E-3</v>
      </c>
      <c r="N166" s="56">
        <f t="shared" ca="1" si="39"/>
        <v>0</v>
      </c>
      <c r="O166" s="169">
        <f t="shared" ca="1" si="40"/>
        <v>0</v>
      </c>
      <c r="P166" s="56">
        <f t="shared" ca="1" si="41"/>
        <v>0</v>
      </c>
      <c r="Q166" s="56">
        <f t="shared" ca="1" si="42"/>
        <v>0</v>
      </c>
      <c r="R166" s="13">
        <f t="shared" ca="1" si="33"/>
        <v>2.7402358871114019E-3</v>
      </c>
    </row>
    <row r="167" spans="1:18">
      <c r="A167" s="117"/>
      <c r="B167" s="117"/>
      <c r="C167" s="171"/>
      <c r="D167" s="118">
        <f t="shared" si="30"/>
        <v>0</v>
      </c>
      <c r="E167" s="118">
        <f t="shared" si="30"/>
        <v>0</v>
      </c>
      <c r="F167" s="56">
        <f t="shared" si="31"/>
        <v>0</v>
      </c>
      <c r="G167" s="56">
        <f t="shared" si="31"/>
        <v>0</v>
      </c>
      <c r="H167" s="56">
        <f t="shared" si="34"/>
        <v>0</v>
      </c>
      <c r="I167" s="56">
        <f t="shared" si="35"/>
        <v>0</v>
      </c>
      <c r="J167" s="56">
        <f t="shared" si="36"/>
        <v>0</v>
      </c>
      <c r="K167" s="56">
        <f t="shared" si="37"/>
        <v>0</v>
      </c>
      <c r="L167" s="56">
        <f t="shared" si="38"/>
        <v>0</v>
      </c>
      <c r="M167" s="56">
        <f t="shared" ca="1" si="32"/>
        <v>-2.7402358871114019E-3</v>
      </c>
      <c r="N167" s="56">
        <f t="shared" ca="1" si="39"/>
        <v>0</v>
      </c>
      <c r="O167" s="169">
        <f t="shared" ca="1" si="40"/>
        <v>0</v>
      </c>
      <c r="P167" s="56">
        <f t="shared" ca="1" si="41"/>
        <v>0</v>
      </c>
      <c r="Q167" s="56">
        <f t="shared" ca="1" si="42"/>
        <v>0</v>
      </c>
      <c r="R167" s="13">
        <f t="shared" ca="1" si="33"/>
        <v>2.7402358871114019E-3</v>
      </c>
    </row>
    <row r="168" spans="1:18">
      <c r="A168" s="117"/>
      <c r="B168" s="117"/>
      <c r="C168" s="171"/>
      <c r="D168" s="118">
        <f t="shared" si="30"/>
        <v>0</v>
      </c>
      <c r="E168" s="118">
        <f t="shared" si="30"/>
        <v>0</v>
      </c>
      <c r="F168" s="56">
        <f t="shared" si="31"/>
        <v>0</v>
      </c>
      <c r="G168" s="56">
        <f t="shared" si="31"/>
        <v>0</v>
      </c>
      <c r="H168" s="56">
        <f t="shared" si="34"/>
        <v>0</v>
      </c>
      <c r="I168" s="56">
        <f t="shared" si="35"/>
        <v>0</v>
      </c>
      <c r="J168" s="56">
        <f t="shared" si="36"/>
        <v>0</v>
      </c>
      <c r="K168" s="56">
        <f t="shared" si="37"/>
        <v>0</v>
      </c>
      <c r="L168" s="56">
        <f t="shared" si="38"/>
        <v>0</v>
      </c>
      <c r="M168" s="56">
        <f t="shared" ca="1" si="32"/>
        <v>-2.7402358871114019E-3</v>
      </c>
      <c r="N168" s="56">
        <f t="shared" ca="1" si="39"/>
        <v>0</v>
      </c>
      <c r="O168" s="169">
        <f t="shared" ca="1" si="40"/>
        <v>0</v>
      </c>
      <c r="P168" s="56">
        <f t="shared" ca="1" si="41"/>
        <v>0</v>
      </c>
      <c r="Q168" s="56">
        <f t="shared" ca="1" si="42"/>
        <v>0</v>
      </c>
      <c r="R168" s="13">
        <f t="shared" ca="1" si="33"/>
        <v>2.7402358871114019E-3</v>
      </c>
    </row>
    <row r="169" spans="1:18">
      <c r="A169" s="117"/>
      <c r="B169" s="117"/>
      <c r="C169" s="171"/>
      <c r="D169" s="118">
        <f t="shared" si="30"/>
        <v>0</v>
      </c>
      <c r="E169" s="118">
        <f t="shared" si="30"/>
        <v>0</v>
      </c>
      <c r="F169" s="56">
        <f t="shared" si="31"/>
        <v>0</v>
      </c>
      <c r="G169" s="56">
        <f t="shared" si="31"/>
        <v>0</v>
      </c>
      <c r="H169" s="56">
        <f t="shared" si="34"/>
        <v>0</v>
      </c>
      <c r="I169" s="56">
        <f t="shared" si="35"/>
        <v>0</v>
      </c>
      <c r="J169" s="56">
        <f t="shared" si="36"/>
        <v>0</v>
      </c>
      <c r="K169" s="56">
        <f t="shared" si="37"/>
        <v>0</v>
      </c>
      <c r="L169" s="56">
        <f t="shared" si="38"/>
        <v>0</v>
      </c>
      <c r="M169" s="56">
        <f t="shared" ca="1" si="32"/>
        <v>-2.7402358871114019E-3</v>
      </c>
      <c r="N169" s="56">
        <f t="shared" ca="1" si="39"/>
        <v>0</v>
      </c>
      <c r="O169" s="169">
        <f t="shared" ca="1" si="40"/>
        <v>0</v>
      </c>
      <c r="P169" s="56">
        <f t="shared" ca="1" si="41"/>
        <v>0</v>
      </c>
      <c r="Q169" s="56">
        <f t="shared" ca="1" si="42"/>
        <v>0</v>
      </c>
      <c r="R169" s="13">
        <f t="shared" ca="1" si="33"/>
        <v>2.7402358871114019E-3</v>
      </c>
    </row>
    <row r="170" spans="1:18">
      <c r="A170" s="117"/>
      <c r="B170" s="117"/>
      <c r="C170" s="171"/>
      <c r="D170" s="118">
        <f t="shared" si="30"/>
        <v>0</v>
      </c>
      <c r="E170" s="118">
        <f t="shared" si="30"/>
        <v>0</v>
      </c>
      <c r="F170" s="56">
        <f t="shared" si="31"/>
        <v>0</v>
      </c>
      <c r="G170" s="56">
        <f t="shared" si="31"/>
        <v>0</v>
      </c>
      <c r="H170" s="56">
        <f t="shared" si="34"/>
        <v>0</v>
      </c>
      <c r="I170" s="56">
        <f t="shared" si="35"/>
        <v>0</v>
      </c>
      <c r="J170" s="56">
        <f t="shared" si="36"/>
        <v>0</v>
      </c>
      <c r="K170" s="56">
        <f t="shared" si="37"/>
        <v>0</v>
      </c>
      <c r="L170" s="56">
        <f t="shared" si="38"/>
        <v>0</v>
      </c>
      <c r="M170" s="56">
        <f t="shared" ca="1" si="32"/>
        <v>-2.7402358871114019E-3</v>
      </c>
      <c r="N170" s="56">
        <f t="shared" ca="1" si="39"/>
        <v>0</v>
      </c>
      <c r="O170" s="169">
        <f t="shared" ca="1" si="40"/>
        <v>0</v>
      </c>
      <c r="P170" s="56">
        <f t="shared" ca="1" si="41"/>
        <v>0</v>
      </c>
      <c r="Q170" s="56">
        <f t="shared" ca="1" si="42"/>
        <v>0</v>
      </c>
      <c r="R170" s="13">
        <f t="shared" ca="1" si="33"/>
        <v>2.7402358871114019E-3</v>
      </c>
    </row>
    <row r="171" spans="1:18">
      <c r="A171" s="117"/>
      <c r="B171" s="117"/>
      <c r="C171" s="171"/>
      <c r="D171" s="118">
        <f t="shared" si="30"/>
        <v>0</v>
      </c>
      <c r="E171" s="118">
        <f t="shared" si="30"/>
        <v>0</v>
      </c>
      <c r="F171" s="56">
        <f t="shared" si="31"/>
        <v>0</v>
      </c>
      <c r="G171" s="56">
        <f t="shared" si="31"/>
        <v>0</v>
      </c>
      <c r="H171" s="56">
        <f t="shared" si="34"/>
        <v>0</v>
      </c>
      <c r="I171" s="56">
        <f t="shared" si="35"/>
        <v>0</v>
      </c>
      <c r="J171" s="56">
        <f t="shared" si="36"/>
        <v>0</v>
      </c>
      <c r="K171" s="56">
        <f t="shared" si="37"/>
        <v>0</v>
      </c>
      <c r="L171" s="56">
        <f t="shared" si="38"/>
        <v>0</v>
      </c>
      <c r="M171" s="56">
        <f t="shared" ca="1" si="32"/>
        <v>-2.7402358871114019E-3</v>
      </c>
      <c r="N171" s="56">
        <f t="shared" ca="1" si="39"/>
        <v>0</v>
      </c>
      <c r="O171" s="169">
        <f t="shared" ca="1" si="40"/>
        <v>0</v>
      </c>
      <c r="P171" s="56">
        <f t="shared" ca="1" si="41"/>
        <v>0</v>
      </c>
      <c r="Q171" s="56">
        <f t="shared" ca="1" si="42"/>
        <v>0</v>
      </c>
      <c r="R171" s="13">
        <f t="shared" ca="1" si="33"/>
        <v>2.7402358871114019E-3</v>
      </c>
    </row>
    <row r="172" spans="1:18">
      <c r="A172" s="117"/>
      <c r="B172" s="117"/>
      <c r="C172" s="171"/>
      <c r="D172" s="118">
        <f t="shared" si="30"/>
        <v>0</v>
      </c>
      <c r="E172" s="118">
        <f t="shared" si="30"/>
        <v>0</v>
      </c>
      <c r="F172" s="56">
        <f t="shared" si="31"/>
        <v>0</v>
      </c>
      <c r="G172" s="56">
        <f t="shared" si="31"/>
        <v>0</v>
      </c>
      <c r="H172" s="56">
        <f t="shared" si="34"/>
        <v>0</v>
      </c>
      <c r="I172" s="56">
        <f t="shared" si="35"/>
        <v>0</v>
      </c>
      <c r="J172" s="56">
        <f t="shared" si="36"/>
        <v>0</v>
      </c>
      <c r="K172" s="56">
        <f t="shared" si="37"/>
        <v>0</v>
      </c>
      <c r="L172" s="56">
        <f t="shared" si="38"/>
        <v>0</v>
      </c>
      <c r="M172" s="56">
        <f t="shared" ca="1" si="32"/>
        <v>-2.7402358871114019E-3</v>
      </c>
      <c r="N172" s="56">
        <f t="shared" ca="1" si="39"/>
        <v>0</v>
      </c>
      <c r="O172" s="169">
        <f t="shared" ca="1" si="40"/>
        <v>0</v>
      </c>
      <c r="P172" s="56">
        <f t="shared" ca="1" si="41"/>
        <v>0</v>
      </c>
      <c r="Q172" s="56">
        <f t="shared" ca="1" si="42"/>
        <v>0</v>
      </c>
      <c r="R172" s="13">
        <f t="shared" ca="1" si="33"/>
        <v>2.7402358871114019E-3</v>
      </c>
    </row>
    <row r="173" spans="1:18">
      <c r="A173" s="117"/>
      <c r="B173" s="117"/>
      <c r="C173" s="171"/>
      <c r="D173" s="118">
        <f t="shared" si="30"/>
        <v>0</v>
      </c>
      <c r="E173" s="118">
        <f t="shared" si="30"/>
        <v>0</v>
      </c>
      <c r="F173" s="56">
        <f t="shared" si="31"/>
        <v>0</v>
      </c>
      <c r="G173" s="56">
        <f t="shared" si="31"/>
        <v>0</v>
      </c>
      <c r="H173" s="56">
        <f t="shared" si="34"/>
        <v>0</v>
      </c>
      <c r="I173" s="56">
        <f t="shared" si="35"/>
        <v>0</v>
      </c>
      <c r="J173" s="56">
        <f t="shared" si="36"/>
        <v>0</v>
      </c>
      <c r="K173" s="56">
        <f t="shared" si="37"/>
        <v>0</v>
      </c>
      <c r="L173" s="56">
        <f t="shared" si="38"/>
        <v>0</v>
      </c>
      <c r="M173" s="56">
        <f t="shared" ca="1" si="32"/>
        <v>-2.7402358871114019E-3</v>
      </c>
      <c r="N173" s="56">
        <f t="shared" ca="1" si="39"/>
        <v>0</v>
      </c>
      <c r="O173" s="169">
        <f t="shared" ca="1" si="40"/>
        <v>0</v>
      </c>
      <c r="P173" s="56">
        <f t="shared" ca="1" si="41"/>
        <v>0</v>
      </c>
      <c r="Q173" s="56">
        <f t="shared" ca="1" si="42"/>
        <v>0</v>
      </c>
      <c r="R173" s="13">
        <f t="shared" ca="1" si="33"/>
        <v>2.7402358871114019E-3</v>
      </c>
    </row>
    <row r="174" spans="1:18">
      <c r="A174" s="117"/>
      <c r="B174" s="117"/>
      <c r="C174" s="171"/>
      <c r="D174" s="118">
        <f t="shared" si="30"/>
        <v>0</v>
      </c>
      <c r="E174" s="118">
        <f t="shared" si="30"/>
        <v>0</v>
      </c>
      <c r="F174" s="56">
        <f t="shared" si="31"/>
        <v>0</v>
      </c>
      <c r="G174" s="56">
        <f t="shared" si="31"/>
        <v>0</v>
      </c>
      <c r="H174" s="56">
        <f t="shared" si="34"/>
        <v>0</v>
      </c>
      <c r="I174" s="56">
        <f t="shared" si="35"/>
        <v>0</v>
      </c>
      <c r="J174" s="56">
        <f t="shared" si="36"/>
        <v>0</v>
      </c>
      <c r="K174" s="56">
        <f t="shared" si="37"/>
        <v>0</v>
      </c>
      <c r="L174" s="56">
        <f t="shared" si="38"/>
        <v>0</v>
      </c>
      <c r="M174" s="56">
        <f t="shared" ca="1" si="32"/>
        <v>-2.7402358871114019E-3</v>
      </c>
      <c r="N174" s="56">
        <f t="shared" ca="1" si="39"/>
        <v>0</v>
      </c>
      <c r="O174" s="169">
        <f t="shared" ca="1" si="40"/>
        <v>0</v>
      </c>
      <c r="P174" s="56">
        <f t="shared" ca="1" si="41"/>
        <v>0</v>
      </c>
      <c r="Q174" s="56">
        <f t="shared" ca="1" si="42"/>
        <v>0</v>
      </c>
      <c r="R174" s="13">
        <f t="shared" ca="1" si="33"/>
        <v>2.7402358871114019E-3</v>
      </c>
    </row>
    <row r="175" spans="1:18">
      <c r="A175" s="117"/>
      <c r="B175" s="117"/>
      <c r="C175" s="171"/>
      <c r="D175" s="118">
        <f t="shared" si="30"/>
        <v>0</v>
      </c>
      <c r="E175" s="118">
        <f t="shared" si="30"/>
        <v>0</v>
      </c>
      <c r="F175" s="56">
        <f t="shared" si="31"/>
        <v>0</v>
      </c>
      <c r="G175" s="56">
        <f t="shared" si="31"/>
        <v>0</v>
      </c>
      <c r="H175" s="56">
        <f t="shared" si="34"/>
        <v>0</v>
      </c>
      <c r="I175" s="56">
        <f t="shared" si="35"/>
        <v>0</v>
      </c>
      <c r="J175" s="56">
        <f t="shared" si="36"/>
        <v>0</v>
      </c>
      <c r="K175" s="56">
        <f t="shared" si="37"/>
        <v>0</v>
      </c>
      <c r="L175" s="56">
        <f t="shared" si="38"/>
        <v>0</v>
      </c>
      <c r="M175" s="56">
        <f t="shared" ca="1" si="32"/>
        <v>-2.7402358871114019E-3</v>
      </c>
      <c r="N175" s="56">
        <f t="shared" ca="1" si="39"/>
        <v>0</v>
      </c>
      <c r="O175" s="169">
        <f t="shared" ca="1" si="40"/>
        <v>0</v>
      </c>
      <c r="P175" s="56">
        <f t="shared" ca="1" si="41"/>
        <v>0</v>
      </c>
      <c r="Q175" s="56">
        <f t="shared" ca="1" si="42"/>
        <v>0</v>
      </c>
      <c r="R175" s="13">
        <f t="shared" ca="1" si="33"/>
        <v>2.7402358871114019E-3</v>
      </c>
    </row>
    <row r="176" spans="1:18">
      <c r="A176" s="117"/>
      <c r="B176" s="117"/>
      <c r="C176" s="171"/>
      <c r="D176" s="118">
        <f t="shared" si="30"/>
        <v>0</v>
      </c>
      <c r="E176" s="118">
        <f t="shared" si="30"/>
        <v>0</v>
      </c>
      <c r="F176" s="56">
        <f t="shared" si="31"/>
        <v>0</v>
      </c>
      <c r="G176" s="56">
        <f t="shared" si="31"/>
        <v>0</v>
      </c>
      <c r="H176" s="56">
        <f t="shared" si="34"/>
        <v>0</v>
      </c>
      <c r="I176" s="56">
        <f t="shared" si="35"/>
        <v>0</v>
      </c>
      <c r="J176" s="56">
        <f t="shared" si="36"/>
        <v>0</v>
      </c>
      <c r="K176" s="56">
        <f t="shared" si="37"/>
        <v>0</v>
      </c>
      <c r="L176" s="56">
        <f t="shared" si="38"/>
        <v>0</v>
      </c>
      <c r="M176" s="56">
        <f t="shared" ca="1" si="32"/>
        <v>-2.7402358871114019E-3</v>
      </c>
      <c r="N176" s="56">
        <f t="shared" ca="1" si="39"/>
        <v>0</v>
      </c>
      <c r="O176" s="169">
        <f t="shared" ca="1" si="40"/>
        <v>0</v>
      </c>
      <c r="P176" s="56">
        <f t="shared" ca="1" si="41"/>
        <v>0</v>
      </c>
      <c r="Q176" s="56">
        <f t="shared" ca="1" si="42"/>
        <v>0</v>
      </c>
      <c r="R176" s="13">
        <f t="shared" ca="1" si="33"/>
        <v>2.7402358871114019E-3</v>
      </c>
    </row>
    <row r="177" spans="1:18">
      <c r="A177" s="117"/>
      <c r="B177" s="117"/>
      <c r="C177" s="171"/>
      <c r="D177" s="118">
        <f t="shared" si="30"/>
        <v>0</v>
      </c>
      <c r="E177" s="118">
        <f t="shared" si="30"/>
        <v>0</v>
      </c>
      <c r="F177" s="56">
        <f t="shared" si="31"/>
        <v>0</v>
      </c>
      <c r="G177" s="56">
        <f t="shared" si="31"/>
        <v>0</v>
      </c>
      <c r="H177" s="56">
        <f t="shared" si="34"/>
        <v>0</v>
      </c>
      <c r="I177" s="56">
        <f t="shared" si="35"/>
        <v>0</v>
      </c>
      <c r="J177" s="56">
        <f t="shared" si="36"/>
        <v>0</v>
      </c>
      <c r="K177" s="56">
        <f t="shared" si="37"/>
        <v>0</v>
      </c>
      <c r="L177" s="56">
        <f t="shared" si="38"/>
        <v>0</v>
      </c>
      <c r="M177" s="56">
        <f t="shared" ca="1" si="32"/>
        <v>-2.7402358871114019E-3</v>
      </c>
      <c r="N177" s="56">
        <f t="shared" ca="1" si="39"/>
        <v>0</v>
      </c>
      <c r="O177" s="169">
        <f t="shared" ca="1" si="40"/>
        <v>0</v>
      </c>
      <c r="P177" s="56">
        <f t="shared" ca="1" si="41"/>
        <v>0</v>
      </c>
      <c r="Q177" s="56">
        <f t="shared" ca="1" si="42"/>
        <v>0</v>
      </c>
      <c r="R177" s="13">
        <f t="shared" ca="1" si="33"/>
        <v>2.7402358871114019E-3</v>
      </c>
    </row>
    <row r="178" spans="1:18">
      <c r="A178" s="117"/>
      <c r="B178" s="117"/>
      <c r="C178" s="171"/>
      <c r="D178" s="118">
        <f t="shared" si="30"/>
        <v>0</v>
      </c>
      <c r="E178" s="118">
        <f t="shared" si="30"/>
        <v>0</v>
      </c>
      <c r="F178" s="56">
        <f t="shared" si="31"/>
        <v>0</v>
      </c>
      <c r="G178" s="56">
        <f t="shared" si="31"/>
        <v>0</v>
      </c>
      <c r="H178" s="56">
        <f t="shared" si="34"/>
        <v>0</v>
      </c>
      <c r="I178" s="56">
        <f t="shared" si="35"/>
        <v>0</v>
      </c>
      <c r="J178" s="56">
        <f t="shared" si="36"/>
        <v>0</v>
      </c>
      <c r="K178" s="56">
        <f t="shared" si="37"/>
        <v>0</v>
      </c>
      <c r="L178" s="56">
        <f t="shared" si="38"/>
        <v>0</v>
      </c>
      <c r="M178" s="56">
        <f t="shared" ca="1" si="32"/>
        <v>-2.7402358871114019E-3</v>
      </c>
      <c r="N178" s="56">
        <f t="shared" ca="1" si="39"/>
        <v>0</v>
      </c>
      <c r="O178" s="169">
        <f t="shared" ca="1" si="40"/>
        <v>0</v>
      </c>
      <c r="P178" s="56">
        <f t="shared" ca="1" si="41"/>
        <v>0</v>
      </c>
      <c r="Q178" s="56">
        <f t="shared" ca="1" si="42"/>
        <v>0</v>
      </c>
      <c r="R178" s="13">
        <f t="shared" ca="1" si="33"/>
        <v>2.7402358871114019E-3</v>
      </c>
    </row>
    <row r="179" spans="1:18">
      <c r="A179" s="117"/>
      <c r="B179" s="117"/>
      <c r="C179" s="171"/>
      <c r="D179" s="118">
        <f t="shared" si="30"/>
        <v>0</v>
      </c>
      <c r="E179" s="118">
        <f t="shared" si="30"/>
        <v>0</v>
      </c>
      <c r="F179" s="56">
        <f t="shared" si="31"/>
        <v>0</v>
      </c>
      <c r="G179" s="56">
        <f t="shared" si="31"/>
        <v>0</v>
      </c>
      <c r="H179" s="56">
        <f t="shared" si="34"/>
        <v>0</v>
      </c>
      <c r="I179" s="56">
        <f t="shared" si="35"/>
        <v>0</v>
      </c>
      <c r="J179" s="56">
        <f t="shared" si="36"/>
        <v>0</v>
      </c>
      <c r="K179" s="56">
        <f t="shared" si="37"/>
        <v>0</v>
      </c>
      <c r="L179" s="56">
        <f t="shared" si="38"/>
        <v>0</v>
      </c>
      <c r="M179" s="56">
        <f t="shared" ca="1" si="32"/>
        <v>-2.7402358871114019E-3</v>
      </c>
      <c r="N179" s="56">
        <f t="shared" ca="1" si="39"/>
        <v>0</v>
      </c>
      <c r="O179" s="169">
        <f t="shared" ca="1" si="40"/>
        <v>0</v>
      </c>
      <c r="P179" s="56">
        <f t="shared" ca="1" si="41"/>
        <v>0</v>
      </c>
      <c r="Q179" s="56">
        <f t="shared" ca="1" si="42"/>
        <v>0</v>
      </c>
      <c r="R179" s="13">
        <f t="shared" ca="1" si="33"/>
        <v>2.7402358871114019E-3</v>
      </c>
    </row>
    <row r="180" spans="1:18">
      <c r="A180" s="117"/>
      <c r="B180" s="117"/>
      <c r="C180" s="171"/>
      <c r="D180" s="118">
        <f t="shared" si="30"/>
        <v>0</v>
      </c>
      <c r="E180" s="118">
        <f t="shared" si="30"/>
        <v>0</v>
      </c>
      <c r="F180" s="56">
        <f t="shared" si="31"/>
        <v>0</v>
      </c>
      <c r="G180" s="56">
        <f t="shared" si="31"/>
        <v>0</v>
      </c>
      <c r="H180" s="56">
        <f t="shared" si="34"/>
        <v>0</v>
      </c>
      <c r="I180" s="56">
        <f t="shared" si="35"/>
        <v>0</v>
      </c>
      <c r="J180" s="56">
        <f t="shared" si="36"/>
        <v>0</v>
      </c>
      <c r="K180" s="56">
        <f t="shared" si="37"/>
        <v>0</v>
      </c>
      <c r="L180" s="56">
        <f t="shared" si="38"/>
        <v>0</v>
      </c>
      <c r="M180" s="56">
        <f t="shared" ca="1" si="32"/>
        <v>-2.7402358871114019E-3</v>
      </c>
      <c r="N180" s="56">
        <f t="shared" ca="1" si="39"/>
        <v>0</v>
      </c>
      <c r="O180" s="169">
        <f t="shared" ca="1" si="40"/>
        <v>0</v>
      </c>
      <c r="P180" s="56">
        <f t="shared" ca="1" si="41"/>
        <v>0</v>
      </c>
      <c r="Q180" s="56">
        <f t="shared" ca="1" si="42"/>
        <v>0</v>
      </c>
      <c r="R180" s="13">
        <f t="shared" ca="1" si="33"/>
        <v>2.7402358871114019E-3</v>
      </c>
    </row>
    <row r="181" spans="1:18">
      <c r="A181" s="117"/>
      <c r="B181" s="117"/>
      <c r="C181" s="171"/>
      <c r="D181" s="118">
        <f t="shared" si="30"/>
        <v>0</v>
      </c>
      <c r="E181" s="118">
        <f t="shared" si="30"/>
        <v>0</v>
      </c>
      <c r="F181" s="56">
        <f t="shared" si="31"/>
        <v>0</v>
      </c>
      <c r="G181" s="56">
        <f t="shared" si="31"/>
        <v>0</v>
      </c>
      <c r="H181" s="56">
        <f t="shared" si="34"/>
        <v>0</v>
      </c>
      <c r="I181" s="56">
        <f t="shared" si="35"/>
        <v>0</v>
      </c>
      <c r="J181" s="56">
        <f t="shared" si="36"/>
        <v>0</v>
      </c>
      <c r="K181" s="56">
        <f t="shared" si="37"/>
        <v>0</v>
      </c>
      <c r="L181" s="56">
        <f t="shared" si="38"/>
        <v>0</v>
      </c>
      <c r="M181" s="56">
        <f t="shared" ca="1" si="32"/>
        <v>-2.7402358871114019E-3</v>
      </c>
      <c r="N181" s="56">
        <f t="shared" ca="1" si="39"/>
        <v>0</v>
      </c>
      <c r="O181" s="169">
        <f t="shared" ca="1" si="40"/>
        <v>0</v>
      </c>
      <c r="P181" s="56">
        <f t="shared" ca="1" si="41"/>
        <v>0</v>
      </c>
      <c r="Q181" s="56">
        <f t="shared" ca="1" si="42"/>
        <v>0</v>
      </c>
      <c r="R181" s="13">
        <f t="shared" ca="1" si="33"/>
        <v>2.7402358871114019E-3</v>
      </c>
    </row>
    <row r="182" spans="1:18">
      <c r="A182" s="117"/>
      <c r="B182" s="117"/>
      <c r="C182" s="171"/>
      <c r="D182" s="118">
        <f t="shared" si="30"/>
        <v>0</v>
      </c>
      <c r="E182" s="118">
        <f t="shared" si="30"/>
        <v>0</v>
      </c>
      <c r="F182" s="56">
        <f t="shared" si="31"/>
        <v>0</v>
      </c>
      <c r="G182" s="56">
        <f t="shared" si="31"/>
        <v>0</v>
      </c>
      <c r="H182" s="56">
        <f t="shared" si="34"/>
        <v>0</v>
      </c>
      <c r="I182" s="56">
        <f t="shared" si="35"/>
        <v>0</v>
      </c>
      <c r="J182" s="56">
        <f t="shared" si="36"/>
        <v>0</v>
      </c>
      <c r="K182" s="56">
        <f t="shared" si="37"/>
        <v>0</v>
      </c>
      <c r="L182" s="56">
        <f t="shared" si="38"/>
        <v>0</v>
      </c>
      <c r="M182" s="56">
        <f t="shared" ca="1" si="32"/>
        <v>-2.7402358871114019E-3</v>
      </c>
      <c r="N182" s="56">
        <f t="shared" ca="1" si="39"/>
        <v>0</v>
      </c>
      <c r="O182" s="169">
        <f t="shared" ca="1" si="40"/>
        <v>0</v>
      </c>
      <c r="P182" s="56">
        <f t="shared" ca="1" si="41"/>
        <v>0</v>
      </c>
      <c r="Q182" s="56">
        <f t="shared" ca="1" si="42"/>
        <v>0</v>
      </c>
      <c r="R182" s="13">
        <f t="shared" ca="1" si="33"/>
        <v>2.7402358871114019E-3</v>
      </c>
    </row>
    <row r="183" spans="1:18">
      <c r="A183" s="117"/>
      <c r="B183" s="117"/>
      <c r="C183" s="171"/>
      <c r="D183" s="118">
        <f t="shared" si="30"/>
        <v>0</v>
      </c>
      <c r="E183" s="118">
        <f t="shared" si="30"/>
        <v>0</v>
      </c>
      <c r="F183" s="56">
        <f t="shared" si="31"/>
        <v>0</v>
      </c>
      <c r="G183" s="56">
        <f t="shared" si="31"/>
        <v>0</v>
      </c>
      <c r="H183" s="56">
        <f t="shared" si="34"/>
        <v>0</v>
      </c>
      <c r="I183" s="56">
        <f t="shared" si="35"/>
        <v>0</v>
      </c>
      <c r="J183" s="56">
        <f t="shared" si="36"/>
        <v>0</v>
      </c>
      <c r="K183" s="56">
        <f t="shared" si="37"/>
        <v>0</v>
      </c>
      <c r="L183" s="56">
        <f t="shared" si="38"/>
        <v>0</v>
      </c>
      <c r="M183" s="56">
        <f t="shared" ca="1" si="32"/>
        <v>-2.7402358871114019E-3</v>
      </c>
      <c r="N183" s="56">
        <f t="shared" ca="1" si="39"/>
        <v>0</v>
      </c>
      <c r="O183" s="169">
        <f t="shared" ca="1" si="40"/>
        <v>0</v>
      </c>
      <c r="P183" s="56">
        <f t="shared" ca="1" si="41"/>
        <v>0</v>
      </c>
      <c r="Q183" s="56">
        <f t="shared" ca="1" si="42"/>
        <v>0</v>
      </c>
      <c r="R183" s="13">
        <f t="shared" ca="1" si="33"/>
        <v>2.7402358871114019E-3</v>
      </c>
    </row>
    <row r="184" spans="1:18">
      <c r="A184" s="117"/>
      <c r="B184" s="117"/>
      <c r="C184" s="171"/>
      <c r="D184" s="118">
        <f t="shared" si="30"/>
        <v>0</v>
      </c>
      <c r="E184" s="118">
        <f t="shared" si="30"/>
        <v>0</v>
      </c>
      <c r="F184" s="56">
        <f t="shared" si="31"/>
        <v>0</v>
      </c>
      <c r="G184" s="56">
        <f t="shared" si="31"/>
        <v>0</v>
      </c>
      <c r="H184" s="56">
        <f t="shared" si="34"/>
        <v>0</v>
      </c>
      <c r="I184" s="56">
        <f t="shared" si="35"/>
        <v>0</v>
      </c>
      <c r="J184" s="56">
        <f t="shared" si="36"/>
        <v>0</v>
      </c>
      <c r="K184" s="56">
        <f t="shared" si="37"/>
        <v>0</v>
      </c>
      <c r="L184" s="56">
        <f t="shared" si="38"/>
        <v>0</v>
      </c>
      <c r="M184" s="56">
        <f t="shared" ca="1" si="32"/>
        <v>-2.7402358871114019E-3</v>
      </c>
      <c r="N184" s="56">
        <f t="shared" ca="1" si="39"/>
        <v>0</v>
      </c>
      <c r="O184" s="169">
        <f t="shared" ca="1" si="40"/>
        <v>0</v>
      </c>
      <c r="P184" s="56">
        <f t="shared" ca="1" si="41"/>
        <v>0</v>
      </c>
      <c r="Q184" s="56">
        <f t="shared" ca="1" si="42"/>
        <v>0</v>
      </c>
      <c r="R184" s="13">
        <f t="shared" ca="1" si="33"/>
        <v>2.7402358871114019E-3</v>
      </c>
    </row>
    <row r="185" spans="1:18">
      <c r="A185" s="117"/>
      <c r="B185" s="117"/>
      <c r="C185" s="171"/>
      <c r="D185" s="118">
        <f t="shared" si="30"/>
        <v>0</v>
      </c>
      <c r="E185" s="118">
        <f t="shared" si="30"/>
        <v>0</v>
      </c>
      <c r="F185" s="56">
        <f t="shared" si="31"/>
        <v>0</v>
      </c>
      <c r="G185" s="56">
        <f t="shared" si="31"/>
        <v>0</v>
      </c>
      <c r="H185" s="56">
        <f t="shared" si="34"/>
        <v>0</v>
      </c>
      <c r="I185" s="56">
        <f t="shared" si="35"/>
        <v>0</v>
      </c>
      <c r="J185" s="56">
        <f t="shared" si="36"/>
        <v>0</v>
      </c>
      <c r="K185" s="56">
        <f t="shared" si="37"/>
        <v>0</v>
      </c>
      <c r="L185" s="56">
        <f t="shared" si="38"/>
        <v>0</v>
      </c>
      <c r="M185" s="56">
        <f t="shared" ca="1" si="32"/>
        <v>-2.7402358871114019E-3</v>
      </c>
      <c r="N185" s="56">
        <f t="shared" ca="1" si="39"/>
        <v>0</v>
      </c>
      <c r="O185" s="169">
        <f t="shared" ca="1" si="40"/>
        <v>0</v>
      </c>
      <c r="P185" s="56">
        <f t="shared" ca="1" si="41"/>
        <v>0</v>
      </c>
      <c r="Q185" s="56">
        <f t="shared" ca="1" si="42"/>
        <v>0</v>
      </c>
      <c r="R185" s="13">
        <f t="shared" ca="1" si="33"/>
        <v>2.7402358871114019E-3</v>
      </c>
    </row>
    <row r="186" spans="1:18">
      <c r="A186" s="117"/>
      <c r="B186" s="117"/>
      <c r="C186" s="171"/>
      <c r="D186" s="118">
        <f t="shared" si="30"/>
        <v>0</v>
      </c>
      <c r="E186" s="118">
        <f t="shared" si="30"/>
        <v>0</v>
      </c>
      <c r="F186" s="56">
        <f t="shared" si="31"/>
        <v>0</v>
      </c>
      <c r="G186" s="56">
        <f t="shared" si="31"/>
        <v>0</v>
      </c>
      <c r="H186" s="56">
        <f t="shared" si="34"/>
        <v>0</v>
      </c>
      <c r="I186" s="56">
        <f t="shared" si="35"/>
        <v>0</v>
      </c>
      <c r="J186" s="56">
        <f t="shared" si="36"/>
        <v>0</v>
      </c>
      <c r="K186" s="56">
        <f t="shared" si="37"/>
        <v>0</v>
      </c>
      <c r="L186" s="56">
        <f t="shared" si="38"/>
        <v>0</v>
      </c>
      <c r="M186" s="56">
        <f t="shared" ca="1" si="32"/>
        <v>-2.7402358871114019E-3</v>
      </c>
      <c r="N186" s="56">
        <f t="shared" ca="1" si="39"/>
        <v>0</v>
      </c>
      <c r="O186" s="169">
        <f t="shared" ca="1" si="40"/>
        <v>0</v>
      </c>
      <c r="P186" s="56">
        <f t="shared" ca="1" si="41"/>
        <v>0</v>
      </c>
      <c r="Q186" s="56">
        <f t="shared" ca="1" si="42"/>
        <v>0</v>
      </c>
      <c r="R186" s="13">
        <f t="shared" ca="1" si="33"/>
        <v>2.7402358871114019E-3</v>
      </c>
    </row>
    <row r="187" spans="1:18">
      <c r="A187" s="117"/>
      <c r="B187" s="117"/>
      <c r="C187" s="171"/>
      <c r="D187" s="118">
        <f t="shared" si="30"/>
        <v>0</v>
      </c>
      <c r="E187" s="118">
        <f t="shared" si="30"/>
        <v>0</v>
      </c>
      <c r="F187" s="56">
        <f t="shared" si="31"/>
        <v>0</v>
      </c>
      <c r="G187" s="56">
        <f t="shared" si="31"/>
        <v>0</v>
      </c>
      <c r="H187" s="56">
        <f t="shared" si="34"/>
        <v>0</v>
      </c>
      <c r="I187" s="56">
        <f t="shared" si="35"/>
        <v>0</v>
      </c>
      <c r="J187" s="56">
        <f t="shared" si="36"/>
        <v>0</v>
      </c>
      <c r="K187" s="56">
        <f t="shared" si="37"/>
        <v>0</v>
      </c>
      <c r="L187" s="56">
        <f t="shared" si="38"/>
        <v>0</v>
      </c>
      <c r="M187" s="56">
        <f t="shared" ca="1" si="32"/>
        <v>-2.7402358871114019E-3</v>
      </c>
      <c r="N187" s="56">
        <f t="shared" ca="1" si="39"/>
        <v>0</v>
      </c>
      <c r="O187" s="169">
        <f t="shared" ca="1" si="40"/>
        <v>0</v>
      </c>
      <c r="P187" s="56">
        <f t="shared" ca="1" si="41"/>
        <v>0</v>
      </c>
      <c r="Q187" s="56">
        <f t="shared" ca="1" si="42"/>
        <v>0</v>
      </c>
      <c r="R187" s="13">
        <f t="shared" ca="1" si="33"/>
        <v>2.7402358871114019E-3</v>
      </c>
    </row>
    <row r="188" spans="1:18">
      <c r="A188" s="117"/>
      <c r="B188" s="117"/>
      <c r="C188" s="171"/>
      <c r="D188" s="118">
        <f t="shared" si="30"/>
        <v>0</v>
      </c>
      <c r="E188" s="118">
        <f t="shared" si="30"/>
        <v>0</v>
      </c>
      <c r="F188" s="56">
        <f t="shared" si="31"/>
        <v>0</v>
      </c>
      <c r="G188" s="56">
        <f t="shared" si="31"/>
        <v>0</v>
      </c>
      <c r="H188" s="56">
        <f t="shared" si="34"/>
        <v>0</v>
      </c>
      <c r="I188" s="56">
        <f t="shared" si="35"/>
        <v>0</v>
      </c>
      <c r="J188" s="56">
        <f t="shared" si="36"/>
        <v>0</v>
      </c>
      <c r="K188" s="56">
        <f t="shared" si="37"/>
        <v>0</v>
      </c>
      <c r="L188" s="56">
        <f t="shared" si="38"/>
        <v>0</v>
      </c>
      <c r="M188" s="56">
        <f t="shared" ca="1" si="32"/>
        <v>-2.7402358871114019E-3</v>
      </c>
      <c r="N188" s="56">
        <f t="shared" ca="1" si="39"/>
        <v>0</v>
      </c>
      <c r="O188" s="169">
        <f t="shared" ca="1" si="40"/>
        <v>0</v>
      </c>
      <c r="P188" s="56">
        <f t="shared" ca="1" si="41"/>
        <v>0</v>
      </c>
      <c r="Q188" s="56">
        <f t="shared" ca="1" si="42"/>
        <v>0</v>
      </c>
      <c r="R188" s="13">
        <f t="shared" ca="1" si="33"/>
        <v>2.7402358871114019E-3</v>
      </c>
    </row>
    <row r="189" spans="1:18">
      <c r="A189" s="117"/>
      <c r="B189" s="117"/>
      <c r="C189" s="171"/>
      <c r="D189" s="118">
        <f t="shared" si="30"/>
        <v>0</v>
      </c>
      <c r="E189" s="118">
        <f t="shared" si="30"/>
        <v>0</v>
      </c>
      <c r="F189" s="56">
        <f t="shared" si="31"/>
        <v>0</v>
      </c>
      <c r="G189" s="56">
        <f t="shared" si="31"/>
        <v>0</v>
      </c>
      <c r="H189" s="56">
        <f t="shared" si="34"/>
        <v>0</v>
      </c>
      <c r="I189" s="56">
        <f t="shared" si="35"/>
        <v>0</v>
      </c>
      <c r="J189" s="56">
        <f t="shared" si="36"/>
        <v>0</v>
      </c>
      <c r="K189" s="56">
        <f t="shared" si="37"/>
        <v>0</v>
      </c>
      <c r="L189" s="56">
        <f t="shared" si="38"/>
        <v>0</v>
      </c>
      <c r="M189" s="56">
        <f t="shared" ca="1" si="32"/>
        <v>-2.7402358871114019E-3</v>
      </c>
      <c r="N189" s="56">
        <f t="shared" ca="1" si="39"/>
        <v>0</v>
      </c>
      <c r="O189" s="169">
        <f t="shared" ca="1" si="40"/>
        <v>0</v>
      </c>
      <c r="P189" s="56">
        <f t="shared" ca="1" si="41"/>
        <v>0</v>
      </c>
      <c r="Q189" s="56">
        <f t="shared" ca="1" si="42"/>
        <v>0</v>
      </c>
      <c r="R189" s="13">
        <f t="shared" ca="1" si="33"/>
        <v>2.7402358871114019E-3</v>
      </c>
    </row>
    <row r="190" spans="1:18">
      <c r="A190" s="117"/>
      <c r="B190" s="117"/>
      <c r="C190" s="171"/>
      <c r="D190" s="118">
        <f t="shared" si="30"/>
        <v>0</v>
      </c>
      <c r="E190" s="118">
        <f t="shared" si="30"/>
        <v>0</v>
      </c>
      <c r="F190" s="56">
        <f t="shared" si="31"/>
        <v>0</v>
      </c>
      <c r="G190" s="56">
        <f t="shared" si="31"/>
        <v>0</v>
      </c>
      <c r="H190" s="56">
        <f t="shared" si="34"/>
        <v>0</v>
      </c>
      <c r="I190" s="56">
        <f t="shared" si="35"/>
        <v>0</v>
      </c>
      <c r="J190" s="56">
        <f t="shared" si="36"/>
        <v>0</v>
      </c>
      <c r="K190" s="56">
        <f t="shared" si="37"/>
        <v>0</v>
      </c>
      <c r="L190" s="56">
        <f t="shared" si="38"/>
        <v>0</v>
      </c>
      <c r="M190" s="56">
        <f t="shared" ca="1" si="32"/>
        <v>-2.7402358871114019E-3</v>
      </c>
      <c r="N190" s="56">
        <f t="shared" ca="1" si="39"/>
        <v>0</v>
      </c>
      <c r="O190" s="169">
        <f t="shared" ca="1" si="40"/>
        <v>0</v>
      </c>
      <c r="P190" s="56">
        <f t="shared" ca="1" si="41"/>
        <v>0</v>
      </c>
      <c r="Q190" s="56">
        <f t="shared" ca="1" si="42"/>
        <v>0</v>
      </c>
      <c r="R190" s="13">
        <f t="shared" ca="1" si="33"/>
        <v>2.7402358871114019E-3</v>
      </c>
    </row>
    <row r="191" spans="1:18">
      <c r="A191" s="117"/>
      <c r="B191" s="117"/>
      <c r="C191" s="171"/>
      <c r="D191" s="118">
        <f t="shared" si="30"/>
        <v>0</v>
      </c>
      <c r="E191" s="118">
        <f t="shared" si="30"/>
        <v>0</v>
      </c>
      <c r="F191" s="56">
        <f t="shared" si="31"/>
        <v>0</v>
      </c>
      <c r="G191" s="56">
        <f t="shared" si="31"/>
        <v>0</v>
      </c>
      <c r="H191" s="56">
        <f t="shared" si="34"/>
        <v>0</v>
      </c>
      <c r="I191" s="56">
        <f t="shared" si="35"/>
        <v>0</v>
      </c>
      <c r="J191" s="56">
        <f t="shared" si="36"/>
        <v>0</v>
      </c>
      <c r="K191" s="56">
        <f t="shared" si="37"/>
        <v>0</v>
      </c>
      <c r="L191" s="56">
        <f t="shared" si="38"/>
        <v>0</v>
      </c>
      <c r="M191" s="56">
        <f t="shared" ca="1" si="32"/>
        <v>-2.7402358871114019E-3</v>
      </c>
      <c r="N191" s="56">
        <f t="shared" ca="1" si="39"/>
        <v>0</v>
      </c>
      <c r="O191" s="169">
        <f t="shared" ca="1" si="40"/>
        <v>0</v>
      </c>
      <c r="P191" s="56">
        <f t="shared" ca="1" si="41"/>
        <v>0</v>
      </c>
      <c r="Q191" s="56">
        <f t="shared" ca="1" si="42"/>
        <v>0</v>
      </c>
      <c r="R191" s="13">
        <f t="shared" ca="1" si="33"/>
        <v>2.7402358871114019E-3</v>
      </c>
    </row>
    <row r="192" spans="1:18">
      <c r="A192" s="117"/>
      <c r="B192" s="117"/>
      <c r="C192" s="171"/>
      <c r="D192" s="118">
        <f t="shared" si="30"/>
        <v>0</v>
      </c>
      <c r="E192" s="118">
        <f t="shared" si="30"/>
        <v>0</v>
      </c>
      <c r="F192" s="56">
        <f t="shared" si="31"/>
        <v>0</v>
      </c>
      <c r="G192" s="56">
        <f t="shared" si="31"/>
        <v>0</v>
      </c>
      <c r="H192" s="56">
        <f t="shared" si="34"/>
        <v>0</v>
      </c>
      <c r="I192" s="56">
        <f t="shared" si="35"/>
        <v>0</v>
      </c>
      <c r="J192" s="56">
        <f t="shared" si="36"/>
        <v>0</v>
      </c>
      <c r="K192" s="56">
        <f t="shared" si="37"/>
        <v>0</v>
      </c>
      <c r="L192" s="56">
        <f t="shared" si="38"/>
        <v>0</v>
      </c>
      <c r="M192" s="56">
        <f t="shared" ca="1" si="32"/>
        <v>-2.7402358871114019E-3</v>
      </c>
      <c r="N192" s="56">
        <f t="shared" ca="1" si="39"/>
        <v>0</v>
      </c>
      <c r="O192" s="169">
        <f t="shared" ca="1" si="40"/>
        <v>0</v>
      </c>
      <c r="P192" s="56">
        <f t="shared" ca="1" si="41"/>
        <v>0</v>
      </c>
      <c r="Q192" s="56">
        <f t="shared" ca="1" si="42"/>
        <v>0</v>
      </c>
      <c r="R192" s="13">
        <f t="shared" ca="1" si="33"/>
        <v>2.7402358871114019E-3</v>
      </c>
    </row>
    <row r="193" spans="1:18">
      <c r="A193" s="117"/>
      <c r="B193" s="117"/>
      <c r="C193" s="171"/>
      <c r="D193" s="118">
        <f t="shared" si="30"/>
        <v>0</v>
      </c>
      <c r="E193" s="118">
        <f t="shared" si="30"/>
        <v>0</v>
      </c>
      <c r="F193" s="56">
        <f t="shared" si="31"/>
        <v>0</v>
      </c>
      <c r="G193" s="56">
        <f t="shared" si="31"/>
        <v>0</v>
      </c>
      <c r="H193" s="56">
        <f t="shared" si="34"/>
        <v>0</v>
      </c>
      <c r="I193" s="56">
        <f t="shared" si="35"/>
        <v>0</v>
      </c>
      <c r="J193" s="56">
        <f t="shared" si="36"/>
        <v>0</v>
      </c>
      <c r="K193" s="56">
        <f t="shared" si="37"/>
        <v>0</v>
      </c>
      <c r="L193" s="56">
        <f t="shared" si="38"/>
        <v>0</v>
      </c>
      <c r="M193" s="56">
        <f t="shared" ca="1" si="32"/>
        <v>-2.7402358871114019E-3</v>
      </c>
      <c r="N193" s="56">
        <f t="shared" ca="1" si="39"/>
        <v>0</v>
      </c>
      <c r="O193" s="169">
        <f t="shared" ca="1" si="40"/>
        <v>0</v>
      </c>
      <c r="P193" s="56">
        <f t="shared" ca="1" si="41"/>
        <v>0</v>
      </c>
      <c r="Q193" s="56">
        <f t="shared" ca="1" si="42"/>
        <v>0</v>
      </c>
      <c r="R193" s="13">
        <f t="shared" ca="1" si="33"/>
        <v>2.7402358871114019E-3</v>
      </c>
    </row>
    <row r="194" spans="1:18">
      <c r="A194" s="117"/>
      <c r="B194" s="117"/>
      <c r="C194" s="171"/>
      <c r="D194" s="118">
        <f t="shared" si="30"/>
        <v>0</v>
      </c>
      <c r="E194" s="118">
        <f t="shared" si="30"/>
        <v>0</v>
      </c>
      <c r="F194" s="56">
        <f t="shared" si="31"/>
        <v>0</v>
      </c>
      <c r="G194" s="56">
        <f t="shared" si="31"/>
        <v>0</v>
      </c>
      <c r="H194" s="56">
        <f t="shared" si="34"/>
        <v>0</v>
      </c>
      <c r="I194" s="56">
        <f t="shared" si="35"/>
        <v>0</v>
      </c>
      <c r="J194" s="56">
        <f t="shared" si="36"/>
        <v>0</v>
      </c>
      <c r="K194" s="56">
        <f t="shared" si="37"/>
        <v>0</v>
      </c>
      <c r="L194" s="56">
        <f t="shared" si="38"/>
        <v>0</v>
      </c>
      <c r="M194" s="56">
        <f t="shared" ca="1" si="32"/>
        <v>-2.7402358871114019E-3</v>
      </c>
      <c r="N194" s="56">
        <f t="shared" ca="1" si="39"/>
        <v>0</v>
      </c>
      <c r="O194" s="169">
        <f t="shared" ca="1" si="40"/>
        <v>0</v>
      </c>
      <c r="P194" s="56">
        <f t="shared" ca="1" si="41"/>
        <v>0</v>
      </c>
      <c r="Q194" s="56">
        <f t="shared" ca="1" si="42"/>
        <v>0</v>
      </c>
      <c r="R194" s="13">
        <f t="shared" ca="1" si="33"/>
        <v>2.7402358871114019E-3</v>
      </c>
    </row>
    <row r="195" spans="1:18">
      <c r="A195" s="117"/>
      <c r="B195" s="117"/>
      <c r="C195" s="171"/>
      <c r="D195" s="118">
        <f t="shared" si="30"/>
        <v>0</v>
      </c>
      <c r="E195" s="118">
        <f t="shared" si="30"/>
        <v>0</v>
      </c>
      <c r="F195" s="56">
        <f t="shared" si="31"/>
        <v>0</v>
      </c>
      <c r="G195" s="56">
        <f t="shared" si="31"/>
        <v>0</v>
      </c>
      <c r="H195" s="56">
        <f t="shared" si="34"/>
        <v>0</v>
      </c>
      <c r="I195" s="56">
        <f t="shared" si="35"/>
        <v>0</v>
      </c>
      <c r="J195" s="56">
        <f t="shared" si="36"/>
        <v>0</v>
      </c>
      <c r="K195" s="56">
        <f t="shared" si="37"/>
        <v>0</v>
      </c>
      <c r="L195" s="56">
        <f t="shared" si="38"/>
        <v>0</v>
      </c>
      <c r="M195" s="56">
        <f t="shared" ca="1" si="32"/>
        <v>-2.7402358871114019E-3</v>
      </c>
      <c r="N195" s="56">
        <f t="shared" ca="1" si="39"/>
        <v>0</v>
      </c>
      <c r="O195" s="169">
        <f t="shared" ca="1" si="40"/>
        <v>0</v>
      </c>
      <c r="P195" s="56">
        <f t="shared" ca="1" si="41"/>
        <v>0</v>
      </c>
      <c r="Q195" s="56">
        <f t="shared" ca="1" si="42"/>
        <v>0</v>
      </c>
      <c r="R195" s="13">
        <f t="shared" ca="1" si="33"/>
        <v>2.7402358871114019E-3</v>
      </c>
    </row>
    <row r="196" spans="1:18">
      <c r="A196" s="117"/>
      <c r="B196" s="117"/>
      <c r="C196" s="171"/>
      <c r="D196" s="118">
        <f t="shared" si="30"/>
        <v>0</v>
      </c>
      <c r="E196" s="118">
        <f t="shared" si="30"/>
        <v>0</v>
      </c>
      <c r="F196" s="56">
        <f t="shared" si="31"/>
        <v>0</v>
      </c>
      <c r="G196" s="56">
        <f t="shared" si="31"/>
        <v>0</v>
      </c>
      <c r="H196" s="56">
        <f t="shared" si="34"/>
        <v>0</v>
      </c>
      <c r="I196" s="56">
        <f t="shared" si="35"/>
        <v>0</v>
      </c>
      <c r="J196" s="56">
        <f t="shared" si="36"/>
        <v>0</v>
      </c>
      <c r="K196" s="56">
        <f t="shared" si="37"/>
        <v>0</v>
      </c>
      <c r="L196" s="56">
        <f t="shared" si="38"/>
        <v>0</v>
      </c>
      <c r="M196" s="56">
        <f t="shared" ca="1" si="32"/>
        <v>-2.7402358871114019E-3</v>
      </c>
      <c r="N196" s="56">
        <f t="shared" ca="1" si="39"/>
        <v>0</v>
      </c>
      <c r="O196" s="169">
        <f t="shared" ca="1" si="40"/>
        <v>0</v>
      </c>
      <c r="P196" s="56">
        <f t="shared" ca="1" si="41"/>
        <v>0</v>
      </c>
      <c r="Q196" s="56">
        <f t="shared" ca="1" si="42"/>
        <v>0</v>
      </c>
      <c r="R196" s="13">
        <f t="shared" ca="1" si="33"/>
        <v>2.7402358871114019E-3</v>
      </c>
    </row>
    <row r="197" spans="1:18">
      <c r="A197" s="117"/>
      <c r="B197" s="117"/>
      <c r="C197" s="171"/>
      <c r="D197" s="118">
        <f t="shared" si="30"/>
        <v>0</v>
      </c>
      <c r="E197" s="118">
        <f t="shared" si="30"/>
        <v>0</v>
      </c>
      <c r="F197" s="56">
        <f t="shared" si="31"/>
        <v>0</v>
      </c>
      <c r="G197" s="56">
        <f t="shared" si="31"/>
        <v>0</v>
      </c>
      <c r="H197" s="56">
        <f t="shared" si="34"/>
        <v>0</v>
      </c>
      <c r="I197" s="56">
        <f t="shared" si="35"/>
        <v>0</v>
      </c>
      <c r="J197" s="56">
        <f t="shared" si="36"/>
        <v>0</v>
      </c>
      <c r="K197" s="56">
        <f t="shared" si="37"/>
        <v>0</v>
      </c>
      <c r="L197" s="56">
        <f t="shared" si="38"/>
        <v>0</v>
      </c>
      <c r="M197" s="56">
        <f t="shared" ca="1" si="32"/>
        <v>-2.7402358871114019E-3</v>
      </c>
      <c r="N197" s="56">
        <f t="shared" ca="1" si="39"/>
        <v>0</v>
      </c>
      <c r="O197" s="169">
        <f t="shared" ca="1" si="40"/>
        <v>0</v>
      </c>
      <c r="P197" s="56">
        <f t="shared" ca="1" si="41"/>
        <v>0</v>
      </c>
      <c r="Q197" s="56">
        <f t="shared" ca="1" si="42"/>
        <v>0</v>
      </c>
      <c r="R197" s="13">
        <f t="shared" ca="1" si="33"/>
        <v>2.7402358871114019E-3</v>
      </c>
    </row>
    <row r="198" spans="1:18">
      <c r="A198" s="117"/>
      <c r="B198" s="117"/>
      <c r="C198" s="171"/>
      <c r="D198" s="118">
        <f t="shared" si="30"/>
        <v>0</v>
      </c>
      <c r="E198" s="118">
        <f t="shared" si="30"/>
        <v>0</v>
      </c>
      <c r="F198" s="56">
        <f t="shared" si="31"/>
        <v>0</v>
      </c>
      <c r="G198" s="56">
        <f t="shared" si="31"/>
        <v>0</v>
      </c>
      <c r="H198" s="56">
        <f t="shared" si="34"/>
        <v>0</v>
      </c>
      <c r="I198" s="56">
        <f t="shared" si="35"/>
        <v>0</v>
      </c>
      <c r="J198" s="56">
        <f t="shared" si="36"/>
        <v>0</v>
      </c>
      <c r="K198" s="56">
        <f t="shared" si="37"/>
        <v>0</v>
      </c>
      <c r="L198" s="56">
        <f t="shared" si="38"/>
        <v>0</v>
      </c>
      <c r="M198" s="56">
        <f t="shared" ca="1" si="32"/>
        <v>-2.7402358871114019E-3</v>
      </c>
      <c r="N198" s="56">
        <f t="shared" ca="1" si="39"/>
        <v>0</v>
      </c>
      <c r="O198" s="169">
        <f t="shared" ca="1" si="40"/>
        <v>0</v>
      </c>
      <c r="P198" s="56">
        <f t="shared" ca="1" si="41"/>
        <v>0</v>
      </c>
      <c r="Q198" s="56">
        <f t="shared" ca="1" si="42"/>
        <v>0</v>
      </c>
      <c r="R198" s="13">
        <f t="shared" ca="1" si="33"/>
        <v>2.7402358871114019E-3</v>
      </c>
    </row>
    <row r="199" spans="1:18">
      <c r="A199" s="117"/>
      <c r="B199" s="117"/>
      <c r="C199" s="171"/>
      <c r="D199" s="118">
        <f t="shared" si="30"/>
        <v>0</v>
      </c>
      <c r="E199" s="118">
        <f t="shared" si="30"/>
        <v>0</v>
      </c>
      <c r="F199" s="56">
        <f t="shared" si="31"/>
        <v>0</v>
      </c>
      <c r="G199" s="56">
        <f t="shared" si="31"/>
        <v>0</v>
      </c>
      <c r="H199" s="56">
        <f t="shared" si="34"/>
        <v>0</v>
      </c>
      <c r="I199" s="56">
        <f t="shared" si="35"/>
        <v>0</v>
      </c>
      <c r="J199" s="56">
        <f t="shared" si="36"/>
        <v>0</v>
      </c>
      <c r="K199" s="56">
        <f t="shared" si="37"/>
        <v>0</v>
      </c>
      <c r="L199" s="56">
        <f t="shared" si="38"/>
        <v>0</v>
      </c>
      <c r="M199" s="56">
        <f t="shared" ca="1" si="32"/>
        <v>-2.7402358871114019E-3</v>
      </c>
      <c r="N199" s="56">
        <f t="shared" ca="1" si="39"/>
        <v>0</v>
      </c>
      <c r="O199" s="169">
        <f t="shared" ca="1" si="40"/>
        <v>0</v>
      </c>
      <c r="P199" s="56">
        <f t="shared" ca="1" si="41"/>
        <v>0</v>
      </c>
      <c r="Q199" s="56">
        <f t="shared" ca="1" si="42"/>
        <v>0</v>
      </c>
      <c r="R199" s="13">
        <f t="shared" ca="1" si="33"/>
        <v>2.7402358871114019E-3</v>
      </c>
    </row>
    <row r="200" spans="1:18">
      <c r="A200" s="117"/>
      <c r="B200" s="117"/>
      <c r="C200" s="171"/>
      <c r="D200" s="118">
        <f t="shared" si="30"/>
        <v>0</v>
      </c>
      <c r="E200" s="118">
        <f t="shared" si="30"/>
        <v>0</v>
      </c>
      <c r="F200" s="56">
        <f t="shared" si="31"/>
        <v>0</v>
      </c>
      <c r="G200" s="56">
        <f t="shared" si="31"/>
        <v>0</v>
      </c>
      <c r="H200" s="56">
        <f t="shared" si="34"/>
        <v>0</v>
      </c>
      <c r="I200" s="56">
        <f t="shared" si="35"/>
        <v>0</v>
      </c>
      <c r="J200" s="56">
        <f t="shared" si="36"/>
        <v>0</v>
      </c>
      <c r="K200" s="56">
        <f t="shared" si="37"/>
        <v>0</v>
      </c>
      <c r="L200" s="56">
        <f t="shared" si="38"/>
        <v>0</v>
      </c>
      <c r="M200" s="56">
        <f t="shared" ca="1" si="32"/>
        <v>-2.7402358871114019E-3</v>
      </c>
      <c r="N200" s="56">
        <f t="shared" ca="1" si="39"/>
        <v>0</v>
      </c>
      <c r="O200" s="169">
        <f t="shared" ca="1" si="40"/>
        <v>0</v>
      </c>
      <c r="P200" s="56">
        <f t="shared" ca="1" si="41"/>
        <v>0</v>
      </c>
      <c r="Q200" s="56">
        <f t="shared" ca="1" si="42"/>
        <v>0</v>
      </c>
      <c r="R200" s="13">
        <f t="shared" ca="1" si="33"/>
        <v>2.7402358871114019E-3</v>
      </c>
    </row>
    <row r="201" spans="1:18">
      <c r="A201" s="117"/>
      <c r="B201" s="117"/>
      <c r="C201" s="171"/>
      <c r="D201" s="118">
        <f t="shared" si="30"/>
        <v>0</v>
      </c>
      <c r="E201" s="118">
        <f t="shared" si="30"/>
        <v>0</v>
      </c>
      <c r="F201" s="56">
        <f t="shared" si="31"/>
        <v>0</v>
      </c>
      <c r="G201" s="56">
        <f t="shared" si="31"/>
        <v>0</v>
      </c>
      <c r="H201" s="56">
        <f t="shared" si="34"/>
        <v>0</v>
      </c>
      <c r="I201" s="56">
        <f t="shared" si="35"/>
        <v>0</v>
      </c>
      <c r="J201" s="56">
        <f t="shared" si="36"/>
        <v>0</v>
      </c>
      <c r="K201" s="56">
        <f t="shared" si="37"/>
        <v>0</v>
      </c>
      <c r="L201" s="56">
        <f t="shared" si="38"/>
        <v>0</v>
      </c>
      <c r="M201" s="56">
        <f t="shared" ca="1" si="32"/>
        <v>-2.7402358871114019E-3</v>
      </c>
      <c r="N201" s="56">
        <f t="shared" ca="1" si="39"/>
        <v>0</v>
      </c>
      <c r="O201" s="169">
        <f t="shared" ca="1" si="40"/>
        <v>0</v>
      </c>
      <c r="P201" s="56">
        <f t="shared" ca="1" si="41"/>
        <v>0</v>
      </c>
      <c r="Q201" s="56">
        <f t="shared" ca="1" si="42"/>
        <v>0</v>
      </c>
      <c r="R201" s="13">
        <f t="shared" ca="1" si="33"/>
        <v>2.7402358871114019E-3</v>
      </c>
    </row>
    <row r="202" spans="1:18">
      <c r="A202" s="117"/>
      <c r="B202" s="117"/>
      <c r="C202" s="171"/>
      <c r="D202" s="118">
        <f t="shared" si="30"/>
        <v>0</v>
      </c>
      <c r="E202" s="118">
        <f t="shared" si="30"/>
        <v>0</v>
      </c>
      <c r="F202" s="56">
        <f t="shared" si="31"/>
        <v>0</v>
      </c>
      <c r="G202" s="56">
        <f t="shared" si="31"/>
        <v>0</v>
      </c>
      <c r="H202" s="56">
        <f t="shared" si="34"/>
        <v>0</v>
      </c>
      <c r="I202" s="56">
        <f t="shared" si="35"/>
        <v>0</v>
      </c>
      <c r="J202" s="56">
        <f t="shared" si="36"/>
        <v>0</v>
      </c>
      <c r="K202" s="56">
        <f t="shared" si="37"/>
        <v>0</v>
      </c>
      <c r="L202" s="56">
        <f t="shared" si="38"/>
        <v>0</v>
      </c>
      <c r="M202" s="56">
        <f t="shared" ca="1" si="32"/>
        <v>-2.7402358871114019E-3</v>
      </c>
      <c r="N202" s="56">
        <f t="shared" ca="1" si="39"/>
        <v>0</v>
      </c>
      <c r="O202" s="169">
        <f t="shared" ca="1" si="40"/>
        <v>0</v>
      </c>
      <c r="P202" s="56">
        <f t="shared" ca="1" si="41"/>
        <v>0</v>
      </c>
      <c r="Q202" s="56">
        <f t="shared" ca="1" si="42"/>
        <v>0</v>
      </c>
      <c r="R202" s="13">
        <f t="shared" ca="1" si="33"/>
        <v>2.7402358871114019E-3</v>
      </c>
    </row>
    <row r="203" spans="1:18">
      <c r="A203" s="117"/>
      <c r="B203" s="117"/>
      <c r="C203" s="171"/>
      <c r="D203" s="118">
        <f t="shared" si="30"/>
        <v>0</v>
      </c>
      <c r="E203" s="118">
        <f t="shared" si="30"/>
        <v>0</v>
      </c>
      <c r="F203" s="56">
        <f t="shared" si="31"/>
        <v>0</v>
      </c>
      <c r="G203" s="56">
        <f t="shared" si="31"/>
        <v>0</v>
      </c>
      <c r="H203" s="56">
        <f t="shared" si="34"/>
        <v>0</v>
      </c>
      <c r="I203" s="56">
        <f t="shared" si="35"/>
        <v>0</v>
      </c>
      <c r="J203" s="56">
        <f t="shared" si="36"/>
        <v>0</v>
      </c>
      <c r="K203" s="56">
        <f t="shared" si="37"/>
        <v>0</v>
      </c>
      <c r="L203" s="56">
        <f t="shared" si="38"/>
        <v>0</v>
      </c>
      <c r="M203" s="56">
        <f t="shared" ca="1" si="32"/>
        <v>-2.7402358871114019E-3</v>
      </c>
      <c r="N203" s="56">
        <f t="shared" ca="1" si="39"/>
        <v>0</v>
      </c>
      <c r="O203" s="169">
        <f t="shared" ca="1" si="40"/>
        <v>0</v>
      </c>
      <c r="P203" s="56">
        <f t="shared" ca="1" si="41"/>
        <v>0</v>
      </c>
      <c r="Q203" s="56">
        <f t="shared" ca="1" si="42"/>
        <v>0</v>
      </c>
      <c r="R203" s="13">
        <f t="shared" ca="1" si="33"/>
        <v>2.7402358871114019E-3</v>
      </c>
    </row>
    <row r="204" spans="1:18">
      <c r="A204" s="117"/>
      <c r="B204" s="117"/>
      <c r="C204" s="171"/>
      <c r="D204" s="118">
        <f t="shared" si="30"/>
        <v>0</v>
      </c>
      <c r="E204" s="118">
        <f t="shared" si="30"/>
        <v>0</v>
      </c>
      <c r="F204" s="56">
        <f t="shared" si="31"/>
        <v>0</v>
      </c>
      <c r="G204" s="56">
        <f t="shared" si="31"/>
        <v>0</v>
      </c>
      <c r="H204" s="56">
        <f t="shared" si="34"/>
        <v>0</v>
      </c>
      <c r="I204" s="56">
        <f t="shared" si="35"/>
        <v>0</v>
      </c>
      <c r="J204" s="56">
        <f t="shared" si="36"/>
        <v>0</v>
      </c>
      <c r="K204" s="56">
        <f t="shared" si="37"/>
        <v>0</v>
      </c>
      <c r="L204" s="56">
        <f t="shared" si="38"/>
        <v>0</v>
      </c>
      <c r="M204" s="56">
        <f t="shared" ca="1" si="32"/>
        <v>-2.7402358871114019E-3</v>
      </c>
      <c r="N204" s="56">
        <f t="shared" ca="1" si="39"/>
        <v>0</v>
      </c>
      <c r="O204" s="169">
        <f t="shared" ca="1" si="40"/>
        <v>0</v>
      </c>
      <c r="P204" s="56">
        <f t="shared" ca="1" si="41"/>
        <v>0</v>
      </c>
      <c r="Q204" s="56">
        <f t="shared" ca="1" si="42"/>
        <v>0</v>
      </c>
      <c r="R204" s="13">
        <f t="shared" ca="1" si="33"/>
        <v>2.7402358871114019E-3</v>
      </c>
    </row>
    <row r="205" spans="1:18">
      <c r="A205" s="117"/>
      <c r="B205" s="117"/>
      <c r="C205" s="171"/>
      <c r="D205" s="118">
        <f t="shared" si="30"/>
        <v>0</v>
      </c>
      <c r="E205" s="118">
        <f t="shared" si="30"/>
        <v>0</v>
      </c>
      <c r="F205" s="56">
        <f t="shared" si="31"/>
        <v>0</v>
      </c>
      <c r="G205" s="56">
        <f t="shared" si="31"/>
        <v>0</v>
      </c>
      <c r="H205" s="56">
        <f t="shared" si="34"/>
        <v>0</v>
      </c>
      <c r="I205" s="56">
        <f t="shared" si="35"/>
        <v>0</v>
      </c>
      <c r="J205" s="56">
        <f t="shared" si="36"/>
        <v>0</v>
      </c>
      <c r="K205" s="56">
        <f t="shared" si="37"/>
        <v>0</v>
      </c>
      <c r="L205" s="56">
        <f t="shared" si="38"/>
        <v>0</v>
      </c>
      <c r="M205" s="56">
        <f t="shared" ca="1" si="32"/>
        <v>-2.7402358871114019E-3</v>
      </c>
      <c r="N205" s="56">
        <f t="shared" ca="1" si="39"/>
        <v>0</v>
      </c>
      <c r="O205" s="169">
        <f t="shared" ca="1" si="40"/>
        <v>0</v>
      </c>
      <c r="P205" s="56">
        <f t="shared" ca="1" si="41"/>
        <v>0</v>
      </c>
      <c r="Q205" s="56">
        <f t="shared" ca="1" si="42"/>
        <v>0</v>
      </c>
      <c r="R205" s="13">
        <f t="shared" ca="1" si="33"/>
        <v>2.7402358871114019E-3</v>
      </c>
    </row>
    <row r="206" spans="1:18">
      <c r="A206" s="117"/>
      <c r="B206" s="117"/>
      <c r="C206" s="171"/>
      <c r="D206" s="118">
        <f t="shared" si="30"/>
        <v>0</v>
      </c>
      <c r="E206" s="118">
        <f t="shared" si="30"/>
        <v>0</v>
      </c>
      <c r="F206" s="56">
        <f t="shared" si="31"/>
        <v>0</v>
      </c>
      <c r="G206" s="56">
        <f t="shared" si="31"/>
        <v>0</v>
      </c>
      <c r="H206" s="56">
        <f t="shared" si="34"/>
        <v>0</v>
      </c>
      <c r="I206" s="56">
        <f t="shared" si="35"/>
        <v>0</v>
      </c>
      <c r="J206" s="56">
        <f t="shared" si="36"/>
        <v>0</v>
      </c>
      <c r="K206" s="56">
        <f t="shared" si="37"/>
        <v>0</v>
      </c>
      <c r="L206" s="56">
        <f t="shared" si="38"/>
        <v>0</v>
      </c>
      <c r="M206" s="56">
        <f t="shared" ca="1" si="32"/>
        <v>-2.7402358871114019E-3</v>
      </c>
      <c r="N206" s="56">
        <f t="shared" ca="1" si="39"/>
        <v>0</v>
      </c>
      <c r="O206" s="169">
        <f t="shared" ca="1" si="40"/>
        <v>0</v>
      </c>
      <c r="P206" s="56">
        <f t="shared" ca="1" si="41"/>
        <v>0</v>
      </c>
      <c r="Q206" s="56">
        <f t="shared" ca="1" si="42"/>
        <v>0</v>
      </c>
      <c r="R206" s="13">
        <f t="shared" ca="1" si="33"/>
        <v>2.7402358871114019E-3</v>
      </c>
    </row>
    <row r="207" spans="1:18">
      <c r="A207" s="117"/>
      <c r="B207" s="117"/>
      <c r="C207" s="171"/>
      <c r="D207" s="118">
        <f t="shared" si="30"/>
        <v>0</v>
      </c>
      <c r="E207" s="118">
        <f t="shared" si="30"/>
        <v>0</v>
      </c>
      <c r="F207" s="56">
        <f t="shared" si="31"/>
        <v>0</v>
      </c>
      <c r="G207" s="56">
        <f t="shared" si="31"/>
        <v>0</v>
      </c>
      <c r="H207" s="56">
        <f t="shared" si="34"/>
        <v>0</v>
      </c>
      <c r="I207" s="56">
        <f t="shared" si="35"/>
        <v>0</v>
      </c>
      <c r="J207" s="56">
        <f t="shared" si="36"/>
        <v>0</v>
      </c>
      <c r="K207" s="56">
        <f t="shared" si="37"/>
        <v>0</v>
      </c>
      <c r="L207" s="56">
        <f t="shared" si="38"/>
        <v>0</v>
      </c>
      <c r="M207" s="56">
        <f t="shared" ca="1" si="32"/>
        <v>-2.7402358871114019E-3</v>
      </c>
      <c r="N207" s="56">
        <f t="shared" ca="1" si="39"/>
        <v>0</v>
      </c>
      <c r="O207" s="169">
        <f t="shared" ca="1" si="40"/>
        <v>0</v>
      </c>
      <c r="P207" s="56">
        <f t="shared" ca="1" si="41"/>
        <v>0</v>
      </c>
      <c r="Q207" s="56">
        <f t="shared" ca="1" si="42"/>
        <v>0</v>
      </c>
      <c r="R207" s="13">
        <f t="shared" ca="1" si="33"/>
        <v>2.7402358871114019E-3</v>
      </c>
    </row>
    <row r="208" spans="1:18">
      <c r="A208" s="117"/>
      <c r="B208" s="117"/>
      <c r="C208" s="171"/>
      <c r="D208" s="118">
        <f t="shared" ref="D208:E271" si="43">A208/A$18</f>
        <v>0</v>
      </c>
      <c r="E208" s="118">
        <f t="shared" si="43"/>
        <v>0</v>
      </c>
      <c r="F208" s="56">
        <f t="shared" ref="F208:G271" si="44">$C208*D208</f>
        <v>0</v>
      </c>
      <c r="G208" s="56">
        <f t="shared" si="44"/>
        <v>0</v>
      </c>
      <c r="H208" s="56">
        <f t="shared" si="34"/>
        <v>0</v>
      </c>
      <c r="I208" s="56">
        <f t="shared" si="35"/>
        <v>0</v>
      </c>
      <c r="J208" s="56">
        <f t="shared" si="36"/>
        <v>0</v>
      </c>
      <c r="K208" s="56">
        <f t="shared" si="37"/>
        <v>0</v>
      </c>
      <c r="L208" s="56">
        <f t="shared" si="38"/>
        <v>0</v>
      </c>
      <c r="M208" s="56">
        <f t="shared" ca="1" si="32"/>
        <v>-2.7402358871114019E-3</v>
      </c>
      <c r="N208" s="56">
        <f t="shared" ca="1" si="39"/>
        <v>0</v>
      </c>
      <c r="O208" s="169">
        <f t="shared" ca="1" si="40"/>
        <v>0</v>
      </c>
      <c r="P208" s="56">
        <f t="shared" ca="1" si="41"/>
        <v>0</v>
      </c>
      <c r="Q208" s="56">
        <f t="shared" ca="1" si="42"/>
        <v>0</v>
      </c>
      <c r="R208" s="13">
        <f t="shared" ca="1" si="33"/>
        <v>2.7402358871114019E-3</v>
      </c>
    </row>
    <row r="209" spans="1:18">
      <c r="A209" s="117"/>
      <c r="B209" s="117"/>
      <c r="C209" s="171"/>
      <c r="D209" s="118">
        <f t="shared" si="43"/>
        <v>0</v>
      </c>
      <c r="E209" s="118">
        <f t="shared" si="43"/>
        <v>0</v>
      </c>
      <c r="F209" s="56">
        <f t="shared" si="44"/>
        <v>0</v>
      </c>
      <c r="G209" s="56">
        <f t="shared" si="44"/>
        <v>0</v>
      </c>
      <c r="H209" s="56">
        <f t="shared" si="34"/>
        <v>0</v>
      </c>
      <c r="I209" s="56">
        <f t="shared" si="35"/>
        <v>0</v>
      </c>
      <c r="J209" s="56">
        <f t="shared" si="36"/>
        <v>0</v>
      </c>
      <c r="K209" s="56">
        <f t="shared" si="37"/>
        <v>0</v>
      </c>
      <c r="L209" s="56">
        <f t="shared" si="38"/>
        <v>0</v>
      </c>
      <c r="M209" s="56">
        <f t="shared" ca="1" si="32"/>
        <v>-2.7402358871114019E-3</v>
      </c>
      <c r="N209" s="56">
        <f t="shared" ca="1" si="39"/>
        <v>0</v>
      </c>
      <c r="O209" s="169">
        <f t="shared" ca="1" si="40"/>
        <v>0</v>
      </c>
      <c r="P209" s="56">
        <f t="shared" ca="1" si="41"/>
        <v>0</v>
      </c>
      <c r="Q209" s="56">
        <f t="shared" ca="1" si="42"/>
        <v>0</v>
      </c>
      <c r="R209" s="13">
        <f t="shared" ca="1" si="33"/>
        <v>2.7402358871114019E-3</v>
      </c>
    </row>
    <row r="210" spans="1:18">
      <c r="A210" s="117"/>
      <c r="B210" s="117"/>
      <c r="C210" s="171"/>
      <c r="D210" s="118">
        <f t="shared" si="43"/>
        <v>0</v>
      </c>
      <c r="E210" s="118">
        <f t="shared" si="43"/>
        <v>0</v>
      </c>
      <c r="F210" s="56">
        <f t="shared" si="44"/>
        <v>0</v>
      </c>
      <c r="G210" s="56">
        <f t="shared" si="44"/>
        <v>0</v>
      </c>
      <c r="H210" s="56">
        <f t="shared" si="34"/>
        <v>0</v>
      </c>
      <c r="I210" s="56">
        <f t="shared" si="35"/>
        <v>0</v>
      </c>
      <c r="J210" s="56">
        <f t="shared" si="36"/>
        <v>0</v>
      </c>
      <c r="K210" s="56">
        <f t="shared" si="37"/>
        <v>0</v>
      </c>
      <c r="L210" s="56">
        <f t="shared" si="38"/>
        <v>0</v>
      </c>
      <c r="M210" s="56">
        <f t="shared" ca="1" si="32"/>
        <v>-2.7402358871114019E-3</v>
      </c>
      <c r="N210" s="56">
        <f t="shared" ca="1" si="39"/>
        <v>0</v>
      </c>
      <c r="O210" s="169">
        <f t="shared" ca="1" si="40"/>
        <v>0</v>
      </c>
      <c r="P210" s="56">
        <f t="shared" ca="1" si="41"/>
        <v>0</v>
      </c>
      <c r="Q210" s="56">
        <f t="shared" ca="1" si="42"/>
        <v>0</v>
      </c>
      <c r="R210" s="13">
        <f t="shared" ca="1" si="33"/>
        <v>2.7402358871114019E-3</v>
      </c>
    </row>
    <row r="211" spans="1:18">
      <c r="A211" s="117"/>
      <c r="B211" s="117"/>
      <c r="C211" s="171"/>
      <c r="D211" s="118">
        <f t="shared" si="43"/>
        <v>0</v>
      </c>
      <c r="E211" s="118">
        <f t="shared" si="43"/>
        <v>0</v>
      </c>
      <c r="F211" s="56">
        <f t="shared" si="44"/>
        <v>0</v>
      </c>
      <c r="G211" s="56">
        <f t="shared" si="44"/>
        <v>0</v>
      </c>
      <c r="H211" s="56">
        <f t="shared" si="34"/>
        <v>0</v>
      </c>
      <c r="I211" s="56">
        <f t="shared" si="35"/>
        <v>0</v>
      </c>
      <c r="J211" s="56">
        <f t="shared" si="36"/>
        <v>0</v>
      </c>
      <c r="K211" s="56">
        <f t="shared" si="37"/>
        <v>0</v>
      </c>
      <c r="L211" s="56">
        <f t="shared" si="38"/>
        <v>0</v>
      </c>
      <c r="M211" s="56">
        <f t="shared" ca="1" si="32"/>
        <v>-2.7402358871114019E-3</v>
      </c>
      <c r="N211" s="56">
        <f t="shared" ca="1" si="39"/>
        <v>0</v>
      </c>
      <c r="O211" s="169">
        <f t="shared" ca="1" si="40"/>
        <v>0</v>
      </c>
      <c r="P211" s="56">
        <f t="shared" ca="1" si="41"/>
        <v>0</v>
      </c>
      <c r="Q211" s="56">
        <f t="shared" ca="1" si="42"/>
        <v>0</v>
      </c>
      <c r="R211" s="13">
        <f t="shared" ca="1" si="33"/>
        <v>2.7402358871114019E-3</v>
      </c>
    </row>
    <row r="212" spans="1:18">
      <c r="A212" s="117"/>
      <c r="B212" s="117"/>
      <c r="C212" s="171"/>
      <c r="D212" s="118">
        <f t="shared" si="43"/>
        <v>0</v>
      </c>
      <c r="E212" s="118">
        <f t="shared" si="43"/>
        <v>0</v>
      </c>
      <c r="F212" s="56">
        <f t="shared" si="44"/>
        <v>0</v>
      </c>
      <c r="G212" s="56">
        <f t="shared" si="44"/>
        <v>0</v>
      </c>
      <c r="H212" s="56">
        <f t="shared" si="34"/>
        <v>0</v>
      </c>
      <c r="I212" s="56">
        <f t="shared" si="35"/>
        <v>0</v>
      </c>
      <c r="J212" s="56">
        <f t="shared" si="36"/>
        <v>0</v>
      </c>
      <c r="K212" s="56">
        <f t="shared" si="37"/>
        <v>0</v>
      </c>
      <c r="L212" s="56">
        <f t="shared" si="38"/>
        <v>0</v>
      </c>
      <c r="M212" s="56">
        <f t="shared" ref="M212:M275" ca="1" si="45">+E$4+E$5*D212+E$6*D212^2</f>
        <v>-2.7402358871114019E-3</v>
      </c>
      <c r="N212" s="56">
        <f t="shared" ca="1" si="39"/>
        <v>0</v>
      </c>
      <c r="O212" s="169">
        <f t="shared" ca="1" si="40"/>
        <v>0</v>
      </c>
      <c r="P212" s="56">
        <f t="shared" ca="1" si="41"/>
        <v>0</v>
      </c>
      <c r="Q212" s="56">
        <f t="shared" ca="1" si="42"/>
        <v>0</v>
      </c>
      <c r="R212" s="13">
        <f t="shared" ref="R212:R275" ca="1" si="46">+E212-M212</f>
        <v>2.7402358871114019E-3</v>
      </c>
    </row>
    <row r="213" spans="1:18">
      <c r="A213" s="117"/>
      <c r="B213" s="117"/>
      <c r="C213" s="171"/>
      <c r="D213" s="118">
        <f t="shared" si="43"/>
        <v>0</v>
      </c>
      <c r="E213" s="118">
        <f t="shared" si="43"/>
        <v>0</v>
      </c>
      <c r="F213" s="56">
        <f t="shared" si="44"/>
        <v>0</v>
      </c>
      <c r="G213" s="56">
        <f t="shared" si="44"/>
        <v>0</v>
      </c>
      <c r="H213" s="56">
        <f t="shared" ref="H213:H276" si="47">C213*D213*D213</f>
        <v>0</v>
      </c>
      <c r="I213" s="56">
        <f t="shared" ref="I213:I276" si="48">C213*D213*D213*D213</f>
        <v>0</v>
      </c>
      <c r="J213" s="56">
        <f t="shared" ref="J213:J276" si="49">C213*D213*D213*D213*D213</f>
        <v>0</v>
      </c>
      <c r="K213" s="56">
        <f t="shared" ref="K213:K276" si="50">C213*E213*D213</f>
        <v>0</v>
      </c>
      <c r="L213" s="56">
        <f t="shared" ref="L213:L276" si="51">C213*E213*D213*D213</f>
        <v>0</v>
      </c>
      <c r="M213" s="56">
        <f t="shared" ca="1" si="45"/>
        <v>-2.7402358871114019E-3</v>
      </c>
      <c r="N213" s="56">
        <f t="shared" ref="N213:N276" ca="1" si="52">C213*(M213-E213)^2</f>
        <v>0</v>
      </c>
      <c r="O213" s="169">
        <f t="shared" ref="O213:O276" ca="1" si="53">(C213*O$1-O$2*F213+O$3*H213)^2</f>
        <v>0</v>
      </c>
      <c r="P213" s="56">
        <f t="shared" ref="P213:P276" ca="1" si="54">(-C213*O$2+O$4*F213-O$5*H213)^2</f>
        <v>0</v>
      </c>
      <c r="Q213" s="56">
        <f t="shared" ref="Q213:Q276" ca="1" si="55">+(C213*O$3-F213*O$5+H213*O$6)^2</f>
        <v>0</v>
      </c>
      <c r="R213" s="13">
        <f t="shared" ca="1" si="46"/>
        <v>2.7402358871114019E-3</v>
      </c>
    </row>
    <row r="214" spans="1:18">
      <c r="A214" s="117"/>
      <c r="B214" s="117"/>
      <c r="C214" s="171"/>
      <c r="D214" s="118">
        <f t="shared" si="43"/>
        <v>0</v>
      </c>
      <c r="E214" s="118">
        <f t="shared" si="43"/>
        <v>0</v>
      </c>
      <c r="F214" s="56">
        <f t="shared" si="44"/>
        <v>0</v>
      </c>
      <c r="G214" s="56">
        <f t="shared" si="44"/>
        <v>0</v>
      </c>
      <c r="H214" s="56">
        <f t="shared" si="47"/>
        <v>0</v>
      </c>
      <c r="I214" s="56">
        <f t="shared" si="48"/>
        <v>0</v>
      </c>
      <c r="J214" s="56">
        <f t="shared" si="49"/>
        <v>0</v>
      </c>
      <c r="K214" s="56">
        <f t="shared" si="50"/>
        <v>0</v>
      </c>
      <c r="L214" s="56">
        <f t="shared" si="51"/>
        <v>0</v>
      </c>
      <c r="M214" s="56">
        <f t="shared" ca="1" si="45"/>
        <v>-2.7402358871114019E-3</v>
      </c>
      <c r="N214" s="56">
        <f t="shared" ca="1" si="52"/>
        <v>0</v>
      </c>
      <c r="O214" s="169">
        <f t="shared" ca="1" si="53"/>
        <v>0</v>
      </c>
      <c r="P214" s="56">
        <f t="shared" ca="1" si="54"/>
        <v>0</v>
      </c>
      <c r="Q214" s="56">
        <f t="shared" ca="1" si="55"/>
        <v>0</v>
      </c>
      <c r="R214" s="13">
        <f t="shared" ca="1" si="46"/>
        <v>2.7402358871114019E-3</v>
      </c>
    </row>
    <row r="215" spans="1:18">
      <c r="A215" s="117"/>
      <c r="B215" s="117"/>
      <c r="C215" s="171"/>
      <c r="D215" s="118">
        <f t="shared" si="43"/>
        <v>0</v>
      </c>
      <c r="E215" s="118">
        <f t="shared" si="43"/>
        <v>0</v>
      </c>
      <c r="F215" s="56">
        <f t="shared" si="44"/>
        <v>0</v>
      </c>
      <c r="G215" s="56">
        <f t="shared" si="44"/>
        <v>0</v>
      </c>
      <c r="H215" s="56">
        <f t="shared" si="47"/>
        <v>0</v>
      </c>
      <c r="I215" s="56">
        <f t="shared" si="48"/>
        <v>0</v>
      </c>
      <c r="J215" s="56">
        <f t="shared" si="49"/>
        <v>0</v>
      </c>
      <c r="K215" s="56">
        <f t="shared" si="50"/>
        <v>0</v>
      </c>
      <c r="L215" s="56">
        <f t="shared" si="51"/>
        <v>0</v>
      </c>
      <c r="M215" s="56">
        <f t="shared" ca="1" si="45"/>
        <v>-2.7402358871114019E-3</v>
      </c>
      <c r="N215" s="56">
        <f t="shared" ca="1" si="52"/>
        <v>0</v>
      </c>
      <c r="O215" s="169">
        <f t="shared" ca="1" si="53"/>
        <v>0</v>
      </c>
      <c r="P215" s="56">
        <f t="shared" ca="1" si="54"/>
        <v>0</v>
      </c>
      <c r="Q215" s="56">
        <f t="shared" ca="1" si="55"/>
        <v>0</v>
      </c>
      <c r="R215" s="13">
        <f t="shared" ca="1" si="46"/>
        <v>2.7402358871114019E-3</v>
      </c>
    </row>
    <row r="216" spans="1:18">
      <c r="A216" s="117"/>
      <c r="B216" s="117"/>
      <c r="C216" s="171"/>
      <c r="D216" s="118">
        <f t="shared" si="43"/>
        <v>0</v>
      </c>
      <c r="E216" s="118">
        <f t="shared" si="43"/>
        <v>0</v>
      </c>
      <c r="F216" s="56">
        <f t="shared" si="44"/>
        <v>0</v>
      </c>
      <c r="G216" s="56">
        <f t="shared" si="44"/>
        <v>0</v>
      </c>
      <c r="H216" s="56">
        <f t="shared" si="47"/>
        <v>0</v>
      </c>
      <c r="I216" s="56">
        <f t="shared" si="48"/>
        <v>0</v>
      </c>
      <c r="J216" s="56">
        <f t="shared" si="49"/>
        <v>0</v>
      </c>
      <c r="K216" s="56">
        <f t="shared" si="50"/>
        <v>0</v>
      </c>
      <c r="L216" s="56">
        <f t="shared" si="51"/>
        <v>0</v>
      </c>
      <c r="M216" s="56">
        <f t="shared" ca="1" si="45"/>
        <v>-2.7402358871114019E-3</v>
      </c>
      <c r="N216" s="56">
        <f t="shared" ca="1" si="52"/>
        <v>0</v>
      </c>
      <c r="O216" s="169">
        <f t="shared" ca="1" si="53"/>
        <v>0</v>
      </c>
      <c r="P216" s="56">
        <f t="shared" ca="1" si="54"/>
        <v>0</v>
      </c>
      <c r="Q216" s="56">
        <f t="shared" ca="1" si="55"/>
        <v>0</v>
      </c>
      <c r="R216" s="13">
        <f t="shared" ca="1" si="46"/>
        <v>2.7402358871114019E-3</v>
      </c>
    </row>
    <row r="217" spans="1:18">
      <c r="A217" s="117"/>
      <c r="B217" s="117"/>
      <c r="C217" s="171"/>
      <c r="D217" s="118">
        <f t="shared" si="43"/>
        <v>0</v>
      </c>
      <c r="E217" s="118">
        <f t="shared" si="43"/>
        <v>0</v>
      </c>
      <c r="F217" s="56">
        <f t="shared" si="44"/>
        <v>0</v>
      </c>
      <c r="G217" s="56">
        <f t="shared" si="44"/>
        <v>0</v>
      </c>
      <c r="H217" s="56">
        <f t="shared" si="47"/>
        <v>0</v>
      </c>
      <c r="I217" s="56">
        <f t="shared" si="48"/>
        <v>0</v>
      </c>
      <c r="J217" s="56">
        <f t="shared" si="49"/>
        <v>0</v>
      </c>
      <c r="K217" s="56">
        <f t="shared" si="50"/>
        <v>0</v>
      </c>
      <c r="L217" s="56">
        <f t="shared" si="51"/>
        <v>0</v>
      </c>
      <c r="M217" s="56">
        <f t="shared" ca="1" si="45"/>
        <v>-2.7402358871114019E-3</v>
      </c>
      <c r="N217" s="56">
        <f t="shared" ca="1" si="52"/>
        <v>0</v>
      </c>
      <c r="O217" s="169">
        <f t="shared" ca="1" si="53"/>
        <v>0</v>
      </c>
      <c r="P217" s="56">
        <f t="shared" ca="1" si="54"/>
        <v>0</v>
      </c>
      <c r="Q217" s="56">
        <f t="shared" ca="1" si="55"/>
        <v>0</v>
      </c>
      <c r="R217" s="13">
        <f t="shared" ca="1" si="46"/>
        <v>2.7402358871114019E-3</v>
      </c>
    </row>
    <row r="218" spans="1:18">
      <c r="A218" s="117"/>
      <c r="B218" s="117"/>
      <c r="C218" s="171"/>
      <c r="D218" s="118">
        <f t="shared" si="43"/>
        <v>0</v>
      </c>
      <c r="E218" s="118">
        <f t="shared" si="43"/>
        <v>0</v>
      </c>
      <c r="F218" s="56">
        <f t="shared" si="44"/>
        <v>0</v>
      </c>
      <c r="G218" s="56">
        <f t="shared" si="44"/>
        <v>0</v>
      </c>
      <c r="H218" s="56">
        <f t="shared" si="47"/>
        <v>0</v>
      </c>
      <c r="I218" s="56">
        <f t="shared" si="48"/>
        <v>0</v>
      </c>
      <c r="J218" s="56">
        <f t="shared" si="49"/>
        <v>0</v>
      </c>
      <c r="K218" s="56">
        <f t="shared" si="50"/>
        <v>0</v>
      </c>
      <c r="L218" s="56">
        <f t="shared" si="51"/>
        <v>0</v>
      </c>
      <c r="M218" s="56">
        <f t="shared" ca="1" si="45"/>
        <v>-2.7402358871114019E-3</v>
      </c>
      <c r="N218" s="56">
        <f t="shared" ca="1" si="52"/>
        <v>0</v>
      </c>
      <c r="O218" s="169">
        <f t="shared" ca="1" si="53"/>
        <v>0</v>
      </c>
      <c r="P218" s="56">
        <f t="shared" ca="1" si="54"/>
        <v>0</v>
      </c>
      <c r="Q218" s="56">
        <f t="shared" ca="1" si="55"/>
        <v>0</v>
      </c>
      <c r="R218" s="13">
        <f t="shared" ca="1" si="46"/>
        <v>2.7402358871114019E-3</v>
      </c>
    </row>
    <row r="219" spans="1:18">
      <c r="A219" s="117"/>
      <c r="B219" s="117"/>
      <c r="C219" s="171"/>
      <c r="D219" s="118">
        <f t="shared" si="43"/>
        <v>0</v>
      </c>
      <c r="E219" s="118">
        <f t="shared" si="43"/>
        <v>0</v>
      </c>
      <c r="F219" s="56">
        <f t="shared" si="44"/>
        <v>0</v>
      </c>
      <c r="G219" s="56">
        <f t="shared" si="44"/>
        <v>0</v>
      </c>
      <c r="H219" s="56">
        <f t="shared" si="47"/>
        <v>0</v>
      </c>
      <c r="I219" s="56">
        <f t="shared" si="48"/>
        <v>0</v>
      </c>
      <c r="J219" s="56">
        <f t="shared" si="49"/>
        <v>0</v>
      </c>
      <c r="K219" s="56">
        <f t="shared" si="50"/>
        <v>0</v>
      </c>
      <c r="L219" s="56">
        <f t="shared" si="51"/>
        <v>0</v>
      </c>
      <c r="M219" s="56">
        <f t="shared" ca="1" si="45"/>
        <v>-2.7402358871114019E-3</v>
      </c>
      <c r="N219" s="56">
        <f t="shared" ca="1" si="52"/>
        <v>0</v>
      </c>
      <c r="O219" s="169">
        <f t="shared" ca="1" si="53"/>
        <v>0</v>
      </c>
      <c r="P219" s="56">
        <f t="shared" ca="1" si="54"/>
        <v>0</v>
      </c>
      <c r="Q219" s="56">
        <f t="shared" ca="1" si="55"/>
        <v>0</v>
      </c>
      <c r="R219" s="13">
        <f t="shared" ca="1" si="46"/>
        <v>2.7402358871114019E-3</v>
      </c>
    </row>
    <row r="220" spans="1:18">
      <c r="A220" s="117"/>
      <c r="B220" s="117"/>
      <c r="C220" s="171"/>
      <c r="D220" s="118">
        <f t="shared" si="43"/>
        <v>0</v>
      </c>
      <c r="E220" s="118">
        <f t="shared" si="43"/>
        <v>0</v>
      </c>
      <c r="F220" s="56">
        <f t="shared" si="44"/>
        <v>0</v>
      </c>
      <c r="G220" s="56">
        <f t="shared" si="44"/>
        <v>0</v>
      </c>
      <c r="H220" s="56">
        <f t="shared" si="47"/>
        <v>0</v>
      </c>
      <c r="I220" s="56">
        <f t="shared" si="48"/>
        <v>0</v>
      </c>
      <c r="J220" s="56">
        <f t="shared" si="49"/>
        <v>0</v>
      </c>
      <c r="K220" s="56">
        <f t="shared" si="50"/>
        <v>0</v>
      </c>
      <c r="L220" s="56">
        <f t="shared" si="51"/>
        <v>0</v>
      </c>
      <c r="M220" s="56">
        <f t="shared" ca="1" si="45"/>
        <v>-2.7402358871114019E-3</v>
      </c>
      <c r="N220" s="56">
        <f t="shared" ca="1" si="52"/>
        <v>0</v>
      </c>
      <c r="O220" s="169">
        <f t="shared" ca="1" si="53"/>
        <v>0</v>
      </c>
      <c r="P220" s="56">
        <f t="shared" ca="1" si="54"/>
        <v>0</v>
      </c>
      <c r="Q220" s="56">
        <f t="shared" ca="1" si="55"/>
        <v>0</v>
      </c>
      <c r="R220" s="13">
        <f t="shared" ca="1" si="46"/>
        <v>2.7402358871114019E-3</v>
      </c>
    </row>
    <row r="221" spans="1:18">
      <c r="A221" s="117"/>
      <c r="B221" s="117"/>
      <c r="C221" s="171"/>
      <c r="D221" s="118">
        <f t="shared" si="43"/>
        <v>0</v>
      </c>
      <c r="E221" s="118">
        <f t="shared" si="43"/>
        <v>0</v>
      </c>
      <c r="F221" s="56">
        <f t="shared" si="44"/>
        <v>0</v>
      </c>
      <c r="G221" s="56">
        <f t="shared" si="44"/>
        <v>0</v>
      </c>
      <c r="H221" s="56">
        <f t="shared" si="47"/>
        <v>0</v>
      </c>
      <c r="I221" s="56">
        <f t="shared" si="48"/>
        <v>0</v>
      </c>
      <c r="J221" s="56">
        <f t="shared" si="49"/>
        <v>0</v>
      </c>
      <c r="K221" s="56">
        <f t="shared" si="50"/>
        <v>0</v>
      </c>
      <c r="L221" s="56">
        <f t="shared" si="51"/>
        <v>0</v>
      </c>
      <c r="M221" s="56">
        <f t="shared" ca="1" si="45"/>
        <v>-2.7402358871114019E-3</v>
      </c>
      <c r="N221" s="56">
        <f t="shared" ca="1" si="52"/>
        <v>0</v>
      </c>
      <c r="O221" s="169">
        <f t="shared" ca="1" si="53"/>
        <v>0</v>
      </c>
      <c r="P221" s="56">
        <f t="shared" ca="1" si="54"/>
        <v>0</v>
      </c>
      <c r="Q221" s="56">
        <f t="shared" ca="1" si="55"/>
        <v>0</v>
      </c>
      <c r="R221" s="13">
        <f t="shared" ca="1" si="46"/>
        <v>2.7402358871114019E-3</v>
      </c>
    </row>
    <row r="222" spans="1:18">
      <c r="A222" s="117"/>
      <c r="B222" s="117"/>
      <c r="C222" s="171"/>
      <c r="D222" s="118">
        <f t="shared" si="43"/>
        <v>0</v>
      </c>
      <c r="E222" s="118">
        <f t="shared" si="43"/>
        <v>0</v>
      </c>
      <c r="F222" s="56">
        <f t="shared" si="44"/>
        <v>0</v>
      </c>
      <c r="G222" s="56">
        <f t="shared" si="44"/>
        <v>0</v>
      </c>
      <c r="H222" s="56">
        <f t="shared" si="47"/>
        <v>0</v>
      </c>
      <c r="I222" s="56">
        <f t="shared" si="48"/>
        <v>0</v>
      </c>
      <c r="J222" s="56">
        <f t="shared" si="49"/>
        <v>0</v>
      </c>
      <c r="K222" s="56">
        <f t="shared" si="50"/>
        <v>0</v>
      </c>
      <c r="L222" s="56">
        <f t="shared" si="51"/>
        <v>0</v>
      </c>
      <c r="M222" s="56">
        <f t="shared" ca="1" si="45"/>
        <v>-2.7402358871114019E-3</v>
      </c>
      <c r="N222" s="56">
        <f t="shared" ca="1" si="52"/>
        <v>0</v>
      </c>
      <c r="O222" s="169">
        <f t="shared" ca="1" si="53"/>
        <v>0</v>
      </c>
      <c r="P222" s="56">
        <f t="shared" ca="1" si="54"/>
        <v>0</v>
      </c>
      <c r="Q222" s="56">
        <f t="shared" ca="1" si="55"/>
        <v>0</v>
      </c>
      <c r="R222" s="13">
        <f t="shared" ca="1" si="46"/>
        <v>2.7402358871114019E-3</v>
      </c>
    </row>
    <row r="223" spans="1:18">
      <c r="A223" s="117"/>
      <c r="B223" s="117"/>
      <c r="C223" s="171"/>
      <c r="D223" s="118">
        <f t="shared" si="43"/>
        <v>0</v>
      </c>
      <c r="E223" s="118">
        <f t="shared" si="43"/>
        <v>0</v>
      </c>
      <c r="F223" s="56">
        <f t="shared" si="44"/>
        <v>0</v>
      </c>
      <c r="G223" s="56">
        <f t="shared" si="44"/>
        <v>0</v>
      </c>
      <c r="H223" s="56">
        <f t="shared" si="47"/>
        <v>0</v>
      </c>
      <c r="I223" s="56">
        <f t="shared" si="48"/>
        <v>0</v>
      </c>
      <c r="J223" s="56">
        <f t="shared" si="49"/>
        <v>0</v>
      </c>
      <c r="K223" s="56">
        <f t="shared" si="50"/>
        <v>0</v>
      </c>
      <c r="L223" s="56">
        <f t="shared" si="51"/>
        <v>0</v>
      </c>
      <c r="M223" s="56">
        <f t="shared" ca="1" si="45"/>
        <v>-2.7402358871114019E-3</v>
      </c>
      <c r="N223" s="56">
        <f t="shared" ca="1" si="52"/>
        <v>0</v>
      </c>
      <c r="O223" s="169">
        <f t="shared" ca="1" si="53"/>
        <v>0</v>
      </c>
      <c r="P223" s="56">
        <f t="shared" ca="1" si="54"/>
        <v>0</v>
      </c>
      <c r="Q223" s="56">
        <f t="shared" ca="1" si="55"/>
        <v>0</v>
      </c>
      <c r="R223" s="13">
        <f t="shared" ca="1" si="46"/>
        <v>2.7402358871114019E-3</v>
      </c>
    </row>
    <row r="224" spans="1:18">
      <c r="A224" s="117"/>
      <c r="B224" s="117"/>
      <c r="C224" s="171"/>
      <c r="D224" s="118">
        <f t="shared" si="43"/>
        <v>0</v>
      </c>
      <c r="E224" s="118">
        <f t="shared" si="43"/>
        <v>0</v>
      </c>
      <c r="F224" s="56">
        <f t="shared" si="44"/>
        <v>0</v>
      </c>
      <c r="G224" s="56">
        <f t="shared" si="44"/>
        <v>0</v>
      </c>
      <c r="H224" s="56">
        <f t="shared" si="47"/>
        <v>0</v>
      </c>
      <c r="I224" s="56">
        <f t="shared" si="48"/>
        <v>0</v>
      </c>
      <c r="J224" s="56">
        <f t="shared" si="49"/>
        <v>0</v>
      </c>
      <c r="K224" s="56">
        <f t="shared" si="50"/>
        <v>0</v>
      </c>
      <c r="L224" s="56">
        <f t="shared" si="51"/>
        <v>0</v>
      </c>
      <c r="M224" s="56">
        <f t="shared" ca="1" si="45"/>
        <v>-2.7402358871114019E-3</v>
      </c>
      <c r="N224" s="56">
        <f t="shared" ca="1" si="52"/>
        <v>0</v>
      </c>
      <c r="O224" s="169">
        <f t="shared" ca="1" si="53"/>
        <v>0</v>
      </c>
      <c r="P224" s="56">
        <f t="shared" ca="1" si="54"/>
        <v>0</v>
      </c>
      <c r="Q224" s="56">
        <f t="shared" ca="1" si="55"/>
        <v>0</v>
      </c>
      <c r="R224" s="13">
        <f t="shared" ca="1" si="46"/>
        <v>2.7402358871114019E-3</v>
      </c>
    </row>
    <row r="225" spans="1:18">
      <c r="A225" s="117"/>
      <c r="B225" s="117"/>
      <c r="C225" s="171"/>
      <c r="D225" s="118">
        <f t="shared" si="43"/>
        <v>0</v>
      </c>
      <c r="E225" s="118">
        <f t="shared" si="43"/>
        <v>0</v>
      </c>
      <c r="F225" s="56">
        <f t="shared" si="44"/>
        <v>0</v>
      </c>
      <c r="G225" s="56">
        <f t="shared" si="44"/>
        <v>0</v>
      </c>
      <c r="H225" s="56">
        <f t="shared" si="47"/>
        <v>0</v>
      </c>
      <c r="I225" s="56">
        <f t="shared" si="48"/>
        <v>0</v>
      </c>
      <c r="J225" s="56">
        <f t="shared" si="49"/>
        <v>0</v>
      </c>
      <c r="K225" s="56">
        <f t="shared" si="50"/>
        <v>0</v>
      </c>
      <c r="L225" s="56">
        <f t="shared" si="51"/>
        <v>0</v>
      </c>
      <c r="M225" s="56">
        <f t="shared" ca="1" si="45"/>
        <v>-2.7402358871114019E-3</v>
      </c>
      <c r="N225" s="56">
        <f t="shared" ca="1" si="52"/>
        <v>0</v>
      </c>
      <c r="O225" s="169">
        <f t="shared" ca="1" si="53"/>
        <v>0</v>
      </c>
      <c r="P225" s="56">
        <f t="shared" ca="1" si="54"/>
        <v>0</v>
      </c>
      <c r="Q225" s="56">
        <f t="shared" ca="1" si="55"/>
        <v>0</v>
      </c>
      <c r="R225" s="13">
        <f t="shared" ca="1" si="46"/>
        <v>2.7402358871114019E-3</v>
      </c>
    </row>
    <row r="226" spans="1:18">
      <c r="A226" s="117"/>
      <c r="B226" s="117"/>
      <c r="C226" s="171"/>
      <c r="D226" s="118">
        <f t="shared" si="43"/>
        <v>0</v>
      </c>
      <c r="E226" s="118">
        <f t="shared" si="43"/>
        <v>0</v>
      </c>
      <c r="F226" s="56">
        <f t="shared" si="44"/>
        <v>0</v>
      </c>
      <c r="G226" s="56">
        <f t="shared" si="44"/>
        <v>0</v>
      </c>
      <c r="H226" s="56">
        <f t="shared" si="47"/>
        <v>0</v>
      </c>
      <c r="I226" s="56">
        <f t="shared" si="48"/>
        <v>0</v>
      </c>
      <c r="J226" s="56">
        <f t="shared" si="49"/>
        <v>0</v>
      </c>
      <c r="K226" s="56">
        <f t="shared" si="50"/>
        <v>0</v>
      </c>
      <c r="L226" s="56">
        <f t="shared" si="51"/>
        <v>0</v>
      </c>
      <c r="M226" s="56">
        <f t="shared" ca="1" si="45"/>
        <v>-2.7402358871114019E-3</v>
      </c>
      <c r="N226" s="56">
        <f t="shared" ca="1" si="52"/>
        <v>0</v>
      </c>
      <c r="O226" s="169">
        <f t="shared" ca="1" si="53"/>
        <v>0</v>
      </c>
      <c r="P226" s="56">
        <f t="shared" ca="1" si="54"/>
        <v>0</v>
      </c>
      <c r="Q226" s="56">
        <f t="shared" ca="1" si="55"/>
        <v>0</v>
      </c>
      <c r="R226" s="13">
        <f t="shared" ca="1" si="46"/>
        <v>2.7402358871114019E-3</v>
      </c>
    </row>
    <row r="227" spans="1:18">
      <c r="A227" s="117"/>
      <c r="B227" s="117"/>
      <c r="C227" s="171"/>
      <c r="D227" s="118">
        <f t="shared" si="43"/>
        <v>0</v>
      </c>
      <c r="E227" s="118">
        <f t="shared" si="43"/>
        <v>0</v>
      </c>
      <c r="F227" s="56">
        <f t="shared" si="44"/>
        <v>0</v>
      </c>
      <c r="G227" s="56">
        <f t="shared" si="44"/>
        <v>0</v>
      </c>
      <c r="H227" s="56">
        <f t="shared" si="47"/>
        <v>0</v>
      </c>
      <c r="I227" s="56">
        <f t="shared" si="48"/>
        <v>0</v>
      </c>
      <c r="J227" s="56">
        <f t="shared" si="49"/>
        <v>0</v>
      </c>
      <c r="K227" s="56">
        <f t="shared" si="50"/>
        <v>0</v>
      </c>
      <c r="L227" s="56">
        <f t="shared" si="51"/>
        <v>0</v>
      </c>
      <c r="M227" s="56">
        <f t="shared" ca="1" si="45"/>
        <v>-2.7402358871114019E-3</v>
      </c>
      <c r="N227" s="56">
        <f t="shared" ca="1" si="52"/>
        <v>0</v>
      </c>
      <c r="O227" s="169">
        <f t="shared" ca="1" si="53"/>
        <v>0</v>
      </c>
      <c r="P227" s="56">
        <f t="shared" ca="1" si="54"/>
        <v>0</v>
      </c>
      <c r="Q227" s="56">
        <f t="shared" ca="1" si="55"/>
        <v>0</v>
      </c>
      <c r="R227" s="13">
        <f t="shared" ca="1" si="46"/>
        <v>2.7402358871114019E-3</v>
      </c>
    </row>
    <row r="228" spans="1:18">
      <c r="A228" s="117"/>
      <c r="B228" s="117"/>
      <c r="C228" s="171"/>
      <c r="D228" s="118">
        <f t="shared" si="43"/>
        <v>0</v>
      </c>
      <c r="E228" s="118">
        <f t="shared" si="43"/>
        <v>0</v>
      </c>
      <c r="F228" s="56">
        <f t="shared" si="44"/>
        <v>0</v>
      </c>
      <c r="G228" s="56">
        <f t="shared" si="44"/>
        <v>0</v>
      </c>
      <c r="H228" s="56">
        <f t="shared" si="47"/>
        <v>0</v>
      </c>
      <c r="I228" s="56">
        <f t="shared" si="48"/>
        <v>0</v>
      </c>
      <c r="J228" s="56">
        <f t="shared" si="49"/>
        <v>0</v>
      </c>
      <c r="K228" s="56">
        <f t="shared" si="50"/>
        <v>0</v>
      </c>
      <c r="L228" s="56">
        <f t="shared" si="51"/>
        <v>0</v>
      </c>
      <c r="M228" s="56">
        <f t="shared" ca="1" si="45"/>
        <v>-2.7402358871114019E-3</v>
      </c>
      <c r="N228" s="56">
        <f t="shared" ca="1" si="52"/>
        <v>0</v>
      </c>
      <c r="O228" s="169">
        <f t="shared" ca="1" si="53"/>
        <v>0</v>
      </c>
      <c r="P228" s="56">
        <f t="shared" ca="1" si="54"/>
        <v>0</v>
      </c>
      <c r="Q228" s="56">
        <f t="shared" ca="1" si="55"/>
        <v>0</v>
      </c>
      <c r="R228" s="13">
        <f t="shared" ca="1" si="46"/>
        <v>2.7402358871114019E-3</v>
      </c>
    </row>
    <row r="229" spans="1:18">
      <c r="A229" s="117"/>
      <c r="B229" s="117"/>
      <c r="C229" s="171"/>
      <c r="D229" s="118">
        <f t="shared" si="43"/>
        <v>0</v>
      </c>
      <c r="E229" s="118">
        <f t="shared" si="43"/>
        <v>0</v>
      </c>
      <c r="F229" s="56">
        <f t="shared" si="44"/>
        <v>0</v>
      </c>
      <c r="G229" s="56">
        <f t="shared" si="44"/>
        <v>0</v>
      </c>
      <c r="H229" s="56">
        <f t="shared" si="47"/>
        <v>0</v>
      </c>
      <c r="I229" s="56">
        <f t="shared" si="48"/>
        <v>0</v>
      </c>
      <c r="J229" s="56">
        <f t="shared" si="49"/>
        <v>0</v>
      </c>
      <c r="K229" s="56">
        <f t="shared" si="50"/>
        <v>0</v>
      </c>
      <c r="L229" s="56">
        <f t="shared" si="51"/>
        <v>0</v>
      </c>
      <c r="M229" s="56">
        <f t="shared" ca="1" si="45"/>
        <v>-2.7402358871114019E-3</v>
      </c>
      <c r="N229" s="56">
        <f t="shared" ca="1" si="52"/>
        <v>0</v>
      </c>
      <c r="O229" s="169">
        <f t="shared" ca="1" si="53"/>
        <v>0</v>
      </c>
      <c r="P229" s="56">
        <f t="shared" ca="1" si="54"/>
        <v>0</v>
      </c>
      <c r="Q229" s="56">
        <f t="shared" ca="1" si="55"/>
        <v>0</v>
      </c>
      <c r="R229" s="13">
        <f t="shared" ca="1" si="46"/>
        <v>2.7402358871114019E-3</v>
      </c>
    </row>
    <row r="230" spans="1:18">
      <c r="A230" s="117"/>
      <c r="B230" s="117"/>
      <c r="C230" s="171"/>
      <c r="D230" s="118">
        <f t="shared" si="43"/>
        <v>0</v>
      </c>
      <c r="E230" s="118">
        <f t="shared" si="43"/>
        <v>0</v>
      </c>
      <c r="F230" s="56">
        <f t="shared" si="44"/>
        <v>0</v>
      </c>
      <c r="G230" s="56">
        <f t="shared" si="44"/>
        <v>0</v>
      </c>
      <c r="H230" s="56">
        <f t="shared" si="47"/>
        <v>0</v>
      </c>
      <c r="I230" s="56">
        <f t="shared" si="48"/>
        <v>0</v>
      </c>
      <c r="J230" s="56">
        <f t="shared" si="49"/>
        <v>0</v>
      </c>
      <c r="K230" s="56">
        <f t="shared" si="50"/>
        <v>0</v>
      </c>
      <c r="L230" s="56">
        <f t="shared" si="51"/>
        <v>0</v>
      </c>
      <c r="M230" s="56">
        <f t="shared" ca="1" si="45"/>
        <v>-2.7402358871114019E-3</v>
      </c>
      <c r="N230" s="56">
        <f t="shared" ca="1" si="52"/>
        <v>0</v>
      </c>
      <c r="O230" s="169">
        <f t="shared" ca="1" si="53"/>
        <v>0</v>
      </c>
      <c r="P230" s="56">
        <f t="shared" ca="1" si="54"/>
        <v>0</v>
      </c>
      <c r="Q230" s="56">
        <f t="shared" ca="1" si="55"/>
        <v>0</v>
      </c>
      <c r="R230" s="13">
        <f t="shared" ca="1" si="46"/>
        <v>2.7402358871114019E-3</v>
      </c>
    </row>
    <row r="231" spans="1:18">
      <c r="A231" s="117"/>
      <c r="B231" s="117"/>
      <c r="C231" s="171"/>
      <c r="D231" s="118">
        <f t="shared" si="43"/>
        <v>0</v>
      </c>
      <c r="E231" s="118">
        <f t="shared" si="43"/>
        <v>0</v>
      </c>
      <c r="F231" s="56">
        <f t="shared" si="44"/>
        <v>0</v>
      </c>
      <c r="G231" s="56">
        <f t="shared" si="44"/>
        <v>0</v>
      </c>
      <c r="H231" s="56">
        <f t="shared" si="47"/>
        <v>0</v>
      </c>
      <c r="I231" s="56">
        <f t="shared" si="48"/>
        <v>0</v>
      </c>
      <c r="J231" s="56">
        <f t="shared" si="49"/>
        <v>0</v>
      </c>
      <c r="K231" s="56">
        <f t="shared" si="50"/>
        <v>0</v>
      </c>
      <c r="L231" s="56">
        <f t="shared" si="51"/>
        <v>0</v>
      </c>
      <c r="M231" s="56">
        <f t="shared" ca="1" si="45"/>
        <v>-2.7402358871114019E-3</v>
      </c>
      <c r="N231" s="56">
        <f t="shared" ca="1" si="52"/>
        <v>0</v>
      </c>
      <c r="O231" s="169">
        <f t="shared" ca="1" si="53"/>
        <v>0</v>
      </c>
      <c r="P231" s="56">
        <f t="shared" ca="1" si="54"/>
        <v>0</v>
      </c>
      <c r="Q231" s="56">
        <f t="shared" ca="1" si="55"/>
        <v>0</v>
      </c>
      <c r="R231" s="13">
        <f t="shared" ca="1" si="46"/>
        <v>2.7402358871114019E-3</v>
      </c>
    </row>
    <row r="232" spans="1:18">
      <c r="A232" s="117"/>
      <c r="B232" s="117"/>
      <c r="C232" s="171"/>
      <c r="D232" s="118">
        <f t="shared" si="43"/>
        <v>0</v>
      </c>
      <c r="E232" s="118">
        <f t="shared" si="43"/>
        <v>0</v>
      </c>
      <c r="F232" s="56">
        <f t="shared" si="44"/>
        <v>0</v>
      </c>
      <c r="G232" s="56">
        <f t="shared" si="44"/>
        <v>0</v>
      </c>
      <c r="H232" s="56">
        <f t="shared" si="47"/>
        <v>0</v>
      </c>
      <c r="I232" s="56">
        <f t="shared" si="48"/>
        <v>0</v>
      </c>
      <c r="J232" s="56">
        <f t="shared" si="49"/>
        <v>0</v>
      </c>
      <c r="K232" s="56">
        <f t="shared" si="50"/>
        <v>0</v>
      </c>
      <c r="L232" s="56">
        <f t="shared" si="51"/>
        <v>0</v>
      </c>
      <c r="M232" s="56">
        <f t="shared" ca="1" si="45"/>
        <v>-2.7402358871114019E-3</v>
      </c>
      <c r="N232" s="56">
        <f t="shared" ca="1" si="52"/>
        <v>0</v>
      </c>
      <c r="O232" s="169">
        <f t="shared" ca="1" si="53"/>
        <v>0</v>
      </c>
      <c r="P232" s="56">
        <f t="shared" ca="1" si="54"/>
        <v>0</v>
      </c>
      <c r="Q232" s="56">
        <f t="shared" ca="1" si="55"/>
        <v>0</v>
      </c>
      <c r="R232" s="13">
        <f t="shared" ca="1" si="46"/>
        <v>2.7402358871114019E-3</v>
      </c>
    </row>
    <row r="233" spans="1:18">
      <c r="A233" s="117"/>
      <c r="B233" s="117"/>
      <c r="C233" s="171"/>
      <c r="D233" s="118">
        <f t="shared" si="43"/>
        <v>0</v>
      </c>
      <c r="E233" s="118">
        <f t="shared" si="43"/>
        <v>0</v>
      </c>
      <c r="F233" s="56">
        <f t="shared" si="44"/>
        <v>0</v>
      </c>
      <c r="G233" s="56">
        <f t="shared" si="44"/>
        <v>0</v>
      </c>
      <c r="H233" s="56">
        <f t="shared" si="47"/>
        <v>0</v>
      </c>
      <c r="I233" s="56">
        <f t="shared" si="48"/>
        <v>0</v>
      </c>
      <c r="J233" s="56">
        <f t="shared" si="49"/>
        <v>0</v>
      </c>
      <c r="K233" s="56">
        <f t="shared" si="50"/>
        <v>0</v>
      </c>
      <c r="L233" s="56">
        <f t="shared" si="51"/>
        <v>0</v>
      </c>
      <c r="M233" s="56">
        <f t="shared" ca="1" si="45"/>
        <v>-2.7402358871114019E-3</v>
      </c>
      <c r="N233" s="56">
        <f t="shared" ca="1" si="52"/>
        <v>0</v>
      </c>
      <c r="O233" s="169">
        <f t="shared" ca="1" si="53"/>
        <v>0</v>
      </c>
      <c r="P233" s="56">
        <f t="shared" ca="1" si="54"/>
        <v>0</v>
      </c>
      <c r="Q233" s="56">
        <f t="shared" ca="1" si="55"/>
        <v>0</v>
      </c>
      <c r="R233" s="13">
        <f t="shared" ca="1" si="46"/>
        <v>2.7402358871114019E-3</v>
      </c>
    </row>
    <row r="234" spans="1:18">
      <c r="A234" s="117"/>
      <c r="B234" s="117"/>
      <c r="C234" s="171"/>
      <c r="D234" s="118">
        <f t="shared" si="43"/>
        <v>0</v>
      </c>
      <c r="E234" s="118">
        <f t="shared" si="43"/>
        <v>0</v>
      </c>
      <c r="F234" s="56">
        <f t="shared" si="44"/>
        <v>0</v>
      </c>
      <c r="G234" s="56">
        <f t="shared" si="44"/>
        <v>0</v>
      </c>
      <c r="H234" s="56">
        <f t="shared" si="47"/>
        <v>0</v>
      </c>
      <c r="I234" s="56">
        <f t="shared" si="48"/>
        <v>0</v>
      </c>
      <c r="J234" s="56">
        <f t="shared" si="49"/>
        <v>0</v>
      </c>
      <c r="K234" s="56">
        <f t="shared" si="50"/>
        <v>0</v>
      </c>
      <c r="L234" s="56">
        <f t="shared" si="51"/>
        <v>0</v>
      </c>
      <c r="M234" s="56">
        <f t="shared" ca="1" si="45"/>
        <v>-2.7402358871114019E-3</v>
      </c>
      <c r="N234" s="56">
        <f t="shared" ca="1" si="52"/>
        <v>0</v>
      </c>
      <c r="O234" s="169">
        <f t="shared" ca="1" si="53"/>
        <v>0</v>
      </c>
      <c r="P234" s="56">
        <f t="shared" ca="1" si="54"/>
        <v>0</v>
      </c>
      <c r="Q234" s="56">
        <f t="shared" ca="1" si="55"/>
        <v>0</v>
      </c>
      <c r="R234" s="13">
        <f t="shared" ca="1" si="46"/>
        <v>2.7402358871114019E-3</v>
      </c>
    </row>
    <row r="235" spans="1:18">
      <c r="A235" s="117"/>
      <c r="B235" s="117"/>
      <c r="C235" s="171"/>
      <c r="D235" s="118">
        <f t="shared" si="43"/>
        <v>0</v>
      </c>
      <c r="E235" s="118">
        <f t="shared" si="43"/>
        <v>0</v>
      </c>
      <c r="F235" s="56">
        <f t="shared" si="44"/>
        <v>0</v>
      </c>
      <c r="G235" s="56">
        <f t="shared" si="44"/>
        <v>0</v>
      </c>
      <c r="H235" s="56">
        <f t="shared" si="47"/>
        <v>0</v>
      </c>
      <c r="I235" s="56">
        <f t="shared" si="48"/>
        <v>0</v>
      </c>
      <c r="J235" s="56">
        <f t="shared" si="49"/>
        <v>0</v>
      </c>
      <c r="K235" s="56">
        <f t="shared" si="50"/>
        <v>0</v>
      </c>
      <c r="L235" s="56">
        <f t="shared" si="51"/>
        <v>0</v>
      </c>
      <c r="M235" s="56">
        <f t="shared" ca="1" si="45"/>
        <v>-2.7402358871114019E-3</v>
      </c>
      <c r="N235" s="56">
        <f t="shared" ca="1" si="52"/>
        <v>0</v>
      </c>
      <c r="O235" s="169">
        <f t="shared" ca="1" si="53"/>
        <v>0</v>
      </c>
      <c r="P235" s="56">
        <f t="shared" ca="1" si="54"/>
        <v>0</v>
      </c>
      <c r="Q235" s="56">
        <f t="shared" ca="1" si="55"/>
        <v>0</v>
      </c>
      <c r="R235" s="13">
        <f t="shared" ca="1" si="46"/>
        <v>2.7402358871114019E-3</v>
      </c>
    </row>
    <row r="236" spans="1:18">
      <c r="A236" s="117"/>
      <c r="B236" s="117"/>
      <c r="C236" s="171"/>
      <c r="D236" s="118">
        <f t="shared" si="43"/>
        <v>0</v>
      </c>
      <c r="E236" s="118">
        <f t="shared" si="43"/>
        <v>0</v>
      </c>
      <c r="F236" s="56">
        <f t="shared" si="44"/>
        <v>0</v>
      </c>
      <c r="G236" s="56">
        <f t="shared" si="44"/>
        <v>0</v>
      </c>
      <c r="H236" s="56">
        <f t="shared" si="47"/>
        <v>0</v>
      </c>
      <c r="I236" s="56">
        <f t="shared" si="48"/>
        <v>0</v>
      </c>
      <c r="J236" s="56">
        <f t="shared" si="49"/>
        <v>0</v>
      </c>
      <c r="K236" s="56">
        <f t="shared" si="50"/>
        <v>0</v>
      </c>
      <c r="L236" s="56">
        <f t="shared" si="51"/>
        <v>0</v>
      </c>
      <c r="M236" s="56">
        <f t="shared" ca="1" si="45"/>
        <v>-2.7402358871114019E-3</v>
      </c>
      <c r="N236" s="56">
        <f t="shared" ca="1" si="52"/>
        <v>0</v>
      </c>
      <c r="O236" s="169">
        <f t="shared" ca="1" si="53"/>
        <v>0</v>
      </c>
      <c r="P236" s="56">
        <f t="shared" ca="1" si="54"/>
        <v>0</v>
      </c>
      <c r="Q236" s="56">
        <f t="shared" ca="1" si="55"/>
        <v>0</v>
      </c>
      <c r="R236" s="13">
        <f t="shared" ca="1" si="46"/>
        <v>2.7402358871114019E-3</v>
      </c>
    </row>
    <row r="237" spans="1:18">
      <c r="A237" s="117"/>
      <c r="B237" s="117"/>
      <c r="C237" s="171"/>
      <c r="D237" s="118">
        <f t="shared" si="43"/>
        <v>0</v>
      </c>
      <c r="E237" s="118">
        <f t="shared" si="43"/>
        <v>0</v>
      </c>
      <c r="F237" s="56">
        <f t="shared" si="44"/>
        <v>0</v>
      </c>
      <c r="G237" s="56">
        <f t="shared" si="44"/>
        <v>0</v>
      </c>
      <c r="H237" s="56">
        <f t="shared" si="47"/>
        <v>0</v>
      </c>
      <c r="I237" s="56">
        <f t="shared" si="48"/>
        <v>0</v>
      </c>
      <c r="J237" s="56">
        <f t="shared" si="49"/>
        <v>0</v>
      </c>
      <c r="K237" s="56">
        <f t="shared" si="50"/>
        <v>0</v>
      </c>
      <c r="L237" s="56">
        <f t="shared" si="51"/>
        <v>0</v>
      </c>
      <c r="M237" s="56">
        <f t="shared" ca="1" si="45"/>
        <v>-2.7402358871114019E-3</v>
      </c>
      <c r="N237" s="56">
        <f t="shared" ca="1" si="52"/>
        <v>0</v>
      </c>
      <c r="O237" s="169">
        <f t="shared" ca="1" si="53"/>
        <v>0</v>
      </c>
      <c r="P237" s="56">
        <f t="shared" ca="1" si="54"/>
        <v>0</v>
      </c>
      <c r="Q237" s="56">
        <f t="shared" ca="1" si="55"/>
        <v>0</v>
      </c>
      <c r="R237" s="13">
        <f t="shared" ca="1" si="46"/>
        <v>2.7402358871114019E-3</v>
      </c>
    </row>
    <row r="238" spans="1:18">
      <c r="A238" s="117"/>
      <c r="B238" s="117"/>
      <c r="C238" s="171"/>
      <c r="D238" s="118">
        <f t="shared" si="43"/>
        <v>0</v>
      </c>
      <c r="E238" s="118">
        <f t="shared" si="43"/>
        <v>0</v>
      </c>
      <c r="F238" s="56">
        <f t="shared" si="44"/>
        <v>0</v>
      </c>
      <c r="G238" s="56">
        <f t="shared" si="44"/>
        <v>0</v>
      </c>
      <c r="H238" s="56">
        <f t="shared" si="47"/>
        <v>0</v>
      </c>
      <c r="I238" s="56">
        <f t="shared" si="48"/>
        <v>0</v>
      </c>
      <c r="J238" s="56">
        <f t="shared" si="49"/>
        <v>0</v>
      </c>
      <c r="K238" s="56">
        <f t="shared" si="50"/>
        <v>0</v>
      </c>
      <c r="L238" s="56">
        <f t="shared" si="51"/>
        <v>0</v>
      </c>
      <c r="M238" s="56">
        <f t="shared" ca="1" si="45"/>
        <v>-2.7402358871114019E-3</v>
      </c>
      <c r="N238" s="56">
        <f t="shared" ca="1" si="52"/>
        <v>0</v>
      </c>
      <c r="O238" s="169">
        <f t="shared" ca="1" si="53"/>
        <v>0</v>
      </c>
      <c r="P238" s="56">
        <f t="shared" ca="1" si="54"/>
        <v>0</v>
      </c>
      <c r="Q238" s="56">
        <f t="shared" ca="1" si="55"/>
        <v>0</v>
      </c>
      <c r="R238" s="13">
        <f t="shared" ca="1" si="46"/>
        <v>2.7402358871114019E-3</v>
      </c>
    </row>
    <row r="239" spans="1:18">
      <c r="A239" s="117"/>
      <c r="B239" s="117"/>
      <c r="C239" s="171"/>
      <c r="D239" s="118">
        <f t="shared" si="43"/>
        <v>0</v>
      </c>
      <c r="E239" s="118">
        <f t="shared" si="43"/>
        <v>0</v>
      </c>
      <c r="F239" s="56">
        <f t="shared" si="44"/>
        <v>0</v>
      </c>
      <c r="G239" s="56">
        <f t="shared" si="44"/>
        <v>0</v>
      </c>
      <c r="H239" s="56">
        <f t="shared" si="47"/>
        <v>0</v>
      </c>
      <c r="I239" s="56">
        <f t="shared" si="48"/>
        <v>0</v>
      </c>
      <c r="J239" s="56">
        <f t="shared" si="49"/>
        <v>0</v>
      </c>
      <c r="K239" s="56">
        <f t="shared" si="50"/>
        <v>0</v>
      </c>
      <c r="L239" s="56">
        <f t="shared" si="51"/>
        <v>0</v>
      </c>
      <c r="M239" s="56">
        <f t="shared" ca="1" si="45"/>
        <v>-2.7402358871114019E-3</v>
      </c>
      <c r="N239" s="56">
        <f t="shared" ca="1" si="52"/>
        <v>0</v>
      </c>
      <c r="O239" s="169">
        <f t="shared" ca="1" si="53"/>
        <v>0</v>
      </c>
      <c r="P239" s="56">
        <f t="shared" ca="1" si="54"/>
        <v>0</v>
      </c>
      <c r="Q239" s="56">
        <f t="shared" ca="1" si="55"/>
        <v>0</v>
      </c>
      <c r="R239" s="13">
        <f t="shared" ca="1" si="46"/>
        <v>2.7402358871114019E-3</v>
      </c>
    </row>
    <row r="240" spans="1:18">
      <c r="A240" s="117"/>
      <c r="B240" s="117"/>
      <c r="C240" s="171"/>
      <c r="D240" s="118">
        <f t="shared" si="43"/>
        <v>0</v>
      </c>
      <c r="E240" s="118">
        <f t="shared" si="43"/>
        <v>0</v>
      </c>
      <c r="F240" s="56">
        <f t="shared" si="44"/>
        <v>0</v>
      </c>
      <c r="G240" s="56">
        <f t="shared" si="44"/>
        <v>0</v>
      </c>
      <c r="H240" s="56">
        <f t="shared" si="47"/>
        <v>0</v>
      </c>
      <c r="I240" s="56">
        <f t="shared" si="48"/>
        <v>0</v>
      </c>
      <c r="J240" s="56">
        <f t="shared" si="49"/>
        <v>0</v>
      </c>
      <c r="K240" s="56">
        <f t="shared" si="50"/>
        <v>0</v>
      </c>
      <c r="L240" s="56">
        <f t="shared" si="51"/>
        <v>0</v>
      </c>
      <c r="M240" s="56">
        <f t="shared" ca="1" si="45"/>
        <v>-2.7402358871114019E-3</v>
      </c>
      <c r="N240" s="56">
        <f t="shared" ca="1" si="52"/>
        <v>0</v>
      </c>
      <c r="O240" s="169">
        <f t="shared" ca="1" si="53"/>
        <v>0</v>
      </c>
      <c r="P240" s="56">
        <f t="shared" ca="1" si="54"/>
        <v>0</v>
      </c>
      <c r="Q240" s="56">
        <f t="shared" ca="1" si="55"/>
        <v>0</v>
      </c>
      <c r="R240" s="13">
        <f t="shared" ca="1" si="46"/>
        <v>2.7402358871114019E-3</v>
      </c>
    </row>
    <row r="241" spans="1:18">
      <c r="A241" s="117"/>
      <c r="B241" s="117"/>
      <c r="C241" s="171"/>
      <c r="D241" s="118">
        <f t="shared" si="43"/>
        <v>0</v>
      </c>
      <c r="E241" s="118">
        <f t="shared" si="43"/>
        <v>0</v>
      </c>
      <c r="F241" s="56">
        <f t="shared" si="44"/>
        <v>0</v>
      </c>
      <c r="G241" s="56">
        <f t="shared" si="44"/>
        <v>0</v>
      </c>
      <c r="H241" s="56">
        <f t="shared" si="47"/>
        <v>0</v>
      </c>
      <c r="I241" s="56">
        <f t="shared" si="48"/>
        <v>0</v>
      </c>
      <c r="J241" s="56">
        <f t="shared" si="49"/>
        <v>0</v>
      </c>
      <c r="K241" s="56">
        <f t="shared" si="50"/>
        <v>0</v>
      </c>
      <c r="L241" s="56">
        <f t="shared" si="51"/>
        <v>0</v>
      </c>
      <c r="M241" s="56">
        <f t="shared" ca="1" si="45"/>
        <v>-2.7402358871114019E-3</v>
      </c>
      <c r="N241" s="56">
        <f t="shared" ca="1" si="52"/>
        <v>0</v>
      </c>
      <c r="O241" s="169">
        <f t="shared" ca="1" si="53"/>
        <v>0</v>
      </c>
      <c r="P241" s="56">
        <f t="shared" ca="1" si="54"/>
        <v>0</v>
      </c>
      <c r="Q241" s="56">
        <f t="shared" ca="1" si="55"/>
        <v>0</v>
      </c>
      <c r="R241" s="13">
        <f t="shared" ca="1" si="46"/>
        <v>2.7402358871114019E-3</v>
      </c>
    </row>
    <row r="242" spans="1:18">
      <c r="A242" s="117"/>
      <c r="B242" s="117"/>
      <c r="C242" s="171"/>
      <c r="D242" s="118">
        <f t="shared" si="43"/>
        <v>0</v>
      </c>
      <c r="E242" s="118">
        <f t="shared" si="43"/>
        <v>0</v>
      </c>
      <c r="F242" s="56">
        <f t="shared" si="44"/>
        <v>0</v>
      </c>
      <c r="G242" s="56">
        <f t="shared" si="44"/>
        <v>0</v>
      </c>
      <c r="H242" s="56">
        <f t="shared" si="47"/>
        <v>0</v>
      </c>
      <c r="I242" s="56">
        <f t="shared" si="48"/>
        <v>0</v>
      </c>
      <c r="J242" s="56">
        <f t="shared" si="49"/>
        <v>0</v>
      </c>
      <c r="K242" s="56">
        <f t="shared" si="50"/>
        <v>0</v>
      </c>
      <c r="L242" s="56">
        <f t="shared" si="51"/>
        <v>0</v>
      </c>
      <c r="M242" s="56">
        <f t="shared" ca="1" si="45"/>
        <v>-2.7402358871114019E-3</v>
      </c>
      <c r="N242" s="56">
        <f t="shared" ca="1" si="52"/>
        <v>0</v>
      </c>
      <c r="O242" s="169">
        <f t="shared" ca="1" si="53"/>
        <v>0</v>
      </c>
      <c r="P242" s="56">
        <f t="shared" ca="1" si="54"/>
        <v>0</v>
      </c>
      <c r="Q242" s="56">
        <f t="shared" ca="1" si="55"/>
        <v>0</v>
      </c>
      <c r="R242" s="13">
        <f t="shared" ca="1" si="46"/>
        <v>2.7402358871114019E-3</v>
      </c>
    </row>
    <row r="243" spans="1:18">
      <c r="A243" s="117"/>
      <c r="B243" s="117"/>
      <c r="C243" s="171"/>
      <c r="D243" s="118">
        <f t="shared" si="43"/>
        <v>0</v>
      </c>
      <c r="E243" s="118">
        <f t="shared" si="43"/>
        <v>0</v>
      </c>
      <c r="F243" s="56">
        <f t="shared" si="44"/>
        <v>0</v>
      </c>
      <c r="G243" s="56">
        <f t="shared" si="44"/>
        <v>0</v>
      </c>
      <c r="H243" s="56">
        <f t="shared" si="47"/>
        <v>0</v>
      </c>
      <c r="I243" s="56">
        <f t="shared" si="48"/>
        <v>0</v>
      </c>
      <c r="J243" s="56">
        <f t="shared" si="49"/>
        <v>0</v>
      </c>
      <c r="K243" s="56">
        <f t="shared" si="50"/>
        <v>0</v>
      </c>
      <c r="L243" s="56">
        <f t="shared" si="51"/>
        <v>0</v>
      </c>
      <c r="M243" s="56">
        <f t="shared" ca="1" si="45"/>
        <v>-2.7402358871114019E-3</v>
      </c>
      <c r="N243" s="56">
        <f t="shared" ca="1" si="52"/>
        <v>0</v>
      </c>
      <c r="O243" s="169">
        <f t="shared" ca="1" si="53"/>
        <v>0</v>
      </c>
      <c r="P243" s="56">
        <f t="shared" ca="1" si="54"/>
        <v>0</v>
      </c>
      <c r="Q243" s="56">
        <f t="shared" ca="1" si="55"/>
        <v>0</v>
      </c>
      <c r="R243" s="13">
        <f t="shared" ca="1" si="46"/>
        <v>2.7402358871114019E-3</v>
      </c>
    </row>
    <row r="244" spans="1:18">
      <c r="A244" s="117"/>
      <c r="B244" s="117"/>
      <c r="C244" s="171"/>
      <c r="D244" s="118">
        <f t="shared" si="43"/>
        <v>0</v>
      </c>
      <c r="E244" s="118">
        <f t="shared" si="43"/>
        <v>0</v>
      </c>
      <c r="F244" s="56">
        <f t="shared" si="44"/>
        <v>0</v>
      </c>
      <c r="G244" s="56">
        <f t="shared" si="44"/>
        <v>0</v>
      </c>
      <c r="H244" s="56">
        <f t="shared" si="47"/>
        <v>0</v>
      </c>
      <c r="I244" s="56">
        <f t="shared" si="48"/>
        <v>0</v>
      </c>
      <c r="J244" s="56">
        <f t="shared" si="49"/>
        <v>0</v>
      </c>
      <c r="K244" s="56">
        <f t="shared" si="50"/>
        <v>0</v>
      </c>
      <c r="L244" s="56">
        <f t="shared" si="51"/>
        <v>0</v>
      </c>
      <c r="M244" s="56">
        <f t="shared" ca="1" si="45"/>
        <v>-2.7402358871114019E-3</v>
      </c>
      <c r="N244" s="56">
        <f t="shared" ca="1" si="52"/>
        <v>0</v>
      </c>
      <c r="O244" s="169">
        <f t="shared" ca="1" si="53"/>
        <v>0</v>
      </c>
      <c r="P244" s="56">
        <f t="shared" ca="1" si="54"/>
        <v>0</v>
      </c>
      <c r="Q244" s="56">
        <f t="shared" ca="1" si="55"/>
        <v>0</v>
      </c>
      <c r="R244" s="13">
        <f t="shared" ca="1" si="46"/>
        <v>2.7402358871114019E-3</v>
      </c>
    </row>
    <row r="245" spans="1:18">
      <c r="A245" s="117"/>
      <c r="B245" s="117"/>
      <c r="C245" s="171"/>
      <c r="D245" s="118">
        <f t="shared" si="43"/>
        <v>0</v>
      </c>
      <c r="E245" s="118">
        <f t="shared" si="43"/>
        <v>0</v>
      </c>
      <c r="F245" s="56">
        <f t="shared" si="44"/>
        <v>0</v>
      </c>
      <c r="G245" s="56">
        <f t="shared" si="44"/>
        <v>0</v>
      </c>
      <c r="H245" s="56">
        <f t="shared" si="47"/>
        <v>0</v>
      </c>
      <c r="I245" s="56">
        <f t="shared" si="48"/>
        <v>0</v>
      </c>
      <c r="J245" s="56">
        <f t="shared" si="49"/>
        <v>0</v>
      </c>
      <c r="K245" s="56">
        <f t="shared" si="50"/>
        <v>0</v>
      </c>
      <c r="L245" s="56">
        <f t="shared" si="51"/>
        <v>0</v>
      </c>
      <c r="M245" s="56">
        <f t="shared" ca="1" si="45"/>
        <v>-2.7402358871114019E-3</v>
      </c>
      <c r="N245" s="56">
        <f t="shared" ca="1" si="52"/>
        <v>0</v>
      </c>
      <c r="O245" s="169">
        <f t="shared" ca="1" si="53"/>
        <v>0</v>
      </c>
      <c r="P245" s="56">
        <f t="shared" ca="1" si="54"/>
        <v>0</v>
      </c>
      <c r="Q245" s="56">
        <f t="shared" ca="1" si="55"/>
        <v>0</v>
      </c>
      <c r="R245" s="13">
        <f t="shared" ca="1" si="46"/>
        <v>2.7402358871114019E-3</v>
      </c>
    </row>
    <row r="246" spans="1:18">
      <c r="A246" s="117"/>
      <c r="B246" s="117"/>
      <c r="C246" s="171"/>
      <c r="D246" s="118">
        <f t="shared" si="43"/>
        <v>0</v>
      </c>
      <c r="E246" s="118">
        <f t="shared" si="43"/>
        <v>0</v>
      </c>
      <c r="F246" s="56">
        <f t="shared" si="44"/>
        <v>0</v>
      </c>
      <c r="G246" s="56">
        <f t="shared" si="44"/>
        <v>0</v>
      </c>
      <c r="H246" s="56">
        <f t="shared" si="47"/>
        <v>0</v>
      </c>
      <c r="I246" s="56">
        <f t="shared" si="48"/>
        <v>0</v>
      </c>
      <c r="J246" s="56">
        <f t="shared" si="49"/>
        <v>0</v>
      </c>
      <c r="K246" s="56">
        <f t="shared" si="50"/>
        <v>0</v>
      </c>
      <c r="L246" s="56">
        <f t="shared" si="51"/>
        <v>0</v>
      </c>
      <c r="M246" s="56">
        <f t="shared" ca="1" si="45"/>
        <v>-2.7402358871114019E-3</v>
      </c>
      <c r="N246" s="56">
        <f t="shared" ca="1" si="52"/>
        <v>0</v>
      </c>
      <c r="O246" s="169">
        <f t="shared" ca="1" si="53"/>
        <v>0</v>
      </c>
      <c r="P246" s="56">
        <f t="shared" ca="1" si="54"/>
        <v>0</v>
      </c>
      <c r="Q246" s="56">
        <f t="shared" ca="1" si="55"/>
        <v>0</v>
      </c>
      <c r="R246" s="13">
        <f t="shared" ca="1" si="46"/>
        <v>2.7402358871114019E-3</v>
      </c>
    </row>
    <row r="247" spans="1:18">
      <c r="A247" s="117"/>
      <c r="B247" s="117"/>
      <c r="C247" s="171"/>
      <c r="D247" s="118">
        <f t="shared" si="43"/>
        <v>0</v>
      </c>
      <c r="E247" s="118">
        <f t="shared" si="43"/>
        <v>0</v>
      </c>
      <c r="F247" s="56">
        <f t="shared" si="44"/>
        <v>0</v>
      </c>
      <c r="G247" s="56">
        <f t="shared" si="44"/>
        <v>0</v>
      </c>
      <c r="H247" s="56">
        <f t="shared" si="47"/>
        <v>0</v>
      </c>
      <c r="I247" s="56">
        <f t="shared" si="48"/>
        <v>0</v>
      </c>
      <c r="J247" s="56">
        <f t="shared" si="49"/>
        <v>0</v>
      </c>
      <c r="K247" s="56">
        <f t="shared" si="50"/>
        <v>0</v>
      </c>
      <c r="L247" s="56">
        <f t="shared" si="51"/>
        <v>0</v>
      </c>
      <c r="M247" s="56">
        <f t="shared" ca="1" si="45"/>
        <v>-2.7402358871114019E-3</v>
      </c>
      <c r="N247" s="56">
        <f t="shared" ca="1" si="52"/>
        <v>0</v>
      </c>
      <c r="O247" s="169">
        <f t="shared" ca="1" si="53"/>
        <v>0</v>
      </c>
      <c r="P247" s="56">
        <f t="shared" ca="1" si="54"/>
        <v>0</v>
      </c>
      <c r="Q247" s="56">
        <f t="shared" ca="1" si="55"/>
        <v>0</v>
      </c>
      <c r="R247" s="13">
        <f t="shared" ca="1" si="46"/>
        <v>2.7402358871114019E-3</v>
      </c>
    </row>
    <row r="248" spans="1:18">
      <c r="A248" s="117"/>
      <c r="B248" s="117"/>
      <c r="C248" s="171"/>
      <c r="D248" s="118">
        <f t="shared" si="43"/>
        <v>0</v>
      </c>
      <c r="E248" s="118">
        <f t="shared" si="43"/>
        <v>0</v>
      </c>
      <c r="F248" s="56">
        <f t="shared" si="44"/>
        <v>0</v>
      </c>
      <c r="G248" s="56">
        <f t="shared" si="44"/>
        <v>0</v>
      </c>
      <c r="H248" s="56">
        <f t="shared" si="47"/>
        <v>0</v>
      </c>
      <c r="I248" s="56">
        <f t="shared" si="48"/>
        <v>0</v>
      </c>
      <c r="J248" s="56">
        <f t="shared" si="49"/>
        <v>0</v>
      </c>
      <c r="K248" s="56">
        <f t="shared" si="50"/>
        <v>0</v>
      </c>
      <c r="L248" s="56">
        <f t="shared" si="51"/>
        <v>0</v>
      </c>
      <c r="M248" s="56">
        <f t="shared" ca="1" si="45"/>
        <v>-2.7402358871114019E-3</v>
      </c>
      <c r="N248" s="56">
        <f t="shared" ca="1" si="52"/>
        <v>0</v>
      </c>
      <c r="O248" s="169">
        <f t="shared" ca="1" si="53"/>
        <v>0</v>
      </c>
      <c r="P248" s="56">
        <f t="shared" ca="1" si="54"/>
        <v>0</v>
      </c>
      <c r="Q248" s="56">
        <f t="shared" ca="1" si="55"/>
        <v>0</v>
      </c>
      <c r="R248" s="13">
        <f t="shared" ca="1" si="46"/>
        <v>2.7402358871114019E-3</v>
      </c>
    </row>
    <row r="249" spans="1:18">
      <c r="A249" s="117"/>
      <c r="B249" s="117"/>
      <c r="C249" s="171"/>
      <c r="D249" s="118">
        <f t="shared" si="43"/>
        <v>0</v>
      </c>
      <c r="E249" s="118">
        <f t="shared" si="43"/>
        <v>0</v>
      </c>
      <c r="F249" s="56">
        <f t="shared" si="44"/>
        <v>0</v>
      </c>
      <c r="G249" s="56">
        <f t="shared" si="44"/>
        <v>0</v>
      </c>
      <c r="H249" s="56">
        <f t="shared" si="47"/>
        <v>0</v>
      </c>
      <c r="I249" s="56">
        <f t="shared" si="48"/>
        <v>0</v>
      </c>
      <c r="J249" s="56">
        <f t="shared" si="49"/>
        <v>0</v>
      </c>
      <c r="K249" s="56">
        <f t="shared" si="50"/>
        <v>0</v>
      </c>
      <c r="L249" s="56">
        <f t="shared" si="51"/>
        <v>0</v>
      </c>
      <c r="M249" s="56">
        <f t="shared" ca="1" si="45"/>
        <v>-2.7402358871114019E-3</v>
      </c>
      <c r="N249" s="56">
        <f t="shared" ca="1" si="52"/>
        <v>0</v>
      </c>
      <c r="O249" s="169">
        <f t="shared" ca="1" si="53"/>
        <v>0</v>
      </c>
      <c r="P249" s="56">
        <f t="shared" ca="1" si="54"/>
        <v>0</v>
      </c>
      <c r="Q249" s="56">
        <f t="shared" ca="1" si="55"/>
        <v>0</v>
      </c>
      <c r="R249" s="13">
        <f t="shared" ca="1" si="46"/>
        <v>2.7402358871114019E-3</v>
      </c>
    </row>
    <row r="250" spans="1:18">
      <c r="A250" s="117"/>
      <c r="B250" s="117"/>
      <c r="C250" s="171"/>
      <c r="D250" s="118">
        <f t="shared" si="43"/>
        <v>0</v>
      </c>
      <c r="E250" s="118">
        <f t="shared" si="43"/>
        <v>0</v>
      </c>
      <c r="F250" s="56">
        <f t="shared" si="44"/>
        <v>0</v>
      </c>
      <c r="G250" s="56">
        <f t="shared" si="44"/>
        <v>0</v>
      </c>
      <c r="H250" s="56">
        <f t="shared" si="47"/>
        <v>0</v>
      </c>
      <c r="I250" s="56">
        <f t="shared" si="48"/>
        <v>0</v>
      </c>
      <c r="J250" s="56">
        <f t="shared" si="49"/>
        <v>0</v>
      </c>
      <c r="K250" s="56">
        <f t="shared" si="50"/>
        <v>0</v>
      </c>
      <c r="L250" s="56">
        <f t="shared" si="51"/>
        <v>0</v>
      </c>
      <c r="M250" s="56">
        <f t="shared" ca="1" si="45"/>
        <v>-2.7402358871114019E-3</v>
      </c>
      <c r="N250" s="56">
        <f t="shared" ca="1" si="52"/>
        <v>0</v>
      </c>
      <c r="O250" s="169">
        <f t="shared" ca="1" si="53"/>
        <v>0</v>
      </c>
      <c r="P250" s="56">
        <f t="shared" ca="1" si="54"/>
        <v>0</v>
      </c>
      <c r="Q250" s="56">
        <f t="shared" ca="1" si="55"/>
        <v>0</v>
      </c>
      <c r="R250" s="13">
        <f t="shared" ca="1" si="46"/>
        <v>2.7402358871114019E-3</v>
      </c>
    </row>
    <row r="251" spans="1:18">
      <c r="A251" s="117"/>
      <c r="B251" s="117"/>
      <c r="C251" s="171"/>
      <c r="D251" s="118">
        <f t="shared" si="43"/>
        <v>0</v>
      </c>
      <c r="E251" s="118">
        <f t="shared" si="43"/>
        <v>0</v>
      </c>
      <c r="F251" s="56">
        <f t="shared" si="44"/>
        <v>0</v>
      </c>
      <c r="G251" s="56">
        <f t="shared" si="44"/>
        <v>0</v>
      </c>
      <c r="H251" s="56">
        <f t="shared" si="47"/>
        <v>0</v>
      </c>
      <c r="I251" s="56">
        <f t="shared" si="48"/>
        <v>0</v>
      </c>
      <c r="J251" s="56">
        <f t="shared" si="49"/>
        <v>0</v>
      </c>
      <c r="K251" s="56">
        <f t="shared" si="50"/>
        <v>0</v>
      </c>
      <c r="L251" s="56">
        <f t="shared" si="51"/>
        <v>0</v>
      </c>
      <c r="M251" s="56">
        <f t="shared" ca="1" si="45"/>
        <v>-2.7402358871114019E-3</v>
      </c>
      <c r="N251" s="56">
        <f t="shared" ca="1" si="52"/>
        <v>0</v>
      </c>
      <c r="O251" s="169">
        <f t="shared" ca="1" si="53"/>
        <v>0</v>
      </c>
      <c r="P251" s="56">
        <f t="shared" ca="1" si="54"/>
        <v>0</v>
      </c>
      <c r="Q251" s="56">
        <f t="shared" ca="1" si="55"/>
        <v>0</v>
      </c>
      <c r="R251" s="13">
        <f t="shared" ca="1" si="46"/>
        <v>2.7402358871114019E-3</v>
      </c>
    </row>
    <row r="252" spans="1:18">
      <c r="A252" s="117"/>
      <c r="B252" s="117"/>
      <c r="C252" s="171"/>
      <c r="D252" s="118">
        <f t="shared" si="43"/>
        <v>0</v>
      </c>
      <c r="E252" s="118">
        <f t="shared" si="43"/>
        <v>0</v>
      </c>
      <c r="F252" s="56">
        <f t="shared" si="44"/>
        <v>0</v>
      </c>
      <c r="G252" s="56">
        <f t="shared" si="44"/>
        <v>0</v>
      </c>
      <c r="H252" s="56">
        <f t="shared" si="47"/>
        <v>0</v>
      </c>
      <c r="I252" s="56">
        <f t="shared" si="48"/>
        <v>0</v>
      </c>
      <c r="J252" s="56">
        <f t="shared" si="49"/>
        <v>0</v>
      </c>
      <c r="K252" s="56">
        <f t="shared" si="50"/>
        <v>0</v>
      </c>
      <c r="L252" s="56">
        <f t="shared" si="51"/>
        <v>0</v>
      </c>
      <c r="M252" s="56">
        <f t="shared" ca="1" si="45"/>
        <v>-2.7402358871114019E-3</v>
      </c>
      <c r="N252" s="56">
        <f t="shared" ca="1" si="52"/>
        <v>0</v>
      </c>
      <c r="O252" s="169">
        <f t="shared" ca="1" si="53"/>
        <v>0</v>
      </c>
      <c r="P252" s="56">
        <f t="shared" ca="1" si="54"/>
        <v>0</v>
      </c>
      <c r="Q252" s="56">
        <f t="shared" ca="1" si="55"/>
        <v>0</v>
      </c>
      <c r="R252" s="13">
        <f t="shared" ca="1" si="46"/>
        <v>2.7402358871114019E-3</v>
      </c>
    </row>
    <row r="253" spans="1:18">
      <c r="A253" s="117"/>
      <c r="B253" s="117"/>
      <c r="C253" s="171"/>
      <c r="D253" s="118">
        <f t="shared" si="43"/>
        <v>0</v>
      </c>
      <c r="E253" s="118">
        <f t="shared" si="43"/>
        <v>0</v>
      </c>
      <c r="F253" s="56">
        <f t="shared" si="44"/>
        <v>0</v>
      </c>
      <c r="G253" s="56">
        <f t="shared" si="44"/>
        <v>0</v>
      </c>
      <c r="H253" s="56">
        <f t="shared" si="47"/>
        <v>0</v>
      </c>
      <c r="I253" s="56">
        <f t="shared" si="48"/>
        <v>0</v>
      </c>
      <c r="J253" s="56">
        <f t="shared" si="49"/>
        <v>0</v>
      </c>
      <c r="K253" s="56">
        <f t="shared" si="50"/>
        <v>0</v>
      </c>
      <c r="L253" s="56">
        <f t="shared" si="51"/>
        <v>0</v>
      </c>
      <c r="M253" s="56">
        <f t="shared" ca="1" si="45"/>
        <v>-2.7402358871114019E-3</v>
      </c>
      <c r="N253" s="56">
        <f t="shared" ca="1" si="52"/>
        <v>0</v>
      </c>
      <c r="O253" s="169">
        <f t="shared" ca="1" si="53"/>
        <v>0</v>
      </c>
      <c r="P253" s="56">
        <f t="shared" ca="1" si="54"/>
        <v>0</v>
      </c>
      <c r="Q253" s="56">
        <f t="shared" ca="1" si="55"/>
        <v>0</v>
      </c>
      <c r="R253" s="13">
        <f t="shared" ca="1" si="46"/>
        <v>2.7402358871114019E-3</v>
      </c>
    </row>
    <row r="254" spans="1:18">
      <c r="A254" s="117"/>
      <c r="B254" s="117"/>
      <c r="C254" s="171"/>
      <c r="D254" s="118">
        <f t="shared" si="43"/>
        <v>0</v>
      </c>
      <c r="E254" s="118">
        <f t="shared" si="43"/>
        <v>0</v>
      </c>
      <c r="F254" s="56">
        <f t="shared" si="44"/>
        <v>0</v>
      </c>
      <c r="G254" s="56">
        <f t="shared" si="44"/>
        <v>0</v>
      </c>
      <c r="H254" s="56">
        <f t="shared" si="47"/>
        <v>0</v>
      </c>
      <c r="I254" s="56">
        <f t="shared" si="48"/>
        <v>0</v>
      </c>
      <c r="J254" s="56">
        <f t="shared" si="49"/>
        <v>0</v>
      </c>
      <c r="K254" s="56">
        <f t="shared" si="50"/>
        <v>0</v>
      </c>
      <c r="L254" s="56">
        <f t="shared" si="51"/>
        <v>0</v>
      </c>
      <c r="M254" s="56">
        <f t="shared" ca="1" si="45"/>
        <v>-2.7402358871114019E-3</v>
      </c>
      <c r="N254" s="56">
        <f t="shared" ca="1" si="52"/>
        <v>0</v>
      </c>
      <c r="O254" s="169">
        <f t="shared" ca="1" si="53"/>
        <v>0</v>
      </c>
      <c r="P254" s="56">
        <f t="shared" ca="1" si="54"/>
        <v>0</v>
      </c>
      <c r="Q254" s="56">
        <f t="shared" ca="1" si="55"/>
        <v>0</v>
      </c>
      <c r="R254" s="13">
        <f t="shared" ca="1" si="46"/>
        <v>2.7402358871114019E-3</v>
      </c>
    </row>
    <row r="255" spans="1:18">
      <c r="A255" s="117"/>
      <c r="B255" s="117"/>
      <c r="C255" s="171"/>
      <c r="D255" s="118">
        <f t="shared" si="43"/>
        <v>0</v>
      </c>
      <c r="E255" s="118">
        <f t="shared" si="43"/>
        <v>0</v>
      </c>
      <c r="F255" s="56">
        <f t="shared" si="44"/>
        <v>0</v>
      </c>
      <c r="G255" s="56">
        <f t="shared" si="44"/>
        <v>0</v>
      </c>
      <c r="H255" s="56">
        <f t="shared" si="47"/>
        <v>0</v>
      </c>
      <c r="I255" s="56">
        <f t="shared" si="48"/>
        <v>0</v>
      </c>
      <c r="J255" s="56">
        <f t="shared" si="49"/>
        <v>0</v>
      </c>
      <c r="K255" s="56">
        <f t="shared" si="50"/>
        <v>0</v>
      </c>
      <c r="L255" s="56">
        <f t="shared" si="51"/>
        <v>0</v>
      </c>
      <c r="M255" s="56">
        <f t="shared" ca="1" si="45"/>
        <v>-2.7402358871114019E-3</v>
      </c>
      <c r="N255" s="56">
        <f t="shared" ca="1" si="52"/>
        <v>0</v>
      </c>
      <c r="O255" s="169">
        <f t="shared" ca="1" si="53"/>
        <v>0</v>
      </c>
      <c r="P255" s="56">
        <f t="shared" ca="1" si="54"/>
        <v>0</v>
      </c>
      <c r="Q255" s="56">
        <f t="shared" ca="1" si="55"/>
        <v>0</v>
      </c>
      <c r="R255" s="13">
        <f t="shared" ca="1" si="46"/>
        <v>2.7402358871114019E-3</v>
      </c>
    </row>
    <row r="256" spans="1:18">
      <c r="A256" s="117"/>
      <c r="B256" s="117"/>
      <c r="C256" s="171"/>
      <c r="D256" s="118">
        <f t="shared" si="43"/>
        <v>0</v>
      </c>
      <c r="E256" s="118">
        <f t="shared" si="43"/>
        <v>0</v>
      </c>
      <c r="F256" s="56">
        <f t="shared" si="44"/>
        <v>0</v>
      </c>
      <c r="G256" s="56">
        <f t="shared" si="44"/>
        <v>0</v>
      </c>
      <c r="H256" s="56">
        <f t="shared" si="47"/>
        <v>0</v>
      </c>
      <c r="I256" s="56">
        <f t="shared" si="48"/>
        <v>0</v>
      </c>
      <c r="J256" s="56">
        <f t="shared" si="49"/>
        <v>0</v>
      </c>
      <c r="K256" s="56">
        <f t="shared" si="50"/>
        <v>0</v>
      </c>
      <c r="L256" s="56">
        <f t="shared" si="51"/>
        <v>0</v>
      </c>
      <c r="M256" s="56">
        <f t="shared" ca="1" si="45"/>
        <v>-2.7402358871114019E-3</v>
      </c>
      <c r="N256" s="56">
        <f t="shared" ca="1" si="52"/>
        <v>0</v>
      </c>
      <c r="O256" s="169">
        <f t="shared" ca="1" si="53"/>
        <v>0</v>
      </c>
      <c r="P256" s="56">
        <f t="shared" ca="1" si="54"/>
        <v>0</v>
      </c>
      <c r="Q256" s="56">
        <f t="shared" ca="1" si="55"/>
        <v>0</v>
      </c>
      <c r="R256" s="13">
        <f t="shared" ca="1" si="46"/>
        <v>2.7402358871114019E-3</v>
      </c>
    </row>
    <row r="257" spans="1:18">
      <c r="A257" s="117"/>
      <c r="B257" s="117"/>
      <c r="C257" s="171"/>
      <c r="D257" s="118">
        <f t="shared" si="43"/>
        <v>0</v>
      </c>
      <c r="E257" s="118">
        <f t="shared" si="43"/>
        <v>0</v>
      </c>
      <c r="F257" s="56">
        <f t="shared" si="44"/>
        <v>0</v>
      </c>
      <c r="G257" s="56">
        <f t="shared" si="44"/>
        <v>0</v>
      </c>
      <c r="H257" s="56">
        <f t="shared" si="47"/>
        <v>0</v>
      </c>
      <c r="I257" s="56">
        <f t="shared" si="48"/>
        <v>0</v>
      </c>
      <c r="J257" s="56">
        <f t="shared" si="49"/>
        <v>0</v>
      </c>
      <c r="K257" s="56">
        <f t="shared" si="50"/>
        <v>0</v>
      </c>
      <c r="L257" s="56">
        <f t="shared" si="51"/>
        <v>0</v>
      </c>
      <c r="M257" s="56">
        <f t="shared" ca="1" si="45"/>
        <v>-2.7402358871114019E-3</v>
      </c>
      <c r="N257" s="56">
        <f t="shared" ca="1" si="52"/>
        <v>0</v>
      </c>
      <c r="O257" s="169">
        <f t="shared" ca="1" si="53"/>
        <v>0</v>
      </c>
      <c r="P257" s="56">
        <f t="shared" ca="1" si="54"/>
        <v>0</v>
      </c>
      <c r="Q257" s="56">
        <f t="shared" ca="1" si="55"/>
        <v>0</v>
      </c>
      <c r="R257" s="13">
        <f t="shared" ca="1" si="46"/>
        <v>2.7402358871114019E-3</v>
      </c>
    </row>
    <row r="258" spans="1:18">
      <c r="A258" s="117"/>
      <c r="B258" s="117"/>
      <c r="C258" s="171"/>
      <c r="D258" s="118">
        <f t="shared" si="43"/>
        <v>0</v>
      </c>
      <c r="E258" s="118">
        <f t="shared" si="43"/>
        <v>0</v>
      </c>
      <c r="F258" s="56">
        <f t="shared" si="44"/>
        <v>0</v>
      </c>
      <c r="G258" s="56">
        <f t="shared" si="44"/>
        <v>0</v>
      </c>
      <c r="H258" s="56">
        <f t="shared" si="47"/>
        <v>0</v>
      </c>
      <c r="I258" s="56">
        <f t="shared" si="48"/>
        <v>0</v>
      </c>
      <c r="J258" s="56">
        <f t="shared" si="49"/>
        <v>0</v>
      </c>
      <c r="K258" s="56">
        <f t="shared" si="50"/>
        <v>0</v>
      </c>
      <c r="L258" s="56">
        <f t="shared" si="51"/>
        <v>0</v>
      </c>
      <c r="M258" s="56">
        <f t="shared" ca="1" si="45"/>
        <v>-2.7402358871114019E-3</v>
      </c>
      <c r="N258" s="56">
        <f t="shared" ca="1" si="52"/>
        <v>0</v>
      </c>
      <c r="O258" s="169">
        <f t="shared" ca="1" si="53"/>
        <v>0</v>
      </c>
      <c r="P258" s="56">
        <f t="shared" ca="1" si="54"/>
        <v>0</v>
      </c>
      <c r="Q258" s="56">
        <f t="shared" ca="1" si="55"/>
        <v>0</v>
      </c>
      <c r="R258" s="13">
        <f t="shared" ca="1" si="46"/>
        <v>2.7402358871114019E-3</v>
      </c>
    </row>
    <row r="259" spans="1:18">
      <c r="A259" s="117"/>
      <c r="B259" s="117"/>
      <c r="C259" s="171"/>
      <c r="D259" s="118">
        <f t="shared" si="43"/>
        <v>0</v>
      </c>
      <c r="E259" s="118">
        <f t="shared" si="43"/>
        <v>0</v>
      </c>
      <c r="F259" s="56">
        <f t="shared" si="44"/>
        <v>0</v>
      </c>
      <c r="G259" s="56">
        <f t="shared" si="44"/>
        <v>0</v>
      </c>
      <c r="H259" s="56">
        <f t="shared" si="47"/>
        <v>0</v>
      </c>
      <c r="I259" s="56">
        <f t="shared" si="48"/>
        <v>0</v>
      </c>
      <c r="J259" s="56">
        <f t="shared" si="49"/>
        <v>0</v>
      </c>
      <c r="K259" s="56">
        <f t="shared" si="50"/>
        <v>0</v>
      </c>
      <c r="L259" s="56">
        <f t="shared" si="51"/>
        <v>0</v>
      </c>
      <c r="M259" s="56">
        <f t="shared" ca="1" si="45"/>
        <v>-2.7402358871114019E-3</v>
      </c>
      <c r="N259" s="56">
        <f t="shared" ca="1" si="52"/>
        <v>0</v>
      </c>
      <c r="O259" s="169">
        <f t="shared" ca="1" si="53"/>
        <v>0</v>
      </c>
      <c r="P259" s="56">
        <f t="shared" ca="1" si="54"/>
        <v>0</v>
      </c>
      <c r="Q259" s="56">
        <f t="shared" ca="1" si="55"/>
        <v>0</v>
      </c>
      <c r="R259" s="13">
        <f t="shared" ca="1" si="46"/>
        <v>2.7402358871114019E-3</v>
      </c>
    </row>
    <row r="260" spans="1:18">
      <c r="A260" s="117"/>
      <c r="B260" s="117"/>
      <c r="C260" s="171"/>
      <c r="D260" s="118">
        <f t="shared" si="43"/>
        <v>0</v>
      </c>
      <c r="E260" s="118">
        <f t="shared" si="43"/>
        <v>0</v>
      </c>
      <c r="F260" s="56">
        <f t="shared" si="44"/>
        <v>0</v>
      </c>
      <c r="G260" s="56">
        <f t="shared" si="44"/>
        <v>0</v>
      </c>
      <c r="H260" s="56">
        <f t="shared" si="47"/>
        <v>0</v>
      </c>
      <c r="I260" s="56">
        <f t="shared" si="48"/>
        <v>0</v>
      </c>
      <c r="J260" s="56">
        <f t="shared" si="49"/>
        <v>0</v>
      </c>
      <c r="K260" s="56">
        <f t="shared" si="50"/>
        <v>0</v>
      </c>
      <c r="L260" s="56">
        <f t="shared" si="51"/>
        <v>0</v>
      </c>
      <c r="M260" s="56">
        <f t="shared" ca="1" si="45"/>
        <v>-2.7402358871114019E-3</v>
      </c>
      <c r="N260" s="56">
        <f t="shared" ca="1" si="52"/>
        <v>0</v>
      </c>
      <c r="O260" s="169">
        <f t="shared" ca="1" si="53"/>
        <v>0</v>
      </c>
      <c r="P260" s="56">
        <f t="shared" ca="1" si="54"/>
        <v>0</v>
      </c>
      <c r="Q260" s="56">
        <f t="shared" ca="1" si="55"/>
        <v>0</v>
      </c>
      <c r="R260" s="13">
        <f t="shared" ca="1" si="46"/>
        <v>2.7402358871114019E-3</v>
      </c>
    </row>
    <row r="261" spans="1:18">
      <c r="A261" s="117"/>
      <c r="B261" s="117"/>
      <c r="C261" s="171"/>
      <c r="D261" s="118">
        <f t="shared" si="43"/>
        <v>0</v>
      </c>
      <c r="E261" s="118">
        <f t="shared" si="43"/>
        <v>0</v>
      </c>
      <c r="F261" s="56">
        <f t="shared" si="44"/>
        <v>0</v>
      </c>
      <c r="G261" s="56">
        <f t="shared" si="44"/>
        <v>0</v>
      </c>
      <c r="H261" s="56">
        <f t="shared" si="47"/>
        <v>0</v>
      </c>
      <c r="I261" s="56">
        <f t="shared" si="48"/>
        <v>0</v>
      </c>
      <c r="J261" s="56">
        <f t="shared" si="49"/>
        <v>0</v>
      </c>
      <c r="K261" s="56">
        <f t="shared" si="50"/>
        <v>0</v>
      </c>
      <c r="L261" s="56">
        <f t="shared" si="51"/>
        <v>0</v>
      </c>
      <c r="M261" s="56">
        <f t="shared" ca="1" si="45"/>
        <v>-2.7402358871114019E-3</v>
      </c>
      <c r="N261" s="56">
        <f t="shared" ca="1" si="52"/>
        <v>0</v>
      </c>
      <c r="O261" s="169">
        <f t="shared" ca="1" si="53"/>
        <v>0</v>
      </c>
      <c r="P261" s="56">
        <f t="shared" ca="1" si="54"/>
        <v>0</v>
      </c>
      <c r="Q261" s="56">
        <f t="shared" ca="1" si="55"/>
        <v>0</v>
      </c>
      <c r="R261" s="13">
        <f t="shared" ca="1" si="46"/>
        <v>2.7402358871114019E-3</v>
      </c>
    </row>
    <row r="262" spans="1:18">
      <c r="A262" s="117"/>
      <c r="B262" s="117"/>
      <c r="C262" s="171"/>
      <c r="D262" s="118">
        <f t="shared" si="43"/>
        <v>0</v>
      </c>
      <c r="E262" s="118">
        <f t="shared" si="43"/>
        <v>0</v>
      </c>
      <c r="F262" s="56">
        <f t="shared" si="44"/>
        <v>0</v>
      </c>
      <c r="G262" s="56">
        <f t="shared" si="44"/>
        <v>0</v>
      </c>
      <c r="H262" s="56">
        <f t="shared" si="47"/>
        <v>0</v>
      </c>
      <c r="I262" s="56">
        <f t="shared" si="48"/>
        <v>0</v>
      </c>
      <c r="J262" s="56">
        <f t="shared" si="49"/>
        <v>0</v>
      </c>
      <c r="K262" s="56">
        <f t="shared" si="50"/>
        <v>0</v>
      </c>
      <c r="L262" s="56">
        <f t="shared" si="51"/>
        <v>0</v>
      </c>
      <c r="M262" s="56">
        <f t="shared" ca="1" si="45"/>
        <v>-2.7402358871114019E-3</v>
      </c>
      <c r="N262" s="56">
        <f t="shared" ca="1" si="52"/>
        <v>0</v>
      </c>
      <c r="O262" s="169">
        <f t="shared" ca="1" si="53"/>
        <v>0</v>
      </c>
      <c r="P262" s="56">
        <f t="shared" ca="1" si="54"/>
        <v>0</v>
      </c>
      <c r="Q262" s="56">
        <f t="shared" ca="1" si="55"/>
        <v>0</v>
      </c>
      <c r="R262" s="13">
        <f t="shared" ca="1" si="46"/>
        <v>2.7402358871114019E-3</v>
      </c>
    </row>
    <row r="263" spans="1:18">
      <c r="A263" s="117"/>
      <c r="B263" s="117"/>
      <c r="C263" s="171"/>
      <c r="D263" s="118">
        <f t="shared" si="43"/>
        <v>0</v>
      </c>
      <c r="E263" s="118">
        <f t="shared" si="43"/>
        <v>0</v>
      </c>
      <c r="F263" s="56">
        <f t="shared" si="44"/>
        <v>0</v>
      </c>
      <c r="G263" s="56">
        <f t="shared" si="44"/>
        <v>0</v>
      </c>
      <c r="H263" s="56">
        <f t="shared" si="47"/>
        <v>0</v>
      </c>
      <c r="I263" s="56">
        <f t="shared" si="48"/>
        <v>0</v>
      </c>
      <c r="J263" s="56">
        <f t="shared" si="49"/>
        <v>0</v>
      </c>
      <c r="K263" s="56">
        <f t="shared" si="50"/>
        <v>0</v>
      </c>
      <c r="L263" s="56">
        <f t="shared" si="51"/>
        <v>0</v>
      </c>
      <c r="M263" s="56">
        <f t="shared" ca="1" si="45"/>
        <v>-2.7402358871114019E-3</v>
      </c>
      <c r="N263" s="56">
        <f t="shared" ca="1" si="52"/>
        <v>0</v>
      </c>
      <c r="O263" s="169">
        <f t="shared" ca="1" si="53"/>
        <v>0</v>
      </c>
      <c r="P263" s="56">
        <f t="shared" ca="1" si="54"/>
        <v>0</v>
      </c>
      <c r="Q263" s="56">
        <f t="shared" ca="1" si="55"/>
        <v>0</v>
      </c>
      <c r="R263" s="13">
        <f t="shared" ca="1" si="46"/>
        <v>2.7402358871114019E-3</v>
      </c>
    </row>
    <row r="264" spans="1:18">
      <c r="A264" s="117"/>
      <c r="B264" s="117"/>
      <c r="C264" s="171"/>
      <c r="D264" s="118">
        <f t="shared" si="43"/>
        <v>0</v>
      </c>
      <c r="E264" s="118">
        <f t="shared" si="43"/>
        <v>0</v>
      </c>
      <c r="F264" s="56">
        <f t="shared" si="44"/>
        <v>0</v>
      </c>
      <c r="G264" s="56">
        <f t="shared" si="44"/>
        <v>0</v>
      </c>
      <c r="H264" s="56">
        <f t="shared" si="47"/>
        <v>0</v>
      </c>
      <c r="I264" s="56">
        <f t="shared" si="48"/>
        <v>0</v>
      </c>
      <c r="J264" s="56">
        <f t="shared" si="49"/>
        <v>0</v>
      </c>
      <c r="K264" s="56">
        <f t="shared" si="50"/>
        <v>0</v>
      </c>
      <c r="L264" s="56">
        <f t="shared" si="51"/>
        <v>0</v>
      </c>
      <c r="M264" s="56">
        <f t="shared" ca="1" si="45"/>
        <v>-2.7402358871114019E-3</v>
      </c>
      <c r="N264" s="56">
        <f t="shared" ca="1" si="52"/>
        <v>0</v>
      </c>
      <c r="O264" s="169">
        <f t="shared" ca="1" si="53"/>
        <v>0</v>
      </c>
      <c r="P264" s="56">
        <f t="shared" ca="1" si="54"/>
        <v>0</v>
      </c>
      <c r="Q264" s="56">
        <f t="shared" ca="1" si="55"/>
        <v>0</v>
      </c>
      <c r="R264" s="13">
        <f t="shared" ca="1" si="46"/>
        <v>2.7402358871114019E-3</v>
      </c>
    </row>
    <row r="265" spans="1:18">
      <c r="A265" s="117"/>
      <c r="B265" s="117"/>
      <c r="C265" s="171"/>
      <c r="D265" s="118">
        <f t="shared" si="43"/>
        <v>0</v>
      </c>
      <c r="E265" s="118">
        <f t="shared" si="43"/>
        <v>0</v>
      </c>
      <c r="F265" s="56">
        <f t="shared" si="44"/>
        <v>0</v>
      </c>
      <c r="G265" s="56">
        <f t="shared" si="44"/>
        <v>0</v>
      </c>
      <c r="H265" s="56">
        <f t="shared" si="47"/>
        <v>0</v>
      </c>
      <c r="I265" s="56">
        <f t="shared" si="48"/>
        <v>0</v>
      </c>
      <c r="J265" s="56">
        <f t="shared" si="49"/>
        <v>0</v>
      </c>
      <c r="K265" s="56">
        <f t="shared" si="50"/>
        <v>0</v>
      </c>
      <c r="L265" s="56">
        <f t="shared" si="51"/>
        <v>0</v>
      </c>
      <c r="M265" s="56">
        <f t="shared" ca="1" si="45"/>
        <v>-2.7402358871114019E-3</v>
      </c>
      <c r="N265" s="56">
        <f t="shared" ca="1" si="52"/>
        <v>0</v>
      </c>
      <c r="O265" s="169">
        <f t="shared" ca="1" si="53"/>
        <v>0</v>
      </c>
      <c r="P265" s="56">
        <f t="shared" ca="1" si="54"/>
        <v>0</v>
      </c>
      <c r="Q265" s="56">
        <f t="shared" ca="1" si="55"/>
        <v>0</v>
      </c>
      <c r="R265" s="13">
        <f t="shared" ca="1" si="46"/>
        <v>2.7402358871114019E-3</v>
      </c>
    </row>
    <row r="266" spans="1:18">
      <c r="A266" s="117"/>
      <c r="B266" s="117"/>
      <c r="C266" s="171"/>
      <c r="D266" s="118">
        <f t="shared" si="43"/>
        <v>0</v>
      </c>
      <c r="E266" s="118">
        <f t="shared" si="43"/>
        <v>0</v>
      </c>
      <c r="F266" s="56">
        <f t="shared" si="44"/>
        <v>0</v>
      </c>
      <c r="G266" s="56">
        <f t="shared" si="44"/>
        <v>0</v>
      </c>
      <c r="H266" s="56">
        <f t="shared" si="47"/>
        <v>0</v>
      </c>
      <c r="I266" s="56">
        <f t="shared" si="48"/>
        <v>0</v>
      </c>
      <c r="J266" s="56">
        <f t="shared" si="49"/>
        <v>0</v>
      </c>
      <c r="K266" s="56">
        <f t="shared" si="50"/>
        <v>0</v>
      </c>
      <c r="L266" s="56">
        <f t="shared" si="51"/>
        <v>0</v>
      </c>
      <c r="M266" s="56">
        <f t="shared" ca="1" si="45"/>
        <v>-2.7402358871114019E-3</v>
      </c>
      <c r="N266" s="56">
        <f t="shared" ca="1" si="52"/>
        <v>0</v>
      </c>
      <c r="O266" s="169">
        <f t="shared" ca="1" si="53"/>
        <v>0</v>
      </c>
      <c r="P266" s="56">
        <f t="shared" ca="1" si="54"/>
        <v>0</v>
      </c>
      <c r="Q266" s="56">
        <f t="shared" ca="1" si="55"/>
        <v>0</v>
      </c>
      <c r="R266" s="13">
        <f t="shared" ca="1" si="46"/>
        <v>2.7402358871114019E-3</v>
      </c>
    </row>
    <row r="267" spans="1:18">
      <c r="A267" s="117"/>
      <c r="B267" s="117"/>
      <c r="C267" s="171"/>
      <c r="D267" s="118">
        <f t="shared" si="43"/>
        <v>0</v>
      </c>
      <c r="E267" s="118">
        <f t="shared" si="43"/>
        <v>0</v>
      </c>
      <c r="F267" s="56">
        <f t="shared" si="44"/>
        <v>0</v>
      </c>
      <c r="G267" s="56">
        <f t="shared" si="44"/>
        <v>0</v>
      </c>
      <c r="H267" s="56">
        <f t="shared" si="47"/>
        <v>0</v>
      </c>
      <c r="I267" s="56">
        <f t="shared" si="48"/>
        <v>0</v>
      </c>
      <c r="J267" s="56">
        <f t="shared" si="49"/>
        <v>0</v>
      </c>
      <c r="K267" s="56">
        <f t="shared" si="50"/>
        <v>0</v>
      </c>
      <c r="L267" s="56">
        <f t="shared" si="51"/>
        <v>0</v>
      </c>
      <c r="M267" s="56">
        <f t="shared" ca="1" si="45"/>
        <v>-2.7402358871114019E-3</v>
      </c>
      <c r="N267" s="56">
        <f t="shared" ca="1" si="52"/>
        <v>0</v>
      </c>
      <c r="O267" s="169">
        <f t="shared" ca="1" si="53"/>
        <v>0</v>
      </c>
      <c r="P267" s="56">
        <f t="shared" ca="1" si="54"/>
        <v>0</v>
      </c>
      <c r="Q267" s="56">
        <f t="shared" ca="1" si="55"/>
        <v>0</v>
      </c>
      <c r="R267" s="13">
        <f t="shared" ca="1" si="46"/>
        <v>2.7402358871114019E-3</v>
      </c>
    </row>
    <row r="268" spans="1:18">
      <c r="A268" s="117"/>
      <c r="B268" s="117"/>
      <c r="C268" s="171"/>
      <c r="D268" s="118">
        <f t="shared" si="43"/>
        <v>0</v>
      </c>
      <c r="E268" s="118">
        <f t="shared" si="43"/>
        <v>0</v>
      </c>
      <c r="F268" s="56">
        <f t="shared" si="44"/>
        <v>0</v>
      </c>
      <c r="G268" s="56">
        <f t="shared" si="44"/>
        <v>0</v>
      </c>
      <c r="H268" s="56">
        <f t="shared" si="47"/>
        <v>0</v>
      </c>
      <c r="I268" s="56">
        <f t="shared" si="48"/>
        <v>0</v>
      </c>
      <c r="J268" s="56">
        <f t="shared" si="49"/>
        <v>0</v>
      </c>
      <c r="K268" s="56">
        <f t="shared" si="50"/>
        <v>0</v>
      </c>
      <c r="L268" s="56">
        <f t="shared" si="51"/>
        <v>0</v>
      </c>
      <c r="M268" s="56">
        <f t="shared" ca="1" si="45"/>
        <v>-2.7402358871114019E-3</v>
      </c>
      <c r="N268" s="56">
        <f t="shared" ca="1" si="52"/>
        <v>0</v>
      </c>
      <c r="O268" s="169">
        <f t="shared" ca="1" si="53"/>
        <v>0</v>
      </c>
      <c r="P268" s="56">
        <f t="shared" ca="1" si="54"/>
        <v>0</v>
      </c>
      <c r="Q268" s="56">
        <f t="shared" ca="1" si="55"/>
        <v>0</v>
      </c>
      <c r="R268" s="13">
        <f t="shared" ca="1" si="46"/>
        <v>2.7402358871114019E-3</v>
      </c>
    </row>
    <row r="269" spans="1:18">
      <c r="A269" s="117"/>
      <c r="B269" s="117"/>
      <c r="C269" s="171"/>
      <c r="D269" s="118">
        <f t="shared" si="43"/>
        <v>0</v>
      </c>
      <c r="E269" s="118">
        <f t="shared" si="43"/>
        <v>0</v>
      </c>
      <c r="F269" s="56">
        <f t="shared" si="44"/>
        <v>0</v>
      </c>
      <c r="G269" s="56">
        <f t="shared" si="44"/>
        <v>0</v>
      </c>
      <c r="H269" s="56">
        <f t="shared" si="47"/>
        <v>0</v>
      </c>
      <c r="I269" s="56">
        <f t="shared" si="48"/>
        <v>0</v>
      </c>
      <c r="J269" s="56">
        <f t="shared" si="49"/>
        <v>0</v>
      </c>
      <c r="K269" s="56">
        <f t="shared" si="50"/>
        <v>0</v>
      </c>
      <c r="L269" s="56">
        <f t="shared" si="51"/>
        <v>0</v>
      </c>
      <c r="M269" s="56">
        <f t="shared" ca="1" si="45"/>
        <v>-2.7402358871114019E-3</v>
      </c>
      <c r="N269" s="56">
        <f t="shared" ca="1" si="52"/>
        <v>0</v>
      </c>
      <c r="O269" s="169">
        <f t="shared" ca="1" si="53"/>
        <v>0</v>
      </c>
      <c r="P269" s="56">
        <f t="shared" ca="1" si="54"/>
        <v>0</v>
      </c>
      <c r="Q269" s="56">
        <f t="shared" ca="1" si="55"/>
        <v>0</v>
      </c>
      <c r="R269" s="13">
        <f t="shared" ca="1" si="46"/>
        <v>2.7402358871114019E-3</v>
      </c>
    </row>
    <row r="270" spans="1:18">
      <c r="A270" s="117"/>
      <c r="B270" s="117"/>
      <c r="C270" s="171"/>
      <c r="D270" s="118">
        <f t="shared" si="43"/>
        <v>0</v>
      </c>
      <c r="E270" s="118">
        <f t="shared" si="43"/>
        <v>0</v>
      </c>
      <c r="F270" s="56">
        <f t="shared" si="44"/>
        <v>0</v>
      </c>
      <c r="G270" s="56">
        <f t="shared" si="44"/>
        <v>0</v>
      </c>
      <c r="H270" s="56">
        <f t="shared" si="47"/>
        <v>0</v>
      </c>
      <c r="I270" s="56">
        <f t="shared" si="48"/>
        <v>0</v>
      </c>
      <c r="J270" s="56">
        <f t="shared" si="49"/>
        <v>0</v>
      </c>
      <c r="K270" s="56">
        <f t="shared" si="50"/>
        <v>0</v>
      </c>
      <c r="L270" s="56">
        <f t="shared" si="51"/>
        <v>0</v>
      </c>
      <c r="M270" s="56">
        <f t="shared" ca="1" si="45"/>
        <v>-2.7402358871114019E-3</v>
      </c>
      <c r="N270" s="56">
        <f t="shared" ca="1" si="52"/>
        <v>0</v>
      </c>
      <c r="O270" s="169">
        <f t="shared" ca="1" si="53"/>
        <v>0</v>
      </c>
      <c r="P270" s="56">
        <f t="shared" ca="1" si="54"/>
        <v>0</v>
      </c>
      <c r="Q270" s="56">
        <f t="shared" ca="1" si="55"/>
        <v>0</v>
      </c>
      <c r="R270" s="13">
        <f t="shared" ca="1" si="46"/>
        <v>2.7402358871114019E-3</v>
      </c>
    </row>
    <row r="271" spans="1:18">
      <c r="A271" s="117"/>
      <c r="B271" s="117"/>
      <c r="C271" s="171"/>
      <c r="D271" s="118">
        <f t="shared" si="43"/>
        <v>0</v>
      </c>
      <c r="E271" s="118">
        <f t="shared" si="43"/>
        <v>0</v>
      </c>
      <c r="F271" s="56">
        <f t="shared" si="44"/>
        <v>0</v>
      </c>
      <c r="G271" s="56">
        <f t="shared" si="44"/>
        <v>0</v>
      </c>
      <c r="H271" s="56">
        <f t="shared" si="47"/>
        <v>0</v>
      </c>
      <c r="I271" s="56">
        <f t="shared" si="48"/>
        <v>0</v>
      </c>
      <c r="J271" s="56">
        <f t="shared" si="49"/>
        <v>0</v>
      </c>
      <c r="K271" s="56">
        <f t="shared" si="50"/>
        <v>0</v>
      </c>
      <c r="L271" s="56">
        <f t="shared" si="51"/>
        <v>0</v>
      </c>
      <c r="M271" s="56">
        <f t="shared" ca="1" si="45"/>
        <v>-2.7402358871114019E-3</v>
      </c>
      <c r="N271" s="56">
        <f t="shared" ca="1" si="52"/>
        <v>0</v>
      </c>
      <c r="O271" s="169">
        <f t="shared" ca="1" si="53"/>
        <v>0</v>
      </c>
      <c r="P271" s="56">
        <f t="shared" ca="1" si="54"/>
        <v>0</v>
      </c>
      <c r="Q271" s="56">
        <f t="shared" ca="1" si="55"/>
        <v>0</v>
      </c>
      <c r="R271" s="13">
        <f t="shared" ca="1" si="46"/>
        <v>2.7402358871114019E-3</v>
      </c>
    </row>
    <row r="272" spans="1:18">
      <c r="A272" s="117"/>
      <c r="B272" s="117"/>
      <c r="C272" s="171"/>
      <c r="D272" s="118">
        <f t="shared" ref="D272:E335" si="56">A272/A$18</f>
        <v>0</v>
      </c>
      <c r="E272" s="118">
        <f t="shared" si="56"/>
        <v>0</v>
      </c>
      <c r="F272" s="56">
        <f t="shared" ref="F272:G335" si="57">$C272*D272</f>
        <v>0</v>
      </c>
      <c r="G272" s="56">
        <f t="shared" si="57"/>
        <v>0</v>
      </c>
      <c r="H272" s="56">
        <f t="shared" si="47"/>
        <v>0</v>
      </c>
      <c r="I272" s="56">
        <f t="shared" si="48"/>
        <v>0</v>
      </c>
      <c r="J272" s="56">
        <f t="shared" si="49"/>
        <v>0</v>
      </c>
      <c r="K272" s="56">
        <f t="shared" si="50"/>
        <v>0</v>
      </c>
      <c r="L272" s="56">
        <f t="shared" si="51"/>
        <v>0</v>
      </c>
      <c r="M272" s="56">
        <f t="shared" ca="1" si="45"/>
        <v>-2.7402358871114019E-3</v>
      </c>
      <c r="N272" s="56">
        <f t="shared" ca="1" si="52"/>
        <v>0</v>
      </c>
      <c r="O272" s="169">
        <f t="shared" ca="1" si="53"/>
        <v>0</v>
      </c>
      <c r="P272" s="56">
        <f t="shared" ca="1" si="54"/>
        <v>0</v>
      </c>
      <c r="Q272" s="56">
        <f t="shared" ca="1" si="55"/>
        <v>0</v>
      </c>
      <c r="R272" s="13">
        <f t="shared" ca="1" si="46"/>
        <v>2.7402358871114019E-3</v>
      </c>
    </row>
    <row r="273" spans="1:18">
      <c r="A273" s="117"/>
      <c r="B273" s="117"/>
      <c r="C273" s="171"/>
      <c r="D273" s="118">
        <f t="shared" si="56"/>
        <v>0</v>
      </c>
      <c r="E273" s="118">
        <f t="shared" si="56"/>
        <v>0</v>
      </c>
      <c r="F273" s="56">
        <f t="shared" si="57"/>
        <v>0</v>
      </c>
      <c r="G273" s="56">
        <f t="shared" si="57"/>
        <v>0</v>
      </c>
      <c r="H273" s="56">
        <f t="shared" si="47"/>
        <v>0</v>
      </c>
      <c r="I273" s="56">
        <f t="shared" si="48"/>
        <v>0</v>
      </c>
      <c r="J273" s="56">
        <f t="shared" si="49"/>
        <v>0</v>
      </c>
      <c r="K273" s="56">
        <f t="shared" si="50"/>
        <v>0</v>
      </c>
      <c r="L273" s="56">
        <f t="shared" si="51"/>
        <v>0</v>
      </c>
      <c r="M273" s="56">
        <f t="shared" ca="1" si="45"/>
        <v>-2.7402358871114019E-3</v>
      </c>
      <c r="N273" s="56">
        <f t="shared" ca="1" si="52"/>
        <v>0</v>
      </c>
      <c r="O273" s="169">
        <f t="shared" ca="1" si="53"/>
        <v>0</v>
      </c>
      <c r="P273" s="56">
        <f t="shared" ca="1" si="54"/>
        <v>0</v>
      </c>
      <c r="Q273" s="56">
        <f t="shared" ca="1" si="55"/>
        <v>0</v>
      </c>
      <c r="R273" s="13">
        <f t="shared" ca="1" si="46"/>
        <v>2.7402358871114019E-3</v>
      </c>
    </row>
    <row r="274" spans="1:18">
      <c r="A274" s="117"/>
      <c r="B274" s="117"/>
      <c r="C274" s="171"/>
      <c r="D274" s="118">
        <f t="shared" si="56"/>
        <v>0</v>
      </c>
      <c r="E274" s="118">
        <f t="shared" si="56"/>
        <v>0</v>
      </c>
      <c r="F274" s="56">
        <f t="shared" si="57"/>
        <v>0</v>
      </c>
      <c r="G274" s="56">
        <f t="shared" si="57"/>
        <v>0</v>
      </c>
      <c r="H274" s="56">
        <f t="shared" si="47"/>
        <v>0</v>
      </c>
      <c r="I274" s="56">
        <f t="shared" si="48"/>
        <v>0</v>
      </c>
      <c r="J274" s="56">
        <f t="shared" si="49"/>
        <v>0</v>
      </c>
      <c r="K274" s="56">
        <f t="shared" si="50"/>
        <v>0</v>
      </c>
      <c r="L274" s="56">
        <f t="shared" si="51"/>
        <v>0</v>
      </c>
      <c r="M274" s="56">
        <f t="shared" ca="1" si="45"/>
        <v>-2.7402358871114019E-3</v>
      </c>
      <c r="N274" s="56">
        <f t="shared" ca="1" si="52"/>
        <v>0</v>
      </c>
      <c r="O274" s="169">
        <f t="shared" ca="1" si="53"/>
        <v>0</v>
      </c>
      <c r="P274" s="56">
        <f t="shared" ca="1" si="54"/>
        <v>0</v>
      </c>
      <c r="Q274" s="56">
        <f t="shared" ca="1" si="55"/>
        <v>0</v>
      </c>
      <c r="R274" s="13">
        <f t="shared" ca="1" si="46"/>
        <v>2.7402358871114019E-3</v>
      </c>
    </row>
    <row r="275" spans="1:18">
      <c r="A275" s="117"/>
      <c r="B275" s="117"/>
      <c r="C275" s="171"/>
      <c r="D275" s="118">
        <f t="shared" si="56"/>
        <v>0</v>
      </c>
      <c r="E275" s="118">
        <f t="shared" si="56"/>
        <v>0</v>
      </c>
      <c r="F275" s="56">
        <f t="shared" si="57"/>
        <v>0</v>
      </c>
      <c r="G275" s="56">
        <f t="shared" si="57"/>
        <v>0</v>
      </c>
      <c r="H275" s="56">
        <f t="shared" si="47"/>
        <v>0</v>
      </c>
      <c r="I275" s="56">
        <f t="shared" si="48"/>
        <v>0</v>
      </c>
      <c r="J275" s="56">
        <f t="shared" si="49"/>
        <v>0</v>
      </c>
      <c r="K275" s="56">
        <f t="shared" si="50"/>
        <v>0</v>
      </c>
      <c r="L275" s="56">
        <f t="shared" si="51"/>
        <v>0</v>
      </c>
      <c r="M275" s="56">
        <f t="shared" ca="1" si="45"/>
        <v>-2.7402358871114019E-3</v>
      </c>
      <c r="N275" s="56">
        <f t="shared" ca="1" si="52"/>
        <v>0</v>
      </c>
      <c r="O275" s="169">
        <f t="shared" ca="1" si="53"/>
        <v>0</v>
      </c>
      <c r="P275" s="56">
        <f t="shared" ca="1" si="54"/>
        <v>0</v>
      </c>
      <c r="Q275" s="56">
        <f t="shared" ca="1" si="55"/>
        <v>0</v>
      </c>
      <c r="R275" s="13">
        <f t="shared" ca="1" si="46"/>
        <v>2.7402358871114019E-3</v>
      </c>
    </row>
    <row r="276" spans="1:18">
      <c r="A276" s="117"/>
      <c r="B276" s="117"/>
      <c r="C276" s="171"/>
      <c r="D276" s="118">
        <f t="shared" si="56"/>
        <v>0</v>
      </c>
      <c r="E276" s="118">
        <f t="shared" si="56"/>
        <v>0</v>
      </c>
      <c r="F276" s="56">
        <f t="shared" si="57"/>
        <v>0</v>
      </c>
      <c r="G276" s="56">
        <f t="shared" si="57"/>
        <v>0</v>
      </c>
      <c r="H276" s="56">
        <f t="shared" si="47"/>
        <v>0</v>
      </c>
      <c r="I276" s="56">
        <f t="shared" si="48"/>
        <v>0</v>
      </c>
      <c r="J276" s="56">
        <f t="shared" si="49"/>
        <v>0</v>
      </c>
      <c r="K276" s="56">
        <f t="shared" si="50"/>
        <v>0</v>
      </c>
      <c r="L276" s="56">
        <f t="shared" si="51"/>
        <v>0</v>
      </c>
      <c r="M276" s="56">
        <f t="shared" ref="M276:M336" ca="1" si="58">+E$4+E$5*D276+E$6*D276^2</f>
        <v>-2.7402358871114019E-3</v>
      </c>
      <c r="N276" s="56">
        <f t="shared" ca="1" si="52"/>
        <v>0</v>
      </c>
      <c r="O276" s="169">
        <f t="shared" ca="1" si="53"/>
        <v>0</v>
      </c>
      <c r="P276" s="56">
        <f t="shared" ca="1" si="54"/>
        <v>0</v>
      </c>
      <c r="Q276" s="56">
        <f t="shared" ca="1" si="55"/>
        <v>0</v>
      </c>
      <c r="R276" s="13">
        <f t="shared" ref="R276:R336" ca="1" si="59">+E276-M276</f>
        <v>2.7402358871114019E-3</v>
      </c>
    </row>
    <row r="277" spans="1:18">
      <c r="A277" s="117"/>
      <c r="B277" s="117"/>
      <c r="C277" s="171"/>
      <c r="D277" s="118">
        <f t="shared" si="56"/>
        <v>0</v>
      </c>
      <c r="E277" s="118">
        <f t="shared" si="56"/>
        <v>0</v>
      </c>
      <c r="F277" s="56">
        <f t="shared" si="57"/>
        <v>0</v>
      </c>
      <c r="G277" s="56">
        <f t="shared" si="57"/>
        <v>0</v>
      </c>
      <c r="H277" s="56">
        <f t="shared" ref="H277:H335" si="60">C277*D277*D277</f>
        <v>0</v>
      </c>
      <c r="I277" s="56">
        <f t="shared" ref="I277:I335" si="61">C277*D277*D277*D277</f>
        <v>0</v>
      </c>
      <c r="J277" s="56">
        <f t="shared" ref="J277:J335" si="62">C277*D277*D277*D277*D277</f>
        <v>0</v>
      </c>
      <c r="K277" s="56">
        <f t="shared" ref="K277:K335" si="63">C277*E277*D277</f>
        <v>0</v>
      </c>
      <c r="L277" s="56">
        <f t="shared" ref="L277:L335" si="64">C277*E277*D277*D277</f>
        <v>0</v>
      </c>
      <c r="M277" s="56">
        <f t="shared" ca="1" si="58"/>
        <v>-2.7402358871114019E-3</v>
      </c>
      <c r="N277" s="56">
        <f t="shared" ref="N277:N335" ca="1" si="65">C277*(M277-E277)^2</f>
        <v>0</v>
      </c>
      <c r="O277" s="169">
        <f t="shared" ref="O277:O335" ca="1" si="66">(C277*O$1-O$2*F277+O$3*H277)^2</f>
        <v>0</v>
      </c>
      <c r="P277" s="56">
        <f t="shared" ref="P277:P335" ca="1" si="67">(-C277*O$2+O$4*F277-O$5*H277)^2</f>
        <v>0</v>
      </c>
      <c r="Q277" s="56">
        <f t="shared" ref="Q277:Q335" ca="1" si="68">+(C277*O$3-F277*O$5+H277*O$6)^2</f>
        <v>0</v>
      </c>
      <c r="R277" s="13">
        <f t="shared" ca="1" si="59"/>
        <v>2.7402358871114019E-3</v>
      </c>
    </row>
    <row r="278" spans="1:18">
      <c r="A278" s="117"/>
      <c r="B278" s="117"/>
      <c r="C278" s="171"/>
      <c r="D278" s="118">
        <f t="shared" si="56"/>
        <v>0</v>
      </c>
      <c r="E278" s="118">
        <f t="shared" si="56"/>
        <v>0</v>
      </c>
      <c r="F278" s="56">
        <f t="shared" si="57"/>
        <v>0</v>
      </c>
      <c r="G278" s="56">
        <f t="shared" si="57"/>
        <v>0</v>
      </c>
      <c r="H278" s="56">
        <f t="shared" si="60"/>
        <v>0</v>
      </c>
      <c r="I278" s="56">
        <f t="shared" si="61"/>
        <v>0</v>
      </c>
      <c r="J278" s="56">
        <f t="shared" si="62"/>
        <v>0</v>
      </c>
      <c r="K278" s="56">
        <f t="shared" si="63"/>
        <v>0</v>
      </c>
      <c r="L278" s="56">
        <f t="shared" si="64"/>
        <v>0</v>
      </c>
      <c r="M278" s="56">
        <f t="shared" ca="1" si="58"/>
        <v>-2.7402358871114019E-3</v>
      </c>
      <c r="N278" s="56">
        <f t="shared" ca="1" si="65"/>
        <v>0</v>
      </c>
      <c r="O278" s="169">
        <f t="shared" ca="1" si="66"/>
        <v>0</v>
      </c>
      <c r="P278" s="56">
        <f t="shared" ca="1" si="67"/>
        <v>0</v>
      </c>
      <c r="Q278" s="56">
        <f t="shared" ca="1" si="68"/>
        <v>0</v>
      </c>
      <c r="R278" s="13">
        <f t="shared" ca="1" si="59"/>
        <v>2.7402358871114019E-3</v>
      </c>
    </row>
    <row r="279" spans="1:18">
      <c r="A279" s="117"/>
      <c r="B279" s="117"/>
      <c r="C279" s="171"/>
      <c r="D279" s="118">
        <f t="shared" si="56"/>
        <v>0</v>
      </c>
      <c r="E279" s="118">
        <f t="shared" si="56"/>
        <v>0</v>
      </c>
      <c r="F279" s="56">
        <f t="shared" si="57"/>
        <v>0</v>
      </c>
      <c r="G279" s="56">
        <f t="shared" si="57"/>
        <v>0</v>
      </c>
      <c r="H279" s="56">
        <f t="shared" si="60"/>
        <v>0</v>
      </c>
      <c r="I279" s="56">
        <f t="shared" si="61"/>
        <v>0</v>
      </c>
      <c r="J279" s="56">
        <f t="shared" si="62"/>
        <v>0</v>
      </c>
      <c r="K279" s="56">
        <f t="shared" si="63"/>
        <v>0</v>
      </c>
      <c r="L279" s="56">
        <f t="shared" si="64"/>
        <v>0</v>
      </c>
      <c r="M279" s="56">
        <f t="shared" ca="1" si="58"/>
        <v>-2.7402358871114019E-3</v>
      </c>
      <c r="N279" s="56">
        <f t="shared" ca="1" si="65"/>
        <v>0</v>
      </c>
      <c r="O279" s="169">
        <f t="shared" ca="1" si="66"/>
        <v>0</v>
      </c>
      <c r="P279" s="56">
        <f t="shared" ca="1" si="67"/>
        <v>0</v>
      </c>
      <c r="Q279" s="56">
        <f t="shared" ca="1" si="68"/>
        <v>0</v>
      </c>
      <c r="R279" s="13">
        <f t="shared" ca="1" si="59"/>
        <v>2.7402358871114019E-3</v>
      </c>
    </row>
    <row r="280" spans="1:18">
      <c r="A280" s="117"/>
      <c r="B280" s="117"/>
      <c r="C280" s="171"/>
      <c r="D280" s="118">
        <f t="shared" si="56"/>
        <v>0</v>
      </c>
      <c r="E280" s="118">
        <f t="shared" si="56"/>
        <v>0</v>
      </c>
      <c r="F280" s="56">
        <f t="shared" si="57"/>
        <v>0</v>
      </c>
      <c r="G280" s="56">
        <f t="shared" si="57"/>
        <v>0</v>
      </c>
      <c r="H280" s="56">
        <f t="shared" si="60"/>
        <v>0</v>
      </c>
      <c r="I280" s="56">
        <f t="shared" si="61"/>
        <v>0</v>
      </c>
      <c r="J280" s="56">
        <f t="shared" si="62"/>
        <v>0</v>
      </c>
      <c r="K280" s="56">
        <f t="shared" si="63"/>
        <v>0</v>
      </c>
      <c r="L280" s="56">
        <f t="shared" si="64"/>
        <v>0</v>
      </c>
      <c r="M280" s="56">
        <f t="shared" ca="1" si="58"/>
        <v>-2.7402358871114019E-3</v>
      </c>
      <c r="N280" s="56">
        <f t="shared" ca="1" si="65"/>
        <v>0</v>
      </c>
      <c r="O280" s="169">
        <f t="shared" ca="1" si="66"/>
        <v>0</v>
      </c>
      <c r="P280" s="56">
        <f t="shared" ca="1" si="67"/>
        <v>0</v>
      </c>
      <c r="Q280" s="56">
        <f t="shared" ca="1" si="68"/>
        <v>0</v>
      </c>
      <c r="R280" s="13">
        <f t="shared" ca="1" si="59"/>
        <v>2.7402358871114019E-3</v>
      </c>
    </row>
    <row r="281" spans="1:18">
      <c r="A281" s="117"/>
      <c r="B281" s="117"/>
      <c r="C281" s="171"/>
      <c r="D281" s="118">
        <f t="shared" si="56"/>
        <v>0</v>
      </c>
      <c r="E281" s="118">
        <f t="shared" si="56"/>
        <v>0</v>
      </c>
      <c r="F281" s="56">
        <f t="shared" si="57"/>
        <v>0</v>
      </c>
      <c r="G281" s="56">
        <f t="shared" si="57"/>
        <v>0</v>
      </c>
      <c r="H281" s="56">
        <f t="shared" si="60"/>
        <v>0</v>
      </c>
      <c r="I281" s="56">
        <f t="shared" si="61"/>
        <v>0</v>
      </c>
      <c r="J281" s="56">
        <f t="shared" si="62"/>
        <v>0</v>
      </c>
      <c r="K281" s="56">
        <f t="shared" si="63"/>
        <v>0</v>
      </c>
      <c r="L281" s="56">
        <f t="shared" si="64"/>
        <v>0</v>
      </c>
      <c r="M281" s="56">
        <f t="shared" ca="1" si="58"/>
        <v>-2.7402358871114019E-3</v>
      </c>
      <c r="N281" s="56">
        <f t="shared" ca="1" si="65"/>
        <v>0</v>
      </c>
      <c r="O281" s="169">
        <f t="shared" ca="1" si="66"/>
        <v>0</v>
      </c>
      <c r="P281" s="56">
        <f t="shared" ca="1" si="67"/>
        <v>0</v>
      </c>
      <c r="Q281" s="56">
        <f t="shared" ca="1" si="68"/>
        <v>0</v>
      </c>
      <c r="R281" s="13">
        <f t="shared" ca="1" si="59"/>
        <v>2.7402358871114019E-3</v>
      </c>
    </row>
    <row r="282" spans="1:18">
      <c r="A282" s="117"/>
      <c r="B282" s="117"/>
      <c r="C282" s="171"/>
      <c r="D282" s="118">
        <f t="shared" si="56"/>
        <v>0</v>
      </c>
      <c r="E282" s="118">
        <f t="shared" si="56"/>
        <v>0</v>
      </c>
      <c r="F282" s="56">
        <f t="shared" si="57"/>
        <v>0</v>
      </c>
      <c r="G282" s="56">
        <f t="shared" si="57"/>
        <v>0</v>
      </c>
      <c r="H282" s="56">
        <f t="shared" si="60"/>
        <v>0</v>
      </c>
      <c r="I282" s="56">
        <f t="shared" si="61"/>
        <v>0</v>
      </c>
      <c r="J282" s="56">
        <f t="shared" si="62"/>
        <v>0</v>
      </c>
      <c r="K282" s="56">
        <f t="shared" si="63"/>
        <v>0</v>
      </c>
      <c r="L282" s="56">
        <f t="shared" si="64"/>
        <v>0</v>
      </c>
      <c r="M282" s="56">
        <f t="shared" ca="1" si="58"/>
        <v>-2.7402358871114019E-3</v>
      </c>
      <c r="N282" s="56">
        <f t="shared" ca="1" si="65"/>
        <v>0</v>
      </c>
      <c r="O282" s="169">
        <f t="shared" ca="1" si="66"/>
        <v>0</v>
      </c>
      <c r="P282" s="56">
        <f t="shared" ca="1" si="67"/>
        <v>0</v>
      </c>
      <c r="Q282" s="56">
        <f t="shared" ca="1" si="68"/>
        <v>0</v>
      </c>
      <c r="R282" s="13">
        <f t="shared" ca="1" si="59"/>
        <v>2.7402358871114019E-3</v>
      </c>
    </row>
    <row r="283" spans="1:18">
      <c r="A283" s="117"/>
      <c r="B283" s="117"/>
      <c r="C283" s="171"/>
      <c r="D283" s="118">
        <f t="shared" si="56"/>
        <v>0</v>
      </c>
      <c r="E283" s="118">
        <f t="shared" si="56"/>
        <v>0</v>
      </c>
      <c r="F283" s="56">
        <f t="shared" si="57"/>
        <v>0</v>
      </c>
      <c r="G283" s="56">
        <f t="shared" si="57"/>
        <v>0</v>
      </c>
      <c r="H283" s="56">
        <f t="shared" si="60"/>
        <v>0</v>
      </c>
      <c r="I283" s="56">
        <f t="shared" si="61"/>
        <v>0</v>
      </c>
      <c r="J283" s="56">
        <f t="shared" si="62"/>
        <v>0</v>
      </c>
      <c r="K283" s="56">
        <f t="shared" si="63"/>
        <v>0</v>
      </c>
      <c r="L283" s="56">
        <f t="shared" si="64"/>
        <v>0</v>
      </c>
      <c r="M283" s="56">
        <f t="shared" ca="1" si="58"/>
        <v>-2.7402358871114019E-3</v>
      </c>
      <c r="N283" s="56">
        <f t="shared" ca="1" si="65"/>
        <v>0</v>
      </c>
      <c r="O283" s="169">
        <f t="shared" ca="1" si="66"/>
        <v>0</v>
      </c>
      <c r="P283" s="56">
        <f t="shared" ca="1" si="67"/>
        <v>0</v>
      </c>
      <c r="Q283" s="56">
        <f t="shared" ca="1" si="68"/>
        <v>0</v>
      </c>
      <c r="R283" s="13">
        <f t="shared" ca="1" si="59"/>
        <v>2.7402358871114019E-3</v>
      </c>
    </row>
    <row r="284" spans="1:18">
      <c r="A284" s="117"/>
      <c r="B284" s="117"/>
      <c r="C284" s="171"/>
      <c r="D284" s="118">
        <f t="shared" si="56"/>
        <v>0</v>
      </c>
      <c r="E284" s="118">
        <f t="shared" si="56"/>
        <v>0</v>
      </c>
      <c r="F284" s="56">
        <f t="shared" si="57"/>
        <v>0</v>
      </c>
      <c r="G284" s="56">
        <f t="shared" si="57"/>
        <v>0</v>
      </c>
      <c r="H284" s="56">
        <f t="shared" si="60"/>
        <v>0</v>
      </c>
      <c r="I284" s="56">
        <f t="shared" si="61"/>
        <v>0</v>
      </c>
      <c r="J284" s="56">
        <f t="shared" si="62"/>
        <v>0</v>
      </c>
      <c r="K284" s="56">
        <f t="shared" si="63"/>
        <v>0</v>
      </c>
      <c r="L284" s="56">
        <f t="shared" si="64"/>
        <v>0</v>
      </c>
      <c r="M284" s="56">
        <f t="shared" ca="1" si="58"/>
        <v>-2.7402358871114019E-3</v>
      </c>
      <c r="N284" s="56">
        <f t="shared" ca="1" si="65"/>
        <v>0</v>
      </c>
      <c r="O284" s="169">
        <f t="shared" ca="1" si="66"/>
        <v>0</v>
      </c>
      <c r="P284" s="56">
        <f t="shared" ca="1" si="67"/>
        <v>0</v>
      </c>
      <c r="Q284" s="56">
        <f t="shared" ca="1" si="68"/>
        <v>0</v>
      </c>
      <c r="R284" s="13">
        <f t="shared" ca="1" si="59"/>
        <v>2.7402358871114019E-3</v>
      </c>
    </row>
    <row r="285" spans="1:18">
      <c r="A285" s="117"/>
      <c r="B285" s="117"/>
      <c r="C285" s="171"/>
      <c r="D285" s="118">
        <f t="shared" si="56"/>
        <v>0</v>
      </c>
      <c r="E285" s="118">
        <f t="shared" si="56"/>
        <v>0</v>
      </c>
      <c r="F285" s="56">
        <f t="shared" si="57"/>
        <v>0</v>
      </c>
      <c r="G285" s="56">
        <f t="shared" si="57"/>
        <v>0</v>
      </c>
      <c r="H285" s="56">
        <f t="shared" si="60"/>
        <v>0</v>
      </c>
      <c r="I285" s="56">
        <f t="shared" si="61"/>
        <v>0</v>
      </c>
      <c r="J285" s="56">
        <f t="shared" si="62"/>
        <v>0</v>
      </c>
      <c r="K285" s="56">
        <f t="shared" si="63"/>
        <v>0</v>
      </c>
      <c r="L285" s="56">
        <f t="shared" si="64"/>
        <v>0</v>
      </c>
      <c r="M285" s="56">
        <f t="shared" ca="1" si="58"/>
        <v>-2.7402358871114019E-3</v>
      </c>
      <c r="N285" s="56">
        <f t="shared" ca="1" si="65"/>
        <v>0</v>
      </c>
      <c r="O285" s="169">
        <f t="shared" ca="1" si="66"/>
        <v>0</v>
      </c>
      <c r="P285" s="56">
        <f t="shared" ca="1" si="67"/>
        <v>0</v>
      </c>
      <c r="Q285" s="56">
        <f t="shared" ca="1" si="68"/>
        <v>0</v>
      </c>
      <c r="R285" s="13">
        <f t="shared" ca="1" si="59"/>
        <v>2.7402358871114019E-3</v>
      </c>
    </row>
    <row r="286" spans="1:18">
      <c r="A286" s="117"/>
      <c r="B286" s="117"/>
      <c r="C286" s="171"/>
      <c r="D286" s="118">
        <f t="shared" si="56"/>
        <v>0</v>
      </c>
      <c r="E286" s="118">
        <f t="shared" si="56"/>
        <v>0</v>
      </c>
      <c r="F286" s="56">
        <f t="shared" si="57"/>
        <v>0</v>
      </c>
      <c r="G286" s="56">
        <f t="shared" si="57"/>
        <v>0</v>
      </c>
      <c r="H286" s="56">
        <f t="shared" si="60"/>
        <v>0</v>
      </c>
      <c r="I286" s="56">
        <f t="shared" si="61"/>
        <v>0</v>
      </c>
      <c r="J286" s="56">
        <f t="shared" si="62"/>
        <v>0</v>
      </c>
      <c r="K286" s="56">
        <f t="shared" si="63"/>
        <v>0</v>
      </c>
      <c r="L286" s="56">
        <f t="shared" si="64"/>
        <v>0</v>
      </c>
      <c r="M286" s="56">
        <f t="shared" ca="1" si="58"/>
        <v>-2.7402358871114019E-3</v>
      </c>
      <c r="N286" s="56">
        <f t="shared" ca="1" si="65"/>
        <v>0</v>
      </c>
      <c r="O286" s="169">
        <f t="shared" ca="1" si="66"/>
        <v>0</v>
      </c>
      <c r="P286" s="56">
        <f t="shared" ca="1" si="67"/>
        <v>0</v>
      </c>
      <c r="Q286" s="56">
        <f t="shared" ca="1" si="68"/>
        <v>0</v>
      </c>
      <c r="R286" s="13">
        <f t="shared" ca="1" si="59"/>
        <v>2.7402358871114019E-3</v>
      </c>
    </row>
    <row r="287" spans="1:18">
      <c r="A287" s="117"/>
      <c r="B287" s="117"/>
      <c r="C287" s="171"/>
      <c r="D287" s="118">
        <f t="shared" si="56"/>
        <v>0</v>
      </c>
      <c r="E287" s="118">
        <f t="shared" si="56"/>
        <v>0</v>
      </c>
      <c r="F287" s="56">
        <f t="shared" si="57"/>
        <v>0</v>
      </c>
      <c r="G287" s="56">
        <f t="shared" si="57"/>
        <v>0</v>
      </c>
      <c r="H287" s="56">
        <f t="shared" si="60"/>
        <v>0</v>
      </c>
      <c r="I287" s="56">
        <f t="shared" si="61"/>
        <v>0</v>
      </c>
      <c r="J287" s="56">
        <f t="shared" si="62"/>
        <v>0</v>
      </c>
      <c r="K287" s="56">
        <f t="shared" si="63"/>
        <v>0</v>
      </c>
      <c r="L287" s="56">
        <f t="shared" si="64"/>
        <v>0</v>
      </c>
      <c r="M287" s="56">
        <f t="shared" ca="1" si="58"/>
        <v>-2.7402358871114019E-3</v>
      </c>
      <c r="N287" s="56">
        <f t="shared" ca="1" si="65"/>
        <v>0</v>
      </c>
      <c r="O287" s="169">
        <f t="shared" ca="1" si="66"/>
        <v>0</v>
      </c>
      <c r="P287" s="56">
        <f t="shared" ca="1" si="67"/>
        <v>0</v>
      </c>
      <c r="Q287" s="56">
        <f t="shared" ca="1" si="68"/>
        <v>0</v>
      </c>
      <c r="R287" s="13">
        <f t="shared" ca="1" si="59"/>
        <v>2.7402358871114019E-3</v>
      </c>
    </row>
    <row r="288" spans="1:18">
      <c r="A288" s="117"/>
      <c r="B288" s="117"/>
      <c r="C288" s="171"/>
      <c r="D288" s="118">
        <f t="shared" si="56"/>
        <v>0</v>
      </c>
      <c r="E288" s="118">
        <f t="shared" si="56"/>
        <v>0</v>
      </c>
      <c r="F288" s="56">
        <f t="shared" si="57"/>
        <v>0</v>
      </c>
      <c r="G288" s="56">
        <f t="shared" si="57"/>
        <v>0</v>
      </c>
      <c r="H288" s="56">
        <f t="shared" si="60"/>
        <v>0</v>
      </c>
      <c r="I288" s="56">
        <f t="shared" si="61"/>
        <v>0</v>
      </c>
      <c r="J288" s="56">
        <f t="shared" si="62"/>
        <v>0</v>
      </c>
      <c r="K288" s="56">
        <f t="shared" si="63"/>
        <v>0</v>
      </c>
      <c r="L288" s="56">
        <f t="shared" si="64"/>
        <v>0</v>
      </c>
      <c r="M288" s="56">
        <f t="shared" ca="1" si="58"/>
        <v>-2.7402358871114019E-3</v>
      </c>
      <c r="N288" s="56">
        <f t="shared" ca="1" si="65"/>
        <v>0</v>
      </c>
      <c r="O288" s="169">
        <f t="shared" ca="1" si="66"/>
        <v>0</v>
      </c>
      <c r="P288" s="56">
        <f t="shared" ca="1" si="67"/>
        <v>0</v>
      </c>
      <c r="Q288" s="56">
        <f t="shared" ca="1" si="68"/>
        <v>0</v>
      </c>
      <c r="R288" s="13">
        <f t="shared" ca="1" si="59"/>
        <v>2.7402358871114019E-3</v>
      </c>
    </row>
    <row r="289" spans="1:18">
      <c r="A289" s="117"/>
      <c r="B289" s="117"/>
      <c r="C289" s="171"/>
      <c r="D289" s="118">
        <f t="shared" si="56"/>
        <v>0</v>
      </c>
      <c r="E289" s="118">
        <f t="shared" si="56"/>
        <v>0</v>
      </c>
      <c r="F289" s="56">
        <f t="shared" si="57"/>
        <v>0</v>
      </c>
      <c r="G289" s="56">
        <f t="shared" si="57"/>
        <v>0</v>
      </c>
      <c r="H289" s="56">
        <f t="shared" si="60"/>
        <v>0</v>
      </c>
      <c r="I289" s="56">
        <f t="shared" si="61"/>
        <v>0</v>
      </c>
      <c r="J289" s="56">
        <f t="shared" si="62"/>
        <v>0</v>
      </c>
      <c r="K289" s="56">
        <f t="shared" si="63"/>
        <v>0</v>
      </c>
      <c r="L289" s="56">
        <f t="shared" si="64"/>
        <v>0</v>
      </c>
      <c r="M289" s="56">
        <f t="shared" ca="1" si="58"/>
        <v>-2.7402358871114019E-3</v>
      </c>
      <c r="N289" s="56">
        <f t="shared" ca="1" si="65"/>
        <v>0</v>
      </c>
      <c r="O289" s="169">
        <f t="shared" ca="1" si="66"/>
        <v>0</v>
      </c>
      <c r="P289" s="56">
        <f t="shared" ca="1" si="67"/>
        <v>0</v>
      </c>
      <c r="Q289" s="56">
        <f t="shared" ca="1" si="68"/>
        <v>0</v>
      </c>
      <c r="R289" s="13">
        <f t="shared" ca="1" si="59"/>
        <v>2.7402358871114019E-3</v>
      </c>
    </row>
    <row r="290" spans="1:18">
      <c r="A290" s="117"/>
      <c r="B290" s="117"/>
      <c r="C290" s="171"/>
      <c r="D290" s="118">
        <f t="shared" si="56"/>
        <v>0</v>
      </c>
      <c r="E290" s="118">
        <f t="shared" si="56"/>
        <v>0</v>
      </c>
      <c r="F290" s="56">
        <f t="shared" si="57"/>
        <v>0</v>
      </c>
      <c r="G290" s="56">
        <f t="shared" si="57"/>
        <v>0</v>
      </c>
      <c r="H290" s="56">
        <f t="shared" si="60"/>
        <v>0</v>
      </c>
      <c r="I290" s="56">
        <f t="shared" si="61"/>
        <v>0</v>
      </c>
      <c r="J290" s="56">
        <f t="shared" si="62"/>
        <v>0</v>
      </c>
      <c r="K290" s="56">
        <f t="shared" si="63"/>
        <v>0</v>
      </c>
      <c r="L290" s="56">
        <f t="shared" si="64"/>
        <v>0</v>
      </c>
      <c r="M290" s="56">
        <f t="shared" ca="1" si="58"/>
        <v>-2.7402358871114019E-3</v>
      </c>
      <c r="N290" s="56">
        <f t="shared" ca="1" si="65"/>
        <v>0</v>
      </c>
      <c r="O290" s="169">
        <f t="shared" ca="1" si="66"/>
        <v>0</v>
      </c>
      <c r="P290" s="56">
        <f t="shared" ca="1" si="67"/>
        <v>0</v>
      </c>
      <c r="Q290" s="56">
        <f t="shared" ca="1" si="68"/>
        <v>0</v>
      </c>
      <c r="R290" s="13">
        <f t="shared" ca="1" si="59"/>
        <v>2.7402358871114019E-3</v>
      </c>
    </row>
    <row r="291" spans="1:18">
      <c r="A291" s="117"/>
      <c r="B291" s="117"/>
      <c r="C291" s="171"/>
      <c r="D291" s="118">
        <f t="shared" si="56"/>
        <v>0</v>
      </c>
      <c r="E291" s="118">
        <f t="shared" si="56"/>
        <v>0</v>
      </c>
      <c r="F291" s="56">
        <f t="shared" si="57"/>
        <v>0</v>
      </c>
      <c r="G291" s="56">
        <f t="shared" si="57"/>
        <v>0</v>
      </c>
      <c r="H291" s="56">
        <f t="shared" si="60"/>
        <v>0</v>
      </c>
      <c r="I291" s="56">
        <f t="shared" si="61"/>
        <v>0</v>
      </c>
      <c r="J291" s="56">
        <f t="shared" si="62"/>
        <v>0</v>
      </c>
      <c r="K291" s="56">
        <f t="shared" si="63"/>
        <v>0</v>
      </c>
      <c r="L291" s="56">
        <f t="shared" si="64"/>
        <v>0</v>
      </c>
      <c r="M291" s="56">
        <f t="shared" ca="1" si="58"/>
        <v>-2.7402358871114019E-3</v>
      </c>
      <c r="N291" s="56">
        <f t="shared" ca="1" si="65"/>
        <v>0</v>
      </c>
      <c r="O291" s="169">
        <f t="shared" ca="1" si="66"/>
        <v>0</v>
      </c>
      <c r="P291" s="56">
        <f t="shared" ca="1" si="67"/>
        <v>0</v>
      </c>
      <c r="Q291" s="56">
        <f t="shared" ca="1" si="68"/>
        <v>0</v>
      </c>
      <c r="R291" s="13">
        <f t="shared" ca="1" si="59"/>
        <v>2.7402358871114019E-3</v>
      </c>
    </row>
    <row r="292" spans="1:18">
      <c r="A292" s="117"/>
      <c r="B292" s="117"/>
      <c r="C292" s="171"/>
      <c r="D292" s="118">
        <f t="shared" si="56"/>
        <v>0</v>
      </c>
      <c r="E292" s="118">
        <f t="shared" si="56"/>
        <v>0</v>
      </c>
      <c r="F292" s="56">
        <f t="shared" si="57"/>
        <v>0</v>
      </c>
      <c r="G292" s="56">
        <f t="shared" si="57"/>
        <v>0</v>
      </c>
      <c r="H292" s="56">
        <f t="shared" si="60"/>
        <v>0</v>
      </c>
      <c r="I292" s="56">
        <f t="shared" si="61"/>
        <v>0</v>
      </c>
      <c r="J292" s="56">
        <f t="shared" si="62"/>
        <v>0</v>
      </c>
      <c r="K292" s="56">
        <f t="shared" si="63"/>
        <v>0</v>
      </c>
      <c r="L292" s="56">
        <f t="shared" si="64"/>
        <v>0</v>
      </c>
      <c r="M292" s="56">
        <f t="shared" ca="1" si="58"/>
        <v>-2.7402358871114019E-3</v>
      </c>
      <c r="N292" s="56">
        <f t="shared" ca="1" si="65"/>
        <v>0</v>
      </c>
      <c r="O292" s="169">
        <f t="shared" ca="1" si="66"/>
        <v>0</v>
      </c>
      <c r="P292" s="56">
        <f t="shared" ca="1" si="67"/>
        <v>0</v>
      </c>
      <c r="Q292" s="56">
        <f t="shared" ca="1" si="68"/>
        <v>0</v>
      </c>
      <c r="R292" s="13">
        <f t="shared" ca="1" si="59"/>
        <v>2.7402358871114019E-3</v>
      </c>
    </row>
    <row r="293" spans="1:18">
      <c r="A293" s="117"/>
      <c r="B293" s="117"/>
      <c r="C293" s="171"/>
      <c r="D293" s="118">
        <f t="shared" si="56"/>
        <v>0</v>
      </c>
      <c r="E293" s="118">
        <f t="shared" si="56"/>
        <v>0</v>
      </c>
      <c r="F293" s="56">
        <f t="shared" si="57"/>
        <v>0</v>
      </c>
      <c r="G293" s="56">
        <f t="shared" si="57"/>
        <v>0</v>
      </c>
      <c r="H293" s="56">
        <f t="shared" si="60"/>
        <v>0</v>
      </c>
      <c r="I293" s="56">
        <f t="shared" si="61"/>
        <v>0</v>
      </c>
      <c r="J293" s="56">
        <f t="shared" si="62"/>
        <v>0</v>
      </c>
      <c r="K293" s="56">
        <f t="shared" si="63"/>
        <v>0</v>
      </c>
      <c r="L293" s="56">
        <f t="shared" si="64"/>
        <v>0</v>
      </c>
      <c r="M293" s="56">
        <f t="shared" ca="1" si="58"/>
        <v>-2.7402358871114019E-3</v>
      </c>
      <c r="N293" s="56">
        <f t="shared" ca="1" si="65"/>
        <v>0</v>
      </c>
      <c r="O293" s="169">
        <f t="shared" ca="1" si="66"/>
        <v>0</v>
      </c>
      <c r="P293" s="56">
        <f t="shared" ca="1" si="67"/>
        <v>0</v>
      </c>
      <c r="Q293" s="56">
        <f t="shared" ca="1" si="68"/>
        <v>0</v>
      </c>
      <c r="R293" s="13">
        <f t="shared" ca="1" si="59"/>
        <v>2.7402358871114019E-3</v>
      </c>
    </row>
    <row r="294" spans="1:18">
      <c r="A294" s="117"/>
      <c r="B294" s="117"/>
      <c r="C294" s="171"/>
      <c r="D294" s="118">
        <f t="shared" si="56"/>
        <v>0</v>
      </c>
      <c r="E294" s="118">
        <f t="shared" si="56"/>
        <v>0</v>
      </c>
      <c r="F294" s="56">
        <f t="shared" si="57"/>
        <v>0</v>
      </c>
      <c r="G294" s="56">
        <f t="shared" si="57"/>
        <v>0</v>
      </c>
      <c r="H294" s="56">
        <f t="shared" si="60"/>
        <v>0</v>
      </c>
      <c r="I294" s="56">
        <f t="shared" si="61"/>
        <v>0</v>
      </c>
      <c r="J294" s="56">
        <f t="shared" si="62"/>
        <v>0</v>
      </c>
      <c r="K294" s="56">
        <f t="shared" si="63"/>
        <v>0</v>
      </c>
      <c r="L294" s="56">
        <f t="shared" si="64"/>
        <v>0</v>
      </c>
      <c r="M294" s="56">
        <f t="shared" ca="1" si="58"/>
        <v>-2.7402358871114019E-3</v>
      </c>
      <c r="N294" s="56">
        <f t="shared" ca="1" si="65"/>
        <v>0</v>
      </c>
      <c r="O294" s="169">
        <f t="shared" ca="1" si="66"/>
        <v>0</v>
      </c>
      <c r="P294" s="56">
        <f t="shared" ca="1" si="67"/>
        <v>0</v>
      </c>
      <c r="Q294" s="56">
        <f t="shared" ca="1" si="68"/>
        <v>0</v>
      </c>
      <c r="R294" s="13">
        <f t="shared" ca="1" si="59"/>
        <v>2.7402358871114019E-3</v>
      </c>
    </row>
    <row r="295" spans="1:18">
      <c r="A295" s="117"/>
      <c r="B295" s="117"/>
      <c r="C295" s="171"/>
      <c r="D295" s="118">
        <f t="shared" si="56"/>
        <v>0</v>
      </c>
      <c r="E295" s="118">
        <f t="shared" si="56"/>
        <v>0</v>
      </c>
      <c r="F295" s="56">
        <f t="shared" si="57"/>
        <v>0</v>
      </c>
      <c r="G295" s="56">
        <f t="shared" si="57"/>
        <v>0</v>
      </c>
      <c r="H295" s="56">
        <f t="shared" si="60"/>
        <v>0</v>
      </c>
      <c r="I295" s="56">
        <f t="shared" si="61"/>
        <v>0</v>
      </c>
      <c r="J295" s="56">
        <f t="shared" si="62"/>
        <v>0</v>
      </c>
      <c r="K295" s="56">
        <f t="shared" si="63"/>
        <v>0</v>
      </c>
      <c r="L295" s="56">
        <f t="shared" si="64"/>
        <v>0</v>
      </c>
      <c r="M295" s="56">
        <f t="shared" ca="1" si="58"/>
        <v>-2.7402358871114019E-3</v>
      </c>
      <c r="N295" s="56">
        <f t="shared" ca="1" si="65"/>
        <v>0</v>
      </c>
      <c r="O295" s="169">
        <f t="shared" ca="1" si="66"/>
        <v>0</v>
      </c>
      <c r="P295" s="56">
        <f t="shared" ca="1" si="67"/>
        <v>0</v>
      </c>
      <c r="Q295" s="56">
        <f t="shared" ca="1" si="68"/>
        <v>0</v>
      </c>
      <c r="R295" s="13">
        <f t="shared" ca="1" si="59"/>
        <v>2.7402358871114019E-3</v>
      </c>
    </row>
    <row r="296" spans="1:18">
      <c r="A296" s="117"/>
      <c r="B296" s="117"/>
      <c r="C296" s="171"/>
      <c r="D296" s="118">
        <f t="shared" si="56"/>
        <v>0</v>
      </c>
      <c r="E296" s="118">
        <f t="shared" si="56"/>
        <v>0</v>
      </c>
      <c r="F296" s="56">
        <f t="shared" si="57"/>
        <v>0</v>
      </c>
      <c r="G296" s="56">
        <f t="shared" si="57"/>
        <v>0</v>
      </c>
      <c r="H296" s="56">
        <f t="shared" si="60"/>
        <v>0</v>
      </c>
      <c r="I296" s="56">
        <f t="shared" si="61"/>
        <v>0</v>
      </c>
      <c r="J296" s="56">
        <f t="shared" si="62"/>
        <v>0</v>
      </c>
      <c r="K296" s="56">
        <f t="shared" si="63"/>
        <v>0</v>
      </c>
      <c r="L296" s="56">
        <f t="shared" si="64"/>
        <v>0</v>
      </c>
      <c r="M296" s="56">
        <f t="shared" ca="1" si="58"/>
        <v>-2.7402358871114019E-3</v>
      </c>
      <c r="N296" s="56">
        <f t="shared" ca="1" si="65"/>
        <v>0</v>
      </c>
      <c r="O296" s="169">
        <f t="shared" ca="1" si="66"/>
        <v>0</v>
      </c>
      <c r="P296" s="56">
        <f t="shared" ca="1" si="67"/>
        <v>0</v>
      </c>
      <c r="Q296" s="56">
        <f t="shared" ca="1" si="68"/>
        <v>0</v>
      </c>
      <c r="R296" s="13">
        <f t="shared" ca="1" si="59"/>
        <v>2.7402358871114019E-3</v>
      </c>
    </row>
    <row r="297" spans="1:18">
      <c r="A297" s="117"/>
      <c r="B297" s="117"/>
      <c r="C297" s="171"/>
      <c r="D297" s="118">
        <f t="shared" si="56"/>
        <v>0</v>
      </c>
      <c r="E297" s="118">
        <f t="shared" si="56"/>
        <v>0</v>
      </c>
      <c r="F297" s="56">
        <f t="shared" si="57"/>
        <v>0</v>
      </c>
      <c r="G297" s="56">
        <f t="shared" si="57"/>
        <v>0</v>
      </c>
      <c r="H297" s="56">
        <f t="shared" si="60"/>
        <v>0</v>
      </c>
      <c r="I297" s="56">
        <f t="shared" si="61"/>
        <v>0</v>
      </c>
      <c r="J297" s="56">
        <f t="shared" si="62"/>
        <v>0</v>
      </c>
      <c r="K297" s="56">
        <f t="shared" si="63"/>
        <v>0</v>
      </c>
      <c r="L297" s="56">
        <f t="shared" si="64"/>
        <v>0</v>
      </c>
      <c r="M297" s="56">
        <f t="shared" ca="1" si="58"/>
        <v>-2.7402358871114019E-3</v>
      </c>
      <c r="N297" s="56">
        <f t="shared" ca="1" si="65"/>
        <v>0</v>
      </c>
      <c r="O297" s="169">
        <f t="shared" ca="1" si="66"/>
        <v>0</v>
      </c>
      <c r="P297" s="56">
        <f t="shared" ca="1" si="67"/>
        <v>0</v>
      </c>
      <c r="Q297" s="56">
        <f t="shared" ca="1" si="68"/>
        <v>0</v>
      </c>
      <c r="R297" s="13">
        <f t="shared" ca="1" si="59"/>
        <v>2.7402358871114019E-3</v>
      </c>
    </row>
    <row r="298" spans="1:18">
      <c r="A298" s="117"/>
      <c r="B298" s="117"/>
      <c r="C298" s="171"/>
      <c r="D298" s="118">
        <f t="shared" si="56"/>
        <v>0</v>
      </c>
      <c r="E298" s="118">
        <f t="shared" si="56"/>
        <v>0</v>
      </c>
      <c r="F298" s="56">
        <f t="shared" si="57"/>
        <v>0</v>
      </c>
      <c r="G298" s="56">
        <f t="shared" si="57"/>
        <v>0</v>
      </c>
      <c r="H298" s="56">
        <f t="shared" si="60"/>
        <v>0</v>
      </c>
      <c r="I298" s="56">
        <f t="shared" si="61"/>
        <v>0</v>
      </c>
      <c r="J298" s="56">
        <f t="shared" si="62"/>
        <v>0</v>
      </c>
      <c r="K298" s="56">
        <f t="shared" si="63"/>
        <v>0</v>
      </c>
      <c r="L298" s="56">
        <f t="shared" si="64"/>
        <v>0</v>
      </c>
      <c r="M298" s="56">
        <f t="shared" ca="1" si="58"/>
        <v>-2.7402358871114019E-3</v>
      </c>
      <c r="N298" s="56">
        <f t="shared" ca="1" si="65"/>
        <v>0</v>
      </c>
      <c r="O298" s="169">
        <f t="shared" ca="1" si="66"/>
        <v>0</v>
      </c>
      <c r="P298" s="56">
        <f t="shared" ca="1" si="67"/>
        <v>0</v>
      </c>
      <c r="Q298" s="56">
        <f t="shared" ca="1" si="68"/>
        <v>0</v>
      </c>
      <c r="R298" s="13">
        <f t="shared" ca="1" si="59"/>
        <v>2.7402358871114019E-3</v>
      </c>
    </row>
    <row r="299" spans="1:18">
      <c r="A299" s="117"/>
      <c r="B299" s="117"/>
      <c r="C299" s="171"/>
      <c r="D299" s="118">
        <f t="shared" si="56"/>
        <v>0</v>
      </c>
      <c r="E299" s="118">
        <f t="shared" si="56"/>
        <v>0</v>
      </c>
      <c r="F299" s="56">
        <f t="shared" si="57"/>
        <v>0</v>
      </c>
      <c r="G299" s="56">
        <f t="shared" si="57"/>
        <v>0</v>
      </c>
      <c r="H299" s="56">
        <f t="shared" si="60"/>
        <v>0</v>
      </c>
      <c r="I299" s="56">
        <f t="shared" si="61"/>
        <v>0</v>
      </c>
      <c r="J299" s="56">
        <f t="shared" si="62"/>
        <v>0</v>
      </c>
      <c r="K299" s="56">
        <f t="shared" si="63"/>
        <v>0</v>
      </c>
      <c r="L299" s="56">
        <f t="shared" si="64"/>
        <v>0</v>
      </c>
      <c r="M299" s="56">
        <f t="shared" ca="1" si="58"/>
        <v>-2.7402358871114019E-3</v>
      </c>
      <c r="N299" s="56">
        <f t="shared" ca="1" si="65"/>
        <v>0</v>
      </c>
      <c r="O299" s="169">
        <f t="shared" ca="1" si="66"/>
        <v>0</v>
      </c>
      <c r="P299" s="56">
        <f t="shared" ca="1" si="67"/>
        <v>0</v>
      </c>
      <c r="Q299" s="56">
        <f t="shared" ca="1" si="68"/>
        <v>0</v>
      </c>
      <c r="R299" s="13">
        <f t="shared" ca="1" si="59"/>
        <v>2.7402358871114019E-3</v>
      </c>
    </row>
    <row r="300" spans="1:18">
      <c r="A300" s="117"/>
      <c r="B300" s="117"/>
      <c r="C300" s="171"/>
      <c r="D300" s="118">
        <f t="shared" si="56"/>
        <v>0</v>
      </c>
      <c r="E300" s="118">
        <f t="shared" si="56"/>
        <v>0</v>
      </c>
      <c r="F300" s="56">
        <f t="shared" si="57"/>
        <v>0</v>
      </c>
      <c r="G300" s="56">
        <f t="shared" si="57"/>
        <v>0</v>
      </c>
      <c r="H300" s="56">
        <f t="shared" si="60"/>
        <v>0</v>
      </c>
      <c r="I300" s="56">
        <f t="shared" si="61"/>
        <v>0</v>
      </c>
      <c r="J300" s="56">
        <f t="shared" si="62"/>
        <v>0</v>
      </c>
      <c r="K300" s="56">
        <f t="shared" si="63"/>
        <v>0</v>
      </c>
      <c r="L300" s="56">
        <f t="shared" si="64"/>
        <v>0</v>
      </c>
      <c r="M300" s="56">
        <f t="shared" ca="1" si="58"/>
        <v>-2.7402358871114019E-3</v>
      </c>
      <c r="N300" s="56">
        <f t="shared" ca="1" si="65"/>
        <v>0</v>
      </c>
      <c r="O300" s="169">
        <f t="shared" ca="1" si="66"/>
        <v>0</v>
      </c>
      <c r="P300" s="56">
        <f t="shared" ca="1" si="67"/>
        <v>0</v>
      </c>
      <c r="Q300" s="56">
        <f t="shared" ca="1" si="68"/>
        <v>0</v>
      </c>
      <c r="R300" s="13">
        <f t="shared" ca="1" si="59"/>
        <v>2.7402358871114019E-3</v>
      </c>
    </row>
    <row r="301" spans="1:18">
      <c r="A301" s="117"/>
      <c r="B301" s="117"/>
      <c r="C301" s="171"/>
      <c r="D301" s="118">
        <f t="shared" si="56"/>
        <v>0</v>
      </c>
      <c r="E301" s="118">
        <f t="shared" si="56"/>
        <v>0</v>
      </c>
      <c r="F301" s="56">
        <f t="shared" si="57"/>
        <v>0</v>
      </c>
      <c r="G301" s="56">
        <f t="shared" si="57"/>
        <v>0</v>
      </c>
      <c r="H301" s="56">
        <f t="shared" si="60"/>
        <v>0</v>
      </c>
      <c r="I301" s="56">
        <f t="shared" si="61"/>
        <v>0</v>
      </c>
      <c r="J301" s="56">
        <f t="shared" si="62"/>
        <v>0</v>
      </c>
      <c r="K301" s="56">
        <f t="shared" si="63"/>
        <v>0</v>
      </c>
      <c r="L301" s="56">
        <f t="shared" si="64"/>
        <v>0</v>
      </c>
      <c r="M301" s="56">
        <f t="shared" ca="1" si="58"/>
        <v>-2.7402358871114019E-3</v>
      </c>
      <c r="N301" s="56">
        <f t="shared" ca="1" si="65"/>
        <v>0</v>
      </c>
      <c r="O301" s="169">
        <f t="shared" ca="1" si="66"/>
        <v>0</v>
      </c>
      <c r="P301" s="56">
        <f t="shared" ca="1" si="67"/>
        <v>0</v>
      </c>
      <c r="Q301" s="56">
        <f t="shared" ca="1" si="68"/>
        <v>0</v>
      </c>
      <c r="R301" s="13">
        <f t="shared" ca="1" si="59"/>
        <v>2.7402358871114019E-3</v>
      </c>
    </row>
    <row r="302" spans="1:18">
      <c r="A302" s="117"/>
      <c r="B302" s="117"/>
      <c r="C302" s="117"/>
      <c r="D302" s="118">
        <f t="shared" si="56"/>
        <v>0</v>
      </c>
      <c r="E302" s="118">
        <f t="shared" si="56"/>
        <v>0</v>
      </c>
      <c r="F302" s="56">
        <f t="shared" si="57"/>
        <v>0</v>
      </c>
      <c r="G302" s="56">
        <f t="shared" si="57"/>
        <v>0</v>
      </c>
      <c r="H302" s="56">
        <f t="shared" si="60"/>
        <v>0</v>
      </c>
      <c r="I302" s="56">
        <f t="shared" si="61"/>
        <v>0</v>
      </c>
      <c r="J302" s="56">
        <f t="shared" si="62"/>
        <v>0</v>
      </c>
      <c r="K302" s="56">
        <f t="shared" si="63"/>
        <v>0</v>
      </c>
      <c r="L302" s="56">
        <f t="shared" si="64"/>
        <v>0</v>
      </c>
      <c r="M302" s="56">
        <f t="shared" ca="1" si="58"/>
        <v>-2.7402358871114019E-3</v>
      </c>
      <c r="N302" s="56">
        <f t="shared" ca="1" si="65"/>
        <v>0</v>
      </c>
      <c r="O302" s="169">
        <f t="shared" ca="1" si="66"/>
        <v>0</v>
      </c>
      <c r="P302" s="56">
        <f t="shared" ca="1" si="67"/>
        <v>0</v>
      </c>
      <c r="Q302" s="56">
        <f t="shared" ca="1" si="68"/>
        <v>0</v>
      </c>
      <c r="R302" s="13">
        <f t="shared" ca="1" si="59"/>
        <v>2.7402358871114019E-3</v>
      </c>
    </row>
    <row r="303" spans="1:18">
      <c r="A303" s="117"/>
      <c r="B303" s="117"/>
      <c r="C303" s="117"/>
      <c r="D303" s="118">
        <f t="shared" si="56"/>
        <v>0</v>
      </c>
      <c r="E303" s="118">
        <f t="shared" si="56"/>
        <v>0</v>
      </c>
      <c r="F303" s="56">
        <f t="shared" si="57"/>
        <v>0</v>
      </c>
      <c r="G303" s="56">
        <f t="shared" si="57"/>
        <v>0</v>
      </c>
      <c r="H303" s="56">
        <f t="shared" si="60"/>
        <v>0</v>
      </c>
      <c r="I303" s="56">
        <f t="shared" si="61"/>
        <v>0</v>
      </c>
      <c r="J303" s="56">
        <f t="shared" si="62"/>
        <v>0</v>
      </c>
      <c r="K303" s="56">
        <f t="shared" si="63"/>
        <v>0</v>
      </c>
      <c r="L303" s="56">
        <f t="shared" si="64"/>
        <v>0</v>
      </c>
      <c r="M303" s="56">
        <f t="shared" ca="1" si="58"/>
        <v>-2.7402358871114019E-3</v>
      </c>
      <c r="N303" s="56">
        <f t="shared" ca="1" si="65"/>
        <v>0</v>
      </c>
      <c r="O303" s="169">
        <f t="shared" ca="1" si="66"/>
        <v>0</v>
      </c>
      <c r="P303" s="56">
        <f t="shared" ca="1" si="67"/>
        <v>0</v>
      </c>
      <c r="Q303" s="56">
        <f t="shared" ca="1" si="68"/>
        <v>0</v>
      </c>
      <c r="R303" s="13">
        <f t="shared" ca="1" si="59"/>
        <v>2.7402358871114019E-3</v>
      </c>
    </row>
    <row r="304" spans="1:18">
      <c r="A304" s="117"/>
      <c r="B304" s="117"/>
      <c r="C304" s="117"/>
      <c r="D304" s="118">
        <f t="shared" si="56"/>
        <v>0</v>
      </c>
      <c r="E304" s="118">
        <f t="shared" si="56"/>
        <v>0</v>
      </c>
      <c r="F304" s="56">
        <f t="shared" si="57"/>
        <v>0</v>
      </c>
      <c r="G304" s="56">
        <f t="shared" si="57"/>
        <v>0</v>
      </c>
      <c r="H304" s="56">
        <f t="shared" si="60"/>
        <v>0</v>
      </c>
      <c r="I304" s="56">
        <f t="shared" si="61"/>
        <v>0</v>
      </c>
      <c r="J304" s="56">
        <f t="shared" si="62"/>
        <v>0</v>
      </c>
      <c r="K304" s="56">
        <f t="shared" si="63"/>
        <v>0</v>
      </c>
      <c r="L304" s="56">
        <f t="shared" si="64"/>
        <v>0</v>
      </c>
      <c r="M304" s="56">
        <f t="shared" ca="1" si="58"/>
        <v>-2.7402358871114019E-3</v>
      </c>
      <c r="N304" s="56">
        <f t="shared" ca="1" si="65"/>
        <v>0</v>
      </c>
      <c r="O304" s="169">
        <f t="shared" ca="1" si="66"/>
        <v>0</v>
      </c>
      <c r="P304" s="56">
        <f t="shared" ca="1" si="67"/>
        <v>0</v>
      </c>
      <c r="Q304" s="56">
        <f t="shared" ca="1" si="68"/>
        <v>0</v>
      </c>
      <c r="R304" s="13">
        <f t="shared" ca="1" si="59"/>
        <v>2.7402358871114019E-3</v>
      </c>
    </row>
    <row r="305" spans="1:18">
      <c r="A305" s="117"/>
      <c r="B305" s="117"/>
      <c r="C305" s="117"/>
      <c r="D305" s="118">
        <f t="shared" si="56"/>
        <v>0</v>
      </c>
      <c r="E305" s="118">
        <f t="shared" si="56"/>
        <v>0</v>
      </c>
      <c r="F305" s="56">
        <f t="shared" si="57"/>
        <v>0</v>
      </c>
      <c r="G305" s="56">
        <f t="shared" si="57"/>
        <v>0</v>
      </c>
      <c r="H305" s="56">
        <f t="shared" si="60"/>
        <v>0</v>
      </c>
      <c r="I305" s="56">
        <f t="shared" si="61"/>
        <v>0</v>
      </c>
      <c r="J305" s="56">
        <f t="shared" si="62"/>
        <v>0</v>
      </c>
      <c r="K305" s="56">
        <f t="shared" si="63"/>
        <v>0</v>
      </c>
      <c r="L305" s="56">
        <f t="shared" si="64"/>
        <v>0</v>
      </c>
      <c r="M305" s="56">
        <f t="shared" ca="1" si="58"/>
        <v>-2.7402358871114019E-3</v>
      </c>
      <c r="N305" s="56">
        <f t="shared" ca="1" si="65"/>
        <v>0</v>
      </c>
      <c r="O305" s="169">
        <f t="shared" ca="1" si="66"/>
        <v>0</v>
      </c>
      <c r="P305" s="56">
        <f t="shared" ca="1" si="67"/>
        <v>0</v>
      </c>
      <c r="Q305" s="56">
        <f t="shared" ca="1" si="68"/>
        <v>0</v>
      </c>
      <c r="R305" s="13">
        <f t="shared" ca="1" si="59"/>
        <v>2.7402358871114019E-3</v>
      </c>
    </row>
    <row r="306" spans="1:18">
      <c r="A306" s="117"/>
      <c r="B306" s="117"/>
      <c r="C306" s="117"/>
      <c r="D306" s="118">
        <f t="shared" si="56"/>
        <v>0</v>
      </c>
      <c r="E306" s="118">
        <f t="shared" si="56"/>
        <v>0</v>
      </c>
      <c r="F306" s="56">
        <f t="shared" si="57"/>
        <v>0</v>
      </c>
      <c r="G306" s="56">
        <f t="shared" si="57"/>
        <v>0</v>
      </c>
      <c r="H306" s="56">
        <f t="shared" si="60"/>
        <v>0</v>
      </c>
      <c r="I306" s="56">
        <f t="shared" si="61"/>
        <v>0</v>
      </c>
      <c r="J306" s="56">
        <f t="shared" si="62"/>
        <v>0</v>
      </c>
      <c r="K306" s="56">
        <f t="shared" si="63"/>
        <v>0</v>
      </c>
      <c r="L306" s="56">
        <f t="shared" si="64"/>
        <v>0</v>
      </c>
      <c r="M306" s="56">
        <f t="shared" ca="1" si="58"/>
        <v>-2.7402358871114019E-3</v>
      </c>
      <c r="N306" s="56">
        <f t="shared" ca="1" si="65"/>
        <v>0</v>
      </c>
      <c r="O306" s="169">
        <f t="shared" ca="1" si="66"/>
        <v>0</v>
      </c>
      <c r="P306" s="56">
        <f t="shared" ca="1" si="67"/>
        <v>0</v>
      </c>
      <c r="Q306" s="56">
        <f t="shared" ca="1" si="68"/>
        <v>0</v>
      </c>
      <c r="R306" s="13">
        <f t="shared" ca="1" si="59"/>
        <v>2.7402358871114019E-3</v>
      </c>
    </row>
    <row r="307" spans="1:18">
      <c r="A307" s="117"/>
      <c r="B307" s="117"/>
      <c r="C307" s="117"/>
      <c r="D307" s="118">
        <f t="shared" si="56"/>
        <v>0</v>
      </c>
      <c r="E307" s="118">
        <f t="shared" si="56"/>
        <v>0</v>
      </c>
      <c r="F307" s="56">
        <f t="shared" si="57"/>
        <v>0</v>
      </c>
      <c r="G307" s="56">
        <f t="shared" si="57"/>
        <v>0</v>
      </c>
      <c r="H307" s="56">
        <f t="shared" si="60"/>
        <v>0</v>
      </c>
      <c r="I307" s="56">
        <f t="shared" si="61"/>
        <v>0</v>
      </c>
      <c r="J307" s="56">
        <f t="shared" si="62"/>
        <v>0</v>
      </c>
      <c r="K307" s="56">
        <f t="shared" si="63"/>
        <v>0</v>
      </c>
      <c r="L307" s="56">
        <f t="shared" si="64"/>
        <v>0</v>
      </c>
      <c r="M307" s="56">
        <f t="shared" ca="1" si="58"/>
        <v>-2.7402358871114019E-3</v>
      </c>
      <c r="N307" s="56">
        <f t="shared" ca="1" si="65"/>
        <v>0</v>
      </c>
      <c r="O307" s="169">
        <f t="shared" ca="1" si="66"/>
        <v>0</v>
      </c>
      <c r="P307" s="56">
        <f t="shared" ca="1" si="67"/>
        <v>0</v>
      </c>
      <c r="Q307" s="56">
        <f t="shared" ca="1" si="68"/>
        <v>0</v>
      </c>
      <c r="R307" s="13">
        <f t="shared" ca="1" si="59"/>
        <v>2.7402358871114019E-3</v>
      </c>
    </row>
    <row r="308" spans="1:18">
      <c r="A308" s="117"/>
      <c r="B308" s="117"/>
      <c r="C308" s="117"/>
      <c r="D308" s="118">
        <f t="shared" si="56"/>
        <v>0</v>
      </c>
      <c r="E308" s="118">
        <f t="shared" si="56"/>
        <v>0</v>
      </c>
      <c r="F308" s="56">
        <f t="shared" si="57"/>
        <v>0</v>
      </c>
      <c r="G308" s="56">
        <f t="shared" si="57"/>
        <v>0</v>
      </c>
      <c r="H308" s="56">
        <f t="shared" si="60"/>
        <v>0</v>
      </c>
      <c r="I308" s="56">
        <f t="shared" si="61"/>
        <v>0</v>
      </c>
      <c r="J308" s="56">
        <f t="shared" si="62"/>
        <v>0</v>
      </c>
      <c r="K308" s="56">
        <f t="shared" si="63"/>
        <v>0</v>
      </c>
      <c r="L308" s="56">
        <f t="shared" si="64"/>
        <v>0</v>
      </c>
      <c r="M308" s="56">
        <f t="shared" ca="1" si="58"/>
        <v>-2.7402358871114019E-3</v>
      </c>
      <c r="N308" s="56">
        <f t="shared" ca="1" si="65"/>
        <v>0</v>
      </c>
      <c r="O308" s="169">
        <f t="shared" ca="1" si="66"/>
        <v>0</v>
      </c>
      <c r="P308" s="56">
        <f t="shared" ca="1" si="67"/>
        <v>0</v>
      </c>
      <c r="Q308" s="56">
        <f t="shared" ca="1" si="68"/>
        <v>0</v>
      </c>
      <c r="R308" s="13">
        <f t="shared" ca="1" si="59"/>
        <v>2.7402358871114019E-3</v>
      </c>
    </row>
    <row r="309" spans="1:18">
      <c r="A309" s="117"/>
      <c r="B309" s="117"/>
      <c r="C309" s="117"/>
      <c r="D309" s="118">
        <f t="shared" si="56"/>
        <v>0</v>
      </c>
      <c r="E309" s="118">
        <f t="shared" si="56"/>
        <v>0</v>
      </c>
      <c r="F309" s="56">
        <f t="shared" si="57"/>
        <v>0</v>
      </c>
      <c r="G309" s="56">
        <f t="shared" si="57"/>
        <v>0</v>
      </c>
      <c r="H309" s="56">
        <f t="shared" si="60"/>
        <v>0</v>
      </c>
      <c r="I309" s="56">
        <f t="shared" si="61"/>
        <v>0</v>
      </c>
      <c r="J309" s="56">
        <f t="shared" si="62"/>
        <v>0</v>
      </c>
      <c r="K309" s="56">
        <f t="shared" si="63"/>
        <v>0</v>
      </c>
      <c r="L309" s="56">
        <f t="shared" si="64"/>
        <v>0</v>
      </c>
      <c r="M309" s="56">
        <f t="shared" ca="1" si="58"/>
        <v>-2.7402358871114019E-3</v>
      </c>
      <c r="N309" s="56">
        <f t="shared" ca="1" si="65"/>
        <v>0</v>
      </c>
      <c r="O309" s="169">
        <f t="shared" ca="1" si="66"/>
        <v>0</v>
      </c>
      <c r="P309" s="56">
        <f t="shared" ca="1" si="67"/>
        <v>0</v>
      </c>
      <c r="Q309" s="56">
        <f t="shared" ca="1" si="68"/>
        <v>0</v>
      </c>
      <c r="R309" s="13">
        <f t="shared" ca="1" si="59"/>
        <v>2.7402358871114019E-3</v>
      </c>
    </row>
    <row r="310" spans="1:18">
      <c r="A310" s="117"/>
      <c r="B310" s="117"/>
      <c r="C310" s="117"/>
      <c r="D310" s="118">
        <f t="shared" si="56"/>
        <v>0</v>
      </c>
      <c r="E310" s="118">
        <f t="shared" si="56"/>
        <v>0</v>
      </c>
      <c r="F310" s="56">
        <f t="shared" si="57"/>
        <v>0</v>
      </c>
      <c r="G310" s="56">
        <f t="shared" si="57"/>
        <v>0</v>
      </c>
      <c r="H310" s="56">
        <f t="shared" si="60"/>
        <v>0</v>
      </c>
      <c r="I310" s="56">
        <f t="shared" si="61"/>
        <v>0</v>
      </c>
      <c r="J310" s="56">
        <f t="shared" si="62"/>
        <v>0</v>
      </c>
      <c r="K310" s="56">
        <f t="shared" si="63"/>
        <v>0</v>
      </c>
      <c r="L310" s="56">
        <f t="shared" si="64"/>
        <v>0</v>
      </c>
      <c r="M310" s="56">
        <f t="shared" ca="1" si="58"/>
        <v>-2.7402358871114019E-3</v>
      </c>
      <c r="N310" s="56">
        <f t="shared" ca="1" si="65"/>
        <v>0</v>
      </c>
      <c r="O310" s="169">
        <f t="shared" ca="1" si="66"/>
        <v>0</v>
      </c>
      <c r="P310" s="56">
        <f t="shared" ca="1" si="67"/>
        <v>0</v>
      </c>
      <c r="Q310" s="56">
        <f t="shared" ca="1" si="68"/>
        <v>0</v>
      </c>
      <c r="R310" s="13">
        <f t="shared" ca="1" si="59"/>
        <v>2.7402358871114019E-3</v>
      </c>
    </row>
    <row r="311" spans="1:18">
      <c r="A311" s="117"/>
      <c r="B311" s="117"/>
      <c r="C311" s="117"/>
      <c r="D311" s="118">
        <f t="shared" si="56"/>
        <v>0</v>
      </c>
      <c r="E311" s="118">
        <f t="shared" si="56"/>
        <v>0</v>
      </c>
      <c r="F311" s="56">
        <f t="shared" si="57"/>
        <v>0</v>
      </c>
      <c r="G311" s="56">
        <f t="shared" si="57"/>
        <v>0</v>
      </c>
      <c r="H311" s="56">
        <f t="shared" si="60"/>
        <v>0</v>
      </c>
      <c r="I311" s="56">
        <f t="shared" si="61"/>
        <v>0</v>
      </c>
      <c r="J311" s="56">
        <f t="shared" si="62"/>
        <v>0</v>
      </c>
      <c r="K311" s="56">
        <f t="shared" si="63"/>
        <v>0</v>
      </c>
      <c r="L311" s="56">
        <f t="shared" si="64"/>
        <v>0</v>
      </c>
      <c r="M311" s="56">
        <f t="shared" ca="1" si="58"/>
        <v>-2.7402358871114019E-3</v>
      </c>
      <c r="N311" s="56">
        <f t="shared" ca="1" si="65"/>
        <v>0</v>
      </c>
      <c r="O311" s="169">
        <f t="shared" ca="1" si="66"/>
        <v>0</v>
      </c>
      <c r="P311" s="56">
        <f t="shared" ca="1" si="67"/>
        <v>0</v>
      </c>
      <c r="Q311" s="56">
        <f t="shared" ca="1" si="68"/>
        <v>0</v>
      </c>
      <c r="R311" s="13">
        <f t="shared" ca="1" si="59"/>
        <v>2.7402358871114019E-3</v>
      </c>
    </row>
    <row r="312" spans="1:18">
      <c r="A312" s="117"/>
      <c r="B312" s="117"/>
      <c r="C312" s="117"/>
      <c r="D312" s="118">
        <f t="shared" si="56"/>
        <v>0</v>
      </c>
      <c r="E312" s="118">
        <f t="shared" si="56"/>
        <v>0</v>
      </c>
      <c r="F312" s="56">
        <f t="shared" si="57"/>
        <v>0</v>
      </c>
      <c r="G312" s="56">
        <f t="shared" si="57"/>
        <v>0</v>
      </c>
      <c r="H312" s="56">
        <f t="shared" si="60"/>
        <v>0</v>
      </c>
      <c r="I312" s="56">
        <f t="shared" si="61"/>
        <v>0</v>
      </c>
      <c r="J312" s="56">
        <f t="shared" si="62"/>
        <v>0</v>
      </c>
      <c r="K312" s="56">
        <f t="shared" si="63"/>
        <v>0</v>
      </c>
      <c r="L312" s="56">
        <f t="shared" si="64"/>
        <v>0</v>
      </c>
      <c r="M312" s="56">
        <f t="shared" ca="1" si="58"/>
        <v>-2.7402358871114019E-3</v>
      </c>
      <c r="N312" s="56">
        <f t="shared" ca="1" si="65"/>
        <v>0</v>
      </c>
      <c r="O312" s="169">
        <f t="shared" ca="1" si="66"/>
        <v>0</v>
      </c>
      <c r="P312" s="56">
        <f t="shared" ca="1" si="67"/>
        <v>0</v>
      </c>
      <c r="Q312" s="56">
        <f t="shared" ca="1" si="68"/>
        <v>0</v>
      </c>
      <c r="R312" s="13">
        <f t="shared" ca="1" si="59"/>
        <v>2.7402358871114019E-3</v>
      </c>
    </row>
    <row r="313" spans="1:18">
      <c r="A313" s="117"/>
      <c r="B313" s="117"/>
      <c r="C313" s="117"/>
      <c r="D313" s="118">
        <f t="shared" si="56"/>
        <v>0</v>
      </c>
      <c r="E313" s="118">
        <f t="shared" si="56"/>
        <v>0</v>
      </c>
      <c r="F313" s="56">
        <f t="shared" si="57"/>
        <v>0</v>
      </c>
      <c r="G313" s="56">
        <f t="shared" si="57"/>
        <v>0</v>
      </c>
      <c r="H313" s="56">
        <f t="shared" si="60"/>
        <v>0</v>
      </c>
      <c r="I313" s="56">
        <f t="shared" si="61"/>
        <v>0</v>
      </c>
      <c r="J313" s="56">
        <f t="shared" si="62"/>
        <v>0</v>
      </c>
      <c r="K313" s="56">
        <f t="shared" si="63"/>
        <v>0</v>
      </c>
      <c r="L313" s="56">
        <f t="shared" si="64"/>
        <v>0</v>
      </c>
      <c r="M313" s="56">
        <f t="shared" ca="1" si="58"/>
        <v>-2.7402358871114019E-3</v>
      </c>
      <c r="N313" s="56">
        <f t="shared" ca="1" si="65"/>
        <v>0</v>
      </c>
      <c r="O313" s="169">
        <f t="shared" ca="1" si="66"/>
        <v>0</v>
      </c>
      <c r="P313" s="56">
        <f t="shared" ca="1" si="67"/>
        <v>0</v>
      </c>
      <c r="Q313" s="56">
        <f t="shared" ca="1" si="68"/>
        <v>0</v>
      </c>
      <c r="R313" s="13">
        <f t="shared" ca="1" si="59"/>
        <v>2.7402358871114019E-3</v>
      </c>
    </row>
    <row r="314" spans="1:18">
      <c r="A314" s="117"/>
      <c r="B314" s="117"/>
      <c r="C314" s="117"/>
      <c r="D314" s="118">
        <f t="shared" si="56"/>
        <v>0</v>
      </c>
      <c r="E314" s="118">
        <f t="shared" si="56"/>
        <v>0</v>
      </c>
      <c r="F314" s="56">
        <f t="shared" si="57"/>
        <v>0</v>
      </c>
      <c r="G314" s="56">
        <f t="shared" si="57"/>
        <v>0</v>
      </c>
      <c r="H314" s="56">
        <f t="shared" si="60"/>
        <v>0</v>
      </c>
      <c r="I314" s="56">
        <f t="shared" si="61"/>
        <v>0</v>
      </c>
      <c r="J314" s="56">
        <f t="shared" si="62"/>
        <v>0</v>
      </c>
      <c r="K314" s="56">
        <f t="shared" si="63"/>
        <v>0</v>
      </c>
      <c r="L314" s="56">
        <f t="shared" si="64"/>
        <v>0</v>
      </c>
      <c r="M314" s="56">
        <f t="shared" ca="1" si="58"/>
        <v>-2.7402358871114019E-3</v>
      </c>
      <c r="N314" s="56">
        <f t="shared" ca="1" si="65"/>
        <v>0</v>
      </c>
      <c r="O314" s="169">
        <f t="shared" ca="1" si="66"/>
        <v>0</v>
      </c>
      <c r="P314" s="56">
        <f t="shared" ca="1" si="67"/>
        <v>0</v>
      </c>
      <c r="Q314" s="56">
        <f t="shared" ca="1" si="68"/>
        <v>0</v>
      </c>
      <c r="R314" s="13">
        <f t="shared" ca="1" si="59"/>
        <v>2.7402358871114019E-3</v>
      </c>
    </row>
    <row r="315" spans="1:18">
      <c r="A315" s="117"/>
      <c r="B315" s="117"/>
      <c r="C315" s="117"/>
      <c r="D315" s="118">
        <f t="shared" si="56"/>
        <v>0</v>
      </c>
      <c r="E315" s="118">
        <f t="shared" si="56"/>
        <v>0</v>
      </c>
      <c r="F315" s="56">
        <f t="shared" si="57"/>
        <v>0</v>
      </c>
      <c r="G315" s="56">
        <f t="shared" si="57"/>
        <v>0</v>
      </c>
      <c r="H315" s="56">
        <f t="shared" si="60"/>
        <v>0</v>
      </c>
      <c r="I315" s="56">
        <f t="shared" si="61"/>
        <v>0</v>
      </c>
      <c r="J315" s="56">
        <f t="shared" si="62"/>
        <v>0</v>
      </c>
      <c r="K315" s="56">
        <f t="shared" si="63"/>
        <v>0</v>
      </c>
      <c r="L315" s="56">
        <f t="shared" si="64"/>
        <v>0</v>
      </c>
      <c r="M315" s="56">
        <f t="shared" ca="1" si="58"/>
        <v>-2.7402358871114019E-3</v>
      </c>
      <c r="N315" s="56">
        <f t="shared" ca="1" si="65"/>
        <v>0</v>
      </c>
      <c r="O315" s="169">
        <f t="shared" ca="1" si="66"/>
        <v>0</v>
      </c>
      <c r="P315" s="56">
        <f t="shared" ca="1" si="67"/>
        <v>0</v>
      </c>
      <c r="Q315" s="56">
        <f t="shared" ca="1" si="68"/>
        <v>0</v>
      </c>
      <c r="R315" s="13">
        <f t="shared" ca="1" si="59"/>
        <v>2.7402358871114019E-3</v>
      </c>
    </row>
    <row r="316" spans="1:18">
      <c r="A316" s="117"/>
      <c r="B316" s="117"/>
      <c r="C316" s="117"/>
      <c r="D316" s="118">
        <f t="shared" si="56"/>
        <v>0</v>
      </c>
      <c r="E316" s="118">
        <f t="shared" si="56"/>
        <v>0</v>
      </c>
      <c r="F316" s="56">
        <f t="shared" si="57"/>
        <v>0</v>
      </c>
      <c r="G316" s="56">
        <f t="shared" si="57"/>
        <v>0</v>
      </c>
      <c r="H316" s="56">
        <f t="shared" si="60"/>
        <v>0</v>
      </c>
      <c r="I316" s="56">
        <f t="shared" si="61"/>
        <v>0</v>
      </c>
      <c r="J316" s="56">
        <f t="shared" si="62"/>
        <v>0</v>
      </c>
      <c r="K316" s="56">
        <f t="shared" si="63"/>
        <v>0</v>
      </c>
      <c r="L316" s="56">
        <f t="shared" si="64"/>
        <v>0</v>
      </c>
      <c r="M316" s="56">
        <f t="shared" ca="1" si="58"/>
        <v>-2.7402358871114019E-3</v>
      </c>
      <c r="N316" s="56">
        <f t="shared" ca="1" si="65"/>
        <v>0</v>
      </c>
      <c r="O316" s="169">
        <f t="shared" ca="1" si="66"/>
        <v>0</v>
      </c>
      <c r="P316" s="56">
        <f t="shared" ca="1" si="67"/>
        <v>0</v>
      </c>
      <c r="Q316" s="56">
        <f t="shared" ca="1" si="68"/>
        <v>0</v>
      </c>
      <c r="R316" s="13">
        <f t="shared" ca="1" si="59"/>
        <v>2.7402358871114019E-3</v>
      </c>
    </row>
    <row r="317" spans="1:18">
      <c r="A317" s="117"/>
      <c r="B317" s="117"/>
      <c r="C317" s="117"/>
      <c r="D317" s="118">
        <f t="shared" si="56"/>
        <v>0</v>
      </c>
      <c r="E317" s="118">
        <f t="shared" si="56"/>
        <v>0</v>
      </c>
      <c r="F317" s="56">
        <f t="shared" si="57"/>
        <v>0</v>
      </c>
      <c r="G317" s="56">
        <f t="shared" si="57"/>
        <v>0</v>
      </c>
      <c r="H317" s="56">
        <f t="shared" si="60"/>
        <v>0</v>
      </c>
      <c r="I317" s="56">
        <f t="shared" si="61"/>
        <v>0</v>
      </c>
      <c r="J317" s="56">
        <f t="shared" si="62"/>
        <v>0</v>
      </c>
      <c r="K317" s="56">
        <f t="shared" si="63"/>
        <v>0</v>
      </c>
      <c r="L317" s="56">
        <f t="shared" si="64"/>
        <v>0</v>
      </c>
      <c r="M317" s="56">
        <f t="shared" ca="1" si="58"/>
        <v>-2.7402358871114019E-3</v>
      </c>
      <c r="N317" s="56">
        <f t="shared" ca="1" si="65"/>
        <v>0</v>
      </c>
      <c r="O317" s="169">
        <f t="shared" ca="1" si="66"/>
        <v>0</v>
      </c>
      <c r="P317" s="56">
        <f t="shared" ca="1" si="67"/>
        <v>0</v>
      </c>
      <c r="Q317" s="56">
        <f t="shared" ca="1" si="68"/>
        <v>0</v>
      </c>
      <c r="R317" s="13">
        <f t="shared" ca="1" si="59"/>
        <v>2.7402358871114019E-3</v>
      </c>
    </row>
    <row r="318" spans="1:18">
      <c r="A318" s="117"/>
      <c r="B318" s="117"/>
      <c r="C318" s="117"/>
      <c r="D318" s="118">
        <f t="shared" si="56"/>
        <v>0</v>
      </c>
      <c r="E318" s="118">
        <f t="shared" si="56"/>
        <v>0</v>
      </c>
      <c r="F318" s="56">
        <f t="shared" si="57"/>
        <v>0</v>
      </c>
      <c r="G318" s="56">
        <f t="shared" si="57"/>
        <v>0</v>
      </c>
      <c r="H318" s="56">
        <f t="shared" si="60"/>
        <v>0</v>
      </c>
      <c r="I318" s="56">
        <f t="shared" si="61"/>
        <v>0</v>
      </c>
      <c r="J318" s="56">
        <f t="shared" si="62"/>
        <v>0</v>
      </c>
      <c r="K318" s="56">
        <f t="shared" si="63"/>
        <v>0</v>
      </c>
      <c r="L318" s="56">
        <f t="shared" si="64"/>
        <v>0</v>
      </c>
      <c r="M318" s="56">
        <f t="shared" ca="1" si="58"/>
        <v>-2.7402358871114019E-3</v>
      </c>
      <c r="N318" s="56">
        <f t="shared" ca="1" si="65"/>
        <v>0</v>
      </c>
      <c r="O318" s="169">
        <f t="shared" ca="1" si="66"/>
        <v>0</v>
      </c>
      <c r="P318" s="56">
        <f t="shared" ca="1" si="67"/>
        <v>0</v>
      </c>
      <c r="Q318" s="56">
        <f t="shared" ca="1" si="68"/>
        <v>0</v>
      </c>
      <c r="R318" s="13">
        <f t="shared" ca="1" si="59"/>
        <v>2.7402358871114019E-3</v>
      </c>
    </row>
    <row r="319" spans="1:18">
      <c r="A319" s="117"/>
      <c r="B319" s="117"/>
      <c r="C319" s="117"/>
      <c r="D319" s="118">
        <f t="shared" si="56"/>
        <v>0</v>
      </c>
      <c r="E319" s="118">
        <f t="shared" si="56"/>
        <v>0</v>
      </c>
      <c r="F319" s="56">
        <f t="shared" si="57"/>
        <v>0</v>
      </c>
      <c r="G319" s="56">
        <f t="shared" si="57"/>
        <v>0</v>
      </c>
      <c r="H319" s="56">
        <f t="shared" si="60"/>
        <v>0</v>
      </c>
      <c r="I319" s="56">
        <f t="shared" si="61"/>
        <v>0</v>
      </c>
      <c r="J319" s="56">
        <f t="shared" si="62"/>
        <v>0</v>
      </c>
      <c r="K319" s="56">
        <f t="shared" si="63"/>
        <v>0</v>
      </c>
      <c r="L319" s="56">
        <f t="shared" si="64"/>
        <v>0</v>
      </c>
      <c r="M319" s="56">
        <f t="shared" ca="1" si="58"/>
        <v>-2.7402358871114019E-3</v>
      </c>
      <c r="N319" s="56">
        <f t="shared" ca="1" si="65"/>
        <v>0</v>
      </c>
      <c r="O319" s="169">
        <f t="shared" ca="1" si="66"/>
        <v>0</v>
      </c>
      <c r="P319" s="56">
        <f t="shared" ca="1" si="67"/>
        <v>0</v>
      </c>
      <c r="Q319" s="56">
        <f t="shared" ca="1" si="68"/>
        <v>0</v>
      </c>
      <c r="R319" s="13">
        <f t="shared" ca="1" si="59"/>
        <v>2.7402358871114019E-3</v>
      </c>
    </row>
    <row r="320" spans="1:18">
      <c r="A320" s="117"/>
      <c r="B320" s="117"/>
      <c r="C320" s="117"/>
      <c r="D320" s="118">
        <f t="shared" si="56"/>
        <v>0</v>
      </c>
      <c r="E320" s="118">
        <f t="shared" si="56"/>
        <v>0</v>
      </c>
      <c r="F320" s="56">
        <f t="shared" si="57"/>
        <v>0</v>
      </c>
      <c r="G320" s="56">
        <f t="shared" si="57"/>
        <v>0</v>
      </c>
      <c r="H320" s="56">
        <f t="shared" si="60"/>
        <v>0</v>
      </c>
      <c r="I320" s="56">
        <f t="shared" si="61"/>
        <v>0</v>
      </c>
      <c r="J320" s="56">
        <f t="shared" si="62"/>
        <v>0</v>
      </c>
      <c r="K320" s="56">
        <f t="shared" si="63"/>
        <v>0</v>
      </c>
      <c r="L320" s="56">
        <f t="shared" si="64"/>
        <v>0</v>
      </c>
      <c r="M320" s="56">
        <f t="shared" ca="1" si="58"/>
        <v>-2.7402358871114019E-3</v>
      </c>
      <c r="N320" s="56">
        <f t="shared" ca="1" si="65"/>
        <v>0</v>
      </c>
      <c r="O320" s="169">
        <f t="shared" ca="1" si="66"/>
        <v>0</v>
      </c>
      <c r="P320" s="56">
        <f t="shared" ca="1" si="67"/>
        <v>0</v>
      </c>
      <c r="Q320" s="56">
        <f t="shared" ca="1" si="68"/>
        <v>0</v>
      </c>
      <c r="R320" s="13">
        <f t="shared" ca="1" si="59"/>
        <v>2.7402358871114019E-3</v>
      </c>
    </row>
    <row r="321" spans="1:18">
      <c r="A321" s="117"/>
      <c r="B321" s="117"/>
      <c r="C321" s="117"/>
      <c r="D321" s="118">
        <f t="shared" si="56"/>
        <v>0</v>
      </c>
      <c r="E321" s="118">
        <f t="shared" si="56"/>
        <v>0</v>
      </c>
      <c r="F321" s="56">
        <f t="shared" si="57"/>
        <v>0</v>
      </c>
      <c r="G321" s="56">
        <f t="shared" si="57"/>
        <v>0</v>
      </c>
      <c r="H321" s="56">
        <f t="shared" si="60"/>
        <v>0</v>
      </c>
      <c r="I321" s="56">
        <f t="shared" si="61"/>
        <v>0</v>
      </c>
      <c r="J321" s="56">
        <f t="shared" si="62"/>
        <v>0</v>
      </c>
      <c r="K321" s="56">
        <f t="shared" si="63"/>
        <v>0</v>
      </c>
      <c r="L321" s="56">
        <f t="shared" si="64"/>
        <v>0</v>
      </c>
      <c r="M321" s="56">
        <f t="shared" ca="1" si="58"/>
        <v>-2.7402358871114019E-3</v>
      </c>
      <c r="N321" s="56">
        <f t="shared" ca="1" si="65"/>
        <v>0</v>
      </c>
      <c r="O321" s="169">
        <f t="shared" ca="1" si="66"/>
        <v>0</v>
      </c>
      <c r="P321" s="56">
        <f t="shared" ca="1" si="67"/>
        <v>0</v>
      </c>
      <c r="Q321" s="56">
        <f t="shared" ca="1" si="68"/>
        <v>0</v>
      </c>
      <c r="R321" s="13">
        <f t="shared" ca="1" si="59"/>
        <v>2.7402358871114019E-3</v>
      </c>
    </row>
    <row r="322" spans="1:18">
      <c r="A322" s="117"/>
      <c r="B322" s="117"/>
      <c r="C322" s="117"/>
      <c r="D322" s="118">
        <f t="shared" si="56"/>
        <v>0</v>
      </c>
      <c r="E322" s="118">
        <f t="shared" si="56"/>
        <v>0</v>
      </c>
      <c r="F322" s="56">
        <f t="shared" si="57"/>
        <v>0</v>
      </c>
      <c r="G322" s="56">
        <f t="shared" si="57"/>
        <v>0</v>
      </c>
      <c r="H322" s="56">
        <f t="shared" si="60"/>
        <v>0</v>
      </c>
      <c r="I322" s="56">
        <f t="shared" si="61"/>
        <v>0</v>
      </c>
      <c r="J322" s="56">
        <f t="shared" si="62"/>
        <v>0</v>
      </c>
      <c r="K322" s="56">
        <f t="shared" si="63"/>
        <v>0</v>
      </c>
      <c r="L322" s="56">
        <f t="shared" si="64"/>
        <v>0</v>
      </c>
      <c r="M322" s="56">
        <f t="shared" ca="1" si="58"/>
        <v>-2.7402358871114019E-3</v>
      </c>
      <c r="N322" s="56">
        <f t="shared" ca="1" si="65"/>
        <v>0</v>
      </c>
      <c r="O322" s="169">
        <f t="shared" ca="1" si="66"/>
        <v>0</v>
      </c>
      <c r="P322" s="56">
        <f t="shared" ca="1" si="67"/>
        <v>0</v>
      </c>
      <c r="Q322" s="56">
        <f t="shared" ca="1" si="68"/>
        <v>0</v>
      </c>
      <c r="R322" s="13">
        <f t="shared" ca="1" si="59"/>
        <v>2.7402358871114019E-3</v>
      </c>
    </row>
    <row r="323" spans="1:18">
      <c r="A323" s="117"/>
      <c r="B323" s="117"/>
      <c r="C323" s="117"/>
      <c r="D323" s="118">
        <f t="shared" si="56"/>
        <v>0</v>
      </c>
      <c r="E323" s="118">
        <f t="shared" si="56"/>
        <v>0</v>
      </c>
      <c r="F323" s="56">
        <f t="shared" si="57"/>
        <v>0</v>
      </c>
      <c r="G323" s="56">
        <f t="shared" si="57"/>
        <v>0</v>
      </c>
      <c r="H323" s="56">
        <f t="shared" si="60"/>
        <v>0</v>
      </c>
      <c r="I323" s="56">
        <f t="shared" si="61"/>
        <v>0</v>
      </c>
      <c r="J323" s="56">
        <f t="shared" si="62"/>
        <v>0</v>
      </c>
      <c r="K323" s="56">
        <f t="shared" si="63"/>
        <v>0</v>
      </c>
      <c r="L323" s="56">
        <f t="shared" si="64"/>
        <v>0</v>
      </c>
      <c r="M323" s="56">
        <f t="shared" ca="1" si="58"/>
        <v>-2.7402358871114019E-3</v>
      </c>
      <c r="N323" s="56">
        <f t="shared" ca="1" si="65"/>
        <v>0</v>
      </c>
      <c r="O323" s="169">
        <f t="shared" ca="1" si="66"/>
        <v>0</v>
      </c>
      <c r="P323" s="56">
        <f t="shared" ca="1" si="67"/>
        <v>0</v>
      </c>
      <c r="Q323" s="56">
        <f t="shared" ca="1" si="68"/>
        <v>0</v>
      </c>
      <c r="R323" s="13">
        <f t="shared" ca="1" si="59"/>
        <v>2.7402358871114019E-3</v>
      </c>
    </row>
    <row r="324" spans="1:18">
      <c r="A324" s="117"/>
      <c r="B324" s="117"/>
      <c r="C324" s="117"/>
      <c r="D324" s="118">
        <f t="shared" si="56"/>
        <v>0</v>
      </c>
      <c r="E324" s="118">
        <f t="shared" si="56"/>
        <v>0</v>
      </c>
      <c r="F324" s="56">
        <f t="shared" si="57"/>
        <v>0</v>
      </c>
      <c r="G324" s="56">
        <f t="shared" si="57"/>
        <v>0</v>
      </c>
      <c r="H324" s="56">
        <f t="shared" si="60"/>
        <v>0</v>
      </c>
      <c r="I324" s="56">
        <f t="shared" si="61"/>
        <v>0</v>
      </c>
      <c r="J324" s="56">
        <f t="shared" si="62"/>
        <v>0</v>
      </c>
      <c r="K324" s="56">
        <f t="shared" si="63"/>
        <v>0</v>
      </c>
      <c r="L324" s="56">
        <f t="shared" si="64"/>
        <v>0</v>
      </c>
      <c r="M324" s="56">
        <f t="shared" ca="1" si="58"/>
        <v>-2.7402358871114019E-3</v>
      </c>
      <c r="N324" s="56">
        <f t="shared" ca="1" si="65"/>
        <v>0</v>
      </c>
      <c r="O324" s="169">
        <f t="shared" ca="1" si="66"/>
        <v>0</v>
      </c>
      <c r="P324" s="56">
        <f t="shared" ca="1" si="67"/>
        <v>0</v>
      </c>
      <c r="Q324" s="56">
        <f t="shared" ca="1" si="68"/>
        <v>0</v>
      </c>
      <c r="R324" s="13">
        <f t="shared" ca="1" si="59"/>
        <v>2.7402358871114019E-3</v>
      </c>
    </row>
    <row r="325" spans="1:18">
      <c r="A325" s="117"/>
      <c r="B325" s="117"/>
      <c r="C325" s="117"/>
      <c r="D325" s="118">
        <f t="shared" si="56"/>
        <v>0</v>
      </c>
      <c r="E325" s="118">
        <f t="shared" si="56"/>
        <v>0</v>
      </c>
      <c r="F325" s="56">
        <f t="shared" si="57"/>
        <v>0</v>
      </c>
      <c r="G325" s="56">
        <f t="shared" si="57"/>
        <v>0</v>
      </c>
      <c r="H325" s="56">
        <f t="shared" si="60"/>
        <v>0</v>
      </c>
      <c r="I325" s="56">
        <f t="shared" si="61"/>
        <v>0</v>
      </c>
      <c r="J325" s="56">
        <f t="shared" si="62"/>
        <v>0</v>
      </c>
      <c r="K325" s="56">
        <f t="shared" si="63"/>
        <v>0</v>
      </c>
      <c r="L325" s="56">
        <f t="shared" si="64"/>
        <v>0</v>
      </c>
      <c r="M325" s="56">
        <f t="shared" ca="1" si="58"/>
        <v>-2.7402358871114019E-3</v>
      </c>
      <c r="N325" s="56">
        <f t="shared" ca="1" si="65"/>
        <v>0</v>
      </c>
      <c r="O325" s="169">
        <f t="shared" ca="1" si="66"/>
        <v>0</v>
      </c>
      <c r="P325" s="56">
        <f t="shared" ca="1" si="67"/>
        <v>0</v>
      </c>
      <c r="Q325" s="56">
        <f t="shared" ca="1" si="68"/>
        <v>0</v>
      </c>
      <c r="R325" s="13">
        <f t="shared" ca="1" si="59"/>
        <v>2.7402358871114019E-3</v>
      </c>
    </row>
    <row r="326" spans="1:18">
      <c r="A326" s="117"/>
      <c r="B326" s="117"/>
      <c r="C326" s="117"/>
      <c r="D326" s="118">
        <f t="shared" si="56"/>
        <v>0</v>
      </c>
      <c r="E326" s="118">
        <f t="shared" si="56"/>
        <v>0</v>
      </c>
      <c r="F326" s="56">
        <f t="shared" si="57"/>
        <v>0</v>
      </c>
      <c r="G326" s="56">
        <f t="shared" si="57"/>
        <v>0</v>
      </c>
      <c r="H326" s="56">
        <f t="shared" si="60"/>
        <v>0</v>
      </c>
      <c r="I326" s="56">
        <f t="shared" si="61"/>
        <v>0</v>
      </c>
      <c r="J326" s="56">
        <f t="shared" si="62"/>
        <v>0</v>
      </c>
      <c r="K326" s="56">
        <f t="shared" si="63"/>
        <v>0</v>
      </c>
      <c r="L326" s="56">
        <f t="shared" si="64"/>
        <v>0</v>
      </c>
      <c r="M326" s="56">
        <f t="shared" ca="1" si="58"/>
        <v>-2.7402358871114019E-3</v>
      </c>
      <c r="N326" s="56">
        <f t="shared" ca="1" si="65"/>
        <v>0</v>
      </c>
      <c r="O326" s="169">
        <f t="shared" ca="1" si="66"/>
        <v>0</v>
      </c>
      <c r="P326" s="56">
        <f t="shared" ca="1" si="67"/>
        <v>0</v>
      </c>
      <c r="Q326" s="56">
        <f t="shared" ca="1" si="68"/>
        <v>0</v>
      </c>
      <c r="R326" s="13">
        <f t="shared" ca="1" si="59"/>
        <v>2.7402358871114019E-3</v>
      </c>
    </row>
    <row r="327" spans="1:18">
      <c r="A327" s="117"/>
      <c r="B327" s="117"/>
      <c r="C327" s="117"/>
      <c r="D327" s="118">
        <f t="shared" si="56"/>
        <v>0</v>
      </c>
      <c r="E327" s="118">
        <f t="shared" si="56"/>
        <v>0</v>
      </c>
      <c r="F327" s="56">
        <f t="shared" si="57"/>
        <v>0</v>
      </c>
      <c r="G327" s="56">
        <f t="shared" si="57"/>
        <v>0</v>
      </c>
      <c r="H327" s="56">
        <f t="shared" si="60"/>
        <v>0</v>
      </c>
      <c r="I327" s="56">
        <f t="shared" si="61"/>
        <v>0</v>
      </c>
      <c r="J327" s="56">
        <f t="shared" si="62"/>
        <v>0</v>
      </c>
      <c r="K327" s="56">
        <f t="shared" si="63"/>
        <v>0</v>
      </c>
      <c r="L327" s="56">
        <f t="shared" si="64"/>
        <v>0</v>
      </c>
      <c r="M327" s="56">
        <f t="shared" ca="1" si="58"/>
        <v>-2.7402358871114019E-3</v>
      </c>
      <c r="N327" s="56">
        <f t="shared" ca="1" si="65"/>
        <v>0</v>
      </c>
      <c r="O327" s="169">
        <f t="shared" ca="1" si="66"/>
        <v>0</v>
      </c>
      <c r="P327" s="56">
        <f t="shared" ca="1" si="67"/>
        <v>0</v>
      </c>
      <c r="Q327" s="56">
        <f t="shared" ca="1" si="68"/>
        <v>0</v>
      </c>
      <c r="R327" s="13">
        <f t="shared" ca="1" si="59"/>
        <v>2.7402358871114019E-3</v>
      </c>
    </row>
    <row r="328" spans="1:18">
      <c r="A328" s="117"/>
      <c r="B328" s="117"/>
      <c r="C328" s="117"/>
      <c r="D328" s="118">
        <f t="shared" si="56"/>
        <v>0</v>
      </c>
      <c r="E328" s="118">
        <f t="shared" si="56"/>
        <v>0</v>
      </c>
      <c r="F328" s="56">
        <f t="shared" si="57"/>
        <v>0</v>
      </c>
      <c r="G328" s="56">
        <f t="shared" si="57"/>
        <v>0</v>
      </c>
      <c r="H328" s="56">
        <f t="shared" si="60"/>
        <v>0</v>
      </c>
      <c r="I328" s="56">
        <f t="shared" si="61"/>
        <v>0</v>
      </c>
      <c r="J328" s="56">
        <f t="shared" si="62"/>
        <v>0</v>
      </c>
      <c r="K328" s="56">
        <f t="shared" si="63"/>
        <v>0</v>
      </c>
      <c r="L328" s="56">
        <f t="shared" si="64"/>
        <v>0</v>
      </c>
      <c r="M328" s="56">
        <f t="shared" ca="1" si="58"/>
        <v>-2.7402358871114019E-3</v>
      </c>
      <c r="N328" s="56">
        <f t="shared" ca="1" si="65"/>
        <v>0</v>
      </c>
      <c r="O328" s="169">
        <f t="shared" ca="1" si="66"/>
        <v>0</v>
      </c>
      <c r="P328" s="56">
        <f t="shared" ca="1" si="67"/>
        <v>0</v>
      </c>
      <c r="Q328" s="56">
        <f t="shared" ca="1" si="68"/>
        <v>0</v>
      </c>
      <c r="R328" s="13">
        <f t="shared" ca="1" si="59"/>
        <v>2.7402358871114019E-3</v>
      </c>
    </row>
    <row r="329" spans="1:18">
      <c r="A329" s="117"/>
      <c r="B329" s="117"/>
      <c r="C329" s="117"/>
      <c r="D329" s="118">
        <f t="shared" si="56"/>
        <v>0</v>
      </c>
      <c r="E329" s="118">
        <f t="shared" si="56"/>
        <v>0</v>
      </c>
      <c r="F329" s="56">
        <f t="shared" si="57"/>
        <v>0</v>
      </c>
      <c r="G329" s="56">
        <f t="shared" si="57"/>
        <v>0</v>
      </c>
      <c r="H329" s="56">
        <f t="shared" si="60"/>
        <v>0</v>
      </c>
      <c r="I329" s="56">
        <f t="shared" si="61"/>
        <v>0</v>
      </c>
      <c r="J329" s="56">
        <f t="shared" si="62"/>
        <v>0</v>
      </c>
      <c r="K329" s="56">
        <f t="shared" si="63"/>
        <v>0</v>
      </c>
      <c r="L329" s="56">
        <f t="shared" si="64"/>
        <v>0</v>
      </c>
      <c r="M329" s="56">
        <f t="shared" ca="1" si="58"/>
        <v>-2.7402358871114019E-3</v>
      </c>
      <c r="N329" s="56">
        <f t="shared" ca="1" si="65"/>
        <v>0</v>
      </c>
      <c r="O329" s="169">
        <f t="shared" ca="1" si="66"/>
        <v>0</v>
      </c>
      <c r="P329" s="56">
        <f t="shared" ca="1" si="67"/>
        <v>0</v>
      </c>
      <c r="Q329" s="56">
        <f t="shared" ca="1" si="68"/>
        <v>0</v>
      </c>
      <c r="R329" s="13">
        <f t="shared" ca="1" si="59"/>
        <v>2.7402358871114019E-3</v>
      </c>
    </row>
    <row r="330" spans="1:18">
      <c r="A330" s="117"/>
      <c r="B330" s="117"/>
      <c r="C330" s="117"/>
      <c r="D330" s="118">
        <f t="shared" si="56"/>
        <v>0</v>
      </c>
      <c r="E330" s="118">
        <f t="shared" si="56"/>
        <v>0</v>
      </c>
      <c r="F330" s="56">
        <f t="shared" si="57"/>
        <v>0</v>
      </c>
      <c r="G330" s="56">
        <f t="shared" si="57"/>
        <v>0</v>
      </c>
      <c r="H330" s="56">
        <f t="shared" si="60"/>
        <v>0</v>
      </c>
      <c r="I330" s="56">
        <f t="shared" si="61"/>
        <v>0</v>
      </c>
      <c r="J330" s="56">
        <f t="shared" si="62"/>
        <v>0</v>
      </c>
      <c r="K330" s="56">
        <f t="shared" si="63"/>
        <v>0</v>
      </c>
      <c r="L330" s="56">
        <f t="shared" si="64"/>
        <v>0</v>
      </c>
      <c r="M330" s="56">
        <f t="shared" ca="1" si="58"/>
        <v>-2.7402358871114019E-3</v>
      </c>
      <c r="N330" s="56">
        <f t="shared" ca="1" si="65"/>
        <v>0</v>
      </c>
      <c r="O330" s="169">
        <f t="shared" ca="1" si="66"/>
        <v>0</v>
      </c>
      <c r="P330" s="56">
        <f t="shared" ca="1" si="67"/>
        <v>0</v>
      </c>
      <c r="Q330" s="56">
        <f t="shared" ca="1" si="68"/>
        <v>0</v>
      </c>
      <c r="R330" s="13">
        <f t="shared" ca="1" si="59"/>
        <v>2.7402358871114019E-3</v>
      </c>
    </row>
    <row r="331" spans="1:18">
      <c r="A331" s="117"/>
      <c r="B331" s="117"/>
      <c r="C331" s="117"/>
      <c r="D331" s="118">
        <f t="shared" si="56"/>
        <v>0</v>
      </c>
      <c r="E331" s="118">
        <f t="shared" si="56"/>
        <v>0</v>
      </c>
      <c r="F331" s="56">
        <f t="shared" si="57"/>
        <v>0</v>
      </c>
      <c r="G331" s="56">
        <f t="shared" si="57"/>
        <v>0</v>
      </c>
      <c r="H331" s="56">
        <f t="shared" si="60"/>
        <v>0</v>
      </c>
      <c r="I331" s="56">
        <f t="shared" si="61"/>
        <v>0</v>
      </c>
      <c r="J331" s="56">
        <f t="shared" si="62"/>
        <v>0</v>
      </c>
      <c r="K331" s="56">
        <f t="shared" si="63"/>
        <v>0</v>
      </c>
      <c r="L331" s="56">
        <f t="shared" si="64"/>
        <v>0</v>
      </c>
      <c r="M331" s="56">
        <f t="shared" ca="1" si="58"/>
        <v>-2.7402358871114019E-3</v>
      </c>
      <c r="N331" s="56">
        <f t="shared" ca="1" si="65"/>
        <v>0</v>
      </c>
      <c r="O331" s="169">
        <f t="shared" ca="1" si="66"/>
        <v>0</v>
      </c>
      <c r="P331" s="56">
        <f t="shared" ca="1" si="67"/>
        <v>0</v>
      </c>
      <c r="Q331" s="56">
        <f t="shared" ca="1" si="68"/>
        <v>0</v>
      </c>
      <c r="R331" s="13">
        <f t="shared" ca="1" si="59"/>
        <v>2.7402358871114019E-3</v>
      </c>
    </row>
    <row r="332" spans="1:18">
      <c r="A332" s="117"/>
      <c r="B332" s="117"/>
      <c r="C332" s="117"/>
      <c r="D332" s="118">
        <f t="shared" si="56"/>
        <v>0</v>
      </c>
      <c r="E332" s="118">
        <f t="shared" si="56"/>
        <v>0</v>
      </c>
      <c r="F332" s="56">
        <f t="shared" si="57"/>
        <v>0</v>
      </c>
      <c r="G332" s="56">
        <f t="shared" si="57"/>
        <v>0</v>
      </c>
      <c r="H332" s="56">
        <f t="shared" si="60"/>
        <v>0</v>
      </c>
      <c r="I332" s="56">
        <f t="shared" si="61"/>
        <v>0</v>
      </c>
      <c r="J332" s="56">
        <f t="shared" si="62"/>
        <v>0</v>
      </c>
      <c r="K332" s="56">
        <f t="shared" si="63"/>
        <v>0</v>
      </c>
      <c r="L332" s="56">
        <f t="shared" si="64"/>
        <v>0</v>
      </c>
      <c r="M332" s="56">
        <f t="shared" ca="1" si="58"/>
        <v>-2.7402358871114019E-3</v>
      </c>
      <c r="N332" s="56">
        <f t="shared" ca="1" si="65"/>
        <v>0</v>
      </c>
      <c r="O332" s="169">
        <f t="shared" ca="1" si="66"/>
        <v>0</v>
      </c>
      <c r="P332" s="56">
        <f t="shared" ca="1" si="67"/>
        <v>0</v>
      </c>
      <c r="Q332" s="56">
        <f t="shared" ca="1" si="68"/>
        <v>0</v>
      </c>
      <c r="R332" s="13">
        <f t="shared" ca="1" si="59"/>
        <v>2.7402358871114019E-3</v>
      </c>
    </row>
    <row r="333" spans="1:18">
      <c r="A333" s="117"/>
      <c r="B333" s="117"/>
      <c r="C333" s="117"/>
      <c r="D333" s="118">
        <f t="shared" si="56"/>
        <v>0</v>
      </c>
      <c r="E333" s="118">
        <f t="shared" si="56"/>
        <v>0</v>
      </c>
      <c r="F333" s="56">
        <f t="shared" si="57"/>
        <v>0</v>
      </c>
      <c r="G333" s="56">
        <f t="shared" si="57"/>
        <v>0</v>
      </c>
      <c r="H333" s="56">
        <f t="shared" si="60"/>
        <v>0</v>
      </c>
      <c r="I333" s="56">
        <f t="shared" si="61"/>
        <v>0</v>
      </c>
      <c r="J333" s="56">
        <f t="shared" si="62"/>
        <v>0</v>
      </c>
      <c r="K333" s="56">
        <f t="shared" si="63"/>
        <v>0</v>
      </c>
      <c r="L333" s="56">
        <f t="shared" si="64"/>
        <v>0</v>
      </c>
      <c r="M333" s="56">
        <f t="shared" ca="1" si="58"/>
        <v>-2.7402358871114019E-3</v>
      </c>
      <c r="N333" s="56">
        <f t="shared" ca="1" si="65"/>
        <v>0</v>
      </c>
      <c r="O333" s="169">
        <f t="shared" ca="1" si="66"/>
        <v>0</v>
      </c>
      <c r="P333" s="56">
        <f t="shared" ca="1" si="67"/>
        <v>0</v>
      </c>
      <c r="Q333" s="56">
        <f t="shared" ca="1" si="68"/>
        <v>0</v>
      </c>
      <c r="R333" s="13">
        <f t="shared" ca="1" si="59"/>
        <v>2.7402358871114019E-3</v>
      </c>
    </row>
    <row r="334" spans="1:18">
      <c r="A334" s="117"/>
      <c r="B334" s="117"/>
      <c r="C334" s="117"/>
      <c r="D334" s="118">
        <f t="shared" si="56"/>
        <v>0</v>
      </c>
      <c r="E334" s="118">
        <f t="shared" si="56"/>
        <v>0</v>
      </c>
      <c r="F334" s="56">
        <f t="shared" si="57"/>
        <v>0</v>
      </c>
      <c r="G334" s="56">
        <f t="shared" si="57"/>
        <v>0</v>
      </c>
      <c r="H334" s="56">
        <f t="shared" si="60"/>
        <v>0</v>
      </c>
      <c r="I334" s="56">
        <f t="shared" si="61"/>
        <v>0</v>
      </c>
      <c r="J334" s="56">
        <f t="shared" si="62"/>
        <v>0</v>
      </c>
      <c r="K334" s="56">
        <f t="shared" si="63"/>
        <v>0</v>
      </c>
      <c r="L334" s="56">
        <f t="shared" si="64"/>
        <v>0</v>
      </c>
      <c r="M334" s="56">
        <f t="shared" ca="1" si="58"/>
        <v>-2.7402358871114019E-3</v>
      </c>
      <c r="N334" s="56">
        <f t="shared" ca="1" si="65"/>
        <v>0</v>
      </c>
      <c r="O334" s="169">
        <f t="shared" ca="1" si="66"/>
        <v>0</v>
      </c>
      <c r="P334" s="56">
        <f t="shared" ca="1" si="67"/>
        <v>0</v>
      </c>
      <c r="Q334" s="56">
        <f t="shared" ca="1" si="68"/>
        <v>0</v>
      </c>
      <c r="R334" s="13">
        <f t="shared" ca="1" si="59"/>
        <v>2.7402358871114019E-3</v>
      </c>
    </row>
    <row r="335" spans="1:18">
      <c r="A335" s="117"/>
      <c r="B335" s="117"/>
      <c r="C335" s="117"/>
      <c r="D335" s="118">
        <f t="shared" si="56"/>
        <v>0</v>
      </c>
      <c r="E335" s="118">
        <f t="shared" si="56"/>
        <v>0</v>
      </c>
      <c r="F335" s="56">
        <f t="shared" si="57"/>
        <v>0</v>
      </c>
      <c r="G335" s="56">
        <f t="shared" si="57"/>
        <v>0</v>
      </c>
      <c r="H335" s="56">
        <f t="shared" si="60"/>
        <v>0</v>
      </c>
      <c r="I335" s="56">
        <f t="shared" si="61"/>
        <v>0</v>
      </c>
      <c r="J335" s="56">
        <f t="shared" si="62"/>
        <v>0</v>
      </c>
      <c r="K335" s="56">
        <f t="shared" si="63"/>
        <v>0</v>
      </c>
      <c r="L335" s="56">
        <f t="shared" si="64"/>
        <v>0</v>
      </c>
      <c r="M335" s="56">
        <f t="shared" ca="1" si="58"/>
        <v>-2.7402358871114019E-3</v>
      </c>
      <c r="N335" s="56">
        <f t="shared" ca="1" si="65"/>
        <v>0</v>
      </c>
      <c r="O335" s="169">
        <f t="shared" ca="1" si="66"/>
        <v>0</v>
      </c>
      <c r="P335" s="56">
        <f t="shared" ca="1" si="67"/>
        <v>0</v>
      </c>
      <c r="Q335" s="56">
        <f t="shared" ca="1" si="68"/>
        <v>0</v>
      </c>
      <c r="R335" s="13">
        <f t="shared" ca="1" si="59"/>
        <v>2.7402358871114019E-3</v>
      </c>
    </row>
    <row r="336" spans="1:18">
      <c r="A336" s="117"/>
      <c r="B336" s="117"/>
      <c r="C336" s="117"/>
      <c r="D336" s="118">
        <f>A336/A$18</f>
        <v>0</v>
      </c>
      <c r="E336" s="118">
        <f>B336/B$18</f>
        <v>0</v>
      </c>
      <c r="F336" s="56">
        <f>$C336*D336</f>
        <v>0</v>
      </c>
      <c r="G336" s="56">
        <f>$C336*E336</f>
        <v>0</v>
      </c>
      <c r="H336" s="56">
        <f>C336*D336*D336</f>
        <v>0</v>
      </c>
      <c r="I336" s="56">
        <f>C336*D336*D336*D336</f>
        <v>0</v>
      </c>
      <c r="J336" s="56">
        <f>C336*D336*D336*D336*D336</f>
        <v>0</v>
      </c>
      <c r="K336" s="56">
        <f>C336*E336*D336</f>
        <v>0</v>
      </c>
      <c r="L336" s="56">
        <f>C336*E336*D336*D336</f>
        <v>0</v>
      </c>
      <c r="M336" s="56">
        <f t="shared" ca="1" si="58"/>
        <v>-2.7402358871114019E-3</v>
      </c>
      <c r="N336" s="56">
        <f ca="1">C336*(M336-E336)^2</f>
        <v>0</v>
      </c>
      <c r="O336" s="169">
        <f ca="1">(C336*O$1-O$2*F336+O$3*H336)^2</f>
        <v>0</v>
      </c>
      <c r="P336" s="56">
        <f ca="1">(-C336*O$2+O$4*F336-O$5*H336)^2</f>
        <v>0</v>
      </c>
      <c r="Q336" s="56">
        <f ca="1">+(C336*O$3-F336*O$5+H336*O$6)^2</f>
        <v>0</v>
      </c>
      <c r="R336" s="13">
        <f t="shared" ca="1" si="59"/>
        <v>2.7402358871114019E-3</v>
      </c>
    </row>
  </sheetData>
  <phoneticPr fontId="23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314"/>
  <sheetViews>
    <sheetView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E6" sqref="E6"/>
    </sheetView>
  </sheetViews>
  <sheetFormatPr defaultRowHeight="12.75"/>
  <cols>
    <col min="1" max="1" width="19.28515625" style="1" customWidth="1"/>
    <col min="2" max="2" width="4.5703125" style="1" customWidth="1"/>
    <col min="3" max="3" width="13" style="1" customWidth="1"/>
    <col min="4" max="4" width="10.28515625" style="1" customWidth="1"/>
    <col min="5" max="5" width="8.7109375" style="1" customWidth="1"/>
    <col min="6" max="6" width="9.42578125" style="1" customWidth="1"/>
    <col min="7" max="7" width="9.5703125" style="1" customWidth="1"/>
    <col min="8" max="8" width="9.140625" style="1"/>
    <col min="9" max="9" width="11.140625" style="1" customWidth="1"/>
    <col min="10" max="11" width="10.28515625" style="1" customWidth="1"/>
    <col min="12" max="13" width="8.42578125" style="1" customWidth="1"/>
    <col min="14" max="14" width="9.140625" style="1"/>
    <col min="15" max="15" width="11.85546875" style="1" customWidth="1"/>
    <col min="16" max="16" width="12.42578125" style="1" customWidth="1"/>
    <col min="17" max="18" width="9.140625" style="1"/>
    <col min="19" max="19" width="12.42578125" style="1" bestFit="1" customWidth="1"/>
    <col min="20" max="21" width="9.140625" style="1"/>
    <col min="22" max="22" width="10" style="1" customWidth="1"/>
    <col min="23" max="16384" width="9.140625" style="1"/>
  </cols>
  <sheetData>
    <row r="1" spans="1:6" ht="20.25">
      <c r="A1" s="48" t="s">
        <v>79</v>
      </c>
      <c r="E1" s="1" t="s">
        <v>1</v>
      </c>
    </row>
    <row r="2" spans="1:6">
      <c r="A2" s="13" t="s">
        <v>29</v>
      </c>
      <c r="B2" s="1" t="s">
        <v>5</v>
      </c>
      <c r="C2" s="23" t="s">
        <v>16</v>
      </c>
      <c r="E2" s="1" t="s">
        <v>17</v>
      </c>
    </row>
    <row r="3" spans="1:6" ht="13.5" thickBot="1">
      <c r="A3" s="13"/>
      <c r="C3" s="7"/>
      <c r="D3" s="7"/>
    </row>
    <row r="4" spans="1:6" ht="13.5" thickBot="1">
      <c r="A4" s="14" t="s">
        <v>30</v>
      </c>
      <c r="B4" s="5"/>
      <c r="C4" s="75" t="s">
        <v>81</v>
      </c>
      <c r="D4" s="76" t="s">
        <v>81</v>
      </c>
      <c r="E4" s="6"/>
    </row>
    <row r="5" spans="1:6">
      <c r="A5" s="13"/>
      <c r="C5" s="8"/>
      <c r="D5" s="8"/>
    </row>
    <row r="6" spans="1:6">
      <c r="A6" s="14" t="s">
        <v>31</v>
      </c>
      <c r="C6" s="1" t="s">
        <v>18</v>
      </c>
    </row>
    <row r="7" spans="1:6">
      <c r="A7" s="13" t="s">
        <v>3</v>
      </c>
      <c r="C7" s="1">
        <v>49399.002200000003</v>
      </c>
    </row>
    <row r="8" spans="1:6">
      <c r="A8" s="13" t="s">
        <v>15</v>
      </c>
      <c r="C8" s="1">
        <v>0.26668725999999998</v>
      </c>
    </row>
    <row r="9" spans="1:6">
      <c r="A9" s="13"/>
    </row>
    <row r="10" spans="1:6" ht="13.5" thickBot="1">
      <c r="A10" s="13"/>
      <c r="C10" s="16" t="s">
        <v>37</v>
      </c>
      <c r="D10" s="74" t="s">
        <v>39</v>
      </c>
      <c r="E10" s="7"/>
    </row>
    <row r="11" spans="1:6">
      <c r="A11" s="13" t="s">
        <v>32</v>
      </c>
      <c r="C11" s="13">
        <f>INTERCEPT(G38:G968,F38:F968)</f>
        <v>-3.4632403560929219E-3</v>
      </c>
      <c r="D11" s="24">
        <f>+E11*F11</f>
        <v>9.9507870928499092E-8</v>
      </c>
      <c r="E11" s="27">
        <v>0.99507870928499098</v>
      </c>
      <c r="F11" s="25">
        <v>9.9999999999999995E-8</v>
      </c>
    </row>
    <row r="12" spans="1:6">
      <c r="A12" s="13" t="s">
        <v>33</v>
      </c>
      <c r="C12" s="1">
        <f>SLOPE(G38:G968,F38:F968)</f>
        <v>-2.3860430555487034E-6</v>
      </c>
      <c r="D12" s="24">
        <f>+E12*F12</f>
        <v>-2.7406098485770096E-6</v>
      </c>
      <c r="E12" s="28">
        <v>-27.406098485770098</v>
      </c>
      <c r="F12" s="25">
        <v>9.9999999999999995E-8</v>
      </c>
    </row>
    <row r="13" spans="1:6" ht="13.5" thickBot="1">
      <c r="A13" s="13" t="s">
        <v>34</v>
      </c>
      <c r="D13" s="24">
        <f>+E13*F13</f>
        <v>6.034097676524049E-12</v>
      </c>
      <c r="E13" s="29">
        <v>0.60340976765240495</v>
      </c>
      <c r="F13" s="25">
        <v>9.9999999999999994E-12</v>
      </c>
    </row>
    <row r="14" spans="1:6">
      <c r="A14" s="13" t="s">
        <v>35</v>
      </c>
      <c r="E14" s="1">
        <f>SUM(S21:S968)</f>
        <v>1.3050143508664899E-3</v>
      </c>
    </row>
    <row r="15" spans="1:6" ht="13.5" thickBot="1">
      <c r="A15" s="15" t="s">
        <v>36</v>
      </c>
      <c r="B15" s="13"/>
      <c r="C15" s="54">
        <f>(C7+C11)+(C8+C12)*INT(MAX(F21:F3507))</f>
        <v>54882.839799936293</v>
      </c>
      <c r="D15" s="56">
        <f>+C7+INT(MAX(F21:F1562))*C8+D11+D12*INT(MAX(F21:F3997))+D13*INT(MAX(F21:F4024)^2)</f>
        <v>54882.838523882841</v>
      </c>
      <c r="E15" s="13"/>
      <c r="F15" s="20"/>
    </row>
    <row r="16" spans="1:6">
      <c r="A16" s="14" t="s">
        <v>13</v>
      </c>
      <c r="B16" s="13"/>
      <c r="C16" s="55">
        <f>+C8+C12</f>
        <v>0.26668487395694446</v>
      </c>
      <c r="D16" s="56">
        <f>+C8+D12+2*D13*F89</f>
        <v>0.26668468364432429</v>
      </c>
      <c r="E16" s="13"/>
      <c r="F16" s="8">
        <v>8.0000000000000004E-4</v>
      </c>
    </row>
    <row r="17" spans="1:22" ht="13.5" thickBot="1">
      <c r="A17" s="60" t="s">
        <v>77</v>
      </c>
      <c r="B17" s="13"/>
      <c r="C17" s="13">
        <f>COUNT(C21:C2165)</f>
        <v>112</v>
      </c>
      <c r="D17" s="13"/>
      <c r="E17" s="13"/>
      <c r="F17" s="1">
        <v>3.5999999999999999E-7</v>
      </c>
    </row>
    <row r="18" spans="1:22" ht="14.25" thickTop="1" thickBot="1">
      <c r="A18" s="14" t="s">
        <v>12</v>
      </c>
      <c r="B18" s="13"/>
      <c r="C18" s="83">
        <f>+C15</f>
        <v>54882.839799936293</v>
      </c>
      <c r="D18" s="84">
        <f>C16</f>
        <v>0.26668487395694446</v>
      </c>
      <c r="E18" s="57" t="s">
        <v>37</v>
      </c>
      <c r="F18" s="18">
        <v>7.9999999999999998E-12</v>
      </c>
    </row>
    <row r="19" spans="1:22" ht="13.5" thickBot="1">
      <c r="A19" s="14" t="s">
        <v>75</v>
      </c>
      <c r="B19" s="13"/>
      <c r="C19" s="58">
        <f>+D15</f>
        <v>54882.838523882841</v>
      </c>
      <c r="D19" s="59">
        <f>+D16</f>
        <v>0.26668468364432429</v>
      </c>
      <c r="E19" s="80" t="s">
        <v>76</v>
      </c>
      <c r="H19" s="1" t="s">
        <v>22</v>
      </c>
      <c r="J19" s="1" t="s">
        <v>23</v>
      </c>
      <c r="K19" s="1" t="s">
        <v>24</v>
      </c>
    </row>
    <row r="20" spans="1:22" ht="13.5" thickBot="1">
      <c r="A20" s="11" t="s">
        <v>19</v>
      </c>
      <c r="B20" s="11" t="s">
        <v>21</v>
      </c>
      <c r="C20" s="11" t="s">
        <v>20</v>
      </c>
      <c r="D20" s="11" t="s">
        <v>4</v>
      </c>
      <c r="E20" s="11" t="s">
        <v>10</v>
      </c>
      <c r="F20" s="11" t="s">
        <v>9</v>
      </c>
      <c r="G20" s="11" t="s">
        <v>14</v>
      </c>
      <c r="H20" s="12" t="s">
        <v>8</v>
      </c>
      <c r="I20" s="12" t="s">
        <v>41</v>
      </c>
      <c r="J20" s="12" t="s">
        <v>55</v>
      </c>
      <c r="K20" s="12" t="s">
        <v>47</v>
      </c>
      <c r="L20" s="12" t="s">
        <v>56</v>
      </c>
      <c r="M20" s="12" t="s">
        <v>46</v>
      </c>
      <c r="N20" s="12" t="s">
        <v>27</v>
      </c>
      <c r="O20" s="63" t="s">
        <v>28</v>
      </c>
      <c r="P20" s="11" t="s">
        <v>25</v>
      </c>
      <c r="Q20" s="1" t="s">
        <v>51</v>
      </c>
      <c r="R20" s="1" t="s">
        <v>50</v>
      </c>
      <c r="U20" s="1" t="s">
        <v>9</v>
      </c>
      <c r="V20" s="1" t="s">
        <v>80</v>
      </c>
    </row>
    <row r="21" spans="1:22">
      <c r="A21" s="8" t="s">
        <v>40</v>
      </c>
      <c r="B21" s="21" t="s">
        <v>54</v>
      </c>
      <c r="C21" s="66">
        <v>37736.908000000003</v>
      </c>
      <c r="D21" s="66" t="s">
        <v>11</v>
      </c>
      <c r="E21" s="8">
        <f t="shared" ref="E21:E52" si="0">(C21-C$7)/C$8</f>
        <v>-43729.476241197277</v>
      </c>
      <c r="F21" s="120">
        <f t="shared" ref="F21:F30" si="1">ROUND(2*E21,0)/2-0.5</f>
        <v>-43730</v>
      </c>
      <c r="G21" s="8">
        <f t="shared" ref="G21:G52" si="2">C21-(C$7+C$8*F21)</f>
        <v>0.13967979999870295</v>
      </c>
      <c r="H21" s="8"/>
      <c r="I21" s="8">
        <f>+G21</f>
        <v>0.13967979999870295</v>
      </c>
      <c r="J21" s="8"/>
      <c r="K21" s="8"/>
      <c r="L21" s="8"/>
      <c r="M21" s="8"/>
      <c r="N21" s="8"/>
      <c r="O21" s="61">
        <f t="shared" ref="O21:O52" si="3">D$11+D$12*F21+D$13*F21^2</f>
        <v>0.13138605101282053</v>
      </c>
      <c r="P21" s="266">
        <f t="shared" ref="P21:P52" si="4">C21-15018.5</f>
        <v>22718.408000000003</v>
      </c>
      <c r="Q21" s="1">
        <f>+(G21-V21)^2</f>
        <v>5.4920757775495045E-5</v>
      </c>
      <c r="R21" s="1">
        <v>0.3</v>
      </c>
      <c r="S21" s="1">
        <f>+Q21*R21</f>
        <v>1.6476227332648514E-5</v>
      </c>
      <c r="U21" s="1">
        <v>-44000</v>
      </c>
      <c r="V21" s="8">
        <f t="shared" ref="V21:V52" si="5">D$11+D$12*U21+D$13*U21^2</f>
        <v>0.13226894594700991</v>
      </c>
    </row>
    <row r="22" spans="1:22">
      <c r="A22" s="1" t="s">
        <v>40</v>
      </c>
      <c r="B22" s="19" t="s">
        <v>54</v>
      </c>
      <c r="C22" s="67">
        <v>37751.851000000002</v>
      </c>
      <c r="D22" s="67" t="s">
        <v>11</v>
      </c>
      <c r="E22" s="1">
        <f t="shared" si="0"/>
        <v>-43673.444318262525</v>
      </c>
      <c r="F22" s="120">
        <f t="shared" si="1"/>
        <v>-43674</v>
      </c>
      <c r="G22" s="1">
        <f t="shared" si="2"/>
        <v>0.14819323999836342</v>
      </c>
      <c r="I22" s="1">
        <f>+G22</f>
        <v>0.14819323999836342</v>
      </c>
      <c r="O22" s="61">
        <f t="shared" si="3"/>
        <v>0.13120304222199436</v>
      </c>
      <c r="P22" s="266">
        <f t="shared" si="4"/>
        <v>22733.351000000002</v>
      </c>
      <c r="Q22" s="1">
        <f>+(G22-O22)^2</f>
        <v>2.8866682048013634E-4</v>
      </c>
      <c r="R22" s="1">
        <v>0.3</v>
      </c>
      <c r="S22" s="1">
        <f>+Q22*R22</f>
        <v>8.6600046144040904E-5</v>
      </c>
      <c r="U22" s="1">
        <v>-42000</v>
      </c>
      <c r="V22" s="8">
        <f t="shared" si="5"/>
        <v>0.12574986144949377</v>
      </c>
    </row>
    <row r="23" spans="1:22">
      <c r="A23" s="43" t="s">
        <v>62</v>
      </c>
      <c r="B23" s="43"/>
      <c r="C23" s="68">
        <v>37751.851000000002</v>
      </c>
      <c r="D23" s="67"/>
      <c r="E23" s="1">
        <f t="shared" si="0"/>
        <v>-43673.444318262525</v>
      </c>
      <c r="F23" s="120">
        <f t="shared" si="1"/>
        <v>-43674</v>
      </c>
      <c r="G23" s="1">
        <f t="shared" si="2"/>
        <v>0.14819323999836342</v>
      </c>
      <c r="M23" s="1">
        <f>G23</f>
        <v>0.14819323999836342</v>
      </c>
      <c r="N23" s="1">
        <f>+C$11+C$12*F23</f>
        <v>0.10074480405194115</v>
      </c>
      <c r="O23" s="61">
        <f t="shared" si="3"/>
        <v>0.13120304222199436</v>
      </c>
      <c r="P23" s="266">
        <f t="shared" si="4"/>
        <v>22733.351000000002</v>
      </c>
      <c r="U23" s="1">
        <v>-40000</v>
      </c>
      <c r="V23" s="8">
        <f t="shared" si="5"/>
        <v>0.11927904973338981</v>
      </c>
    </row>
    <row r="24" spans="1:22">
      <c r="A24" s="1" t="s">
        <v>40</v>
      </c>
      <c r="B24" s="19" t="s">
        <v>53</v>
      </c>
      <c r="C24" s="67">
        <v>37761.834000000003</v>
      </c>
      <c r="D24" s="67" t="s">
        <v>11</v>
      </c>
      <c r="E24" s="1">
        <f t="shared" si="0"/>
        <v>-43636.010959053689</v>
      </c>
      <c r="F24" s="120">
        <f t="shared" si="1"/>
        <v>-43636.5</v>
      </c>
      <c r="G24" s="1">
        <f t="shared" si="2"/>
        <v>0.13042098999721929</v>
      </c>
      <c r="I24" s="1">
        <f>+G24</f>
        <v>0.13042098999721929</v>
      </c>
      <c r="O24" s="61">
        <f t="shared" si="3"/>
        <v>0.13108051284947825</v>
      </c>
      <c r="P24" s="266">
        <f t="shared" si="4"/>
        <v>22743.334000000003</v>
      </c>
      <c r="Q24" s="1">
        <f>+(G24-O24)^2</f>
        <v>4.3497039265178553E-7</v>
      </c>
      <c r="R24" s="1">
        <v>0.3</v>
      </c>
      <c r="S24" s="1">
        <f>+Q24*R24</f>
        <v>1.3049111779553565E-7</v>
      </c>
      <c r="U24" s="1">
        <v>-38000</v>
      </c>
      <c r="V24" s="8">
        <f t="shared" si="5"/>
        <v>0.11285651079869802</v>
      </c>
    </row>
    <row r="25" spans="1:22">
      <c r="A25" s="43" t="s">
        <v>62</v>
      </c>
      <c r="B25" s="43"/>
      <c r="C25" s="68">
        <v>37761.834000000003</v>
      </c>
      <c r="D25" s="67"/>
      <c r="E25" s="1">
        <f t="shared" si="0"/>
        <v>-43636.010959053689</v>
      </c>
      <c r="F25" s="120">
        <f t="shared" si="1"/>
        <v>-43636.5</v>
      </c>
      <c r="G25" s="1">
        <f t="shared" si="2"/>
        <v>0.13042098999721929</v>
      </c>
      <c r="M25" s="1">
        <f>G25</f>
        <v>0.13042098999721929</v>
      </c>
      <c r="N25" s="1">
        <f>+C$11+C$12*F25</f>
        <v>0.10065532743735807</v>
      </c>
      <c r="O25" s="61">
        <f t="shared" si="3"/>
        <v>0.13108051284947825</v>
      </c>
      <c r="P25" s="266">
        <f t="shared" si="4"/>
        <v>22743.334000000003</v>
      </c>
      <c r="U25" s="1">
        <v>-36000</v>
      </c>
      <c r="V25" s="8">
        <f t="shared" si="5"/>
        <v>0.10648224464541844</v>
      </c>
    </row>
    <row r="26" spans="1:22">
      <c r="A26" s="1" t="s">
        <v>40</v>
      </c>
      <c r="B26" s="19" t="s">
        <v>53</v>
      </c>
      <c r="C26" s="67">
        <v>37781.832000000002</v>
      </c>
      <c r="D26" s="67" t="s">
        <v>11</v>
      </c>
      <c r="E26" s="1">
        <f t="shared" si="0"/>
        <v>-43561.024249902308</v>
      </c>
      <c r="F26" s="120">
        <f t="shared" si="1"/>
        <v>-43561.5</v>
      </c>
      <c r="G26" s="1">
        <f t="shared" si="2"/>
        <v>0.12687648999417434</v>
      </c>
      <c r="I26" s="1">
        <f>+G26</f>
        <v>0.12687648999417434</v>
      </c>
      <c r="O26" s="61">
        <f t="shared" si="3"/>
        <v>0.13083550501714514</v>
      </c>
      <c r="P26" s="266">
        <f t="shared" si="4"/>
        <v>22763.332000000002</v>
      </c>
      <c r="Q26" s="1">
        <f>+(G26-O26)^2</f>
        <v>1.5673799952108502E-5</v>
      </c>
      <c r="R26" s="1">
        <v>0.3</v>
      </c>
      <c r="S26" s="1">
        <f>+Q26*R26</f>
        <v>4.7021399856325506E-6</v>
      </c>
      <c r="U26" s="1">
        <v>-34000</v>
      </c>
      <c r="V26" s="8">
        <f t="shared" si="5"/>
        <v>0.10015625127355106</v>
      </c>
    </row>
    <row r="27" spans="1:22">
      <c r="A27" s="1" t="s">
        <v>40</v>
      </c>
      <c r="B27" s="19" t="s">
        <v>54</v>
      </c>
      <c r="C27" s="67">
        <v>37785.699999999997</v>
      </c>
      <c r="D27" s="67" t="s">
        <v>11</v>
      </c>
      <c r="E27" s="1">
        <f t="shared" si="0"/>
        <v>-43546.520369964455</v>
      </c>
      <c r="F27" s="120">
        <f t="shared" si="1"/>
        <v>-43547</v>
      </c>
      <c r="G27" s="1">
        <f t="shared" si="2"/>
        <v>0.12791121999180177</v>
      </c>
      <c r="I27" s="1">
        <f>+G27</f>
        <v>0.12791121999180177</v>
      </c>
      <c r="O27" s="61">
        <f t="shared" si="3"/>
        <v>0.13078814466697766</v>
      </c>
      <c r="P27" s="266">
        <f t="shared" si="4"/>
        <v>22767.199999999997</v>
      </c>
      <c r="Q27" s="1">
        <f>+(G27-O27)^2</f>
        <v>8.276695586635903E-6</v>
      </c>
      <c r="R27" s="1">
        <v>0.3</v>
      </c>
      <c r="S27" s="1">
        <f>+Q27*R27</f>
        <v>2.4830086759907706E-6</v>
      </c>
      <c r="U27" s="1">
        <v>-32000</v>
      </c>
      <c r="V27" s="8">
        <f t="shared" si="5"/>
        <v>9.3878530683095859E-2</v>
      </c>
    </row>
    <row r="28" spans="1:22">
      <c r="A28" s="1" t="s">
        <v>40</v>
      </c>
      <c r="B28" s="19" t="s">
        <v>53</v>
      </c>
      <c r="C28" s="67">
        <v>37787.699999999997</v>
      </c>
      <c r="D28" s="67" t="s">
        <v>11</v>
      </c>
      <c r="E28" s="1">
        <f t="shared" si="0"/>
        <v>-43539.020949107231</v>
      </c>
      <c r="F28" s="120">
        <f t="shared" si="1"/>
        <v>-43539.5</v>
      </c>
      <c r="G28" s="1">
        <f t="shared" si="2"/>
        <v>0.1277567699944484</v>
      </c>
      <c r="I28" s="1">
        <f>+G28</f>
        <v>0.1277567699944484</v>
      </c>
      <c r="N28" s="8"/>
      <c r="O28" s="61">
        <f t="shared" si="3"/>
        <v>0.13076364892975856</v>
      </c>
      <c r="P28" s="266">
        <f t="shared" si="4"/>
        <v>22769.199999999997</v>
      </c>
      <c r="Q28" s="1">
        <f>+(G28-O28)^2</f>
        <v>9.0413209316119203E-6</v>
      </c>
      <c r="R28" s="1">
        <v>0.3</v>
      </c>
      <c r="S28" s="1">
        <f>+Q28*R28</f>
        <v>2.712396279483576E-6</v>
      </c>
      <c r="U28" s="1">
        <v>-30000</v>
      </c>
      <c r="V28" s="8">
        <f t="shared" si="5"/>
        <v>8.7649082874052861E-2</v>
      </c>
    </row>
    <row r="29" spans="1:22">
      <c r="A29" s="1" t="s">
        <v>40</v>
      </c>
      <c r="B29" s="19" t="s">
        <v>54</v>
      </c>
      <c r="C29" s="67">
        <v>37789.701000000001</v>
      </c>
      <c r="D29" s="67" t="s">
        <v>11</v>
      </c>
      <c r="E29" s="1">
        <f t="shared" si="0"/>
        <v>-43531.517778539564</v>
      </c>
      <c r="F29" s="120">
        <f t="shared" si="1"/>
        <v>-43532</v>
      </c>
      <c r="G29" s="1">
        <f t="shared" si="2"/>
        <v>0.12860231999366079</v>
      </c>
      <c r="I29" s="1">
        <f>+G29</f>
        <v>0.12860231999366079</v>
      </c>
      <c r="N29" s="8"/>
      <c r="O29" s="61">
        <f t="shared" si="3"/>
        <v>0.13073915387137541</v>
      </c>
      <c r="P29" s="266">
        <f t="shared" si="4"/>
        <v>22771.201000000001</v>
      </c>
      <c r="Q29" s="1">
        <f>+(G29-O29)^2</f>
        <v>4.5660590209489329E-6</v>
      </c>
      <c r="R29" s="1">
        <v>0.3</v>
      </c>
      <c r="S29" s="1">
        <f>+Q29*R29</f>
        <v>1.3698177062846798E-6</v>
      </c>
      <c r="U29" s="1">
        <v>-28000</v>
      </c>
      <c r="V29" s="8">
        <f t="shared" si="5"/>
        <v>8.146790784642205E-2</v>
      </c>
    </row>
    <row r="30" spans="1:22">
      <c r="A30" s="1" t="s">
        <v>40</v>
      </c>
      <c r="B30" s="19" t="s">
        <v>54</v>
      </c>
      <c r="C30" s="67">
        <v>37790.769999999997</v>
      </c>
      <c r="D30" s="67" t="s">
        <v>11</v>
      </c>
      <c r="E30" s="1">
        <f t="shared" si="0"/>
        <v>-43527.50933809139</v>
      </c>
      <c r="F30" s="120">
        <f t="shared" si="1"/>
        <v>-43528</v>
      </c>
      <c r="G30" s="1">
        <f t="shared" si="2"/>
        <v>0.13085327999579022</v>
      </c>
      <c r="I30" s="1">
        <f>+G30</f>
        <v>0.13085327999579022</v>
      </c>
      <c r="N30" s="8">
        <f t="shared" ref="N30:N61" si="6">+C$11+C$12*F30</f>
        <v>0.10039644176583104</v>
      </c>
      <c r="O30" s="61">
        <f t="shared" si="3"/>
        <v>0.13072609011780623</v>
      </c>
      <c r="P30" s="266">
        <f t="shared" si="4"/>
        <v>22772.269999999997</v>
      </c>
      <c r="Q30" s="1">
        <f>+(G30-O30)^2</f>
        <v>1.6177265061582477E-8</v>
      </c>
      <c r="R30" s="1">
        <v>0.3</v>
      </c>
      <c r="S30" s="1">
        <f>+Q30*R30</f>
        <v>4.853179518474743E-9</v>
      </c>
      <c r="U30" s="1">
        <v>-26000</v>
      </c>
      <c r="V30" s="8">
        <f t="shared" si="5"/>
        <v>7.5335005600203439E-2</v>
      </c>
    </row>
    <row r="31" spans="1:22">
      <c r="A31" s="43" t="s">
        <v>62</v>
      </c>
      <c r="B31" s="43"/>
      <c r="C31" s="68">
        <v>37790.769999999997</v>
      </c>
      <c r="D31" s="67"/>
      <c r="E31" s="1">
        <f t="shared" si="0"/>
        <v>-43527.50933809139</v>
      </c>
      <c r="F31" s="120">
        <f>ROUND(2*E31,0)/2-0.5</f>
        <v>-43528</v>
      </c>
      <c r="G31" s="1">
        <f t="shared" si="2"/>
        <v>0.13085327999579022</v>
      </c>
      <c r="M31" s="1">
        <f>G31</f>
        <v>0.13085327999579022</v>
      </c>
      <c r="N31" s="8">
        <f t="shared" si="6"/>
        <v>0.10039644176583104</v>
      </c>
      <c r="O31" s="61">
        <f t="shared" si="3"/>
        <v>0.13072609011780623</v>
      </c>
      <c r="P31" s="266">
        <f t="shared" si="4"/>
        <v>22772.269999999997</v>
      </c>
      <c r="U31" s="1">
        <v>-24000</v>
      </c>
      <c r="V31" s="8">
        <f t="shared" si="5"/>
        <v>6.9250376135397015E-2</v>
      </c>
    </row>
    <row r="32" spans="1:22">
      <c r="A32" s="1" t="s">
        <v>7</v>
      </c>
      <c r="B32" s="19"/>
      <c r="C32" s="67">
        <v>46505.442000000003</v>
      </c>
      <c r="D32" s="67"/>
      <c r="E32" s="1">
        <f t="shared" si="0"/>
        <v>-10850.012857757059</v>
      </c>
      <c r="F32" s="8">
        <f t="shared" ref="F32:F52" si="7">ROUND(2*E32,0)/2</f>
        <v>-10850</v>
      </c>
      <c r="G32" s="1">
        <f t="shared" si="2"/>
        <v>-3.4289999966858886E-3</v>
      </c>
      <c r="H32" s="1">
        <f>G32</f>
        <v>-3.4289999966858886E-3</v>
      </c>
      <c r="M32" s="8"/>
      <c r="N32" s="8">
        <f t="shared" si="6"/>
        <v>2.2425326796610509E-2</v>
      </c>
      <c r="O32" s="61">
        <f t="shared" si="3"/>
        <v>3.0446065428656084E-2</v>
      </c>
      <c r="P32" s="266">
        <f t="shared" si="4"/>
        <v>31486.942000000003</v>
      </c>
      <c r="Q32" s="1">
        <f>+(G32-O32)^2</f>
        <v>1.1475200575711991E-3</v>
      </c>
      <c r="R32" s="1">
        <v>0.3</v>
      </c>
      <c r="S32" s="1">
        <f>+Q32*R32</f>
        <v>3.4425601727135972E-4</v>
      </c>
      <c r="U32" s="1">
        <v>-22000</v>
      </c>
      <c r="V32" s="8">
        <f t="shared" si="5"/>
        <v>6.3214019452002779E-2</v>
      </c>
    </row>
    <row r="33" spans="1:31">
      <c r="A33" s="1" t="s">
        <v>40</v>
      </c>
      <c r="B33" s="19" t="s">
        <v>53</v>
      </c>
      <c r="C33" s="67">
        <v>46505.442000000003</v>
      </c>
      <c r="D33" s="67" t="s">
        <v>11</v>
      </c>
      <c r="E33" s="1">
        <f t="shared" si="0"/>
        <v>-10850.012857757059</v>
      </c>
      <c r="F33" s="8">
        <f t="shared" si="7"/>
        <v>-10850</v>
      </c>
      <c r="G33" s="1">
        <f t="shared" si="2"/>
        <v>-3.4289999966858886E-3</v>
      </c>
      <c r="I33" s="1">
        <f>+G33</f>
        <v>-3.4289999966858886E-3</v>
      </c>
      <c r="M33" s="8"/>
      <c r="N33" s="8">
        <f t="shared" si="6"/>
        <v>2.2425326796610509E-2</v>
      </c>
      <c r="O33" s="61">
        <f t="shared" si="3"/>
        <v>3.0446065428656084E-2</v>
      </c>
      <c r="P33" s="266">
        <f t="shared" si="4"/>
        <v>31486.942000000003</v>
      </c>
      <c r="Q33" s="1">
        <f>+(G33-O33)^2</f>
        <v>1.1475200575711991E-3</v>
      </c>
      <c r="R33" s="1">
        <v>0.3</v>
      </c>
      <c r="S33" s="1">
        <f>+Q33*R33</f>
        <v>3.4425601727135972E-4</v>
      </c>
      <c r="U33" s="1">
        <v>-20000</v>
      </c>
      <c r="V33" s="8">
        <f t="shared" si="5"/>
        <v>5.7225935550020743E-2</v>
      </c>
    </row>
    <row r="34" spans="1:31">
      <c r="A34" s="1" t="s">
        <v>43</v>
      </c>
      <c r="B34" s="19" t="s">
        <v>54</v>
      </c>
      <c r="C34" s="67">
        <v>46505.442000000003</v>
      </c>
      <c r="D34" s="67"/>
      <c r="E34" s="1">
        <f t="shared" si="0"/>
        <v>-10850.012857757059</v>
      </c>
      <c r="F34" s="8">
        <f t="shared" si="7"/>
        <v>-10850</v>
      </c>
      <c r="G34" s="1">
        <f t="shared" si="2"/>
        <v>-3.4289999966858886E-3</v>
      </c>
      <c r="M34" s="8">
        <f>G34</f>
        <v>-3.4289999966858886E-3</v>
      </c>
      <c r="N34" s="8">
        <f t="shared" si="6"/>
        <v>2.2425326796610509E-2</v>
      </c>
      <c r="O34" s="61">
        <f t="shared" si="3"/>
        <v>3.0446065428656084E-2</v>
      </c>
      <c r="P34" s="266">
        <f t="shared" si="4"/>
        <v>31486.942000000003</v>
      </c>
      <c r="Q34" s="1">
        <f>+(G34-O34)^2</f>
        <v>1.1475200575711991E-3</v>
      </c>
      <c r="R34" s="1">
        <v>0.3</v>
      </c>
      <c r="S34" s="1">
        <f>+Q34*R34</f>
        <v>3.4425601727135972E-4</v>
      </c>
      <c r="U34" s="1">
        <v>-18000</v>
      </c>
      <c r="V34" s="8">
        <f t="shared" si="5"/>
        <v>5.1286124429450894E-2</v>
      </c>
    </row>
    <row r="35" spans="1:31">
      <c r="A35" s="43" t="s">
        <v>63</v>
      </c>
      <c r="B35" s="43"/>
      <c r="C35" s="68">
        <v>46505.442000000003</v>
      </c>
      <c r="D35" s="67"/>
      <c r="E35" s="1">
        <f t="shared" si="0"/>
        <v>-10850.012857757059</v>
      </c>
      <c r="F35" s="8">
        <f t="shared" si="7"/>
        <v>-10850</v>
      </c>
      <c r="G35" s="1">
        <f t="shared" si="2"/>
        <v>-3.4289999966858886E-3</v>
      </c>
      <c r="M35" s="8">
        <f>G35</f>
        <v>-3.4289999966858886E-3</v>
      </c>
      <c r="N35" s="8">
        <f t="shared" si="6"/>
        <v>2.2425326796610509E-2</v>
      </c>
      <c r="O35" s="61">
        <f t="shared" si="3"/>
        <v>3.0446065428656084E-2</v>
      </c>
      <c r="P35" s="266">
        <f t="shared" si="4"/>
        <v>31486.942000000003</v>
      </c>
      <c r="U35" s="1">
        <v>-16000</v>
      </c>
      <c r="V35" s="8">
        <f t="shared" si="5"/>
        <v>4.5394586090293239E-2</v>
      </c>
    </row>
    <row r="36" spans="1:31">
      <c r="A36" s="43" t="s">
        <v>64</v>
      </c>
      <c r="B36" s="43"/>
      <c r="C36" s="68">
        <v>47609.404000000002</v>
      </c>
      <c r="D36" s="67"/>
      <c r="E36" s="1">
        <f t="shared" si="0"/>
        <v>-6710.4750335655344</v>
      </c>
      <c r="F36" s="8">
        <f t="shared" si="7"/>
        <v>-6710.5</v>
      </c>
      <c r="G36" s="1">
        <f t="shared" si="2"/>
        <v>6.6582299987203442E-3</v>
      </c>
      <c r="M36" s="8">
        <f>G36</f>
        <v>6.6582299987203442E-3</v>
      </c>
      <c r="N36" s="8">
        <f t="shared" si="6"/>
        <v>1.2548301568166654E-2</v>
      </c>
      <c r="O36" s="61">
        <f t="shared" si="3"/>
        <v>1.8662682204248472E-2</v>
      </c>
      <c r="P36" s="266">
        <f t="shared" si="4"/>
        <v>32590.904000000002</v>
      </c>
      <c r="U36" s="1">
        <v>-14000</v>
      </c>
      <c r="V36" s="8">
        <f t="shared" si="5"/>
        <v>3.9551320532547778E-2</v>
      </c>
    </row>
    <row r="37" spans="1:31">
      <c r="A37" s="1" t="s">
        <v>40</v>
      </c>
      <c r="B37" s="19" t="s">
        <v>54</v>
      </c>
      <c r="C37" s="67">
        <v>47609.404999999999</v>
      </c>
      <c r="D37" s="67" t="s">
        <v>11</v>
      </c>
      <c r="E37" s="1">
        <f t="shared" si="0"/>
        <v>-6710.4712838551186</v>
      </c>
      <c r="F37" s="8">
        <f t="shared" si="7"/>
        <v>-6710.5</v>
      </c>
      <c r="G37" s="1">
        <f t="shared" si="2"/>
        <v>7.6582299952860922E-3</v>
      </c>
      <c r="I37" s="1">
        <f>+G37</f>
        <v>7.6582299952860922E-3</v>
      </c>
      <c r="M37" s="8"/>
      <c r="N37" s="8">
        <f t="shared" si="6"/>
        <v>1.2548301568166654E-2</v>
      </c>
      <c r="O37" s="61">
        <f t="shared" si="3"/>
        <v>1.8662682204248472E-2</v>
      </c>
      <c r="P37" s="266">
        <f t="shared" si="4"/>
        <v>32590.904999999999</v>
      </c>
      <c r="Q37" s="1">
        <f>+(G37-O37)^2</f>
        <v>1.21097968419337E-4</v>
      </c>
      <c r="R37" s="1">
        <v>0.3</v>
      </c>
      <c r="S37" s="1">
        <f>+Q37*R37</f>
        <v>3.63293905258011E-5</v>
      </c>
      <c r="U37" s="1">
        <v>-12000</v>
      </c>
      <c r="V37" s="8">
        <f t="shared" si="5"/>
        <v>3.375632775621451E-2</v>
      </c>
    </row>
    <row r="38" spans="1:31">
      <c r="A38" s="43" t="s">
        <v>64</v>
      </c>
      <c r="B38" s="43"/>
      <c r="C38" s="68">
        <v>47609.544000000002</v>
      </c>
      <c r="D38" s="67"/>
      <c r="E38" s="1">
        <f t="shared" si="0"/>
        <v>-6709.9500741055308</v>
      </c>
      <c r="F38" s="8">
        <f t="shared" si="7"/>
        <v>-6710</v>
      </c>
      <c r="G38" s="1">
        <f t="shared" si="2"/>
        <v>1.3314600000740029E-2</v>
      </c>
      <c r="M38" s="8">
        <f t="shared" ref="M38:M69" si="8">G38</f>
        <v>1.3314600000740029E-2</v>
      </c>
      <c r="N38" s="8">
        <f t="shared" si="6"/>
        <v>1.2547108546638878E-2</v>
      </c>
      <c r="O38" s="61">
        <f t="shared" si="3"/>
        <v>1.8661271409020252E-2</v>
      </c>
      <c r="P38" s="266">
        <f t="shared" si="4"/>
        <v>32591.044000000002</v>
      </c>
      <c r="U38" s="1">
        <v>-10000</v>
      </c>
      <c r="V38" s="8">
        <f t="shared" si="5"/>
        <v>2.8009607761293433E-2</v>
      </c>
    </row>
    <row r="39" spans="1:31">
      <c r="A39" s="43" t="s">
        <v>65</v>
      </c>
      <c r="B39" s="43"/>
      <c r="C39" s="68">
        <v>47613.535000000003</v>
      </c>
      <c r="D39" s="67"/>
      <c r="E39" s="1">
        <f t="shared" si="0"/>
        <v>-6694.9849797849338</v>
      </c>
      <c r="F39" s="8">
        <f t="shared" si="7"/>
        <v>-6695</v>
      </c>
      <c r="G39" s="1">
        <f t="shared" si="2"/>
        <v>4.0057000005617738E-3</v>
      </c>
      <c r="M39" s="8">
        <f t="shared" si="8"/>
        <v>4.0057000005617738E-3</v>
      </c>
      <c r="N39" s="8">
        <f t="shared" si="6"/>
        <v>1.2511317900805646E-2</v>
      </c>
      <c r="O39" s="61">
        <f t="shared" si="3"/>
        <v>1.8618948955101286E-2</v>
      </c>
      <c r="P39" s="266">
        <f t="shared" si="4"/>
        <v>32595.035000000003</v>
      </c>
      <c r="U39" s="1">
        <v>-8000</v>
      </c>
      <c r="V39" s="8">
        <f t="shared" si="5"/>
        <v>2.2311160547784547E-2</v>
      </c>
    </row>
    <row r="40" spans="1:31">
      <c r="A40" s="43" t="s">
        <v>64</v>
      </c>
      <c r="B40" s="43"/>
      <c r="C40" s="68">
        <v>47613.542000000001</v>
      </c>
      <c r="D40" s="67"/>
      <c r="E40" s="1">
        <f t="shared" si="0"/>
        <v>-6694.9587318119411</v>
      </c>
      <c r="F40" s="8">
        <f t="shared" si="7"/>
        <v>-6695</v>
      </c>
      <c r="G40" s="1">
        <f t="shared" si="2"/>
        <v>1.1005699998349883E-2</v>
      </c>
      <c r="M40" s="8">
        <f t="shared" si="8"/>
        <v>1.1005699998349883E-2</v>
      </c>
      <c r="N40" s="8">
        <f t="shared" si="6"/>
        <v>1.2511317900805646E-2</v>
      </c>
      <c r="O40" s="61">
        <f t="shared" si="3"/>
        <v>1.8618948955101286E-2</v>
      </c>
      <c r="P40" s="266">
        <f t="shared" si="4"/>
        <v>32595.042000000001</v>
      </c>
      <c r="U40" s="1">
        <v>-6000</v>
      </c>
      <c r="V40" s="8">
        <f t="shared" si="5"/>
        <v>1.6660986115687854E-2</v>
      </c>
      <c r="AB40" s="1">
        <v>6</v>
      </c>
      <c r="AC40" s="1" t="s">
        <v>42</v>
      </c>
      <c r="AE40" s="1" t="s">
        <v>44</v>
      </c>
    </row>
    <row r="41" spans="1:31">
      <c r="A41" s="43" t="s">
        <v>66</v>
      </c>
      <c r="B41" s="43"/>
      <c r="C41" s="68">
        <v>47613.555999999997</v>
      </c>
      <c r="D41" s="67"/>
      <c r="E41" s="1">
        <f t="shared" si="0"/>
        <v>-6694.9062358659576</v>
      </c>
      <c r="F41" s="8">
        <f t="shared" si="7"/>
        <v>-6695</v>
      </c>
      <c r="G41" s="1">
        <f t="shared" si="2"/>
        <v>2.50056999939261E-2</v>
      </c>
      <c r="M41" s="1">
        <f t="shared" si="8"/>
        <v>2.50056999939261E-2</v>
      </c>
      <c r="N41" s="8">
        <f t="shared" si="6"/>
        <v>1.2511317900805646E-2</v>
      </c>
      <c r="O41" s="61">
        <f t="shared" si="3"/>
        <v>1.8618948955101286E-2</v>
      </c>
      <c r="P41" s="266">
        <f t="shared" si="4"/>
        <v>32595.055999999997</v>
      </c>
      <c r="U41" s="1">
        <v>-4000</v>
      </c>
      <c r="V41" s="8">
        <f t="shared" si="5"/>
        <v>1.1059084465003352E-2</v>
      </c>
    </row>
    <row r="42" spans="1:31">
      <c r="A42" s="43" t="s">
        <v>66</v>
      </c>
      <c r="B42" s="43"/>
      <c r="C42" s="68">
        <v>47614.49</v>
      </c>
      <c r="D42" s="67"/>
      <c r="E42" s="1">
        <f t="shared" si="0"/>
        <v>-6691.4040063256298</v>
      </c>
      <c r="F42" s="8">
        <f t="shared" si="7"/>
        <v>-6691.5</v>
      </c>
      <c r="G42" s="1">
        <f t="shared" si="2"/>
        <v>2.560028999869246E-2</v>
      </c>
      <c r="M42" s="8">
        <f t="shared" si="8"/>
        <v>2.560028999869246E-2</v>
      </c>
      <c r="N42" s="8">
        <f t="shared" si="6"/>
        <v>1.2502966750111227E-2</v>
      </c>
      <c r="O42" s="61">
        <f t="shared" si="3"/>
        <v>1.8609074106561357E-2</v>
      </c>
      <c r="P42" s="266">
        <f t="shared" si="4"/>
        <v>32595.989999999998</v>
      </c>
      <c r="U42" s="1">
        <v>-2000</v>
      </c>
      <c r="V42" s="8">
        <f t="shared" si="5"/>
        <v>5.5054555957310437E-3</v>
      </c>
    </row>
    <row r="43" spans="1:31">
      <c r="A43" s="43" t="s">
        <v>65</v>
      </c>
      <c r="B43" s="43"/>
      <c r="C43" s="68">
        <v>47626.470999999998</v>
      </c>
      <c r="D43" s="67"/>
      <c r="E43" s="1">
        <f t="shared" si="0"/>
        <v>-6646.4787256804284</v>
      </c>
      <c r="F43" s="8">
        <f t="shared" si="7"/>
        <v>-6646.5</v>
      </c>
      <c r="G43" s="1">
        <f t="shared" si="2"/>
        <v>5.6735899925115518E-3</v>
      </c>
      <c r="M43" s="1">
        <f t="shared" si="8"/>
        <v>5.6735899925115518E-3</v>
      </c>
      <c r="N43" s="8">
        <f t="shared" si="6"/>
        <v>1.2395594812611536E-2</v>
      </c>
      <c r="O43" s="61">
        <f t="shared" si="3"/>
        <v>1.8482124937608962E-2</v>
      </c>
      <c r="P43" s="266">
        <f t="shared" si="4"/>
        <v>32607.970999999998</v>
      </c>
      <c r="U43" s="1">
        <v>0</v>
      </c>
      <c r="V43" s="8">
        <f t="shared" si="5"/>
        <v>9.9507870928499092E-8</v>
      </c>
    </row>
    <row r="44" spans="1:31">
      <c r="A44" s="43" t="s">
        <v>66</v>
      </c>
      <c r="B44" s="43"/>
      <c r="C44" s="68">
        <v>47626.483999999997</v>
      </c>
      <c r="D44" s="67"/>
      <c r="E44" s="1">
        <f t="shared" si="0"/>
        <v>-6646.4299794448598</v>
      </c>
      <c r="F44" s="8">
        <f t="shared" si="7"/>
        <v>-6646.5</v>
      </c>
      <c r="G44" s="1">
        <f t="shared" si="2"/>
        <v>1.8673589991522022E-2</v>
      </c>
      <c r="M44" s="1">
        <f t="shared" si="8"/>
        <v>1.8673589991522022E-2</v>
      </c>
      <c r="N44" s="8">
        <f t="shared" si="6"/>
        <v>1.2395594812611536E-2</v>
      </c>
      <c r="O44" s="61">
        <f t="shared" si="3"/>
        <v>1.8482124937608962E-2</v>
      </c>
      <c r="P44" s="266">
        <f t="shared" si="4"/>
        <v>32607.983999999997</v>
      </c>
      <c r="U44" s="1">
        <v>2000</v>
      </c>
      <c r="V44" s="8">
        <f t="shared" si="5"/>
        <v>-5.4569837985769948E-3</v>
      </c>
    </row>
    <row r="45" spans="1:31">
      <c r="A45" s="43" t="s">
        <v>64</v>
      </c>
      <c r="B45" s="43"/>
      <c r="C45" s="68">
        <v>47654.470999999998</v>
      </c>
      <c r="D45" s="67"/>
      <c r="E45" s="1">
        <f t="shared" si="0"/>
        <v>-6541.4868336792879</v>
      </c>
      <c r="F45" s="8">
        <f t="shared" si="7"/>
        <v>-6541.5</v>
      </c>
      <c r="G45" s="1">
        <f t="shared" si="2"/>
        <v>3.5112899931846187E-3</v>
      </c>
      <c r="M45" s="1">
        <f t="shared" si="8"/>
        <v>3.5112899931846187E-3</v>
      </c>
      <c r="N45" s="8">
        <f t="shared" si="6"/>
        <v>1.2145060291778921E-2</v>
      </c>
      <c r="O45" s="61">
        <f t="shared" si="3"/>
        <v>1.8186005247091786E-2</v>
      </c>
      <c r="P45" s="266">
        <f t="shared" si="4"/>
        <v>32635.970999999998</v>
      </c>
      <c r="U45" s="1">
        <v>4000</v>
      </c>
      <c r="V45" s="8">
        <f t="shared" si="5"/>
        <v>-1.0865794323612725E-2</v>
      </c>
    </row>
    <row r="46" spans="1:31">
      <c r="A46" s="43" t="s">
        <v>64</v>
      </c>
      <c r="B46" s="43"/>
      <c r="C46" s="68">
        <v>47663.411</v>
      </c>
      <c r="D46" s="67"/>
      <c r="E46" s="1">
        <f t="shared" si="0"/>
        <v>-6507.9644224474869</v>
      </c>
      <c r="F46" s="8">
        <f t="shared" si="7"/>
        <v>-6508</v>
      </c>
      <c r="G46" s="1">
        <f t="shared" si="2"/>
        <v>9.4880799952079542E-3</v>
      </c>
      <c r="M46" s="1">
        <f t="shared" si="8"/>
        <v>9.4880799952079542E-3</v>
      </c>
      <c r="N46" s="8">
        <f t="shared" si="6"/>
        <v>1.206512784941804E-2</v>
      </c>
      <c r="O46" s="61">
        <f t="shared" si="3"/>
        <v>1.8091556961583859E-2</v>
      </c>
      <c r="P46" s="266">
        <f t="shared" si="4"/>
        <v>32644.911</v>
      </c>
      <c r="U46" s="1">
        <v>6000</v>
      </c>
      <c r="V46" s="8">
        <f t="shared" si="5"/>
        <v>-1.6226332067236265E-2</v>
      </c>
    </row>
    <row r="47" spans="1:31">
      <c r="A47" s="43" t="s">
        <v>66</v>
      </c>
      <c r="B47" s="43"/>
      <c r="C47" s="69">
        <v>47663.413999999997</v>
      </c>
      <c r="D47" s="70"/>
      <c r="E47" s="1">
        <f t="shared" si="0"/>
        <v>-6507.9531733162121</v>
      </c>
      <c r="F47" s="8">
        <f t="shared" si="7"/>
        <v>-6508</v>
      </c>
      <c r="G47" s="1">
        <f t="shared" si="2"/>
        <v>1.2488079992181156E-2</v>
      </c>
      <c r="M47" s="1">
        <f t="shared" si="8"/>
        <v>1.2488079992181156E-2</v>
      </c>
      <c r="N47" s="8">
        <f t="shared" si="6"/>
        <v>1.206512784941804E-2</v>
      </c>
      <c r="O47" s="61">
        <f t="shared" si="3"/>
        <v>1.8091556961583859E-2</v>
      </c>
      <c r="P47" s="266">
        <f t="shared" si="4"/>
        <v>32644.913999999997</v>
      </c>
      <c r="U47" s="1">
        <v>8000</v>
      </c>
      <c r="V47" s="8">
        <f t="shared" si="5"/>
        <v>-2.1538597029447607E-2</v>
      </c>
    </row>
    <row r="48" spans="1:31">
      <c r="A48" s="43" t="s">
        <v>65</v>
      </c>
      <c r="B48" s="43"/>
      <c r="C48" s="68">
        <v>47663.413999999997</v>
      </c>
      <c r="D48" s="67"/>
      <c r="E48" s="1">
        <f t="shared" si="0"/>
        <v>-6507.9531733162121</v>
      </c>
      <c r="F48" s="8">
        <f t="shared" si="7"/>
        <v>-6508</v>
      </c>
      <c r="G48" s="1">
        <f t="shared" si="2"/>
        <v>1.2488079992181156E-2</v>
      </c>
      <c r="M48" s="1">
        <f t="shared" si="8"/>
        <v>1.2488079992181156E-2</v>
      </c>
      <c r="N48" s="8">
        <f t="shared" si="6"/>
        <v>1.206512784941804E-2</v>
      </c>
      <c r="O48" s="61">
        <f t="shared" si="3"/>
        <v>1.8091556961583859E-2</v>
      </c>
      <c r="P48" s="266">
        <f t="shared" si="4"/>
        <v>32644.913999999997</v>
      </c>
      <c r="U48" s="1">
        <v>10000</v>
      </c>
      <c r="V48" s="8">
        <f t="shared" si="5"/>
        <v>-2.6802589210246763E-2</v>
      </c>
    </row>
    <row r="49" spans="1:22">
      <c r="A49" s="43" t="s">
        <v>64</v>
      </c>
      <c r="B49" s="43"/>
      <c r="C49" s="68">
        <v>47669.404000000002</v>
      </c>
      <c r="D49" s="67"/>
      <c r="E49" s="1">
        <f t="shared" si="0"/>
        <v>-6485.4924078488057</v>
      </c>
      <c r="F49" s="8">
        <f t="shared" si="7"/>
        <v>-6485.5</v>
      </c>
      <c r="G49" s="1">
        <f t="shared" si="2"/>
        <v>2.0247299980837852E-3</v>
      </c>
      <c r="M49" s="1">
        <f t="shared" si="8"/>
        <v>2.0247299980837852E-3</v>
      </c>
      <c r="N49" s="8">
        <f t="shared" si="6"/>
        <v>1.2011441880668194E-2</v>
      </c>
      <c r="O49" s="61">
        <f t="shared" si="3"/>
        <v>1.8028129148907279E-2</v>
      </c>
      <c r="P49" s="266">
        <f t="shared" si="4"/>
        <v>32650.904000000002</v>
      </c>
      <c r="U49" s="1">
        <v>12000</v>
      </c>
      <c r="V49" s="8">
        <f t="shared" si="5"/>
        <v>-3.2018308609633728E-2</v>
      </c>
    </row>
    <row r="50" spans="1:22">
      <c r="A50" s="43" t="s">
        <v>65</v>
      </c>
      <c r="B50" s="43"/>
      <c r="C50" s="68">
        <v>47669.411999999997</v>
      </c>
      <c r="D50" s="67"/>
      <c r="E50" s="1">
        <f t="shared" si="0"/>
        <v>-6485.4624101653981</v>
      </c>
      <c r="F50" s="8">
        <f t="shared" si="7"/>
        <v>-6485.5</v>
      </c>
      <c r="G50" s="1">
        <f t="shared" si="2"/>
        <v>1.0024729992437642E-2</v>
      </c>
      <c r="M50" s="1">
        <f t="shared" si="8"/>
        <v>1.0024729992437642E-2</v>
      </c>
      <c r="N50" s="8">
        <f t="shared" si="6"/>
        <v>1.2011441880668194E-2</v>
      </c>
      <c r="O50" s="61">
        <f t="shared" si="3"/>
        <v>1.8028129148907279E-2</v>
      </c>
      <c r="P50" s="266">
        <f t="shared" si="4"/>
        <v>32650.911999999997</v>
      </c>
      <c r="U50" s="1">
        <v>14000</v>
      </c>
      <c r="V50" s="8">
        <f t="shared" si="5"/>
        <v>-3.7185755227608495E-2</v>
      </c>
    </row>
    <row r="51" spans="1:22">
      <c r="A51" s="13" t="s">
        <v>66</v>
      </c>
      <c r="B51" s="43"/>
      <c r="C51" s="68">
        <v>47669.413</v>
      </c>
      <c r="D51" s="67"/>
      <c r="E51" s="1">
        <f t="shared" si="0"/>
        <v>-6485.458660454955</v>
      </c>
      <c r="F51" s="8">
        <f t="shared" si="7"/>
        <v>-6485.5</v>
      </c>
      <c r="G51" s="1">
        <f t="shared" si="2"/>
        <v>1.1024729996279348E-2</v>
      </c>
      <c r="M51" s="1">
        <f t="shared" si="8"/>
        <v>1.1024729996279348E-2</v>
      </c>
      <c r="N51" s="8">
        <f t="shared" si="6"/>
        <v>1.2011441880668194E-2</v>
      </c>
      <c r="O51" s="61">
        <f t="shared" si="3"/>
        <v>1.8028129148907279E-2</v>
      </c>
      <c r="P51" s="266">
        <f t="shared" si="4"/>
        <v>32650.913</v>
      </c>
      <c r="U51" s="1">
        <v>16000</v>
      </c>
      <c r="V51" s="8">
        <f t="shared" si="5"/>
        <v>-4.2304929064171069E-2</v>
      </c>
    </row>
    <row r="52" spans="1:22">
      <c r="A52" s="43" t="s">
        <v>64</v>
      </c>
      <c r="B52" s="43"/>
      <c r="C52" s="68">
        <v>47918.627999999997</v>
      </c>
      <c r="D52" s="67"/>
      <c r="E52" s="1">
        <f t="shared" si="0"/>
        <v>-5550.9745759883908</v>
      </c>
      <c r="F52" s="8">
        <f t="shared" si="7"/>
        <v>-5551</v>
      </c>
      <c r="G52" s="1">
        <f t="shared" si="2"/>
        <v>6.780259995139204E-3</v>
      </c>
      <c r="M52" s="1">
        <f t="shared" si="8"/>
        <v>6.780259995139204E-3</v>
      </c>
      <c r="N52" s="8">
        <f t="shared" si="6"/>
        <v>9.781684645257931E-3</v>
      </c>
      <c r="O52" s="61">
        <f t="shared" si="3"/>
        <v>1.5399157055521348E-2</v>
      </c>
      <c r="P52" s="266">
        <f t="shared" si="4"/>
        <v>32900.127999999997</v>
      </c>
      <c r="U52" s="1">
        <v>18000</v>
      </c>
      <c r="V52" s="8">
        <f t="shared" si="5"/>
        <v>-4.7375830119321449E-2</v>
      </c>
    </row>
    <row r="53" spans="1:22">
      <c r="A53" s="43" t="s">
        <v>64</v>
      </c>
      <c r="B53" s="43"/>
      <c r="C53" s="68">
        <v>47943.561000000002</v>
      </c>
      <c r="D53" s="67"/>
      <c r="E53" s="1">
        <f t="shared" ref="E53:E84" si="9">(C53-C$7)/C$8</f>
        <v>-5457.483045871787</v>
      </c>
      <c r="F53" s="8">
        <f t="shared" ref="F53:F84" si="10">ROUND(2*E53,0)/2</f>
        <v>-5457.5</v>
      </c>
      <c r="G53" s="1">
        <f t="shared" ref="G53:G84" si="11">C53-(C$7+C$8*F53)</f>
        <v>4.5214499987196177E-3</v>
      </c>
      <c r="M53" s="1">
        <f t="shared" si="8"/>
        <v>4.5214499987196177E-3</v>
      </c>
      <c r="N53" s="8">
        <f t="shared" si="6"/>
        <v>9.5585896195641267E-3</v>
      </c>
      <c r="O53" s="61">
        <f t="shared" ref="O53:O84" si="12">D$11+D$12*F53+D$13*F53^2</f>
        <v>1.5136699169619966E-2</v>
      </c>
      <c r="P53" s="266">
        <f t="shared" ref="P53:P84" si="13">C53-15018.5</f>
        <v>32925.061000000002</v>
      </c>
      <c r="U53" s="1">
        <v>20000</v>
      </c>
      <c r="V53" s="8">
        <f t="shared" ref="V53:V84" si="14">D$11+D$12*U53+D$13*U53^2</f>
        <v>-5.2398458393059649E-2</v>
      </c>
    </row>
    <row r="54" spans="1:22">
      <c r="A54" s="13" t="s">
        <v>64</v>
      </c>
      <c r="B54" s="13"/>
      <c r="C54" s="69">
        <v>47946.502999999997</v>
      </c>
      <c r="D54" s="70"/>
      <c r="E54" s="1">
        <f t="shared" si="9"/>
        <v>-5446.4513977908273</v>
      </c>
      <c r="F54" s="8">
        <f t="shared" si="10"/>
        <v>-5446.5</v>
      </c>
      <c r="G54" s="1">
        <f t="shared" si="11"/>
        <v>1.2961589993210509E-2</v>
      </c>
      <c r="M54" s="1">
        <f t="shared" si="8"/>
        <v>1.2961589993210509E-2</v>
      </c>
      <c r="N54" s="8">
        <f t="shared" si="6"/>
        <v>9.532343145953092E-3</v>
      </c>
      <c r="O54" s="61">
        <f t="shared" si="12"/>
        <v>1.5105828707473906E-2</v>
      </c>
      <c r="P54" s="266">
        <f t="shared" si="13"/>
        <v>32928.002999999997</v>
      </c>
      <c r="U54" s="1">
        <v>22000</v>
      </c>
      <c r="V54" s="8">
        <f t="shared" si="14"/>
        <v>-5.7372813885385641E-2</v>
      </c>
    </row>
    <row r="55" spans="1:22">
      <c r="A55" s="13" t="s">
        <v>64</v>
      </c>
      <c r="B55" s="13"/>
      <c r="C55" s="69">
        <v>47946.633999999998</v>
      </c>
      <c r="D55" s="70"/>
      <c r="E55" s="1">
        <f t="shared" si="9"/>
        <v>-5445.9601857246744</v>
      </c>
      <c r="F55" s="8">
        <f t="shared" si="10"/>
        <v>-5446</v>
      </c>
      <c r="G55" s="1">
        <f t="shared" si="11"/>
        <v>1.0617959997034632E-2</v>
      </c>
      <c r="M55" s="1">
        <f t="shared" si="8"/>
        <v>1.0617959997034632E-2</v>
      </c>
      <c r="N55" s="8">
        <f t="shared" si="6"/>
        <v>9.5311501244253177E-3</v>
      </c>
      <c r="O55" s="61">
        <f t="shared" si="12"/>
        <v>1.5104425539345146E-2</v>
      </c>
      <c r="P55" s="266">
        <f t="shared" si="13"/>
        <v>32928.133999999998</v>
      </c>
      <c r="U55" s="1">
        <v>24000</v>
      </c>
      <c r="V55" s="8">
        <f t="shared" si="14"/>
        <v>-6.2298896596299454E-2</v>
      </c>
    </row>
    <row r="56" spans="1:22">
      <c r="A56" s="13" t="s">
        <v>64</v>
      </c>
      <c r="B56" s="13"/>
      <c r="C56" s="69">
        <v>47947.557999999997</v>
      </c>
      <c r="D56" s="70"/>
      <c r="E56" s="1">
        <f t="shared" si="9"/>
        <v>-5442.4954532886404</v>
      </c>
      <c r="F56" s="8">
        <f t="shared" si="10"/>
        <v>-5442.5</v>
      </c>
      <c r="G56" s="1">
        <f t="shared" si="11"/>
        <v>1.2125499924877658E-3</v>
      </c>
      <c r="M56" s="1">
        <f t="shared" si="8"/>
        <v>1.2125499924877658E-3</v>
      </c>
      <c r="N56" s="8">
        <f t="shared" si="6"/>
        <v>9.522798973730897E-3</v>
      </c>
      <c r="O56" s="61">
        <f t="shared" si="12"/>
        <v>1.50946034469212E-2</v>
      </c>
      <c r="P56" s="266">
        <f t="shared" si="13"/>
        <v>32929.057999999997</v>
      </c>
      <c r="U56" s="1">
        <v>26000</v>
      </c>
      <c r="V56" s="8">
        <f t="shared" si="14"/>
        <v>-6.7176706525801058E-2</v>
      </c>
    </row>
    <row r="57" spans="1:22">
      <c r="A57" s="13" t="s">
        <v>67</v>
      </c>
      <c r="B57" s="13"/>
      <c r="C57" s="69">
        <v>47967.438000000002</v>
      </c>
      <c r="D57" s="67"/>
      <c r="E57" s="1">
        <f t="shared" si="9"/>
        <v>-5367.9512099678132</v>
      </c>
      <c r="F57" s="8">
        <f t="shared" si="10"/>
        <v>-5368</v>
      </c>
      <c r="G57" s="1">
        <f t="shared" si="11"/>
        <v>1.3011679999181069E-2</v>
      </c>
      <c r="M57" s="1">
        <f t="shared" si="8"/>
        <v>1.3011679999181069E-2</v>
      </c>
      <c r="N57" s="8">
        <f t="shared" si="6"/>
        <v>9.3450387660925175E-3</v>
      </c>
      <c r="O57" s="61">
        <f t="shared" si="12"/>
        <v>1.4885568258038771E-2</v>
      </c>
      <c r="P57" s="266">
        <f t="shared" si="13"/>
        <v>32948.938000000002</v>
      </c>
      <c r="U57" s="1">
        <v>28000</v>
      </c>
      <c r="V57" s="8">
        <f t="shared" si="14"/>
        <v>-7.2006243673890497E-2</v>
      </c>
    </row>
    <row r="58" spans="1:22">
      <c r="A58" s="13" t="s">
        <v>64</v>
      </c>
      <c r="B58" s="13"/>
      <c r="C58" s="69">
        <v>47967.442000000003</v>
      </c>
      <c r="D58" s="67"/>
      <c r="E58" s="1">
        <f t="shared" si="9"/>
        <v>-5367.9362111260962</v>
      </c>
      <c r="F58" s="8">
        <f t="shared" si="10"/>
        <v>-5368</v>
      </c>
      <c r="G58" s="1">
        <f t="shared" si="11"/>
        <v>1.7011679999995977E-2</v>
      </c>
      <c r="M58" s="1">
        <f t="shared" si="8"/>
        <v>1.7011679999995977E-2</v>
      </c>
      <c r="N58" s="8">
        <f t="shared" si="6"/>
        <v>9.3450387660925175E-3</v>
      </c>
      <c r="O58" s="61">
        <f t="shared" si="12"/>
        <v>1.4885568258038771E-2</v>
      </c>
      <c r="P58" s="266">
        <f t="shared" si="13"/>
        <v>32948.942000000003</v>
      </c>
      <c r="U58" s="1">
        <v>30000</v>
      </c>
      <c r="V58" s="8">
        <f t="shared" si="14"/>
        <v>-7.6787508040567706E-2</v>
      </c>
    </row>
    <row r="59" spans="1:22">
      <c r="A59" s="13" t="s">
        <v>64</v>
      </c>
      <c r="B59" s="13"/>
      <c r="C59" s="69">
        <v>47967.561999999998</v>
      </c>
      <c r="D59" s="67"/>
      <c r="E59" s="1">
        <f t="shared" si="9"/>
        <v>-5367.4862458746802</v>
      </c>
      <c r="F59" s="8">
        <f t="shared" si="10"/>
        <v>-5367.5</v>
      </c>
      <c r="G59" s="1">
        <f t="shared" si="11"/>
        <v>3.6680499979411252E-3</v>
      </c>
      <c r="M59" s="1">
        <f t="shared" si="8"/>
        <v>3.6680499979411252E-3</v>
      </c>
      <c r="N59" s="8">
        <f t="shared" si="6"/>
        <v>9.3438457445647431E-3</v>
      </c>
      <c r="O59" s="61">
        <f t="shared" si="12"/>
        <v>1.488416556358668E-2</v>
      </c>
      <c r="P59" s="266">
        <f t="shared" si="13"/>
        <v>32949.061999999998</v>
      </c>
      <c r="U59" s="1">
        <v>32000</v>
      </c>
      <c r="V59" s="8">
        <f t="shared" si="14"/>
        <v>-8.1520499625832757E-2</v>
      </c>
    </row>
    <row r="60" spans="1:22">
      <c r="A60" s="13" t="s">
        <v>67</v>
      </c>
      <c r="B60" s="13"/>
      <c r="C60" s="69">
        <v>47967.578999999998</v>
      </c>
      <c r="D60" s="67"/>
      <c r="E60" s="1">
        <f t="shared" si="9"/>
        <v>-5367.4225007973937</v>
      </c>
      <c r="F60" s="8">
        <f t="shared" si="10"/>
        <v>-5367.5</v>
      </c>
      <c r="G60" s="1">
        <f t="shared" si="11"/>
        <v>2.0668049997766502E-2</v>
      </c>
      <c r="M60" s="1">
        <f t="shared" si="8"/>
        <v>2.0668049997766502E-2</v>
      </c>
      <c r="N60" s="8">
        <f t="shared" si="6"/>
        <v>9.3438457445647431E-3</v>
      </c>
      <c r="O60" s="61">
        <f t="shared" si="12"/>
        <v>1.488416556358668E-2</v>
      </c>
      <c r="P60" s="266">
        <f t="shared" si="13"/>
        <v>32949.078999999998</v>
      </c>
      <c r="U60" s="1">
        <v>34000</v>
      </c>
      <c r="V60" s="8">
        <f t="shared" si="14"/>
        <v>-8.6205218429685607E-2</v>
      </c>
    </row>
    <row r="61" spans="1:22">
      <c r="A61" s="13" t="s">
        <v>67</v>
      </c>
      <c r="B61" s="13"/>
      <c r="C61" s="69">
        <v>47968.485000000001</v>
      </c>
      <c r="D61" s="67"/>
      <c r="E61" s="1">
        <f t="shared" si="9"/>
        <v>-5364.0252631490612</v>
      </c>
      <c r="F61" s="8">
        <f t="shared" si="10"/>
        <v>-5364</v>
      </c>
      <c r="G61" s="1">
        <f t="shared" si="11"/>
        <v>-6.7373600031714886E-3</v>
      </c>
      <c r="M61" s="1">
        <f t="shared" si="8"/>
        <v>-6.7373600031714886E-3</v>
      </c>
      <c r="N61" s="8">
        <f t="shared" si="6"/>
        <v>9.3354945938703224E-3</v>
      </c>
      <c r="O61" s="61">
        <f t="shared" si="12"/>
        <v>1.4874346786899407E-2</v>
      </c>
      <c r="P61" s="266">
        <f t="shared" si="13"/>
        <v>32949.985000000001</v>
      </c>
      <c r="U61" s="1">
        <v>36000</v>
      </c>
      <c r="V61" s="8">
        <f t="shared" si="14"/>
        <v>-9.0841664452126242E-2</v>
      </c>
    </row>
    <row r="62" spans="1:22">
      <c r="A62" s="13" t="s">
        <v>64</v>
      </c>
      <c r="B62" s="13"/>
      <c r="C62" s="69">
        <v>47968.499000000003</v>
      </c>
      <c r="D62" s="67"/>
      <c r="E62" s="1">
        <f t="shared" si="9"/>
        <v>-5363.9727672030504</v>
      </c>
      <c r="F62" s="8">
        <f t="shared" si="10"/>
        <v>-5364</v>
      </c>
      <c r="G62" s="1">
        <f t="shared" si="11"/>
        <v>7.2626399996806867E-3</v>
      </c>
      <c r="M62" s="1">
        <f t="shared" si="8"/>
        <v>7.2626399996806867E-3</v>
      </c>
      <c r="N62" s="8">
        <f t="shared" ref="N62:N93" si="15">+C$11+C$12*F62</f>
        <v>9.3354945938703224E-3</v>
      </c>
      <c r="O62" s="61">
        <f t="shared" si="12"/>
        <v>1.4874346786899407E-2</v>
      </c>
      <c r="P62" s="266">
        <f t="shared" si="13"/>
        <v>32949.999000000003</v>
      </c>
      <c r="U62" s="1">
        <v>38000</v>
      </c>
      <c r="V62" s="8">
        <f t="shared" si="14"/>
        <v>-9.5429837693154718E-2</v>
      </c>
    </row>
    <row r="63" spans="1:22">
      <c r="A63" s="13" t="s">
        <v>67</v>
      </c>
      <c r="B63" s="13"/>
      <c r="C63" s="69">
        <v>47969.430999999997</v>
      </c>
      <c r="D63" s="67"/>
      <c r="E63" s="1">
        <f t="shared" si="9"/>
        <v>-5360.4780370836079</v>
      </c>
      <c r="F63" s="8">
        <f t="shared" si="10"/>
        <v>-5360.5</v>
      </c>
      <c r="G63" s="1">
        <f t="shared" si="11"/>
        <v>5.8572299967636354E-3</v>
      </c>
      <c r="M63" s="1">
        <f t="shared" si="8"/>
        <v>5.8572299967636354E-3</v>
      </c>
      <c r="N63" s="8">
        <f t="shared" si="15"/>
        <v>9.3271434431759035E-3</v>
      </c>
      <c r="O63" s="61">
        <f t="shared" si="12"/>
        <v>1.4864528158047525E-2</v>
      </c>
      <c r="P63" s="266">
        <f t="shared" si="13"/>
        <v>32950.930999999997</v>
      </c>
      <c r="U63" s="1">
        <v>40000</v>
      </c>
      <c r="V63" s="8">
        <f t="shared" si="14"/>
        <v>-9.9969738152770979E-2</v>
      </c>
    </row>
    <row r="64" spans="1:22">
      <c r="A64" s="13" t="s">
        <v>67</v>
      </c>
      <c r="B64" s="13"/>
      <c r="C64" s="69">
        <v>47969.567999999999</v>
      </c>
      <c r="D64" s="67"/>
      <c r="E64" s="1">
        <f t="shared" si="9"/>
        <v>-5359.964326754879</v>
      </c>
      <c r="F64" s="8">
        <f t="shared" si="10"/>
        <v>-5360</v>
      </c>
      <c r="G64" s="1">
        <f t="shared" si="11"/>
        <v>9.5135999945341609E-3</v>
      </c>
      <c r="M64" s="1">
        <f t="shared" si="8"/>
        <v>9.5135999945341609E-3</v>
      </c>
      <c r="N64" s="8">
        <f t="shared" si="15"/>
        <v>9.3259504216481291E-3</v>
      </c>
      <c r="O64" s="61">
        <f t="shared" si="12"/>
        <v>1.4863125508851166E-2</v>
      </c>
      <c r="P64" s="266">
        <f t="shared" si="13"/>
        <v>32951.067999999999</v>
      </c>
      <c r="U64" s="1">
        <v>42000</v>
      </c>
      <c r="V64" s="8">
        <f t="shared" si="14"/>
        <v>-0.10446136583097505</v>
      </c>
    </row>
    <row r="65" spans="1:22">
      <c r="A65" s="13" t="s">
        <v>67</v>
      </c>
      <c r="B65" s="13"/>
      <c r="C65" s="69">
        <v>47970.495999999999</v>
      </c>
      <c r="D65" s="67"/>
      <c r="E65" s="1">
        <f t="shared" si="9"/>
        <v>-5356.4845954771272</v>
      </c>
      <c r="F65" s="8">
        <f t="shared" si="10"/>
        <v>-5356.5</v>
      </c>
      <c r="G65" s="1">
        <f t="shared" si="11"/>
        <v>4.10818999807816E-3</v>
      </c>
      <c r="M65" s="1">
        <f t="shared" si="8"/>
        <v>4.10818999807816E-3</v>
      </c>
      <c r="N65" s="8">
        <f t="shared" si="15"/>
        <v>9.3175992709537084E-3</v>
      </c>
      <c r="O65" s="61">
        <f t="shared" si="12"/>
        <v>1.4853307048954019E-2</v>
      </c>
      <c r="P65" s="266">
        <f t="shared" si="13"/>
        <v>32951.995999999999</v>
      </c>
      <c r="U65" s="1">
        <v>44000</v>
      </c>
      <c r="V65" s="8">
        <f t="shared" si="14"/>
        <v>-0.10890472072776694</v>
      </c>
    </row>
    <row r="66" spans="1:22">
      <c r="A66" s="13" t="s">
        <v>64</v>
      </c>
      <c r="B66" s="13"/>
      <c r="C66" s="69">
        <v>47970.497000000003</v>
      </c>
      <c r="D66" s="67"/>
      <c r="E66" s="1">
        <f t="shared" si="9"/>
        <v>-5356.480845766685</v>
      </c>
      <c r="F66" s="8">
        <f t="shared" si="10"/>
        <v>-5356.5</v>
      </c>
      <c r="G66" s="1">
        <f t="shared" si="11"/>
        <v>5.1081900019198656E-3</v>
      </c>
      <c r="M66" s="1">
        <f t="shared" si="8"/>
        <v>5.1081900019198656E-3</v>
      </c>
      <c r="N66" s="8">
        <f t="shared" si="15"/>
        <v>9.3175992709537084E-3</v>
      </c>
      <c r="O66" s="61">
        <f t="shared" si="12"/>
        <v>1.4853307048954019E-2</v>
      </c>
      <c r="P66" s="266">
        <f t="shared" si="13"/>
        <v>32951.997000000003</v>
      </c>
      <c r="U66" s="1">
        <v>46000</v>
      </c>
      <c r="V66" s="8">
        <f t="shared" si="14"/>
        <v>-0.11329980284314664</v>
      </c>
    </row>
    <row r="67" spans="1:22">
      <c r="A67" s="13" t="s">
        <v>64</v>
      </c>
      <c r="B67" s="13"/>
      <c r="C67" s="69">
        <v>48013.436000000002</v>
      </c>
      <c r="D67" s="67"/>
      <c r="E67" s="1">
        <f t="shared" si="9"/>
        <v>-5195.4720296725127</v>
      </c>
      <c r="F67" s="8">
        <f t="shared" si="10"/>
        <v>-5195.5</v>
      </c>
      <c r="G67" s="1">
        <f t="shared" si="11"/>
        <v>7.4593300014385022E-3</v>
      </c>
      <c r="M67" s="1">
        <f t="shared" si="8"/>
        <v>7.4593300014385022E-3</v>
      </c>
      <c r="N67" s="8">
        <f t="shared" si="15"/>
        <v>8.9334463390103661E-3</v>
      </c>
      <c r="O67" s="61">
        <f t="shared" si="12"/>
        <v>1.440181770374521E-2</v>
      </c>
      <c r="P67" s="266">
        <f t="shared" si="13"/>
        <v>32994.936000000002</v>
      </c>
      <c r="U67" s="1">
        <v>48000</v>
      </c>
      <c r="V67" s="8">
        <f t="shared" si="14"/>
        <v>-0.11764661217711415</v>
      </c>
    </row>
    <row r="68" spans="1:22">
      <c r="A68" s="13" t="s">
        <v>64</v>
      </c>
      <c r="B68" s="13"/>
      <c r="C68" s="69">
        <v>48692.421000000002</v>
      </c>
      <c r="D68" s="67"/>
      <c r="E68" s="1">
        <f t="shared" si="9"/>
        <v>-2649.4748943012896</v>
      </c>
      <c r="F68" s="8">
        <f t="shared" si="10"/>
        <v>-2649.5</v>
      </c>
      <c r="G68" s="1">
        <f t="shared" si="11"/>
        <v>6.695370000670664E-3</v>
      </c>
      <c r="M68" s="1">
        <f t="shared" si="8"/>
        <v>6.695370000670664E-3</v>
      </c>
      <c r="N68" s="8">
        <f t="shared" si="15"/>
        <v>2.858580719583368E-3</v>
      </c>
      <c r="O68" s="61">
        <f t="shared" si="12"/>
        <v>7.303703763758787E-3</v>
      </c>
      <c r="P68" s="266">
        <f t="shared" si="13"/>
        <v>33673.921000000002</v>
      </c>
      <c r="U68" s="1">
        <v>50000</v>
      </c>
      <c r="V68" s="8">
        <f t="shared" si="14"/>
        <v>-0.12194514872966945</v>
      </c>
    </row>
    <row r="69" spans="1:22">
      <c r="A69" s="13" t="s">
        <v>67</v>
      </c>
      <c r="B69" s="13"/>
      <c r="C69" s="69">
        <v>49006.578999999998</v>
      </c>
      <c r="D69" s="67"/>
      <c r="E69" s="1">
        <f t="shared" si="9"/>
        <v>-1471.4733654693694</v>
      </c>
      <c r="F69" s="8">
        <f t="shared" si="10"/>
        <v>-1471.5</v>
      </c>
      <c r="G69" s="1">
        <f t="shared" si="11"/>
        <v>7.1030899925972335E-3</v>
      </c>
      <c r="M69" s="1">
        <f t="shared" si="8"/>
        <v>7.1030899925972335E-3</v>
      </c>
      <c r="N69" s="8">
        <f t="shared" si="15"/>
        <v>4.7822000146995145E-5</v>
      </c>
      <c r="O69" s="61">
        <f t="shared" si="12"/>
        <v>4.0459726056686724E-3</v>
      </c>
      <c r="P69" s="266">
        <f t="shared" si="13"/>
        <v>33988.078999999998</v>
      </c>
      <c r="U69" s="1">
        <v>52000</v>
      </c>
      <c r="V69" s="8">
        <f t="shared" si="14"/>
        <v>-0.12619541250081256</v>
      </c>
    </row>
    <row r="70" spans="1:22">
      <c r="A70" t="s">
        <v>6</v>
      </c>
      <c r="B70" s="36" t="s">
        <v>54</v>
      </c>
      <c r="C70" s="70">
        <v>49397.000599999999</v>
      </c>
      <c r="D70" s="71">
        <v>2.9999999999999997E-4</v>
      </c>
      <c r="E70" s="7">
        <f t="shared" si="9"/>
        <v>-7.5054203939222166</v>
      </c>
      <c r="F70" s="47">
        <f t="shared" si="10"/>
        <v>-7.5</v>
      </c>
      <c r="G70" s="7">
        <f t="shared" si="11"/>
        <v>-1.4455500058829784E-3</v>
      </c>
      <c r="H70" s="7"/>
      <c r="I70" s="7"/>
      <c r="J70" s="1">
        <f>G70</f>
        <v>-1.4455500058829784E-3</v>
      </c>
      <c r="N70" s="8">
        <f t="shared" si="15"/>
        <v>-3.4453450331763066E-3</v>
      </c>
      <c r="O70" s="61">
        <f t="shared" si="12"/>
        <v>2.0654421153250375E-5</v>
      </c>
      <c r="P70" s="266">
        <f t="shared" si="13"/>
        <v>34378.500599999999</v>
      </c>
      <c r="Q70" s="1">
        <f>+(G70-O70)^2</f>
        <v>2.1497554218606364E-6</v>
      </c>
      <c r="R70" s="1">
        <v>1</v>
      </c>
      <c r="S70" s="1">
        <f>+Q70*R70</f>
        <v>2.1497554218606364E-6</v>
      </c>
      <c r="U70" s="1">
        <v>54000</v>
      </c>
      <c r="V70" s="8">
        <f t="shared" si="14"/>
        <v>-0.13039740349054346</v>
      </c>
    </row>
    <row r="71" spans="1:22">
      <c r="A71" s="1" t="s">
        <v>6</v>
      </c>
      <c r="B71" s="19" t="s">
        <v>53</v>
      </c>
      <c r="C71" s="67">
        <v>49399.002200000003</v>
      </c>
      <c r="D71" s="67">
        <v>5.0000000000000001E-4</v>
      </c>
      <c r="E71" s="1">
        <f t="shared" si="9"/>
        <v>0</v>
      </c>
      <c r="F71" s="1">
        <f t="shared" si="10"/>
        <v>0</v>
      </c>
      <c r="G71" s="1">
        <f t="shared" si="11"/>
        <v>0</v>
      </c>
      <c r="J71" s="1">
        <f>G71</f>
        <v>0</v>
      </c>
      <c r="N71" s="8">
        <f t="shared" si="15"/>
        <v>-3.4632403560929219E-3</v>
      </c>
      <c r="O71" s="61">
        <f t="shared" si="12"/>
        <v>9.9507870928499092E-8</v>
      </c>
      <c r="P71" s="266">
        <f t="shared" si="13"/>
        <v>34380.502200000003</v>
      </c>
      <c r="Q71" s="1">
        <f>+(G71-O71)^2</f>
        <v>9.9018163767228354E-15</v>
      </c>
      <c r="R71" s="1">
        <v>0.5</v>
      </c>
      <c r="S71" s="1">
        <f>+Q71*R71</f>
        <v>4.9509081883614177E-15</v>
      </c>
      <c r="U71" s="1">
        <v>56000</v>
      </c>
      <c r="V71" s="8">
        <f t="shared" si="14"/>
        <v>-0.13455112169886221</v>
      </c>
    </row>
    <row r="72" spans="1:22">
      <c r="A72" s="43" t="s">
        <v>67</v>
      </c>
      <c r="B72" s="43"/>
      <c r="C72" s="68">
        <v>49399.411999999997</v>
      </c>
      <c r="D72" s="67"/>
      <c r="E72" s="1">
        <f t="shared" si="9"/>
        <v>1.5366313336227346</v>
      </c>
      <c r="F72" s="1">
        <f t="shared" si="10"/>
        <v>1.5</v>
      </c>
      <c r="G72" s="1">
        <f t="shared" si="11"/>
        <v>9.7691099945222959E-3</v>
      </c>
      <c r="M72" s="1">
        <f>G72</f>
        <v>9.7691099945222959E-3</v>
      </c>
      <c r="N72" s="8">
        <f t="shared" si="15"/>
        <v>-3.466819420676245E-3</v>
      </c>
      <c r="O72" s="61">
        <f t="shared" si="12"/>
        <v>-4.0113933252172424E-6</v>
      </c>
      <c r="P72" s="266">
        <f t="shared" si="13"/>
        <v>34380.911999999997</v>
      </c>
      <c r="U72" s="1">
        <v>58000</v>
      </c>
      <c r="V72" s="8">
        <f t="shared" si="14"/>
        <v>-0.13865656712576874</v>
      </c>
    </row>
    <row r="73" spans="1:22">
      <c r="A73" s="1" t="s">
        <v>6</v>
      </c>
      <c r="B73" s="19" t="s">
        <v>53</v>
      </c>
      <c r="C73" s="67">
        <v>49482.743999999999</v>
      </c>
      <c r="D73" s="67">
        <v>1E-4</v>
      </c>
      <c r="E73" s="1">
        <f t="shared" si="9"/>
        <v>314.00750077073855</v>
      </c>
      <c r="F73" s="1">
        <f t="shared" si="10"/>
        <v>314</v>
      </c>
      <c r="G73" s="1">
        <f t="shared" si="11"/>
        <v>2.0003599929623306E-3</v>
      </c>
      <c r="J73" s="1">
        <f>G73</f>
        <v>2.0003599929623306E-3</v>
      </c>
      <c r="N73" s="8">
        <f t="shared" si="15"/>
        <v>-4.2124578755352148E-3</v>
      </c>
      <c r="O73" s="61">
        <f t="shared" si="12"/>
        <v>-8.5985704668773799E-4</v>
      </c>
      <c r="P73" s="266">
        <f t="shared" si="13"/>
        <v>34464.243999999999</v>
      </c>
      <c r="Q73" s="1">
        <f>+(G73-O73)^2</f>
        <v>8.180841513904603E-6</v>
      </c>
      <c r="R73" s="1">
        <v>1</v>
      </c>
      <c r="S73" s="1">
        <f>+Q73*R73</f>
        <v>8.180841513904603E-6</v>
      </c>
      <c r="U73" s="1">
        <v>60000</v>
      </c>
      <c r="V73" s="8">
        <f t="shared" si="14"/>
        <v>-0.14271373977126309</v>
      </c>
    </row>
    <row r="74" spans="1:22">
      <c r="A74" s="1" t="s">
        <v>6</v>
      </c>
      <c r="B74" s="19" t="s">
        <v>54</v>
      </c>
      <c r="C74" s="67">
        <v>49482.874000000003</v>
      </c>
      <c r="D74" s="67">
        <v>6.9999999999999999E-4</v>
      </c>
      <c r="E74" s="1">
        <f t="shared" si="9"/>
        <v>314.49496312647557</v>
      </c>
      <c r="F74" s="1">
        <f t="shared" si="10"/>
        <v>314.5</v>
      </c>
      <c r="G74" s="1">
        <f t="shared" si="11"/>
        <v>-1.3432699997792952E-3</v>
      </c>
      <c r="J74" s="1">
        <f>G74</f>
        <v>-1.3432699997792952E-3</v>
      </c>
      <c r="N74" s="8">
        <f t="shared" si="15"/>
        <v>-4.2136508970629892E-3</v>
      </c>
      <c r="O74" s="61">
        <f t="shared" si="12"/>
        <v>-8.6122545539683165E-4</v>
      </c>
      <c r="P74" s="266">
        <f t="shared" si="13"/>
        <v>34464.374000000003</v>
      </c>
      <c r="Q74" s="1">
        <f>+(G74-O74)^2</f>
        <v>2.3236694276889684E-7</v>
      </c>
      <c r="R74" s="1">
        <v>0.5</v>
      </c>
      <c r="S74" s="1">
        <f>+Q74*R74</f>
        <v>1.1618347138444842E-7</v>
      </c>
      <c r="U74" s="1">
        <v>62000</v>
      </c>
      <c r="V74" s="8">
        <f t="shared" si="14"/>
        <v>-0.14672263963534524</v>
      </c>
    </row>
    <row r="75" spans="1:22">
      <c r="A75" s="1" t="s">
        <v>6</v>
      </c>
      <c r="B75" s="19" t="s">
        <v>53</v>
      </c>
      <c r="C75" s="67">
        <v>49485.671000000002</v>
      </c>
      <c r="D75" s="67">
        <v>1.2999999999999999E-3</v>
      </c>
      <c r="E75" s="1">
        <f t="shared" si="9"/>
        <v>324.98290319529877</v>
      </c>
      <c r="F75" s="1">
        <f t="shared" si="10"/>
        <v>325</v>
      </c>
      <c r="G75" s="1">
        <f t="shared" si="11"/>
        <v>-4.5594999974127859E-3</v>
      </c>
      <c r="J75" s="1">
        <f>G75</f>
        <v>-4.5594999974127859E-3</v>
      </c>
      <c r="N75" s="8">
        <f t="shared" si="15"/>
        <v>-4.2387043491462504E-3</v>
      </c>
      <c r="O75" s="61">
        <f t="shared" si="12"/>
        <v>-8.8996134134951667E-4</v>
      </c>
      <c r="P75" s="266">
        <f t="shared" si="13"/>
        <v>34467.171000000002</v>
      </c>
      <c r="Q75" s="1">
        <f>+(G75-O75)^2</f>
        <v>1.3465513948342623E-5</v>
      </c>
      <c r="R75" s="1">
        <v>0.2</v>
      </c>
      <c r="S75" s="1">
        <f>+Q75*R75</f>
        <v>2.6931027896685249E-6</v>
      </c>
      <c r="U75" s="1">
        <v>64000</v>
      </c>
      <c r="V75" s="8">
        <f t="shared" si="14"/>
        <v>-0.15068326671801519</v>
      </c>
    </row>
    <row r="76" spans="1:22">
      <c r="A76" s="1" t="s">
        <v>2</v>
      </c>
      <c r="B76" s="19"/>
      <c r="C76" s="67">
        <v>51288.860999999997</v>
      </c>
      <c r="D76" s="67"/>
      <c r="E76" s="1">
        <f t="shared" si="9"/>
        <v>7086.4232509644244</v>
      </c>
      <c r="F76" s="1">
        <f t="shared" si="10"/>
        <v>7086.5</v>
      </c>
      <c r="G76" s="1">
        <f t="shared" si="11"/>
        <v>-2.0467990005272441E-2</v>
      </c>
      <c r="H76" s="1">
        <f>G76</f>
        <v>-2.0467990005272441E-2</v>
      </c>
      <c r="N76" s="8">
        <f t="shared" si="15"/>
        <v>-2.0371934469238809E-2</v>
      </c>
      <c r="O76" s="61">
        <f t="shared" si="12"/>
        <v>-1.9118208957006763E-2</v>
      </c>
      <c r="P76" s="266">
        <f t="shared" si="13"/>
        <v>36270.360999999997</v>
      </c>
      <c r="Q76" s="1">
        <f>+(G76-O76)^2</f>
        <v>1.8219088782571911E-6</v>
      </c>
      <c r="R76" s="1">
        <v>0.2</v>
      </c>
      <c r="S76" s="1">
        <f>+Q76*R76</f>
        <v>3.6438177565143823E-7</v>
      </c>
      <c r="U76" s="1">
        <v>66000</v>
      </c>
      <c r="V76" s="8">
        <f t="shared" si="14"/>
        <v>-0.15459562101927296</v>
      </c>
    </row>
    <row r="77" spans="1:22">
      <c r="A77" s="43" t="s">
        <v>68</v>
      </c>
      <c r="B77" s="43"/>
      <c r="C77" s="68">
        <v>51288.864200000004</v>
      </c>
      <c r="D77" s="67"/>
      <c r="E77" s="1">
        <f t="shared" si="9"/>
        <v>7086.43525003782</v>
      </c>
      <c r="F77" s="1">
        <f t="shared" si="10"/>
        <v>7086.5</v>
      </c>
      <c r="G77" s="1">
        <f t="shared" si="11"/>
        <v>-1.7267989998799749E-2</v>
      </c>
      <c r="M77" s="1">
        <f>G77</f>
        <v>-1.7267989998799749E-2</v>
      </c>
      <c r="N77" s="8">
        <f t="shared" si="15"/>
        <v>-2.0371934469238809E-2</v>
      </c>
      <c r="O77" s="61">
        <f t="shared" si="12"/>
        <v>-1.9118208957006763E-2</v>
      </c>
      <c r="P77" s="266">
        <f t="shared" si="13"/>
        <v>36270.364200000004</v>
      </c>
      <c r="U77" s="1">
        <v>68000</v>
      </c>
      <c r="V77" s="8">
        <f t="shared" si="14"/>
        <v>-0.15845970253911854</v>
      </c>
    </row>
    <row r="78" spans="1:22">
      <c r="A78" s="43" t="s">
        <v>68</v>
      </c>
      <c r="B78" s="43"/>
      <c r="C78" s="68">
        <v>51340.735399999998</v>
      </c>
      <c r="D78" s="67"/>
      <c r="E78" s="1">
        <f t="shared" si="9"/>
        <v>7280.9372296224246</v>
      </c>
      <c r="F78" s="1">
        <f t="shared" si="10"/>
        <v>7281</v>
      </c>
      <c r="G78" s="1">
        <f t="shared" si="11"/>
        <v>-1.6740060003940016E-2</v>
      </c>
      <c r="M78" s="1">
        <f>G78</f>
        <v>-1.6740060003940016E-2</v>
      </c>
      <c r="N78" s="8">
        <f t="shared" si="15"/>
        <v>-2.0836019843543031E-2</v>
      </c>
      <c r="O78" s="61">
        <f t="shared" si="12"/>
        <v>-1.9634395414822519E-2</v>
      </c>
      <c r="P78" s="266">
        <f t="shared" si="13"/>
        <v>36322.235399999998</v>
      </c>
      <c r="U78" s="1">
        <v>70000</v>
      </c>
      <c r="V78" s="8">
        <f t="shared" si="14"/>
        <v>-0.16227551127755191</v>
      </c>
    </row>
    <row r="79" spans="1:22">
      <c r="A79" s="43" t="s">
        <v>69</v>
      </c>
      <c r="B79" s="43"/>
      <c r="C79" s="68">
        <v>51585.552000000003</v>
      </c>
      <c r="D79" s="67"/>
      <c r="E79" s="1">
        <f t="shared" si="9"/>
        <v>8198.9285877398142</v>
      </c>
      <c r="F79" s="1">
        <f t="shared" si="10"/>
        <v>8199</v>
      </c>
      <c r="G79" s="1">
        <f t="shared" si="11"/>
        <v>-1.9044740001845639E-2</v>
      </c>
      <c r="M79" s="1">
        <f>G79</f>
        <v>-1.9044740001845639E-2</v>
      </c>
      <c r="N79" s="8">
        <f t="shared" si="15"/>
        <v>-2.3026407368536742E-2</v>
      </c>
      <c r="O79" s="61">
        <f t="shared" si="12"/>
        <v>-2.2064526866010292E-2</v>
      </c>
      <c r="P79" s="266">
        <f t="shared" si="13"/>
        <v>36567.052000000003</v>
      </c>
      <c r="U79" s="1">
        <v>72000</v>
      </c>
      <c r="V79" s="8">
        <f t="shared" si="14"/>
        <v>-0.16604304723457311</v>
      </c>
    </row>
    <row r="80" spans="1:22">
      <c r="A80" s="43" t="s">
        <v>69</v>
      </c>
      <c r="B80" s="43"/>
      <c r="C80" s="68">
        <v>51603.421199999997</v>
      </c>
      <c r="D80" s="67"/>
      <c r="E80" s="1">
        <f t="shared" si="9"/>
        <v>8265.9329133307474</v>
      </c>
      <c r="F80" s="1">
        <f t="shared" si="10"/>
        <v>8266</v>
      </c>
      <c r="G80" s="1">
        <f t="shared" si="11"/>
        <v>-1.7891160008730367E-2</v>
      </c>
      <c r="M80" s="1">
        <f>G80</f>
        <v>-1.7891160008730367E-2</v>
      </c>
      <c r="N80" s="8">
        <f t="shared" si="15"/>
        <v>-2.3186272253258505E-2</v>
      </c>
      <c r="O80" s="61">
        <f t="shared" si="12"/>
        <v>-2.2241491180842607E-2</v>
      </c>
      <c r="P80" s="266">
        <f t="shared" si="13"/>
        <v>36584.921199999997</v>
      </c>
      <c r="U80" s="1">
        <v>74000</v>
      </c>
      <c r="V80" s="8">
        <f t="shared" si="14"/>
        <v>-0.16976231041018211</v>
      </c>
    </row>
    <row r="81" spans="1:22">
      <c r="A81" s="1" t="s">
        <v>45</v>
      </c>
      <c r="B81" s="19"/>
      <c r="C81" s="72">
        <v>51948.91084636841</v>
      </c>
      <c r="D81" s="67">
        <v>2.9999999999999997E-4</v>
      </c>
      <c r="E81" s="1">
        <f t="shared" si="9"/>
        <v>9561.4190432959094</v>
      </c>
      <c r="F81" s="1">
        <f t="shared" si="10"/>
        <v>9561.5</v>
      </c>
      <c r="G81" s="3">
        <f t="shared" si="11"/>
        <v>-2.1590121592453215E-2</v>
      </c>
      <c r="L81" s="1">
        <f>G81</f>
        <v>-2.1590121592453215E-2</v>
      </c>
      <c r="N81" s="8">
        <f t="shared" si="15"/>
        <v>-2.6277391031721848E-2</v>
      </c>
      <c r="O81" s="61">
        <f t="shared" si="12"/>
        <v>-2.5652590578390897E-2</v>
      </c>
      <c r="P81" s="266">
        <f t="shared" si="13"/>
        <v>36930.41084636841</v>
      </c>
      <c r="Q81" s="1">
        <f>+(G81-O81)^2</f>
        <v>1.6503654261705537E-5</v>
      </c>
      <c r="R81" s="1">
        <v>1</v>
      </c>
      <c r="S81" s="1">
        <f>+Q81*R81</f>
        <v>1.6503654261705537E-5</v>
      </c>
      <c r="U81" s="1">
        <v>76000</v>
      </c>
      <c r="V81" s="8">
        <f t="shared" si="14"/>
        <v>-0.17343330080437891</v>
      </c>
    </row>
    <row r="82" spans="1:22">
      <c r="A82" s="17" t="s">
        <v>26</v>
      </c>
      <c r="B82" s="19"/>
      <c r="C82" s="67">
        <v>51960.912400000001</v>
      </c>
      <c r="D82" s="67">
        <v>2.0000000000000001E-4</v>
      </c>
      <c r="E82" s="1">
        <f t="shared" si="9"/>
        <v>9606.4213941078342</v>
      </c>
      <c r="F82" s="1">
        <f t="shared" si="10"/>
        <v>9606.5</v>
      </c>
      <c r="G82" s="1">
        <f t="shared" si="11"/>
        <v>-2.0963189999747556E-2</v>
      </c>
      <c r="K82" s="1">
        <f>G82</f>
        <v>-2.0963189999747556E-2</v>
      </c>
      <c r="N82" s="8">
        <f t="shared" si="15"/>
        <v>-2.6384762969221542E-2</v>
      </c>
      <c r="O82" s="61">
        <f t="shared" si="12"/>
        <v>-2.5770713250284998E-2</v>
      </c>
      <c r="P82" s="266">
        <f t="shared" si="13"/>
        <v>36942.412400000001</v>
      </c>
      <c r="Q82" s="1">
        <f>+(G82-O82)^2</f>
        <v>2.3112279804458098E-5</v>
      </c>
      <c r="R82" s="1">
        <v>1</v>
      </c>
      <c r="S82" s="1">
        <f>+Q82*R82</f>
        <v>2.3112279804458098E-5</v>
      </c>
      <c r="U82" s="1">
        <v>78000</v>
      </c>
      <c r="V82" s="8">
        <f t="shared" si="14"/>
        <v>-0.17705601841716351</v>
      </c>
    </row>
    <row r="83" spans="1:22">
      <c r="A83" s="43" t="s">
        <v>70</v>
      </c>
      <c r="B83" s="43"/>
      <c r="C83" s="68">
        <v>52001.315999999999</v>
      </c>
      <c r="D83" s="67"/>
      <c r="E83" s="1">
        <f t="shared" si="9"/>
        <v>9757.9231943813011</v>
      </c>
      <c r="F83" s="1">
        <f t="shared" si="10"/>
        <v>9758</v>
      </c>
      <c r="G83" s="1">
        <f t="shared" si="11"/>
        <v>-2.0483080006670207E-2</v>
      </c>
      <c r="M83" s="1">
        <f>G83</f>
        <v>-2.0483080006670207E-2</v>
      </c>
      <c r="N83" s="8">
        <f t="shared" si="15"/>
        <v>-2.6746248492137168E-2</v>
      </c>
      <c r="O83" s="61">
        <f t="shared" si="12"/>
        <v>-2.6168213278749176E-2</v>
      </c>
      <c r="P83" s="266">
        <f t="shared" si="13"/>
        <v>36982.815999999999</v>
      </c>
      <c r="U83" s="1">
        <v>82000</v>
      </c>
      <c r="V83" s="8">
        <f t="shared" si="14"/>
        <v>-0.18415663529849619</v>
      </c>
    </row>
    <row r="84" spans="1:22">
      <c r="A84" s="43" t="s">
        <v>70</v>
      </c>
      <c r="B84" s="43"/>
      <c r="C84" s="68">
        <v>52026.3842</v>
      </c>
      <c r="D84" s="67"/>
      <c r="E84" s="1">
        <f t="shared" si="9"/>
        <v>9851.921685347841</v>
      </c>
      <c r="F84" s="1">
        <f t="shared" si="10"/>
        <v>9852</v>
      </c>
      <c r="G84" s="1">
        <f t="shared" si="11"/>
        <v>-2.0885520003503188E-2</v>
      </c>
      <c r="M84" s="1">
        <f>G84</f>
        <v>-2.0885520003503188E-2</v>
      </c>
      <c r="N84" s="8">
        <f t="shared" si="15"/>
        <v>-2.6970536539358748E-2</v>
      </c>
      <c r="O84" s="61">
        <f t="shared" si="12"/>
        <v>-2.6414707710904369E-2</v>
      </c>
      <c r="P84" s="266">
        <f t="shared" si="13"/>
        <v>37007.8842</v>
      </c>
      <c r="U84" s="1">
        <v>84000</v>
      </c>
      <c r="V84" s="8">
        <f t="shared" si="14"/>
        <v>-0.18763453456704421</v>
      </c>
    </row>
    <row r="85" spans="1:22">
      <c r="A85" s="79" t="s">
        <v>84</v>
      </c>
      <c r="B85" s="35" t="s">
        <v>53</v>
      </c>
      <c r="C85" s="53">
        <v>52670.021399999998</v>
      </c>
      <c r="D85" s="53">
        <v>2.9999999999999997E-4</v>
      </c>
      <c r="E85" s="1">
        <f t="shared" ref="E85:E116" si="16">(C85-C$7)/C$8</f>
        <v>12265.374806430556</v>
      </c>
      <c r="F85" s="1">
        <f t="shared" ref="F85:F116" si="17">ROUND(2*E85,0)/2</f>
        <v>12265.5</v>
      </c>
      <c r="G85" s="1">
        <f>C85-(C$7+C$8*F85)</f>
        <v>-3.3387530005711596E-2</v>
      </c>
      <c r="J85" s="1">
        <f>G85</f>
        <v>-3.3387530005711596E-2</v>
      </c>
      <c r="N85" s="8">
        <f t="shared" si="15"/>
        <v>-3.2729251453925544E-2</v>
      </c>
      <c r="O85" s="61">
        <f t="shared" ref="O85:O116" si="18">D$11+D$12*F85+D$13*F85^2</f>
        <v>-3.2707065908982369E-2</v>
      </c>
      <c r="P85" s="266">
        <f t="shared" ref="P85:P116" si="19">C85-15018.5</f>
        <v>37651.521399999998</v>
      </c>
      <c r="V85" s="8"/>
    </row>
    <row r="86" spans="1:22">
      <c r="A86" s="1" t="s">
        <v>49</v>
      </c>
      <c r="B86" s="19"/>
      <c r="C86" s="67">
        <v>52704.504999999997</v>
      </c>
      <c r="D86" s="67">
        <v>5.9999999999999995E-4</v>
      </c>
      <c r="E86" s="1">
        <f t="shared" si="16"/>
        <v>12394.678320966645</v>
      </c>
      <c r="F86" s="1">
        <f t="shared" si="17"/>
        <v>12394.5</v>
      </c>
      <c r="J86" s="31">
        <v>4.7555929995724E-2</v>
      </c>
      <c r="N86" s="8">
        <f t="shared" si="15"/>
        <v>-3.3037051008091331E-2</v>
      </c>
      <c r="O86" s="61">
        <f t="shared" si="18"/>
        <v>-3.3041409269966106E-2</v>
      </c>
      <c r="P86" s="266">
        <f t="shared" si="19"/>
        <v>37686.004999999997</v>
      </c>
      <c r="U86" s="1">
        <v>86000</v>
      </c>
      <c r="V86" s="8">
        <f>D$11+D$12*U86+D$13*U86^2</f>
        <v>-0.19106416105418006</v>
      </c>
    </row>
    <row r="87" spans="1:22">
      <c r="A87" s="40" t="s">
        <v>60</v>
      </c>
      <c r="B87" s="33"/>
      <c r="C87" s="65">
        <v>52722.426899999999</v>
      </c>
      <c r="D87" s="65">
        <v>2.9999999999999997E-4</v>
      </c>
      <c r="E87" s="1">
        <f t="shared" si="16"/>
        <v>12461.880256297192</v>
      </c>
      <c r="F87" s="1">
        <f t="shared" si="17"/>
        <v>12462</v>
      </c>
      <c r="G87" s="1">
        <f t="shared" ref="G87:G132" si="20">C87-(C$7+C$8*F87)</f>
        <v>-3.1934120001096744E-2</v>
      </c>
      <c r="J87" s="1">
        <f>G87</f>
        <v>-3.1934120001096744E-2</v>
      </c>
      <c r="N87" s="8">
        <f t="shared" si="15"/>
        <v>-3.3198108914340864E-2</v>
      </c>
      <c r="O87" s="61">
        <f t="shared" si="18"/>
        <v>-3.3216276342694535E-2</v>
      </c>
      <c r="P87" s="266">
        <f t="shared" si="19"/>
        <v>37703.926899999999</v>
      </c>
      <c r="Q87" s="1">
        <f>+(G87-O87)^2</f>
        <v>1.643924884299432E-6</v>
      </c>
      <c r="R87" s="1">
        <v>3</v>
      </c>
      <c r="S87" s="1">
        <f>+Q87*R87</f>
        <v>4.9317746528982961E-6</v>
      </c>
      <c r="U87" s="1">
        <v>88000</v>
      </c>
      <c r="V87" s="8">
        <f>D$11+D$12*U87+D$13*U87^2</f>
        <v>-0.19444551475990371</v>
      </c>
    </row>
    <row r="88" spans="1:22">
      <c r="A88" s="33" t="s">
        <v>52</v>
      </c>
      <c r="B88" s="35" t="s">
        <v>53</v>
      </c>
      <c r="C88" s="53">
        <v>53028.578800000003</v>
      </c>
      <c r="D88" s="53">
        <v>2.8E-3</v>
      </c>
      <c r="E88" s="1">
        <f t="shared" si="16"/>
        <v>13609.861228466634</v>
      </c>
      <c r="F88" s="1">
        <f t="shared" si="17"/>
        <v>13610</v>
      </c>
      <c r="G88" s="1">
        <f t="shared" si="20"/>
        <v>-3.700859999662498E-2</v>
      </c>
      <c r="J88" s="1">
        <f>G88</f>
        <v>-3.700859999662498E-2</v>
      </c>
      <c r="N88" s="8">
        <f t="shared" si="15"/>
        <v>-3.5937286342110769E-2</v>
      </c>
      <c r="O88" s="61">
        <f t="shared" si="18"/>
        <v>-3.6181891947034507E-2</v>
      </c>
      <c r="P88" s="266">
        <f t="shared" si="19"/>
        <v>38010.078800000003</v>
      </c>
      <c r="U88" s="1">
        <v>90000</v>
      </c>
      <c r="V88" s="8">
        <f>D$11+D$12*U88+D$13*U88^2</f>
        <v>-0.19777859568421516</v>
      </c>
    </row>
    <row r="89" spans="1:22">
      <c r="A89" s="33" t="s">
        <v>52</v>
      </c>
      <c r="B89" s="35" t="s">
        <v>54</v>
      </c>
      <c r="C89" s="53">
        <v>53028.7117</v>
      </c>
      <c r="D89" s="53">
        <v>2.2000000000000001E-3</v>
      </c>
      <c r="E89" s="1">
        <f t="shared" si="16"/>
        <v>13610.359564982584</v>
      </c>
      <c r="F89" s="1">
        <f t="shared" si="17"/>
        <v>13610.5</v>
      </c>
      <c r="G89" s="1">
        <f t="shared" si="20"/>
        <v>-3.7452230004419107E-2</v>
      </c>
      <c r="J89" s="1">
        <f>G89</f>
        <v>-3.7452230004419107E-2</v>
      </c>
      <c r="N89" s="8">
        <f t="shared" si="15"/>
        <v>-3.5938479363638545E-2</v>
      </c>
      <c r="O89" s="61">
        <f t="shared" si="18"/>
        <v>-3.6183180126380894E-2</v>
      </c>
      <c r="P89" s="266">
        <f t="shared" si="19"/>
        <v>38010.2117</v>
      </c>
      <c r="V89" s="8"/>
    </row>
    <row r="90" spans="1:22">
      <c r="A90" s="33" t="s">
        <v>52</v>
      </c>
      <c r="B90" s="35" t="s">
        <v>53</v>
      </c>
      <c r="C90" s="53">
        <v>53029.645600000003</v>
      </c>
      <c r="D90" s="53">
        <v>3.5000000000000001E-3</v>
      </c>
      <c r="E90" s="1">
        <f t="shared" si="16"/>
        <v>13613.861419551878</v>
      </c>
      <c r="F90" s="1">
        <f t="shared" si="17"/>
        <v>13614</v>
      </c>
      <c r="G90" s="1">
        <f t="shared" si="20"/>
        <v>-3.6957639997126535E-2</v>
      </c>
      <c r="J90" s="1">
        <f>G90</f>
        <v>-3.6957639997126535E-2</v>
      </c>
      <c r="N90" s="8">
        <f t="shared" si="15"/>
        <v>-3.5946830514332964E-2</v>
      </c>
      <c r="O90" s="61">
        <f t="shared" si="18"/>
        <v>-3.6192197297328227E-2</v>
      </c>
      <c r="P90" s="266">
        <f t="shared" si="19"/>
        <v>38011.145600000003</v>
      </c>
      <c r="V90" s="8"/>
    </row>
    <row r="91" spans="1:22">
      <c r="A91" s="41" t="s">
        <v>59</v>
      </c>
      <c r="B91" s="42" t="s">
        <v>53</v>
      </c>
      <c r="C91" s="73">
        <v>53033.778200000001</v>
      </c>
      <c r="D91" s="39">
        <v>4.0000000000000002E-4</v>
      </c>
      <c r="E91" s="1">
        <f t="shared" si="16"/>
        <v>13629.357472869151</v>
      </c>
      <c r="F91" s="1">
        <f t="shared" si="17"/>
        <v>13629.5</v>
      </c>
      <c r="G91" s="1">
        <f t="shared" si="20"/>
        <v>-3.8010169999324717E-2</v>
      </c>
      <c r="J91" s="1">
        <f>G91</f>
        <v>-3.8010169999324717E-2</v>
      </c>
      <c r="N91" s="8">
        <f t="shared" si="15"/>
        <v>-3.5983814181693968E-2</v>
      </c>
      <c r="O91" s="61">
        <f t="shared" si="18"/>
        <v>-3.6232128705910388E-2</v>
      </c>
      <c r="P91" s="266">
        <f t="shared" si="19"/>
        <v>38015.278200000001</v>
      </c>
      <c r="Q91" s="1">
        <f>+(G91-O91)^2</f>
        <v>3.1614308410864985E-6</v>
      </c>
      <c r="R91" s="1">
        <v>2</v>
      </c>
      <c r="S91" s="1">
        <f>+Q91*R91</f>
        <v>6.3228616821729969E-6</v>
      </c>
      <c r="U91" s="1">
        <v>96000</v>
      </c>
      <c r="V91" s="8">
        <f>D$11+D$12*U91+D$13*U91^2</f>
        <v>-0.20748820176867638</v>
      </c>
    </row>
    <row r="92" spans="1:22">
      <c r="A92" s="39" t="s">
        <v>58</v>
      </c>
      <c r="B92" s="19"/>
      <c r="C92" s="67">
        <v>53066.446199999998</v>
      </c>
      <c r="D92" s="67">
        <v>1E-4</v>
      </c>
      <c r="E92" s="1">
        <f t="shared" si="16"/>
        <v>13751.853013151045</v>
      </c>
      <c r="F92" s="1">
        <f t="shared" si="17"/>
        <v>13752</v>
      </c>
      <c r="G92" s="1">
        <f t="shared" si="20"/>
        <v>-3.9199520004331134E-2</v>
      </c>
      <c r="M92" s="1">
        <f>G92</f>
        <v>-3.9199520004331134E-2</v>
      </c>
      <c r="N92" s="8">
        <f t="shared" si="15"/>
        <v>-3.6276104455998687E-2</v>
      </c>
      <c r="O92" s="61">
        <f t="shared" si="18"/>
        <v>-3.6547613638283682E-2</v>
      </c>
      <c r="P92" s="266">
        <f t="shared" si="19"/>
        <v>38047.946199999998</v>
      </c>
      <c r="Q92" s="1">
        <f>+(G92-O92)^2</f>
        <v>7.0326073742830014E-6</v>
      </c>
      <c r="R92" s="1">
        <v>1</v>
      </c>
      <c r="S92" s="1">
        <f>+Q92*R92</f>
        <v>7.0326073742830014E-6</v>
      </c>
      <c r="V92" s="8"/>
    </row>
    <row r="93" spans="1:22">
      <c r="A93" s="64" t="s">
        <v>71</v>
      </c>
      <c r="B93" s="35"/>
      <c r="C93" s="65">
        <v>53093.396200000003</v>
      </c>
      <c r="D93" s="65">
        <v>2.0000000000000001E-4</v>
      </c>
      <c r="E93" s="1">
        <f t="shared" si="16"/>
        <v>13852.907709202158</v>
      </c>
      <c r="F93" s="1">
        <f t="shared" si="17"/>
        <v>13853</v>
      </c>
      <c r="G93" s="1">
        <f t="shared" si="20"/>
        <v>-2.4612779998278711E-2</v>
      </c>
      <c r="J93" s="1">
        <f>G93</f>
        <v>-2.4612779998278711E-2</v>
      </c>
      <c r="N93" s="8">
        <f t="shared" si="15"/>
        <v>-3.6517094804609115E-2</v>
      </c>
      <c r="O93" s="61">
        <f t="shared" si="18"/>
        <v>-3.6807591535087558E-2</v>
      </c>
      <c r="P93" s="266">
        <f t="shared" si="19"/>
        <v>38074.896200000003</v>
      </c>
      <c r="V93" s="8"/>
    </row>
    <row r="94" spans="1:22">
      <c r="A94" s="17" t="s">
        <v>57</v>
      </c>
      <c r="B94" s="19" t="s">
        <v>54</v>
      </c>
      <c r="C94" s="67">
        <v>53093.781329999998</v>
      </c>
      <c r="D94" s="67">
        <v>1E-4</v>
      </c>
      <c r="E94" s="1">
        <f t="shared" si="16"/>
        <v>13854.351835179512</v>
      </c>
      <c r="F94" s="1">
        <f t="shared" si="17"/>
        <v>13854.5</v>
      </c>
      <c r="G94" s="1">
        <f t="shared" si="20"/>
        <v>-3.9513670002634171E-2</v>
      </c>
      <c r="K94" s="1">
        <f>G94</f>
        <v>-3.9513670002634171E-2</v>
      </c>
      <c r="N94" s="8">
        <f t="shared" ref="N94:N125" si="21">+C$11+C$12*F94</f>
        <v>-3.652067386919243E-2</v>
      </c>
      <c r="O94" s="61">
        <f t="shared" si="18"/>
        <v>-3.6811451665218362E-2</v>
      </c>
      <c r="P94" s="266">
        <f t="shared" si="19"/>
        <v>38075.281329999998</v>
      </c>
      <c r="Q94" s="1">
        <f>+(G94-O94)^2</f>
        <v>7.3019839430662638E-6</v>
      </c>
      <c r="R94" s="1">
        <v>1</v>
      </c>
      <c r="S94" s="1">
        <f>+Q94*R94</f>
        <v>7.3019839430662638E-6</v>
      </c>
      <c r="U94" s="1">
        <v>102000</v>
      </c>
      <c r="V94" s="8">
        <f>D$11+D$12*U94+D$13*U94^2</f>
        <v>-0.21676335282042786</v>
      </c>
    </row>
    <row r="95" spans="1:22">
      <c r="A95" s="40" t="s">
        <v>60</v>
      </c>
      <c r="B95" s="33"/>
      <c r="C95" s="65">
        <v>53095.514499999997</v>
      </c>
      <c r="D95" s="65">
        <v>3.0000000000000001E-3</v>
      </c>
      <c r="E95" s="1">
        <f t="shared" si="16"/>
        <v>13860.850720803068</v>
      </c>
      <c r="F95" s="1">
        <f t="shared" si="17"/>
        <v>13861</v>
      </c>
      <c r="G95" s="1">
        <f t="shared" si="20"/>
        <v>-3.9810860005673021E-2</v>
      </c>
      <c r="J95" s="1">
        <f>G95</f>
        <v>-3.9810860005673021E-2</v>
      </c>
      <c r="N95" s="8">
        <f t="shared" si="21"/>
        <v>-3.6536183149053506E-2</v>
      </c>
      <c r="O95" s="61">
        <f t="shared" si="18"/>
        <v>-3.6828178582012108E-2</v>
      </c>
      <c r="P95" s="266">
        <f t="shared" si="19"/>
        <v>38077.014499999997</v>
      </c>
      <c r="Q95" s="1">
        <f>+(G95-O95)^2</f>
        <v>8.89638847505189E-6</v>
      </c>
      <c r="R95" s="1">
        <v>4</v>
      </c>
      <c r="S95" s="1">
        <f>+Q95*R95</f>
        <v>3.558555390020756E-5</v>
      </c>
      <c r="V95" s="8"/>
    </row>
    <row r="96" spans="1:22">
      <c r="A96" s="64" t="s">
        <v>71</v>
      </c>
      <c r="B96" s="35"/>
      <c r="C96" s="65">
        <v>53112.447800000002</v>
      </c>
      <c r="D96" s="65">
        <v>2.9999999999999997E-4</v>
      </c>
      <c r="E96" s="1">
        <f t="shared" si="16"/>
        <v>13924.345692403902</v>
      </c>
      <c r="F96" s="1">
        <f t="shared" si="17"/>
        <v>13924.5</v>
      </c>
      <c r="G96" s="1">
        <f t="shared" si="20"/>
        <v>-4.1151869998429902E-2</v>
      </c>
      <c r="J96" s="1">
        <f>G96</f>
        <v>-4.1151869998429902E-2</v>
      </c>
      <c r="N96" s="8">
        <f t="shared" si="21"/>
        <v>-3.6687696883080836E-2</v>
      </c>
      <c r="O96" s="61">
        <f t="shared" si="18"/>
        <v>-3.6991560870663819E-2</v>
      </c>
      <c r="P96" s="266">
        <f t="shared" si="19"/>
        <v>38093.947800000002</v>
      </c>
      <c r="V96" s="8"/>
    </row>
    <row r="97" spans="1:22">
      <c r="A97" s="64" t="s">
        <v>71</v>
      </c>
      <c r="B97" s="35"/>
      <c r="C97" s="65">
        <v>53163.387000000002</v>
      </c>
      <c r="D97" s="65">
        <v>2.2000000000000001E-3</v>
      </c>
      <c r="E97" s="1">
        <f t="shared" si="16"/>
        <v>14115.352941869065</v>
      </c>
      <c r="F97" s="1">
        <f t="shared" si="17"/>
        <v>14115.5</v>
      </c>
      <c r="G97" s="1">
        <f t="shared" si="20"/>
        <v>-3.9218530000653118E-2</v>
      </c>
      <c r="J97" s="1">
        <f>G97</f>
        <v>-3.9218530000653118E-2</v>
      </c>
      <c r="N97" s="8">
        <f t="shared" si="21"/>
        <v>-3.7143431106690647E-2</v>
      </c>
      <c r="O97" s="61">
        <f t="shared" si="18"/>
        <v>-3.7482700896861731E-2</v>
      </c>
      <c r="P97" s="266">
        <f t="shared" si="19"/>
        <v>38144.887000000002</v>
      </c>
      <c r="U97" s="1">
        <v>108000</v>
      </c>
      <c r="V97" s="8">
        <f>D$11+D$12*U97+D$13*U97^2</f>
        <v>-0.22560404883946955</v>
      </c>
    </row>
    <row r="98" spans="1:22">
      <c r="A98" s="64" t="s">
        <v>71</v>
      </c>
      <c r="B98" s="35"/>
      <c r="C98" s="65">
        <v>53164.455000000002</v>
      </c>
      <c r="D98" s="65">
        <v>2.8E-3</v>
      </c>
      <c r="E98" s="1">
        <f t="shared" si="16"/>
        <v>14119.35763260682</v>
      </c>
      <c r="F98" s="1">
        <f t="shared" si="17"/>
        <v>14119.5</v>
      </c>
      <c r="G98" s="1">
        <f t="shared" si="20"/>
        <v>-3.7967570002365392E-2</v>
      </c>
      <c r="J98" s="1">
        <f>G98</f>
        <v>-3.7967570002365392E-2</v>
      </c>
      <c r="N98" s="8">
        <f t="shared" si="21"/>
        <v>-3.7152975278912842E-2</v>
      </c>
      <c r="O98" s="61">
        <f t="shared" si="18"/>
        <v>-3.749298184526445E-2</v>
      </c>
      <c r="P98" s="266">
        <f t="shared" si="19"/>
        <v>38145.955000000002</v>
      </c>
      <c r="U98" s="1">
        <v>110000</v>
      </c>
      <c r="V98" s="8">
        <f>D$11+D$12*U98+D$13*U98^2</f>
        <v>-0.2284544019496591</v>
      </c>
    </row>
    <row r="99" spans="1:22">
      <c r="A99" s="17" t="s">
        <v>61</v>
      </c>
      <c r="B99" s="19"/>
      <c r="C99" s="67">
        <v>53377.933900000004</v>
      </c>
      <c r="D99" s="67">
        <v>2.0000000000000001E-4</v>
      </c>
      <c r="E99" s="1">
        <f t="shared" si="16"/>
        <v>14919.841690225478</v>
      </c>
      <c r="F99" s="1">
        <f t="shared" si="17"/>
        <v>14920</v>
      </c>
      <c r="G99" s="1">
        <f t="shared" si="20"/>
        <v>-4.2219199996907264E-2</v>
      </c>
      <c r="K99" s="1">
        <f>G99</f>
        <v>-4.2219199996907264E-2</v>
      </c>
      <c r="N99" s="8">
        <f t="shared" si="21"/>
        <v>-3.9063002744879574E-2</v>
      </c>
      <c r="O99" s="61">
        <f t="shared" si="18"/>
        <v>-3.9546570671878674E-2</v>
      </c>
      <c r="P99" s="266">
        <f t="shared" si="19"/>
        <v>38359.433900000004</v>
      </c>
      <c r="Q99" s="1">
        <f>+(G99-O99)^2</f>
        <v>7.1429475090027775E-6</v>
      </c>
      <c r="R99" s="1">
        <v>1</v>
      </c>
      <c r="S99" s="1">
        <f>+Q99*R99</f>
        <v>7.1429475090027775E-6</v>
      </c>
      <c r="U99" s="1">
        <v>112000</v>
      </c>
      <c r="V99" s="8">
        <f>D$11+D$12*U99+D$13*U99^2</f>
        <v>-0.23125648227843648</v>
      </c>
    </row>
    <row r="100" spans="1:22">
      <c r="A100" s="79" t="s">
        <v>84</v>
      </c>
      <c r="B100" s="35" t="s">
        <v>54</v>
      </c>
      <c r="C100" s="53">
        <v>53381.936399999999</v>
      </c>
      <c r="D100" s="53">
        <v>6.9999999999999999E-4</v>
      </c>
      <c r="E100" s="1">
        <f t="shared" si="16"/>
        <v>14934.849906215979</v>
      </c>
      <c r="F100" s="1">
        <f t="shared" si="17"/>
        <v>14935</v>
      </c>
      <c r="G100" s="1">
        <f t="shared" si="20"/>
        <v>-4.0028100003837608E-2</v>
      </c>
      <c r="J100" s="1">
        <f t="shared" ref="J100:J132" si="22">G100</f>
        <v>-4.0028100003837608E-2</v>
      </c>
      <c r="N100" s="8">
        <f t="shared" si="21"/>
        <v>-3.9098793390712802E-2</v>
      </c>
      <c r="O100" s="61">
        <f t="shared" si="18"/>
        <v>-3.9584977599815337E-2</v>
      </c>
      <c r="P100" s="266">
        <f t="shared" si="19"/>
        <v>38363.436399999999</v>
      </c>
      <c r="V100" s="8"/>
    </row>
    <row r="101" spans="1:22">
      <c r="A101" s="78" t="s">
        <v>84</v>
      </c>
      <c r="B101" s="49" t="s">
        <v>54</v>
      </c>
      <c r="C101" s="50">
        <v>53382.471599999997</v>
      </c>
      <c r="D101" s="50">
        <v>5.9999999999999995E-4</v>
      </c>
      <c r="E101" s="1">
        <f t="shared" si="16"/>
        <v>14936.856751237367</v>
      </c>
      <c r="F101" s="1">
        <f t="shared" si="17"/>
        <v>14937</v>
      </c>
      <c r="G101" s="1">
        <f t="shared" si="20"/>
        <v>-3.8202620002266485E-2</v>
      </c>
      <c r="J101" s="1">
        <f t="shared" si="22"/>
        <v>-3.8202620002266485E-2</v>
      </c>
      <c r="N101" s="8">
        <f t="shared" si="21"/>
        <v>-3.9103565476823907E-2</v>
      </c>
      <c r="O101" s="61">
        <f t="shared" si="18"/>
        <v>-3.9590098318380909E-2</v>
      </c>
      <c r="P101" s="266">
        <f t="shared" si="19"/>
        <v>38363.971599999997</v>
      </c>
      <c r="V101" s="8"/>
    </row>
    <row r="102" spans="1:22">
      <c r="A102" s="78" t="s">
        <v>84</v>
      </c>
      <c r="B102" s="49" t="s">
        <v>53</v>
      </c>
      <c r="C102" s="50">
        <v>53382.596799999999</v>
      </c>
      <c r="D102" s="50">
        <v>5.9999999999999995E-4</v>
      </c>
      <c r="E102" s="1">
        <f t="shared" si="16"/>
        <v>14937.326214983037</v>
      </c>
      <c r="F102" s="1">
        <f t="shared" si="17"/>
        <v>14937.5</v>
      </c>
      <c r="G102" s="1">
        <f t="shared" si="20"/>
        <v>-4.6346250004717149E-2</v>
      </c>
      <c r="J102" s="1">
        <f t="shared" si="22"/>
        <v>-4.6346250004717149E-2</v>
      </c>
      <c r="N102" s="8">
        <f t="shared" si="21"/>
        <v>-3.9104758498351683E-2</v>
      </c>
      <c r="O102" s="61">
        <f t="shared" si="18"/>
        <v>-3.9591378490479674E-2</v>
      </c>
      <c r="P102" s="266">
        <f t="shared" si="19"/>
        <v>38364.096799999999</v>
      </c>
      <c r="V102" s="8"/>
    </row>
    <row r="103" spans="1:22">
      <c r="A103" s="51" t="s">
        <v>74</v>
      </c>
      <c r="B103" s="49" t="s">
        <v>53</v>
      </c>
      <c r="C103" s="50">
        <v>53401.268700000001</v>
      </c>
      <c r="D103" s="52">
        <v>1E-4</v>
      </c>
      <c r="E103" s="1">
        <f t="shared" si="16"/>
        <v>15007.340433135045</v>
      </c>
      <c r="F103" s="1">
        <f t="shared" si="17"/>
        <v>15007.5</v>
      </c>
      <c r="G103" s="1">
        <f t="shared" si="20"/>
        <v>-4.2554450003081001E-2</v>
      </c>
      <c r="J103" s="1">
        <f t="shared" si="22"/>
        <v>-4.2554450003081001E-2</v>
      </c>
      <c r="N103" s="8">
        <f t="shared" si="21"/>
        <v>-3.9271781512240089E-2</v>
      </c>
      <c r="O103" s="61">
        <f t="shared" si="18"/>
        <v>-3.9770572806035416E-2</v>
      </c>
      <c r="P103" s="266">
        <f t="shared" si="19"/>
        <v>38382.768700000001</v>
      </c>
      <c r="U103" s="1">
        <v>114000</v>
      </c>
      <c r="V103" s="8">
        <f t="shared" ref="V103:V114" si="23">D$11+D$12*U103+D$13*U103^2</f>
        <v>-0.23401028982580158</v>
      </c>
    </row>
    <row r="104" spans="1:22">
      <c r="A104" s="13" t="s">
        <v>74</v>
      </c>
      <c r="B104" s="49" t="s">
        <v>53</v>
      </c>
      <c r="C104" s="50">
        <v>53401.268700000001</v>
      </c>
      <c r="D104" s="50">
        <v>1E-4</v>
      </c>
      <c r="E104" s="1">
        <f t="shared" si="16"/>
        <v>15007.340433135045</v>
      </c>
      <c r="F104" s="1">
        <f t="shared" si="17"/>
        <v>15007.5</v>
      </c>
      <c r="G104" s="1">
        <f t="shared" si="20"/>
        <v>-4.2554450003081001E-2</v>
      </c>
      <c r="J104" s="1">
        <f t="shared" si="22"/>
        <v>-4.2554450003081001E-2</v>
      </c>
      <c r="N104" s="8">
        <f t="shared" si="21"/>
        <v>-3.9271781512240089E-2</v>
      </c>
      <c r="O104" s="61">
        <f t="shared" si="18"/>
        <v>-3.9770572806035416E-2</v>
      </c>
      <c r="P104" s="266">
        <f t="shared" si="19"/>
        <v>38382.768700000001</v>
      </c>
      <c r="U104" s="1">
        <v>116000</v>
      </c>
      <c r="V104" s="8">
        <f t="shared" si="23"/>
        <v>-0.23671582459175455</v>
      </c>
    </row>
    <row r="105" spans="1:22">
      <c r="A105" s="51" t="s">
        <v>73</v>
      </c>
      <c r="B105" s="49" t="s">
        <v>54</v>
      </c>
      <c r="C105" s="50">
        <v>53405.002</v>
      </c>
      <c r="D105" s="50">
        <v>2.0000000000000001E-4</v>
      </c>
      <c r="E105" s="1">
        <f t="shared" si="16"/>
        <v>15021.339227078182</v>
      </c>
      <c r="F105" s="1">
        <f t="shared" si="17"/>
        <v>15021.5</v>
      </c>
      <c r="G105" s="1">
        <f t="shared" si="20"/>
        <v>-4.2876090003119316E-2</v>
      </c>
      <c r="J105" s="1">
        <f t="shared" si="22"/>
        <v>-4.2876090003119316E-2</v>
      </c>
      <c r="N105" s="8">
        <f t="shared" si="21"/>
        <v>-3.9305186115017765E-2</v>
      </c>
      <c r="O105" s="61">
        <f t="shared" si="18"/>
        <v>-3.9806404573047703E-2</v>
      </c>
      <c r="P105" s="266">
        <f t="shared" si="19"/>
        <v>38386.502</v>
      </c>
      <c r="U105" s="1">
        <v>118000</v>
      </c>
      <c r="V105" s="8">
        <f t="shared" si="23"/>
        <v>-0.23937308657629536</v>
      </c>
    </row>
    <row r="106" spans="1:22">
      <c r="A106" s="13" t="s">
        <v>78</v>
      </c>
      <c r="B106" s="32"/>
      <c r="C106" s="52">
        <v>53406.601699999999</v>
      </c>
      <c r="D106" s="52">
        <v>1E-4</v>
      </c>
      <c r="E106" s="1">
        <f t="shared" si="16"/>
        <v>15027.337638850828</v>
      </c>
      <c r="F106" s="1">
        <f t="shared" si="17"/>
        <v>15027.5</v>
      </c>
      <c r="G106" s="1">
        <f t="shared" si="20"/>
        <v>-4.3299650002154522E-2</v>
      </c>
      <c r="J106" s="1">
        <f t="shared" si="22"/>
        <v>-4.3299650002154522E-2</v>
      </c>
      <c r="N106" s="8">
        <f t="shared" si="21"/>
        <v>-3.9319502373351065E-2</v>
      </c>
      <c r="O106" s="61">
        <f t="shared" si="18"/>
        <v>-3.9821760320532668E-2</v>
      </c>
      <c r="P106" s="266">
        <f t="shared" si="19"/>
        <v>38388.101699999999</v>
      </c>
      <c r="U106" s="1">
        <v>120000</v>
      </c>
      <c r="V106" s="8">
        <f t="shared" si="23"/>
        <v>-0.24198207577942388</v>
      </c>
    </row>
    <row r="107" spans="1:22">
      <c r="A107" s="51" t="s">
        <v>72</v>
      </c>
      <c r="B107" s="49" t="s">
        <v>53</v>
      </c>
      <c r="C107" s="50">
        <v>53408.468500000003</v>
      </c>
      <c r="D107" s="50">
        <v>1E-4</v>
      </c>
      <c r="E107" s="1">
        <f t="shared" si="16"/>
        <v>15034.337598278975</v>
      </c>
      <c r="F107" s="1">
        <f t="shared" si="17"/>
        <v>15034.5</v>
      </c>
      <c r="G107" s="1">
        <f t="shared" si="20"/>
        <v>-4.331046999868704E-2</v>
      </c>
      <c r="J107" s="1">
        <f t="shared" si="22"/>
        <v>-4.331046999868704E-2</v>
      </c>
      <c r="N107" s="8">
        <f t="shared" si="21"/>
        <v>-3.9336204674739902E-2</v>
      </c>
      <c r="O107" s="61">
        <f t="shared" si="18"/>
        <v>-3.9839674810162248E-2</v>
      </c>
      <c r="P107" s="266">
        <f t="shared" si="19"/>
        <v>38389.968500000003</v>
      </c>
      <c r="U107" s="1">
        <v>122000</v>
      </c>
      <c r="V107" s="8">
        <f t="shared" si="23"/>
        <v>-0.24454279220114028</v>
      </c>
    </row>
    <row r="108" spans="1:22">
      <c r="A108" s="13" t="s">
        <v>78</v>
      </c>
      <c r="B108" s="32"/>
      <c r="C108" s="52">
        <v>53408.602700000003</v>
      </c>
      <c r="D108" s="52">
        <v>2.0000000000000001E-4</v>
      </c>
      <c r="E108" s="1">
        <f t="shared" si="16"/>
        <v>15034.840809418496</v>
      </c>
      <c r="F108" s="1">
        <f t="shared" si="17"/>
        <v>15035</v>
      </c>
      <c r="G108" s="1">
        <f t="shared" si="20"/>
        <v>-4.2454099995666184E-2</v>
      </c>
      <c r="J108" s="1">
        <f t="shared" si="22"/>
        <v>-4.2454099995666184E-2</v>
      </c>
      <c r="N108" s="8">
        <f t="shared" si="21"/>
        <v>-3.9337397696267679E-2</v>
      </c>
      <c r="O108" s="61">
        <f t="shared" si="18"/>
        <v>-3.9840954393936492E-2</v>
      </c>
      <c r="P108" s="266">
        <f t="shared" si="19"/>
        <v>38390.102700000003</v>
      </c>
      <c r="U108" s="1">
        <v>124000</v>
      </c>
      <c r="V108" s="8">
        <f t="shared" si="23"/>
        <v>-0.24705523584144451</v>
      </c>
    </row>
    <row r="109" spans="1:22">
      <c r="A109" s="51" t="s">
        <v>72</v>
      </c>
      <c r="B109" s="49" t="s">
        <v>53</v>
      </c>
      <c r="C109" s="50">
        <v>53408.603000000003</v>
      </c>
      <c r="D109" s="50">
        <v>1E-4</v>
      </c>
      <c r="E109" s="7">
        <f t="shared" si="16"/>
        <v>15034.841934331624</v>
      </c>
      <c r="F109" s="7">
        <f t="shared" si="17"/>
        <v>15035</v>
      </c>
      <c r="G109" s="7">
        <f t="shared" si="20"/>
        <v>-4.2154099995968863E-2</v>
      </c>
      <c r="J109" s="1">
        <f t="shared" si="22"/>
        <v>-4.2154099995968863E-2</v>
      </c>
      <c r="N109" s="8">
        <f t="shared" si="21"/>
        <v>-3.9337397696267679E-2</v>
      </c>
      <c r="O109" s="61">
        <f t="shared" si="18"/>
        <v>-3.9840954393936492E-2</v>
      </c>
      <c r="P109" s="266">
        <f t="shared" si="19"/>
        <v>38390.103000000003</v>
      </c>
      <c r="U109" s="1">
        <v>126000</v>
      </c>
      <c r="V109" s="8">
        <f t="shared" si="23"/>
        <v>-0.24951940670033645</v>
      </c>
    </row>
    <row r="110" spans="1:22">
      <c r="A110" s="64" t="s">
        <v>74</v>
      </c>
      <c r="B110" s="35" t="s">
        <v>54</v>
      </c>
      <c r="C110" s="53">
        <v>53473.273500000003</v>
      </c>
      <c r="D110" s="65">
        <v>6.9999999999999999E-4</v>
      </c>
      <c r="E110" s="1">
        <f t="shared" si="16"/>
        <v>15277.337582605185</v>
      </c>
      <c r="F110" s="1">
        <f t="shared" si="17"/>
        <v>15277.5</v>
      </c>
      <c r="G110" s="1">
        <f t="shared" si="20"/>
        <v>-4.33146499999566E-2</v>
      </c>
      <c r="J110" s="1">
        <f t="shared" si="22"/>
        <v>-4.33146499999566E-2</v>
      </c>
      <c r="N110" s="8">
        <f t="shared" si="21"/>
        <v>-3.9916013137238235E-2</v>
      </c>
      <c r="O110" s="61">
        <f t="shared" si="18"/>
        <v>-4.0461196950155161E-2</v>
      </c>
      <c r="P110" s="266">
        <f t="shared" si="19"/>
        <v>38454.773500000003</v>
      </c>
      <c r="U110" s="1">
        <v>128000</v>
      </c>
      <c r="V110" s="8">
        <f t="shared" si="23"/>
        <v>-0.25193530477781628</v>
      </c>
    </row>
    <row r="111" spans="1:22">
      <c r="A111" s="13" t="s">
        <v>74</v>
      </c>
      <c r="B111" s="49" t="s">
        <v>54</v>
      </c>
      <c r="C111" s="50">
        <v>53473.273500000003</v>
      </c>
      <c r="D111" s="50">
        <v>6.9999999999999999E-4</v>
      </c>
      <c r="E111" s="1">
        <f t="shared" si="16"/>
        <v>15277.337582605185</v>
      </c>
      <c r="F111" s="1">
        <f t="shared" si="17"/>
        <v>15277.5</v>
      </c>
      <c r="G111" s="1">
        <f t="shared" si="20"/>
        <v>-4.33146499999566E-2</v>
      </c>
      <c r="J111" s="1">
        <f t="shared" si="22"/>
        <v>-4.33146499999566E-2</v>
      </c>
      <c r="N111" s="8">
        <f t="shared" si="21"/>
        <v>-3.9916013137238235E-2</v>
      </c>
      <c r="O111" s="61">
        <f t="shared" si="18"/>
        <v>-4.0461196950155161E-2</v>
      </c>
      <c r="P111" s="266">
        <f t="shared" si="19"/>
        <v>38454.773500000003</v>
      </c>
      <c r="U111" s="1">
        <v>130000</v>
      </c>
      <c r="V111" s="8">
        <f t="shared" si="23"/>
        <v>-0.25430293007388388</v>
      </c>
    </row>
    <row r="112" spans="1:22">
      <c r="A112" s="51" t="s">
        <v>74</v>
      </c>
      <c r="B112" s="49" t="s">
        <v>53</v>
      </c>
      <c r="C112" s="50">
        <v>53474.073499999999</v>
      </c>
      <c r="D112" s="52">
        <v>1E-4</v>
      </c>
      <c r="E112" s="1">
        <f t="shared" si="16"/>
        <v>15280.337350948059</v>
      </c>
      <c r="F112" s="1">
        <f t="shared" si="17"/>
        <v>15280.5</v>
      </c>
      <c r="G112" s="1">
        <f t="shared" si="20"/>
        <v>-4.3376430003263522E-2</v>
      </c>
      <c r="J112" s="1">
        <f t="shared" si="22"/>
        <v>-4.3376430003263522E-2</v>
      </c>
      <c r="N112" s="8">
        <f t="shared" si="21"/>
        <v>-3.9923171266404878E-2</v>
      </c>
      <c r="O112" s="61">
        <f t="shared" si="18"/>
        <v>-4.0468865609830491E-2</v>
      </c>
      <c r="P112" s="266">
        <f t="shared" si="19"/>
        <v>38455.573499999999</v>
      </c>
      <c r="U112" s="1">
        <v>132000</v>
      </c>
      <c r="V112" s="8">
        <f t="shared" si="23"/>
        <v>-0.25662228258853925</v>
      </c>
    </row>
    <row r="113" spans="1:22">
      <c r="A113" s="13" t="s">
        <v>74</v>
      </c>
      <c r="B113" s="49" t="s">
        <v>53</v>
      </c>
      <c r="C113" s="50">
        <v>53474.073499999999</v>
      </c>
      <c r="D113" s="50">
        <v>1E-4</v>
      </c>
      <c r="E113" s="1">
        <f t="shared" si="16"/>
        <v>15280.337350948059</v>
      </c>
      <c r="F113" s="1">
        <f t="shared" si="17"/>
        <v>15280.5</v>
      </c>
      <c r="G113" s="1">
        <f t="shared" si="20"/>
        <v>-4.3376430003263522E-2</v>
      </c>
      <c r="J113" s="1">
        <f t="shared" si="22"/>
        <v>-4.3376430003263522E-2</v>
      </c>
      <c r="N113" s="8">
        <f t="shared" si="21"/>
        <v>-3.9923171266404878E-2</v>
      </c>
      <c r="O113" s="61">
        <f t="shared" si="18"/>
        <v>-4.0468865609830491E-2</v>
      </c>
      <c r="P113" s="266">
        <f t="shared" si="19"/>
        <v>38455.573499999999</v>
      </c>
      <c r="U113" s="1">
        <v>134000</v>
      </c>
      <c r="V113" s="8">
        <f t="shared" si="23"/>
        <v>-0.25889336232178251</v>
      </c>
    </row>
    <row r="114" spans="1:22">
      <c r="A114" s="51" t="s">
        <v>71</v>
      </c>
      <c r="B114" s="49"/>
      <c r="C114" s="52">
        <v>53476.4732</v>
      </c>
      <c r="D114" s="52">
        <v>8.9999999999999998E-4</v>
      </c>
      <c r="E114" s="1">
        <f t="shared" si="16"/>
        <v>15289.335531063607</v>
      </c>
      <c r="F114" s="1">
        <f t="shared" si="17"/>
        <v>15289.5</v>
      </c>
      <c r="G114" s="1">
        <f t="shared" si="20"/>
        <v>-4.3861770005605649E-2</v>
      </c>
      <c r="J114" s="1">
        <f t="shared" si="22"/>
        <v>-4.3861770005605649E-2</v>
      </c>
      <c r="N114" s="8">
        <f t="shared" si="21"/>
        <v>-3.994464565390482E-2</v>
      </c>
      <c r="O114" s="61">
        <f t="shared" si="18"/>
        <v>-4.0491870937173949E-2</v>
      </c>
      <c r="P114" s="266">
        <f t="shared" si="19"/>
        <v>38457.9732</v>
      </c>
      <c r="U114" s="1">
        <v>136000</v>
      </c>
      <c r="V114" s="8">
        <f t="shared" si="23"/>
        <v>-0.26111616927361359</v>
      </c>
    </row>
    <row r="115" spans="1:22">
      <c r="A115" s="78" t="s">
        <v>84</v>
      </c>
      <c r="B115" s="49" t="s">
        <v>53</v>
      </c>
      <c r="C115" s="50">
        <v>53509.805699999997</v>
      </c>
      <c r="D115" s="50">
        <v>5.9999999999999995E-4</v>
      </c>
      <c r="E115" s="1">
        <f t="shared" si="16"/>
        <v>15414.322753925309</v>
      </c>
      <c r="F115" s="1">
        <f t="shared" si="17"/>
        <v>15414.5</v>
      </c>
      <c r="G115" s="1">
        <f t="shared" si="20"/>
        <v>-4.7269270005926955E-2</v>
      </c>
      <c r="J115" s="1">
        <f t="shared" si="22"/>
        <v>-4.7269270005926955E-2</v>
      </c>
      <c r="N115" s="8">
        <f t="shared" si="21"/>
        <v>-4.0242901035848405E-2</v>
      </c>
      <c r="O115" s="61">
        <f t="shared" si="18"/>
        <v>-4.0811288301363567E-2</v>
      </c>
      <c r="P115" s="266">
        <f t="shared" si="19"/>
        <v>38491.305699999997</v>
      </c>
      <c r="V115" s="8"/>
    </row>
    <row r="116" spans="1:22">
      <c r="A116" s="78" t="s">
        <v>84</v>
      </c>
      <c r="B116" s="49" t="s">
        <v>54</v>
      </c>
      <c r="C116" s="50">
        <v>53511.813499999997</v>
      </c>
      <c r="D116" s="50">
        <v>5.0000000000000001E-4</v>
      </c>
      <c r="E116" s="1">
        <f t="shared" si="16"/>
        <v>15421.851422523874</v>
      </c>
      <c r="F116" s="1">
        <f t="shared" si="17"/>
        <v>15422</v>
      </c>
      <c r="G116" s="1">
        <f t="shared" si="20"/>
        <v>-3.9623720003874041E-2</v>
      </c>
      <c r="J116" s="1">
        <f t="shared" si="22"/>
        <v>-3.9623720003874041E-2</v>
      </c>
      <c r="N116" s="8">
        <f t="shared" si="21"/>
        <v>-4.0260796358765019E-2</v>
      </c>
      <c r="O116" s="61">
        <f t="shared" si="18"/>
        <v>-4.0830447346830383E-2</v>
      </c>
      <c r="P116" s="266">
        <f t="shared" si="19"/>
        <v>38493.313499999997</v>
      </c>
      <c r="V116" s="8"/>
    </row>
    <row r="117" spans="1:22">
      <c r="A117" s="78" t="s">
        <v>84</v>
      </c>
      <c r="B117" s="49" t="s">
        <v>53</v>
      </c>
      <c r="C117" s="50">
        <v>53513.809300000001</v>
      </c>
      <c r="D117" s="50">
        <v>5.9999999999999995E-4</v>
      </c>
      <c r="E117" s="1">
        <f t="shared" ref="E117:E132" si="24">(C117-C$7)/C$8</f>
        <v>15429.335094597314</v>
      </c>
      <c r="F117" s="1">
        <f t="shared" ref="F117:F132" si="25">ROUND(2*E117,0)/2</f>
        <v>15429.5</v>
      </c>
      <c r="G117" s="1">
        <f t="shared" si="20"/>
        <v>-4.3978170004265849E-2</v>
      </c>
      <c r="J117" s="1">
        <f t="shared" si="22"/>
        <v>-4.3978170004265849E-2</v>
      </c>
      <c r="N117" s="8">
        <f t="shared" si="21"/>
        <v>-4.0278691681681647E-2</v>
      </c>
      <c r="O117" s="61">
        <f t="shared" ref="O117:O132" si="26">D$11+D$12*F117+D$13*F117^2</f>
        <v>-4.0849605713461204E-2</v>
      </c>
      <c r="P117" s="266">
        <f t="shared" ref="P117:P132" si="27">C117-15018.5</f>
        <v>38495.309300000001</v>
      </c>
      <c r="V117" s="8"/>
    </row>
    <row r="118" spans="1:22">
      <c r="A118" s="78" t="s">
        <v>84</v>
      </c>
      <c r="B118" s="49" t="s">
        <v>53</v>
      </c>
      <c r="C118" s="50">
        <v>53514.614699999998</v>
      </c>
      <c r="D118" s="50">
        <v>6.9999999999999999E-4</v>
      </c>
      <c r="E118" s="1">
        <f t="shared" si="24"/>
        <v>15432.355111376508</v>
      </c>
      <c r="F118" s="1">
        <f t="shared" si="25"/>
        <v>15432.5</v>
      </c>
      <c r="G118" s="1">
        <f t="shared" si="20"/>
        <v>-3.863995000574505E-2</v>
      </c>
      <c r="J118" s="1">
        <f t="shared" si="22"/>
        <v>-3.863995000574505E-2</v>
      </c>
      <c r="N118" s="8">
        <f t="shared" si="21"/>
        <v>-4.028584981084829E-2</v>
      </c>
      <c r="O118" s="61">
        <f t="shared" si="26"/>
        <v>-4.0857268870039459E-2</v>
      </c>
      <c r="P118" s="266">
        <f t="shared" si="27"/>
        <v>38496.114699999998</v>
      </c>
      <c r="V118" s="8"/>
    </row>
    <row r="119" spans="1:22">
      <c r="A119" s="78" t="s">
        <v>84</v>
      </c>
      <c r="B119" s="49" t="s">
        <v>53</v>
      </c>
      <c r="C119" s="50">
        <v>53531.410300000003</v>
      </c>
      <c r="D119" s="50">
        <v>5.9999999999999995E-4</v>
      </c>
      <c r="E119" s="1">
        <f t="shared" si="24"/>
        <v>15495.333747851326</v>
      </c>
      <c r="F119" s="1">
        <f t="shared" si="25"/>
        <v>15495.5</v>
      </c>
      <c r="G119" s="1">
        <f t="shared" si="20"/>
        <v>-4.4337330000416841E-2</v>
      </c>
      <c r="J119" s="1">
        <f t="shared" si="22"/>
        <v>-4.4337330000416841E-2</v>
      </c>
      <c r="N119" s="8">
        <f t="shared" si="21"/>
        <v>-4.0436170523347859E-2</v>
      </c>
      <c r="O119" s="61">
        <f t="shared" si="26"/>
        <v>-4.1018170068404622E-2</v>
      </c>
      <c r="P119" s="266">
        <f t="shared" si="27"/>
        <v>38512.910300000003</v>
      </c>
      <c r="V119" s="8"/>
    </row>
    <row r="120" spans="1:22">
      <c r="A120" s="78" t="s">
        <v>84</v>
      </c>
      <c r="B120" s="49" t="s">
        <v>54</v>
      </c>
      <c r="C120" s="50">
        <v>53531.811399999999</v>
      </c>
      <c r="D120" s="50">
        <v>5.0000000000000001E-4</v>
      </c>
      <c r="E120" s="1">
        <f t="shared" si="24"/>
        <v>15496.837756704224</v>
      </c>
      <c r="F120" s="1">
        <f t="shared" si="25"/>
        <v>15497</v>
      </c>
      <c r="G120" s="1">
        <f t="shared" si="20"/>
        <v>-4.3268220004392788E-2</v>
      </c>
      <c r="J120" s="1">
        <f t="shared" si="22"/>
        <v>-4.3268220004392788E-2</v>
      </c>
      <c r="N120" s="8">
        <f t="shared" si="21"/>
        <v>-4.0439749587931173E-2</v>
      </c>
      <c r="O120" s="61">
        <f t="shared" si="26"/>
        <v>-4.1022000465519126E-2</v>
      </c>
      <c r="P120" s="266">
        <f t="shared" si="27"/>
        <v>38513.311399999999</v>
      </c>
      <c r="V120" s="8"/>
    </row>
    <row r="121" spans="1:22">
      <c r="A121" s="78" t="s">
        <v>84</v>
      </c>
      <c r="B121" s="49" t="s">
        <v>53</v>
      </c>
      <c r="C121" s="50">
        <v>53531.946000000004</v>
      </c>
      <c r="D121" s="50">
        <v>6.9999999999999999E-4</v>
      </c>
      <c r="E121" s="1">
        <f t="shared" si="24"/>
        <v>15497.342467727934</v>
      </c>
      <c r="F121" s="1">
        <f t="shared" si="25"/>
        <v>15497.5</v>
      </c>
      <c r="G121" s="1">
        <f t="shared" si="20"/>
        <v>-4.2011849996924866E-2</v>
      </c>
      <c r="J121" s="1">
        <f t="shared" si="22"/>
        <v>-4.2011849996924866E-2</v>
      </c>
      <c r="N121" s="8">
        <f t="shared" si="21"/>
        <v>-4.0440942609458949E-2</v>
      </c>
      <c r="O121" s="61">
        <f t="shared" si="26"/>
        <v>-4.1023277258523193E-2</v>
      </c>
      <c r="P121" s="266">
        <f t="shared" si="27"/>
        <v>38513.446000000004</v>
      </c>
      <c r="V121" s="8"/>
    </row>
    <row r="122" spans="1:22">
      <c r="A122" s="78" t="s">
        <v>84</v>
      </c>
      <c r="B122" s="49" t="s">
        <v>54</v>
      </c>
      <c r="C122" s="50">
        <v>53532.345999999998</v>
      </c>
      <c r="D122" s="50">
        <v>4.0000000000000002E-4</v>
      </c>
      <c r="E122" s="1">
        <f t="shared" si="24"/>
        <v>15498.842351899357</v>
      </c>
      <c r="F122" s="1">
        <f t="shared" si="25"/>
        <v>15499</v>
      </c>
      <c r="G122" s="1">
        <f t="shared" si="20"/>
        <v>-4.2042740002216306E-2</v>
      </c>
      <c r="J122" s="1">
        <f t="shared" si="22"/>
        <v>-4.2042740002216306E-2</v>
      </c>
      <c r="N122" s="8">
        <f t="shared" si="21"/>
        <v>-4.0444521674042277E-2</v>
      </c>
      <c r="O122" s="61">
        <f t="shared" si="26"/>
        <v>-4.1027107619433116E-2</v>
      </c>
      <c r="P122" s="266">
        <f t="shared" si="27"/>
        <v>38513.845999999998</v>
      </c>
      <c r="V122" s="8"/>
    </row>
    <row r="123" spans="1:22">
      <c r="A123" s="78" t="s">
        <v>85</v>
      </c>
      <c r="B123" s="49" t="s">
        <v>53</v>
      </c>
      <c r="C123" s="50">
        <v>54138.927000000003</v>
      </c>
      <c r="D123" s="50">
        <v>1E-4</v>
      </c>
      <c r="E123" s="1">
        <f t="shared" si="24"/>
        <v>17773.345453397364</v>
      </c>
      <c r="F123" s="1">
        <f t="shared" si="25"/>
        <v>17773.5</v>
      </c>
      <c r="G123" s="1">
        <f t="shared" si="20"/>
        <v>-4.1215609999198932E-2</v>
      </c>
      <c r="J123" s="1">
        <f t="shared" si="22"/>
        <v>-4.1215609999198932E-2</v>
      </c>
      <c r="N123" s="8">
        <f t="shared" si="21"/>
        <v>-4.5871576603887798E-2</v>
      </c>
      <c r="O123" s="61">
        <f t="shared" si="26"/>
        <v>-4.6803974458285616E-2</v>
      </c>
      <c r="P123" s="266">
        <f t="shared" si="27"/>
        <v>39120.427000000003</v>
      </c>
      <c r="V123" s="8"/>
    </row>
    <row r="124" spans="1:22">
      <c r="A124" s="78" t="s">
        <v>83</v>
      </c>
      <c r="B124" s="49" t="s">
        <v>54</v>
      </c>
      <c r="C124" s="50">
        <v>54169.862100000028</v>
      </c>
      <c r="D124" s="50">
        <v>2.9999999999999997E-4</v>
      </c>
      <c r="E124" s="1">
        <f t="shared" si="24"/>
        <v>17889.343120477617</v>
      </c>
      <c r="F124" s="1">
        <f t="shared" si="25"/>
        <v>17889.5</v>
      </c>
      <c r="G124" s="1">
        <f t="shared" si="20"/>
        <v>-4.1837769975245465E-2</v>
      </c>
      <c r="J124" s="1">
        <f t="shared" si="22"/>
        <v>-4.1837769975245465E-2</v>
      </c>
      <c r="N124" s="8">
        <f t="shared" si="21"/>
        <v>-4.6148357598331455E-2</v>
      </c>
      <c r="O124" s="61">
        <f t="shared" si="26"/>
        <v>-4.7096922693769749E-2</v>
      </c>
      <c r="P124" s="266">
        <f t="shared" si="27"/>
        <v>39151.362100000028</v>
      </c>
      <c r="U124" s="1">
        <v>150000</v>
      </c>
      <c r="V124" s="8">
        <f t="shared" ref="V124:V130" si="28">D$11+D$12*U124+D$13*U124^2</f>
        <v>-0.27532418005688941</v>
      </c>
    </row>
    <row r="125" spans="1:22">
      <c r="A125" s="77" t="s">
        <v>82</v>
      </c>
      <c r="B125" s="49"/>
      <c r="C125" s="52">
        <v>54174.5285</v>
      </c>
      <c r="D125" s="52">
        <v>8.0000000000000004E-4</v>
      </c>
      <c r="E125" s="1">
        <f t="shared" si="24"/>
        <v>17906.840769221588</v>
      </c>
      <c r="F125" s="1">
        <f t="shared" si="25"/>
        <v>17907</v>
      </c>
      <c r="G125" s="1">
        <f t="shared" si="20"/>
        <v>-4.246481999871321E-2</v>
      </c>
      <c r="J125" s="1">
        <f t="shared" si="22"/>
        <v>-4.246481999871321E-2</v>
      </c>
      <c r="N125" s="8">
        <f t="shared" si="21"/>
        <v>-4.6190113351803549E-2</v>
      </c>
      <c r="O125" s="61">
        <f t="shared" si="26"/>
        <v>-4.7141103373513987E-2</v>
      </c>
      <c r="P125" s="266">
        <f t="shared" si="27"/>
        <v>39156.0285</v>
      </c>
      <c r="U125" s="1">
        <v>138000</v>
      </c>
      <c r="V125" s="8">
        <f t="shared" si="28"/>
        <v>-0.26329070344403238</v>
      </c>
    </row>
    <row r="126" spans="1:22">
      <c r="A126" s="77" t="s">
        <v>82</v>
      </c>
      <c r="B126" s="49"/>
      <c r="C126" s="52">
        <v>54176.394999999997</v>
      </c>
      <c r="D126" s="52">
        <v>1.8E-3</v>
      </c>
      <c r="E126" s="1">
        <f t="shared" si="24"/>
        <v>17913.839603736582</v>
      </c>
      <c r="F126" s="1">
        <f t="shared" si="25"/>
        <v>17914</v>
      </c>
      <c r="G126" s="1">
        <f t="shared" si="20"/>
        <v>-4.2775640009494964E-2</v>
      </c>
      <c r="J126" s="1">
        <f t="shared" si="22"/>
        <v>-4.2775640009494964E-2</v>
      </c>
      <c r="N126" s="8">
        <f t="shared" ref="N126:N132" si="29">+C$11+C$12*F126</f>
        <v>-4.6206815653192401E-2</v>
      </c>
      <c r="O126" s="61">
        <f t="shared" si="26"/>
        <v>-4.7158774610563933E-2</v>
      </c>
      <c r="P126" s="266">
        <f t="shared" si="27"/>
        <v>39157.894999999997</v>
      </c>
      <c r="U126" s="1">
        <v>140000</v>
      </c>
      <c r="V126" s="8">
        <f t="shared" si="28"/>
        <v>-0.26541696483303906</v>
      </c>
    </row>
    <row r="127" spans="1:22">
      <c r="A127" s="77" t="s">
        <v>82</v>
      </c>
      <c r="B127" s="49"/>
      <c r="C127" s="52">
        <v>54176.530299999999</v>
      </c>
      <c r="D127" s="52">
        <v>1.1999999999999999E-3</v>
      </c>
      <c r="E127" s="1">
        <f t="shared" si="24"/>
        <v>17914.346939557578</v>
      </c>
      <c r="F127" s="1">
        <f t="shared" si="25"/>
        <v>17914.5</v>
      </c>
      <c r="G127" s="1">
        <f t="shared" si="20"/>
        <v>-4.0819270005158614E-2</v>
      </c>
      <c r="J127" s="1">
        <f t="shared" si="22"/>
        <v>-4.0819270005158614E-2</v>
      </c>
      <c r="N127" s="8">
        <f t="shared" si="29"/>
        <v>-4.6208008674720163E-2</v>
      </c>
      <c r="O127" s="61">
        <f t="shared" si="26"/>
        <v>-4.7160036819153921E-2</v>
      </c>
      <c r="P127" s="266">
        <f t="shared" si="27"/>
        <v>39158.030299999999</v>
      </c>
      <c r="U127" s="1">
        <v>142000</v>
      </c>
      <c r="V127" s="8">
        <f t="shared" si="28"/>
        <v>-0.26749495344063351</v>
      </c>
    </row>
    <row r="128" spans="1:22">
      <c r="A128" s="77" t="s">
        <v>82</v>
      </c>
      <c r="B128" s="49"/>
      <c r="C128" s="52">
        <v>54187.4637</v>
      </c>
      <c r="D128" s="52">
        <v>5.0000000000000001E-4</v>
      </c>
      <c r="E128" s="1">
        <f t="shared" si="24"/>
        <v>17955.344023557773</v>
      </c>
      <c r="F128" s="1">
        <f t="shared" si="25"/>
        <v>17955.5</v>
      </c>
      <c r="G128" s="1">
        <f t="shared" si="20"/>
        <v>-4.1596930001105648E-2</v>
      </c>
      <c r="J128" s="1">
        <f t="shared" si="22"/>
        <v>-4.1596930001105648E-2</v>
      </c>
      <c r="N128" s="8">
        <f t="shared" si="29"/>
        <v>-4.6305836439997666E-2</v>
      </c>
      <c r="O128" s="61">
        <f t="shared" si="26"/>
        <v>-4.7263527656515647E-2</v>
      </c>
      <c r="P128" s="266">
        <f t="shared" si="27"/>
        <v>39168.9637</v>
      </c>
      <c r="U128" s="1">
        <v>144000</v>
      </c>
      <c r="V128" s="8">
        <f t="shared" si="28"/>
        <v>-0.26952466926681573</v>
      </c>
    </row>
    <row r="129" spans="1:22">
      <c r="A129" s="77" t="s">
        <v>82</v>
      </c>
      <c r="B129" s="49"/>
      <c r="C129" s="52">
        <v>54187.595500000003</v>
      </c>
      <c r="D129" s="52">
        <v>5.9999999999999995E-4</v>
      </c>
      <c r="E129" s="1">
        <f t="shared" si="24"/>
        <v>17955.838235392275</v>
      </c>
      <c r="F129" s="1">
        <f t="shared" si="25"/>
        <v>17956</v>
      </c>
      <c r="G129" s="1">
        <f t="shared" si="20"/>
        <v>-4.314056000293931E-2</v>
      </c>
      <c r="J129" s="1">
        <f t="shared" si="22"/>
        <v>-4.314056000293931E-2</v>
      </c>
      <c r="N129" s="8">
        <f t="shared" si="29"/>
        <v>-4.6307029461525442E-2</v>
      </c>
      <c r="O129" s="61">
        <f t="shared" si="26"/>
        <v>-4.7264789614690578E-2</v>
      </c>
      <c r="P129" s="266">
        <f t="shared" si="27"/>
        <v>39169.095500000003</v>
      </c>
      <c r="U129" s="1">
        <v>146000</v>
      </c>
      <c r="V129" s="1">
        <f t="shared" si="28"/>
        <v>-0.27150611231158583</v>
      </c>
    </row>
    <row r="130" spans="1:22">
      <c r="A130" s="77" t="s">
        <v>82</v>
      </c>
      <c r="B130" s="49"/>
      <c r="C130" s="52">
        <v>54220.398000000001</v>
      </c>
      <c r="D130" s="52">
        <v>2.3999999999999998E-3</v>
      </c>
      <c r="E130" s="1">
        <f t="shared" si="24"/>
        <v>18078.838111726818</v>
      </c>
      <c r="F130" s="1">
        <f t="shared" si="25"/>
        <v>18079</v>
      </c>
      <c r="G130" s="1">
        <f t="shared" si="20"/>
        <v>-4.3173540005227551E-2</v>
      </c>
      <c r="J130" s="1">
        <f t="shared" si="22"/>
        <v>-4.3173540005227551E-2</v>
      </c>
      <c r="N130" s="8">
        <f t="shared" si="29"/>
        <v>-4.6600512757357937E-2</v>
      </c>
      <c r="O130" s="61">
        <f t="shared" si="26"/>
        <v>-4.7575139664763406E-2</v>
      </c>
      <c r="P130" s="266">
        <f t="shared" si="27"/>
        <v>39201.898000000001</v>
      </c>
      <c r="U130" s="1">
        <v>148000</v>
      </c>
      <c r="V130" s="1">
        <f t="shared" si="28"/>
        <v>-0.27343928257494376</v>
      </c>
    </row>
    <row r="131" spans="1:22">
      <c r="A131" s="81" t="s">
        <v>86</v>
      </c>
      <c r="B131" s="82" t="s">
        <v>53</v>
      </c>
      <c r="C131" s="81">
        <v>54882.841899999999</v>
      </c>
      <c r="D131" s="81">
        <v>6.9999999999999999E-4</v>
      </c>
      <c r="E131" s="1">
        <f t="shared" si="24"/>
        <v>20562.810911927318</v>
      </c>
      <c r="F131" s="1">
        <f t="shared" si="25"/>
        <v>20563</v>
      </c>
      <c r="G131" s="1">
        <f t="shared" si="20"/>
        <v>-5.0427380003384314E-2</v>
      </c>
      <c r="J131" s="1">
        <f t="shared" si="22"/>
        <v>-5.0427380003384314E-2</v>
      </c>
      <c r="N131" s="8">
        <f t="shared" si="29"/>
        <v>-5.2527443707340915E-2</v>
      </c>
      <c r="O131" s="61">
        <f t="shared" si="26"/>
        <v>-5.3803621236226749E-2</v>
      </c>
      <c r="P131" s="266">
        <f t="shared" si="27"/>
        <v>39864.341899999999</v>
      </c>
    </row>
    <row r="132" spans="1:22">
      <c r="A132" s="81" t="s">
        <v>86</v>
      </c>
      <c r="B132" s="82" t="s">
        <v>54</v>
      </c>
      <c r="C132" s="81">
        <v>54882.975700000003</v>
      </c>
      <c r="D132" s="81">
        <v>6.9999999999999999E-4</v>
      </c>
      <c r="E132" s="1">
        <f t="shared" si="24"/>
        <v>20563.312623182675</v>
      </c>
      <c r="F132" s="1">
        <f t="shared" si="25"/>
        <v>20563.5</v>
      </c>
      <c r="G132" s="1">
        <f t="shared" si="20"/>
        <v>-4.9971009997534566E-2</v>
      </c>
      <c r="J132" s="1">
        <f t="shared" si="22"/>
        <v>-4.9971009997534566E-2</v>
      </c>
      <c r="N132" s="8">
        <f t="shared" si="29"/>
        <v>-5.2528636728868691E-2</v>
      </c>
      <c r="O132" s="61">
        <f t="shared" si="26"/>
        <v>-5.3804867460491991E-2</v>
      </c>
      <c r="P132" s="266">
        <f t="shared" si="27"/>
        <v>39864.475700000003</v>
      </c>
    </row>
    <row r="133" spans="1:22">
      <c r="F133" s="8"/>
      <c r="N133" s="8"/>
      <c r="O133" s="61"/>
      <c r="P133" s="4"/>
    </row>
    <row r="134" spans="1:22">
      <c r="F134" s="8"/>
      <c r="N134" s="8"/>
      <c r="O134" s="61"/>
      <c r="P134" s="4"/>
    </row>
    <row r="135" spans="1:22">
      <c r="F135" s="8"/>
      <c r="N135" s="8"/>
      <c r="O135" s="61"/>
      <c r="P135" s="4"/>
    </row>
    <row r="136" spans="1:22">
      <c r="F136" s="8"/>
      <c r="N136" s="8"/>
      <c r="O136" s="61"/>
      <c r="P136" s="4"/>
    </row>
    <row r="137" spans="1:22">
      <c r="F137" s="8"/>
      <c r="N137" s="8"/>
      <c r="O137" s="61"/>
      <c r="P137" s="4"/>
    </row>
    <row r="138" spans="1:22">
      <c r="F138" s="8"/>
      <c r="N138" s="8"/>
      <c r="O138" s="61"/>
      <c r="P138" s="4"/>
    </row>
    <row r="139" spans="1:22">
      <c r="F139" s="8"/>
      <c r="N139" s="8"/>
      <c r="O139" s="61"/>
      <c r="P139" s="4"/>
    </row>
    <row r="140" spans="1:22">
      <c r="F140" s="8"/>
      <c r="N140" s="8"/>
      <c r="O140" s="61"/>
      <c r="P140" s="4"/>
    </row>
    <row r="141" spans="1:22">
      <c r="F141" s="8"/>
      <c r="N141" s="8"/>
      <c r="O141" s="61"/>
      <c r="P141" s="4"/>
    </row>
    <row r="142" spans="1:22">
      <c r="F142" s="8"/>
      <c r="N142" s="8"/>
      <c r="O142" s="61"/>
      <c r="P142" s="4"/>
    </row>
    <row r="143" spans="1:22">
      <c r="F143" s="8"/>
      <c r="N143" s="8"/>
      <c r="O143" s="61"/>
      <c r="P143" s="4"/>
    </row>
    <row r="144" spans="1:22">
      <c r="F144" s="8"/>
      <c r="N144" s="8"/>
      <c r="O144" s="61"/>
      <c r="P144" s="4"/>
    </row>
    <row r="145" spans="6:16">
      <c r="F145" s="8"/>
      <c r="N145" s="8"/>
      <c r="O145" s="61"/>
      <c r="P145" s="4"/>
    </row>
    <row r="146" spans="6:16">
      <c r="F146" s="8"/>
      <c r="N146" s="8"/>
      <c r="O146" s="61"/>
      <c r="P146" s="4"/>
    </row>
    <row r="147" spans="6:16">
      <c r="F147" s="8"/>
      <c r="N147" s="8"/>
      <c r="O147" s="61"/>
      <c r="P147" s="4"/>
    </row>
    <row r="148" spans="6:16">
      <c r="F148" s="8"/>
      <c r="N148" s="8"/>
      <c r="O148" s="61"/>
      <c r="P148" s="4"/>
    </row>
    <row r="149" spans="6:16">
      <c r="F149" s="8"/>
      <c r="N149" s="8"/>
      <c r="O149" s="61"/>
      <c r="P149" s="4"/>
    </row>
    <row r="150" spans="6:16">
      <c r="F150" s="8"/>
      <c r="N150" s="8"/>
      <c r="O150" s="61"/>
      <c r="P150" s="4"/>
    </row>
    <row r="151" spans="6:16">
      <c r="F151" s="8"/>
      <c r="N151" s="8"/>
      <c r="O151" s="61"/>
      <c r="P151" s="4"/>
    </row>
    <row r="152" spans="6:16">
      <c r="F152" s="8"/>
      <c r="N152" s="8"/>
      <c r="O152" s="61"/>
      <c r="P152" s="4"/>
    </row>
    <row r="153" spans="6:16">
      <c r="F153" s="8"/>
      <c r="N153" s="8"/>
      <c r="O153" s="61"/>
      <c r="P153" s="4"/>
    </row>
    <row r="154" spans="6:16">
      <c r="F154" s="8"/>
      <c r="N154" s="8"/>
      <c r="O154" s="61"/>
      <c r="P154" s="4"/>
    </row>
    <row r="155" spans="6:16">
      <c r="F155" s="8"/>
      <c r="N155" s="8"/>
      <c r="O155" s="61"/>
      <c r="P155" s="4"/>
    </row>
    <row r="156" spans="6:16">
      <c r="F156" s="8"/>
      <c r="N156" s="8"/>
      <c r="O156" s="61"/>
      <c r="P156" s="4"/>
    </row>
    <row r="157" spans="6:16">
      <c r="F157" s="8"/>
      <c r="N157" s="8"/>
      <c r="O157" s="61"/>
      <c r="P157" s="4"/>
    </row>
    <row r="158" spans="6:16">
      <c r="F158" s="8"/>
      <c r="N158" s="8"/>
      <c r="O158" s="61"/>
      <c r="P158" s="4"/>
    </row>
    <row r="159" spans="6:16">
      <c r="F159" s="8"/>
      <c r="N159" s="8"/>
      <c r="O159" s="61"/>
      <c r="P159" s="4"/>
    </row>
    <row r="160" spans="6:16">
      <c r="F160" s="8"/>
      <c r="N160" s="8"/>
      <c r="O160" s="61"/>
      <c r="P160" s="4"/>
    </row>
    <row r="161" spans="6:16">
      <c r="F161" s="8"/>
      <c r="N161" s="8"/>
      <c r="O161" s="61"/>
      <c r="P161" s="4"/>
    </row>
    <row r="162" spans="6:16">
      <c r="F162" s="8"/>
      <c r="N162" s="8"/>
      <c r="O162" s="61"/>
      <c r="P162" s="4"/>
    </row>
    <row r="163" spans="6:16">
      <c r="F163" s="8"/>
      <c r="N163" s="8"/>
      <c r="O163" s="61"/>
      <c r="P163" s="4"/>
    </row>
    <row r="164" spans="6:16">
      <c r="F164" s="8"/>
      <c r="N164" s="8"/>
      <c r="O164" s="61"/>
      <c r="P164" s="4"/>
    </row>
    <row r="165" spans="6:16">
      <c r="F165" s="8"/>
      <c r="N165" s="8"/>
      <c r="O165" s="61"/>
      <c r="P165" s="4"/>
    </row>
    <row r="166" spans="6:16">
      <c r="F166" s="8"/>
      <c r="N166" s="8"/>
      <c r="O166" s="61"/>
      <c r="P166" s="4"/>
    </row>
    <row r="167" spans="6:16">
      <c r="F167" s="8"/>
      <c r="N167" s="8"/>
      <c r="O167" s="61"/>
      <c r="P167" s="4"/>
    </row>
    <row r="168" spans="6:16">
      <c r="F168" s="8"/>
      <c r="N168" s="8"/>
      <c r="O168" s="61"/>
      <c r="P168" s="4"/>
    </row>
    <row r="169" spans="6:16">
      <c r="F169" s="8"/>
      <c r="N169" s="8"/>
      <c r="O169" s="61"/>
      <c r="P169" s="4"/>
    </row>
    <row r="170" spans="6:16">
      <c r="F170" s="8"/>
      <c r="N170" s="8"/>
      <c r="O170" s="61"/>
      <c r="P170" s="4"/>
    </row>
    <row r="171" spans="6:16">
      <c r="F171" s="8"/>
      <c r="N171" s="8"/>
      <c r="O171" s="61"/>
      <c r="P171" s="4"/>
    </row>
    <row r="172" spans="6:16">
      <c r="F172" s="8"/>
      <c r="N172" s="8"/>
      <c r="O172" s="61"/>
      <c r="P172" s="4"/>
    </row>
    <row r="173" spans="6:16">
      <c r="F173" s="8"/>
      <c r="N173" s="8"/>
      <c r="O173" s="61"/>
      <c r="P173" s="4"/>
    </row>
    <row r="174" spans="6:16">
      <c r="F174" s="8"/>
      <c r="N174" s="8"/>
      <c r="O174" s="61"/>
      <c r="P174" s="4"/>
    </row>
    <row r="175" spans="6:16">
      <c r="F175" s="8"/>
      <c r="N175" s="8"/>
      <c r="O175" s="61"/>
      <c r="P175" s="4"/>
    </row>
    <row r="176" spans="6:16">
      <c r="F176" s="8"/>
      <c r="N176" s="8"/>
      <c r="O176" s="61"/>
      <c r="P176" s="4"/>
    </row>
    <row r="177" spans="6:16">
      <c r="F177" s="8"/>
      <c r="N177" s="8"/>
      <c r="O177" s="61"/>
      <c r="P177" s="4"/>
    </row>
    <row r="178" spans="6:16">
      <c r="F178" s="8"/>
      <c r="N178" s="8"/>
      <c r="O178" s="61"/>
      <c r="P178" s="4"/>
    </row>
    <row r="179" spans="6:16">
      <c r="F179" s="8"/>
      <c r="N179" s="8"/>
      <c r="O179" s="61"/>
      <c r="P179" s="4"/>
    </row>
    <row r="180" spans="6:16">
      <c r="F180" s="8"/>
      <c r="N180" s="8"/>
      <c r="O180" s="61"/>
      <c r="P180" s="4"/>
    </row>
    <row r="181" spans="6:16">
      <c r="F181" s="8"/>
      <c r="N181" s="8"/>
      <c r="O181" s="61"/>
      <c r="P181" s="4"/>
    </row>
    <row r="182" spans="6:16">
      <c r="F182" s="8"/>
      <c r="N182" s="8"/>
      <c r="O182" s="61"/>
      <c r="P182" s="4"/>
    </row>
    <row r="183" spans="6:16">
      <c r="F183" s="8"/>
      <c r="N183" s="8"/>
      <c r="O183" s="61"/>
      <c r="P183" s="4"/>
    </row>
    <row r="184" spans="6:16">
      <c r="F184" s="8"/>
      <c r="N184" s="8"/>
      <c r="O184" s="61"/>
      <c r="P184" s="4"/>
    </row>
    <row r="185" spans="6:16">
      <c r="F185" s="8"/>
      <c r="N185" s="8"/>
      <c r="O185" s="61"/>
      <c r="P185" s="4"/>
    </row>
    <row r="186" spans="6:16">
      <c r="F186" s="8"/>
      <c r="N186" s="8"/>
      <c r="O186" s="61"/>
      <c r="P186" s="4"/>
    </row>
    <row r="187" spans="6:16">
      <c r="F187" s="8"/>
      <c r="N187" s="8"/>
      <c r="O187" s="61"/>
      <c r="P187" s="4"/>
    </row>
    <row r="188" spans="6:16">
      <c r="F188" s="8"/>
      <c r="N188" s="8"/>
      <c r="O188" s="61"/>
      <c r="P188" s="4"/>
    </row>
    <row r="189" spans="6:16">
      <c r="F189" s="8"/>
      <c r="N189" s="8"/>
      <c r="O189" s="61"/>
      <c r="P189" s="4"/>
    </row>
    <row r="190" spans="6:16">
      <c r="F190" s="8"/>
      <c r="N190" s="8"/>
      <c r="O190" s="61"/>
      <c r="P190" s="4"/>
    </row>
    <row r="191" spans="6:16">
      <c r="F191" s="8"/>
      <c r="N191" s="8"/>
      <c r="O191" s="61"/>
      <c r="P191" s="4"/>
    </row>
    <row r="192" spans="6:16">
      <c r="F192" s="8"/>
      <c r="N192" s="8"/>
      <c r="O192" s="61"/>
      <c r="P192" s="4"/>
    </row>
    <row r="193" spans="6:16">
      <c r="F193" s="8"/>
      <c r="N193" s="8"/>
      <c r="O193" s="61"/>
      <c r="P193" s="4"/>
    </row>
    <row r="194" spans="6:16">
      <c r="F194" s="8"/>
      <c r="N194" s="8"/>
      <c r="O194" s="61"/>
      <c r="P194" s="4"/>
    </row>
    <row r="195" spans="6:16">
      <c r="F195" s="8"/>
      <c r="N195" s="8"/>
      <c r="O195" s="61"/>
      <c r="P195" s="4"/>
    </row>
    <row r="196" spans="6:16">
      <c r="F196" s="8"/>
      <c r="N196" s="8"/>
      <c r="O196" s="61"/>
      <c r="P196" s="4"/>
    </row>
    <row r="197" spans="6:16">
      <c r="F197" s="8"/>
      <c r="N197" s="8"/>
      <c r="O197" s="61"/>
      <c r="P197" s="4"/>
    </row>
    <row r="198" spans="6:16">
      <c r="F198" s="8"/>
      <c r="N198" s="8"/>
      <c r="O198" s="61"/>
      <c r="P198" s="4"/>
    </row>
    <row r="199" spans="6:16">
      <c r="F199" s="8"/>
      <c r="N199" s="8"/>
      <c r="O199" s="61"/>
      <c r="P199" s="4"/>
    </row>
    <row r="200" spans="6:16">
      <c r="F200" s="8"/>
      <c r="N200" s="8"/>
      <c r="O200" s="61"/>
      <c r="P200" s="4"/>
    </row>
    <row r="201" spans="6:16">
      <c r="F201" s="8"/>
      <c r="N201" s="8"/>
      <c r="O201" s="61"/>
      <c r="P201" s="4"/>
    </row>
    <row r="202" spans="6:16">
      <c r="F202" s="8"/>
      <c r="N202" s="8"/>
      <c r="O202" s="61"/>
      <c r="P202" s="4"/>
    </row>
    <row r="203" spans="6:16">
      <c r="F203" s="8"/>
      <c r="N203" s="8"/>
      <c r="O203" s="61"/>
      <c r="P203" s="4"/>
    </row>
    <row r="204" spans="6:16">
      <c r="F204" s="8"/>
      <c r="N204" s="8"/>
      <c r="O204" s="61"/>
      <c r="P204" s="4"/>
    </row>
    <row r="205" spans="6:16">
      <c r="F205" s="8"/>
      <c r="N205" s="8"/>
      <c r="O205" s="61"/>
      <c r="P205" s="4"/>
    </row>
    <row r="206" spans="6:16">
      <c r="F206" s="8"/>
      <c r="N206" s="8"/>
      <c r="O206" s="61"/>
      <c r="P206" s="4"/>
    </row>
    <row r="207" spans="6:16">
      <c r="F207" s="8"/>
      <c r="N207" s="8"/>
      <c r="O207" s="61"/>
      <c r="P207" s="4"/>
    </row>
    <row r="208" spans="6:16">
      <c r="F208" s="8"/>
      <c r="N208" s="8"/>
      <c r="O208" s="61"/>
      <c r="P208" s="4"/>
    </row>
    <row r="209" spans="6:16">
      <c r="F209" s="8"/>
      <c r="N209" s="8"/>
      <c r="O209" s="61"/>
      <c r="P209" s="4"/>
    </row>
    <row r="210" spans="6:16">
      <c r="F210" s="8"/>
      <c r="N210" s="8"/>
      <c r="O210" s="61"/>
      <c r="P210" s="4"/>
    </row>
    <row r="211" spans="6:16">
      <c r="F211" s="8"/>
      <c r="N211" s="8"/>
      <c r="O211" s="61"/>
      <c r="P211" s="4"/>
    </row>
    <row r="212" spans="6:16">
      <c r="F212" s="8"/>
      <c r="N212" s="8"/>
      <c r="O212" s="61"/>
      <c r="P212" s="4"/>
    </row>
    <row r="213" spans="6:16">
      <c r="F213" s="8"/>
      <c r="N213" s="8"/>
      <c r="O213" s="61"/>
      <c r="P213" s="4"/>
    </row>
    <row r="214" spans="6:16">
      <c r="F214" s="8"/>
      <c r="N214" s="8"/>
      <c r="O214" s="61"/>
      <c r="P214" s="4"/>
    </row>
    <row r="215" spans="6:16">
      <c r="F215" s="8"/>
      <c r="N215" s="8"/>
      <c r="O215" s="61"/>
      <c r="P215" s="4"/>
    </row>
    <row r="216" spans="6:16">
      <c r="F216" s="8"/>
      <c r="N216" s="8"/>
      <c r="O216" s="61"/>
      <c r="P216" s="4"/>
    </row>
    <row r="217" spans="6:16">
      <c r="F217" s="8"/>
      <c r="N217" s="8"/>
      <c r="O217" s="61"/>
      <c r="P217" s="4"/>
    </row>
    <row r="218" spans="6:16">
      <c r="F218" s="8"/>
      <c r="N218" s="8"/>
      <c r="O218" s="61"/>
      <c r="P218" s="4"/>
    </row>
    <row r="219" spans="6:16">
      <c r="F219" s="8"/>
      <c r="N219" s="8"/>
      <c r="O219" s="61"/>
      <c r="P219" s="4"/>
    </row>
    <row r="220" spans="6:16">
      <c r="F220" s="8"/>
      <c r="N220" s="8"/>
      <c r="O220" s="61"/>
      <c r="P220" s="4"/>
    </row>
    <row r="221" spans="6:16">
      <c r="F221" s="8"/>
      <c r="N221" s="8"/>
      <c r="O221" s="61"/>
      <c r="P221" s="4"/>
    </row>
    <row r="222" spans="6:16">
      <c r="F222" s="8"/>
      <c r="N222" s="8"/>
      <c r="O222" s="61"/>
      <c r="P222" s="4"/>
    </row>
    <row r="223" spans="6:16">
      <c r="F223" s="8"/>
      <c r="N223" s="8"/>
      <c r="O223" s="61"/>
      <c r="P223" s="4"/>
    </row>
    <row r="224" spans="6:16">
      <c r="F224" s="8"/>
      <c r="N224" s="8"/>
      <c r="O224" s="61"/>
      <c r="P224" s="4"/>
    </row>
    <row r="225" spans="6:16">
      <c r="F225" s="8"/>
      <c r="N225" s="8"/>
      <c r="O225" s="61"/>
      <c r="P225" s="4"/>
    </row>
    <row r="226" spans="6:16">
      <c r="F226" s="8"/>
      <c r="N226" s="8"/>
      <c r="O226" s="61"/>
      <c r="P226" s="4"/>
    </row>
    <row r="227" spans="6:16">
      <c r="F227" s="8"/>
      <c r="N227" s="8"/>
      <c r="O227" s="61"/>
      <c r="P227" s="4"/>
    </row>
    <row r="228" spans="6:16">
      <c r="F228" s="8"/>
      <c r="N228" s="8"/>
      <c r="O228" s="61"/>
      <c r="P228" s="4"/>
    </row>
    <row r="229" spans="6:16">
      <c r="F229" s="8"/>
      <c r="N229" s="8"/>
      <c r="O229" s="61"/>
      <c r="P229" s="4"/>
    </row>
    <row r="230" spans="6:16">
      <c r="F230" s="8"/>
      <c r="N230" s="8"/>
      <c r="O230" s="61"/>
      <c r="P230" s="4"/>
    </row>
    <row r="231" spans="6:16">
      <c r="F231" s="8"/>
      <c r="N231" s="8"/>
      <c r="O231" s="61"/>
      <c r="P231" s="4"/>
    </row>
    <row r="232" spans="6:16">
      <c r="F232" s="8"/>
      <c r="N232" s="8"/>
      <c r="O232" s="61"/>
      <c r="P232" s="4"/>
    </row>
    <row r="233" spans="6:16">
      <c r="F233" s="8"/>
      <c r="N233" s="8"/>
      <c r="O233" s="61"/>
      <c r="P233" s="4"/>
    </row>
    <row r="234" spans="6:16">
      <c r="F234" s="8"/>
      <c r="N234" s="8"/>
      <c r="O234" s="61"/>
      <c r="P234" s="4"/>
    </row>
    <row r="235" spans="6:16">
      <c r="F235" s="8"/>
      <c r="N235" s="8"/>
      <c r="O235" s="61"/>
      <c r="P235" s="4"/>
    </row>
    <row r="236" spans="6:16">
      <c r="F236" s="8"/>
      <c r="N236" s="8"/>
      <c r="O236" s="61"/>
      <c r="P236" s="4"/>
    </row>
    <row r="237" spans="6:16">
      <c r="F237" s="8"/>
      <c r="N237" s="8"/>
      <c r="O237" s="61"/>
      <c r="P237" s="4"/>
    </row>
    <row r="238" spans="6:16">
      <c r="F238" s="8"/>
      <c r="N238" s="8"/>
      <c r="O238" s="61"/>
      <c r="P238" s="4"/>
    </row>
    <row r="239" spans="6:16">
      <c r="F239" s="8"/>
      <c r="N239" s="8"/>
      <c r="O239" s="61"/>
      <c r="P239" s="4"/>
    </row>
    <row r="240" spans="6:16">
      <c r="F240" s="8"/>
      <c r="N240" s="8"/>
      <c r="O240" s="61"/>
      <c r="P240" s="4"/>
    </row>
    <row r="241" spans="6:16">
      <c r="F241" s="8"/>
      <c r="N241" s="8"/>
      <c r="O241" s="61"/>
      <c r="P241" s="4"/>
    </row>
    <row r="242" spans="6:16">
      <c r="F242" s="8"/>
      <c r="N242" s="8"/>
      <c r="O242" s="61"/>
      <c r="P242" s="4"/>
    </row>
    <row r="243" spans="6:16">
      <c r="F243" s="8"/>
      <c r="N243" s="8"/>
      <c r="O243" s="61"/>
      <c r="P243" s="4"/>
    </row>
    <row r="244" spans="6:16">
      <c r="F244" s="8"/>
      <c r="N244" s="8"/>
      <c r="O244" s="61"/>
      <c r="P244" s="4"/>
    </row>
    <row r="245" spans="6:16">
      <c r="F245" s="8"/>
      <c r="N245" s="8"/>
      <c r="O245" s="61"/>
      <c r="P245" s="4"/>
    </row>
    <row r="246" spans="6:16">
      <c r="F246" s="8"/>
      <c r="N246" s="8"/>
      <c r="O246" s="61"/>
      <c r="P246" s="4"/>
    </row>
    <row r="247" spans="6:16">
      <c r="F247" s="8"/>
      <c r="N247" s="8"/>
      <c r="O247" s="61"/>
      <c r="P247" s="4"/>
    </row>
    <row r="248" spans="6:16">
      <c r="F248" s="8"/>
      <c r="N248" s="8"/>
      <c r="O248" s="61"/>
      <c r="P248" s="4"/>
    </row>
    <row r="249" spans="6:16">
      <c r="F249" s="8"/>
      <c r="N249" s="8"/>
      <c r="O249" s="61"/>
      <c r="P249" s="4"/>
    </row>
    <row r="250" spans="6:16">
      <c r="F250" s="8"/>
      <c r="N250" s="8"/>
      <c r="O250" s="61"/>
      <c r="P250" s="4"/>
    </row>
    <row r="251" spans="6:16">
      <c r="F251" s="8"/>
      <c r="N251" s="8"/>
      <c r="O251" s="61"/>
      <c r="P251" s="4"/>
    </row>
    <row r="252" spans="6:16">
      <c r="F252" s="8"/>
      <c r="N252" s="8"/>
      <c r="O252" s="61"/>
      <c r="P252" s="4"/>
    </row>
    <row r="253" spans="6:16">
      <c r="F253" s="8"/>
      <c r="N253" s="8"/>
      <c r="O253" s="61"/>
      <c r="P253" s="4"/>
    </row>
    <row r="254" spans="6:16">
      <c r="F254" s="8"/>
      <c r="N254" s="8"/>
      <c r="O254" s="61"/>
      <c r="P254" s="4"/>
    </row>
    <row r="255" spans="6:16">
      <c r="F255" s="8"/>
      <c r="N255" s="8"/>
      <c r="O255" s="61"/>
      <c r="P255" s="4"/>
    </row>
    <row r="256" spans="6:16">
      <c r="F256" s="8"/>
      <c r="N256" s="8"/>
      <c r="O256" s="61"/>
      <c r="P256" s="4"/>
    </row>
    <row r="257" spans="6:16">
      <c r="F257" s="8"/>
      <c r="N257" s="8"/>
      <c r="O257" s="61"/>
      <c r="P257" s="4"/>
    </row>
    <row r="258" spans="6:16">
      <c r="F258" s="8"/>
      <c r="N258" s="8"/>
      <c r="O258" s="61"/>
      <c r="P258" s="4"/>
    </row>
    <row r="259" spans="6:16">
      <c r="F259" s="8"/>
      <c r="N259" s="8"/>
      <c r="O259" s="61"/>
      <c r="P259" s="4"/>
    </row>
    <row r="260" spans="6:16">
      <c r="F260" s="8"/>
      <c r="N260" s="8"/>
      <c r="O260" s="61"/>
      <c r="P260" s="4"/>
    </row>
    <row r="261" spans="6:16">
      <c r="F261" s="8"/>
      <c r="N261" s="8"/>
      <c r="O261" s="61"/>
      <c r="P261" s="4"/>
    </row>
    <row r="262" spans="6:16">
      <c r="F262" s="8"/>
      <c r="N262" s="8"/>
      <c r="O262" s="61"/>
      <c r="P262" s="4"/>
    </row>
    <row r="263" spans="6:16">
      <c r="F263" s="8"/>
      <c r="N263" s="8"/>
      <c r="O263" s="61"/>
      <c r="P263" s="4"/>
    </row>
    <row r="264" spans="6:16">
      <c r="F264" s="8"/>
      <c r="N264" s="8"/>
      <c r="O264" s="61"/>
      <c r="P264" s="4"/>
    </row>
    <row r="265" spans="6:16">
      <c r="F265" s="8"/>
      <c r="N265" s="8"/>
      <c r="O265" s="61"/>
      <c r="P265" s="4"/>
    </row>
    <row r="266" spans="6:16">
      <c r="F266" s="8"/>
      <c r="N266" s="8"/>
      <c r="O266" s="61"/>
      <c r="P266" s="4"/>
    </row>
    <row r="267" spans="6:16">
      <c r="F267" s="8"/>
      <c r="N267" s="8"/>
      <c r="O267" s="61"/>
      <c r="P267" s="4"/>
    </row>
    <row r="268" spans="6:16">
      <c r="F268" s="8"/>
      <c r="N268" s="8"/>
      <c r="O268" s="61"/>
      <c r="P268" s="4"/>
    </row>
    <row r="269" spans="6:16">
      <c r="F269" s="8"/>
      <c r="N269" s="8"/>
      <c r="O269" s="61"/>
      <c r="P269" s="4"/>
    </row>
    <row r="270" spans="6:16">
      <c r="F270" s="8"/>
      <c r="N270" s="8"/>
      <c r="O270" s="61"/>
      <c r="P270" s="4"/>
    </row>
    <row r="271" spans="6:16">
      <c r="F271" s="8"/>
      <c r="N271" s="8"/>
      <c r="O271" s="61"/>
      <c r="P271" s="4"/>
    </row>
    <row r="272" spans="6:16">
      <c r="F272" s="8"/>
      <c r="N272" s="8"/>
      <c r="O272" s="61"/>
      <c r="P272" s="4"/>
    </row>
    <row r="273" spans="6:16">
      <c r="F273" s="8"/>
      <c r="N273" s="8"/>
      <c r="O273" s="61"/>
      <c r="P273" s="4"/>
    </row>
    <row r="274" spans="6:16">
      <c r="F274" s="8"/>
      <c r="N274" s="8"/>
      <c r="O274" s="61"/>
      <c r="P274" s="4"/>
    </row>
    <row r="275" spans="6:16">
      <c r="F275" s="8"/>
      <c r="N275" s="8"/>
      <c r="O275" s="61"/>
      <c r="P275" s="4"/>
    </row>
    <row r="276" spans="6:16">
      <c r="F276" s="8"/>
      <c r="N276" s="8"/>
      <c r="O276" s="61"/>
      <c r="P276" s="4"/>
    </row>
    <row r="277" spans="6:16">
      <c r="F277" s="8"/>
      <c r="N277" s="8"/>
      <c r="O277" s="61"/>
      <c r="P277" s="4"/>
    </row>
    <row r="278" spans="6:16">
      <c r="F278" s="8"/>
      <c r="N278" s="8"/>
      <c r="O278" s="61"/>
      <c r="P278" s="4"/>
    </row>
    <row r="279" spans="6:16">
      <c r="F279" s="8"/>
      <c r="N279" s="8"/>
      <c r="O279" s="61"/>
      <c r="P279" s="4"/>
    </row>
    <row r="280" spans="6:16">
      <c r="F280" s="8"/>
      <c r="N280" s="8"/>
      <c r="O280" s="61"/>
      <c r="P280" s="4"/>
    </row>
    <row r="281" spans="6:16">
      <c r="F281" s="8"/>
      <c r="N281" s="8"/>
      <c r="O281" s="61"/>
      <c r="P281" s="4"/>
    </row>
    <row r="282" spans="6:16">
      <c r="F282" s="8"/>
      <c r="N282" s="8"/>
      <c r="O282" s="61"/>
      <c r="P282" s="4"/>
    </row>
    <row r="283" spans="6:16">
      <c r="F283" s="8"/>
      <c r="N283" s="8"/>
      <c r="O283" s="61"/>
      <c r="P283" s="4"/>
    </row>
    <row r="284" spans="6:16">
      <c r="F284" s="8"/>
      <c r="N284" s="8"/>
      <c r="O284" s="61"/>
      <c r="P284" s="4"/>
    </row>
    <row r="285" spans="6:16">
      <c r="F285" s="8"/>
      <c r="N285" s="8"/>
      <c r="O285" s="61"/>
      <c r="P285" s="4"/>
    </row>
    <row r="286" spans="6:16">
      <c r="F286" s="8"/>
      <c r="N286" s="8"/>
      <c r="O286" s="61"/>
      <c r="P286" s="4"/>
    </row>
    <row r="287" spans="6:16">
      <c r="F287" s="8"/>
      <c r="N287" s="8"/>
      <c r="O287" s="61"/>
      <c r="P287" s="4"/>
    </row>
    <row r="288" spans="6:16">
      <c r="F288" s="8"/>
      <c r="N288" s="8"/>
      <c r="O288" s="61"/>
      <c r="P288" s="4"/>
    </row>
    <row r="289" spans="6:16">
      <c r="F289" s="8"/>
      <c r="N289" s="8"/>
      <c r="O289" s="61"/>
      <c r="P289" s="4"/>
    </row>
    <row r="290" spans="6:16">
      <c r="F290" s="8"/>
      <c r="N290" s="8"/>
      <c r="O290" s="61"/>
      <c r="P290" s="4"/>
    </row>
    <row r="291" spans="6:16">
      <c r="F291" s="8"/>
      <c r="N291" s="8"/>
      <c r="O291" s="61"/>
      <c r="P291" s="4"/>
    </row>
    <row r="292" spans="6:16">
      <c r="F292" s="8"/>
      <c r="N292" s="8"/>
      <c r="O292" s="61"/>
      <c r="P292" s="4"/>
    </row>
    <row r="293" spans="6:16">
      <c r="F293" s="8"/>
      <c r="N293" s="8"/>
      <c r="O293" s="61"/>
      <c r="P293" s="4"/>
    </row>
    <row r="294" spans="6:16">
      <c r="F294" s="8"/>
      <c r="N294" s="8"/>
      <c r="O294" s="61"/>
      <c r="P294" s="4"/>
    </row>
    <row r="295" spans="6:16">
      <c r="F295" s="8"/>
      <c r="N295" s="8"/>
      <c r="O295" s="61"/>
      <c r="P295" s="4"/>
    </row>
    <row r="296" spans="6:16">
      <c r="F296" s="8"/>
      <c r="N296" s="8"/>
      <c r="O296" s="61"/>
      <c r="P296" s="4"/>
    </row>
    <row r="297" spans="6:16">
      <c r="F297" s="8"/>
      <c r="N297" s="8"/>
      <c r="O297" s="61"/>
      <c r="P297" s="4"/>
    </row>
    <row r="298" spans="6:16">
      <c r="F298" s="8"/>
      <c r="N298" s="8"/>
      <c r="O298" s="61"/>
      <c r="P298" s="4"/>
    </row>
    <row r="299" spans="6:16">
      <c r="F299" s="8"/>
      <c r="N299" s="8"/>
      <c r="O299" s="61"/>
      <c r="P299" s="4"/>
    </row>
    <row r="300" spans="6:16">
      <c r="F300" s="8"/>
      <c r="N300" s="8"/>
      <c r="O300" s="61"/>
      <c r="P300" s="4"/>
    </row>
    <row r="301" spans="6:16">
      <c r="F301" s="8"/>
      <c r="N301" s="8"/>
      <c r="O301" s="61"/>
      <c r="P301" s="4"/>
    </row>
    <row r="302" spans="6:16">
      <c r="F302" s="8"/>
      <c r="N302" s="8"/>
      <c r="O302" s="61"/>
      <c r="P302" s="4"/>
    </row>
    <row r="303" spans="6:16">
      <c r="F303" s="8"/>
      <c r="N303" s="8"/>
      <c r="O303" s="61"/>
      <c r="P303" s="4"/>
    </row>
    <row r="304" spans="6:16">
      <c r="F304" s="8"/>
      <c r="N304" s="8"/>
      <c r="O304" s="61"/>
      <c r="P304" s="4"/>
    </row>
    <row r="305" spans="6:16">
      <c r="F305" s="8"/>
      <c r="N305" s="8"/>
      <c r="O305" s="61"/>
      <c r="P305" s="4"/>
    </row>
    <row r="306" spans="6:16">
      <c r="F306" s="8"/>
      <c r="N306" s="8"/>
      <c r="O306" s="61"/>
      <c r="P306" s="4"/>
    </row>
    <row r="307" spans="6:16">
      <c r="F307" s="8"/>
      <c r="N307" s="8"/>
      <c r="O307" s="61"/>
      <c r="P307" s="4"/>
    </row>
    <row r="308" spans="6:16">
      <c r="F308" s="8"/>
      <c r="N308" s="8"/>
      <c r="O308" s="61"/>
      <c r="P308" s="4"/>
    </row>
    <row r="309" spans="6:16">
      <c r="F309" s="8"/>
      <c r="N309" s="8"/>
      <c r="O309" s="61"/>
      <c r="P309" s="4"/>
    </row>
    <row r="310" spans="6:16">
      <c r="F310" s="8"/>
      <c r="N310" s="8"/>
      <c r="O310" s="61"/>
      <c r="P310" s="4"/>
    </row>
    <row r="311" spans="6:16">
      <c r="F311" s="8"/>
      <c r="N311" s="8"/>
      <c r="O311" s="61"/>
      <c r="P311" s="4"/>
    </row>
    <row r="312" spans="6:16">
      <c r="F312" s="8"/>
      <c r="N312" s="8"/>
      <c r="O312" s="61"/>
      <c r="P312" s="4"/>
    </row>
    <row r="313" spans="6:16">
      <c r="F313" s="8"/>
      <c r="N313" s="8"/>
      <c r="O313" s="61"/>
      <c r="P313" s="4"/>
    </row>
    <row r="314" spans="6:16">
      <c r="F314" s="8"/>
      <c r="N314" s="8"/>
      <c r="O314" s="61"/>
      <c r="P314" s="4"/>
    </row>
    <row r="315" spans="6:16">
      <c r="F315" s="8"/>
      <c r="N315" s="8"/>
      <c r="O315" s="61"/>
      <c r="P315" s="4"/>
    </row>
    <row r="316" spans="6:16">
      <c r="F316" s="8"/>
      <c r="N316" s="8"/>
      <c r="O316" s="61"/>
      <c r="P316" s="4"/>
    </row>
    <row r="317" spans="6:16">
      <c r="F317" s="8"/>
      <c r="N317" s="8"/>
      <c r="O317" s="61"/>
      <c r="P317" s="4"/>
    </row>
    <row r="318" spans="6:16">
      <c r="F318" s="8"/>
      <c r="N318" s="8"/>
      <c r="O318" s="61"/>
      <c r="P318" s="4"/>
    </row>
    <row r="319" spans="6:16">
      <c r="F319" s="8"/>
      <c r="N319" s="8"/>
      <c r="O319" s="61"/>
      <c r="P319" s="4"/>
    </row>
    <row r="320" spans="6:16">
      <c r="F320" s="8"/>
      <c r="N320" s="8"/>
      <c r="O320" s="61"/>
      <c r="P320" s="4"/>
    </row>
    <row r="321" spans="15:15">
      <c r="O321" s="62"/>
    </row>
    <row r="322" spans="15:15">
      <c r="O322" s="62"/>
    </row>
    <row r="323" spans="15:15">
      <c r="O323" s="62"/>
    </row>
    <row r="324" spans="15:15">
      <c r="O324" s="62"/>
    </row>
    <row r="325" spans="15:15">
      <c r="O325" s="62"/>
    </row>
    <row r="326" spans="15:15">
      <c r="O326" s="62"/>
    </row>
    <row r="327" spans="15:15">
      <c r="O327" s="62"/>
    </row>
    <row r="328" spans="15:15">
      <c r="O328" s="62"/>
    </row>
    <row r="329" spans="15:15">
      <c r="O329" s="62"/>
    </row>
    <row r="330" spans="15:15">
      <c r="O330" s="62"/>
    </row>
    <row r="331" spans="15:15">
      <c r="O331" s="62"/>
    </row>
    <row r="332" spans="15:15">
      <c r="O332" s="62"/>
    </row>
    <row r="333" spans="15:15">
      <c r="O333" s="62"/>
    </row>
    <row r="334" spans="15:15">
      <c r="O334" s="62"/>
    </row>
    <row r="335" spans="15:15">
      <c r="O335" s="62"/>
    </row>
    <row r="336" spans="15:15">
      <c r="O336" s="62"/>
    </row>
    <row r="337" spans="15:15">
      <c r="O337" s="62"/>
    </row>
    <row r="338" spans="15:15">
      <c r="O338" s="62"/>
    </row>
    <row r="339" spans="15:15">
      <c r="O339" s="62"/>
    </row>
    <row r="340" spans="15:15">
      <c r="O340" s="62"/>
    </row>
    <row r="341" spans="15:15">
      <c r="O341" s="62"/>
    </row>
    <row r="342" spans="15:15">
      <c r="O342" s="62"/>
    </row>
    <row r="343" spans="15:15">
      <c r="O343" s="62"/>
    </row>
    <row r="344" spans="15:15">
      <c r="O344" s="62"/>
    </row>
    <row r="345" spans="15:15">
      <c r="O345" s="62"/>
    </row>
    <row r="346" spans="15:15">
      <c r="O346" s="62"/>
    </row>
    <row r="347" spans="15:15">
      <c r="O347" s="62"/>
    </row>
    <row r="348" spans="15:15">
      <c r="O348" s="62"/>
    </row>
    <row r="349" spans="15:15">
      <c r="O349" s="62"/>
    </row>
    <row r="350" spans="15:15">
      <c r="O350" s="62"/>
    </row>
    <row r="351" spans="15:15">
      <c r="O351" s="62"/>
    </row>
    <row r="352" spans="15:15">
      <c r="O352" s="62"/>
    </row>
    <row r="353" spans="15:15">
      <c r="O353" s="62"/>
    </row>
    <row r="354" spans="15:15">
      <c r="O354" s="62"/>
    </row>
    <row r="355" spans="15:15">
      <c r="O355" s="62"/>
    </row>
    <row r="356" spans="15:15">
      <c r="O356" s="62"/>
    </row>
    <row r="357" spans="15:15">
      <c r="O357" s="62"/>
    </row>
    <row r="358" spans="15:15">
      <c r="O358" s="62"/>
    </row>
    <row r="359" spans="15:15">
      <c r="O359" s="62"/>
    </row>
    <row r="360" spans="15:15">
      <c r="O360" s="62"/>
    </row>
    <row r="361" spans="15:15">
      <c r="O361" s="62"/>
    </row>
    <row r="362" spans="15:15">
      <c r="O362" s="62"/>
    </row>
    <row r="363" spans="15:15">
      <c r="O363" s="62"/>
    </row>
    <row r="364" spans="15:15">
      <c r="O364" s="62"/>
    </row>
    <row r="365" spans="15:15">
      <c r="O365" s="62"/>
    </row>
    <row r="366" spans="15:15">
      <c r="O366" s="62"/>
    </row>
    <row r="367" spans="15:15">
      <c r="O367" s="62"/>
    </row>
    <row r="368" spans="15:15">
      <c r="O368" s="62"/>
    </row>
    <row r="369" spans="15:15">
      <c r="O369" s="62"/>
    </row>
    <row r="370" spans="15:15">
      <c r="O370" s="62"/>
    </row>
    <row r="371" spans="15:15">
      <c r="O371" s="62"/>
    </row>
    <row r="372" spans="15:15">
      <c r="O372" s="62"/>
    </row>
    <row r="373" spans="15:15">
      <c r="O373" s="62"/>
    </row>
    <row r="374" spans="15:15">
      <c r="O374" s="62"/>
    </row>
    <row r="375" spans="15:15">
      <c r="O375" s="62"/>
    </row>
    <row r="376" spans="15:15">
      <c r="O376" s="62"/>
    </row>
    <row r="377" spans="15:15">
      <c r="O377" s="62"/>
    </row>
    <row r="378" spans="15:15">
      <c r="O378" s="62"/>
    </row>
    <row r="379" spans="15:15">
      <c r="O379" s="62"/>
    </row>
    <row r="380" spans="15:15">
      <c r="O380" s="62"/>
    </row>
    <row r="381" spans="15:15">
      <c r="O381" s="62"/>
    </row>
    <row r="382" spans="15:15">
      <c r="O382" s="62"/>
    </row>
    <row r="383" spans="15:15">
      <c r="O383" s="62"/>
    </row>
    <row r="384" spans="15:15">
      <c r="O384" s="62"/>
    </row>
    <row r="385" spans="15:15">
      <c r="O385" s="62"/>
    </row>
    <row r="386" spans="15:15">
      <c r="O386" s="62"/>
    </row>
    <row r="387" spans="15:15">
      <c r="O387" s="62"/>
    </row>
    <row r="388" spans="15:15">
      <c r="O388" s="62"/>
    </row>
    <row r="389" spans="15:15">
      <c r="O389" s="62"/>
    </row>
    <row r="390" spans="15:15">
      <c r="O390" s="62"/>
    </row>
    <row r="391" spans="15:15">
      <c r="O391" s="62"/>
    </row>
    <row r="392" spans="15:15">
      <c r="O392" s="62"/>
    </row>
    <row r="393" spans="15:15">
      <c r="O393" s="62"/>
    </row>
    <row r="394" spans="15:15">
      <c r="O394" s="62"/>
    </row>
    <row r="395" spans="15:15">
      <c r="O395" s="62"/>
    </row>
    <row r="396" spans="15:15">
      <c r="O396" s="62"/>
    </row>
    <row r="397" spans="15:15">
      <c r="O397" s="62"/>
    </row>
    <row r="398" spans="15:15">
      <c r="O398" s="62"/>
    </row>
    <row r="399" spans="15:15">
      <c r="O399" s="62"/>
    </row>
    <row r="400" spans="15:15">
      <c r="O400" s="62"/>
    </row>
    <row r="401" spans="15:15">
      <c r="O401" s="62"/>
    </row>
    <row r="402" spans="15:15">
      <c r="O402" s="62"/>
    </row>
    <row r="403" spans="15:15">
      <c r="O403" s="62"/>
    </row>
    <row r="404" spans="15:15">
      <c r="O404" s="62"/>
    </row>
    <row r="405" spans="15:15">
      <c r="O405" s="62"/>
    </row>
    <row r="406" spans="15:15">
      <c r="O406" s="62"/>
    </row>
    <row r="407" spans="15:15">
      <c r="O407" s="62"/>
    </row>
    <row r="408" spans="15:15">
      <c r="O408" s="62"/>
    </row>
    <row r="409" spans="15:15">
      <c r="O409" s="62"/>
    </row>
    <row r="410" spans="15:15">
      <c r="O410" s="62"/>
    </row>
    <row r="411" spans="15:15">
      <c r="O411" s="62"/>
    </row>
    <row r="412" spans="15:15">
      <c r="O412" s="62"/>
    </row>
    <row r="413" spans="15:15">
      <c r="O413" s="62"/>
    </row>
    <row r="414" spans="15:15">
      <c r="O414" s="62"/>
    </row>
    <row r="415" spans="15:15">
      <c r="O415" s="62"/>
    </row>
    <row r="416" spans="15:15">
      <c r="O416" s="62"/>
    </row>
    <row r="417" spans="15:15">
      <c r="O417" s="62"/>
    </row>
    <row r="418" spans="15:15">
      <c r="O418" s="62"/>
    </row>
    <row r="419" spans="15:15">
      <c r="O419" s="62"/>
    </row>
    <row r="420" spans="15:15">
      <c r="O420" s="62"/>
    </row>
    <row r="421" spans="15:15">
      <c r="O421" s="62"/>
    </row>
    <row r="422" spans="15:15">
      <c r="O422" s="62"/>
    </row>
    <row r="423" spans="15:15">
      <c r="O423" s="62"/>
    </row>
    <row r="424" spans="15:15">
      <c r="O424" s="62"/>
    </row>
    <row r="425" spans="15:15">
      <c r="O425" s="62"/>
    </row>
    <row r="426" spans="15:15">
      <c r="O426" s="62"/>
    </row>
    <row r="427" spans="15:15">
      <c r="O427" s="62"/>
    </row>
    <row r="428" spans="15:15">
      <c r="O428" s="62"/>
    </row>
    <row r="429" spans="15:15">
      <c r="O429" s="62"/>
    </row>
    <row r="430" spans="15:15">
      <c r="O430" s="62"/>
    </row>
    <row r="431" spans="15:15">
      <c r="O431" s="62"/>
    </row>
    <row r="432" spans="15:15">
      <c r="O432" s="62"/>
    </row>
    <row r="433" spans="15:15">
      <c r="O433" s="62"/>
    </row>
    <row r="434" spans="15:15">
      <c r="O434" s="62"/>
    </row>
    <row r="435" spans="15:15">
      <c r="O435" s="62"/>
    </row>
    <row r="436" spans="15:15">
      <c r="O436" s="62"/>
    </row>
    <row r="437" spans="15:15">
      <c r="O437" s="62"/>
    </row>
    <row r="438" spans="15:15">
      <c r="O438" s="62"/>
    </row>
    <row r="439" spans="15:15">
      <c r="O439" s="62"/>
    </row>
    <row r="440" spans="15:15">
      <c r="O440" s="62"/>
    </row>
    <row r="441" spans="15:15">
      <c r="O441" s="62"/>
    </row>
    <row r="442" spans="15:15">
      <c r="O442" s="62"/>
    </row>
    <row r="443" spans="15:15">
      <c r="O443" s="62"/>
    </row>
    <row r="444" spans="15:15">
      <c r="O444" s="62"/>
    </row>
    <row r="445" spans="15:15">
      <c r="O445" s="62"/>
    </row>
    <row r="446" spans="15:15">
      <c r="O446" s="62"/>
    </row>
    <row r="447" spans="15:15">
      <c r="O447" s="62"/>
    </row>
    <row r="448" spans="15:15">
      <c r="O448" s="62"/>
    </row>
    <row r="449" spans="15:15">
      <c r="O449" s="62"/>
    </row>
    <row r="450" spans="15:15">
      <c r="O450" s="62"/>
    </row>
    <row r="451" spans="15:15">
      <c r="O451" s="62"/>
    </row>
    <row r="452" spans="15:15">
      <c r="O452" s="62"/>
    </row>
    <row r="453" spans="15:15">
      <c r="O453" s="62"/>
    </row>
    <row r="454" spans="15:15">
      <c r="O454" s="62"/>
    </row>
    <row r="455" spans="15:15">
      <c r="O455" s="62"/>
    </row>
    <row r="456" spans="15:15">
      <c r="O456" s="62"/>
    </row>
    <row r="457" spans="15:15">
      <c r="O457" s="62"/>
    </row>
    <row r="458" spans="15:15">
      <c r="O458" s="62"/>
    </row>
    <row r="459" spans="15:15">
      <c r="O459" s="62"/>
    </row>
    <row r="460" spans="15:15">
      <c r="O460" s="62"/>
    </row>
    <row r="461" spans="15:15">
      <c r="O461" s="62"/>
    </row>
    <row r="462" spans="15:15">
      <c r="O462" s="62"/>
    </row>
    <row r="463" spans="15:15">
      <c r="O463" s="62"/>
    </row>
    <row r="464" spans="15:15">
      <c r="O464" s="62"/>
    </row>
    <row r="465" spans="15:15">
      <c r="O465" s="62"/>
    </row>
    <row r="466" spans="15:15">
      <c r="O466" s="62"/>
    </row>
    <row r="467" spans="15:15">
      <c r="O467" s="62"/>
    </row>
    <row r="468" spans="15:15">
      <c r="O468" s="62"/>
    </row>
    <row r="469" spans="15:15">
      <c r="O469" s="62"/>
    </row>
    <row r="470" spans="15:15">
      <c r="O470" s="62"/>
    </row>
    <row r="471" spans="15:15">
      <c r="O471" s="62"/>
    </row>
    <row r="472" spans="15:15">
      <c r="O472" s="62"/>
    </row>
    <row r="473" spans="15:15">
      <c r="O473" s="62"/>
    </row>
    <row r="474" spans="15:15">
      <c r="O474" s="62"/>
    </row>
    <row r="475" spans="15:15">
      <c r="O475" s="62"/>
    </row>
    <row r="476" spans="15:15">
      <c r="O476" s="62"/>
    </row>
    <row r="477" spans="15:15">
      <c r="O477" s="62"/>
    </row>
    <row r="478" spans="15:15">
      <c r="O478" s="62"/>
    </row>
    <row r="479" spans="15:15">
      <c r="O479" s="62"/>
    </row>
    <row r="480" spans="15:15">
      <c r="O480" s="62"/>
    </row>
    <row r="481" spans="15:15">
      <c r="O481" s="62"/>
    </row>
    <row r="482" spans="15:15">
      <c r="O482" s="62"/>
    </row>
    <row r="483" spans="15:15">
      <c r="O483" s="62"/>
    </row>
    <row r="484" spans="15:15">
      <c r="O484" s="62"/>
    </row>
    <row r="485" spans="15:15">
      <c r="O485" s="62"/>
    </row>
    <row r="486" spans="15:15">
      <c r="O486" s="62"/>
    </row>
    <row r="487" spans="15:15">
      <c r="O487" s="62"/>
    </row>
    <row r="488" spans="15:15">
      <c r="O488" s="62"/>
    </row>
    <row r="489" spans="15:15">
      <c r="O489" s="62"/>
    </row>
    <row r="490" spans="15:15">
      <c r="O490" s="62"/>
    </row>
    <row r="491" spans="15:15">
      <c r="O491" s="62"/>
    </row>
    <row r="492" spans="15:15">
      <c r="O492" s="62"/>
    </row>
    <row r="493" spans="15:15">
      <c r="O493" s="62"/>
    </row>
    <row r="494" spans="15:15">
      <c r="O494" s="62"/>
    </row>
    <row r="495" spans="15:15">
      <c r="O495" s="62"/>
    </row>
    <row r="496" spans="15:15">
      <c r="O496" s="62"/>
    </row>
    <row r="497" spans="15:15">
      <c r="O497" s="62"/>
    </row>
    <row r="498" spans="15:15">
      <c r="O498" s="62"/>
    </row>
    <row r="499" spans="15:15">
      <c r="O499" s="62"/>
    </row>
    <row r="500" spans="15:15">
      <c r="O500" s="62"/>
    </row>
    <row r="501" spans="15:15">
      <c r="O501" s="62"/>
    </row>
    <row r="502" spans="15:15">
      <c r="O502" s="62"/>
    </row>
    <row r="503" spans="15:15">
      <c r="O503" s="62"/>
    </row>
    <row r="504" spans="15:15">
      <c r="O504" s="62"/>
    </row>
    <row r="505" spans="15:15">
      <c r="O505" s="62"/>
    </row>
    <row r="506" spans="15:15">
      <c r="O506" s="62"/>
    </row>
    <row r="507" spans="15:15">
      <c r="O507" s="62"/>
    </row>
    <row r="508" spans="15:15">
      <c r="O508" s="62"/>
    </row>
    <row r="509" spans="15:15">
      <c r="O509" s="62"/>
    </row>
    <row r="510" spans="15:15">
      <c r="O510" s="62"/>
    </row>
    <row r="511" spans="15:15">
      <c r="O511" s="62"/>
    </row>
    <row r="512" spans="15:15">
      <c r="O512" s="62"/>
    </row>
    <row r="513" spans="15:15">
      <c r="O513" s="62"/>
    </row>
    <row r="514" spans="15:15">
      <c r="O514" s="62"/>
    </row>
    <row r="515" spans="15:15">
      <c r="O515" s="62"/>
    </row>
    <row r="516" spans="15:15">
      <c r="O516" s="62"/>
    </row>
    <row r="517" spans="15:15">
      <c r="O517" s="62"/>
    </row>
    <row r="518" spans="15:15">
      <c r="O518" s="62"/>
    </row>
    <row r="519" spans="15:15">
      <c r="O519" s="62"/>
    </row>
    <row r="520" spans="15:15">
      <c r="O520" s="62"/>
    </row>
    <row r="521" spans="15:15">
      <c r="O521" s="62"/>
    </row>
    <row r="522" spans="15:15">
      <c r="O522" s="62"/>
    </row>
    <row r="523" spans="15:15">
      <c r="O523" s="62"/>
    </row>
    <row r="524" spans="15:15">
      <c r="O524" s="62"/>
    </row>
    <row r="525" spans="15:15">
      <c r="O525" s="62"/>
    </row>
    <row r="526" spans="15:15">
      <c r="O526" s="62"/>
    </row>
    <row r="527" spans="15:15">
      <c r="O527" s="62"/>
    </row>
    <row r="528" spans="15:15">
      <c r="O528" s="62"/>
    </row>
    <row r="529" spans="15:15">
      <c r="O529" s="62"/>
    </row>
    <row r="530" spans="15:15">
      <c r="O530" s="62"/>
    </row>
    <row r="531" spans="15:15">
      <c r="O531" s="62"/>
    </row>
    <row r="532" spans="15:15">
      <c r="O532" s="62"/>
    </row>
    <row r="533" spans="15:15">
      <c r="O533" s="62"/>
    </row>
    <row r="534" spans="15:15">
      <c r="O534" s="62"/>
    </row>
    <row r="535" spans="15:15">
      <c r="O535" s="62"/>
    </row>
    <row r="536" spans="15:15">
      <c r="O536" s="62"/>
    </row>
    <row r="537" spans="15:15">
      <c r="O537" s="62"/>
    </row>
    <row r="538" spans="15:15">
      <c r="O538" s="62"/>
    </row>
    <row r="539" spans="15:15">
      <c r="O539" s="62"/>
    </row>
    <row r="540" spans="15:15">
      <c r="O540" s="62"/>
    </row>
    <row r="541" spans="15:15">
      <c r="O541" s="62"/>
    </row>
    <row r="542" spans="15:15">
      <c r="O542" s="62"/>
    </row>
    <row r="543" spans="15:15">
      <c r="O543" s="62"/>
    </row>
    <row r="544" spans="15:15">
      <c r="O544" s="62"/>
    </row>
    <row r="545" spans="15:15">
      <c r="O545" s="62"/>
    </row>
    <row r="546" spans="15:15">
      <c r="O546" s="62"/>
    </row>
    <row r="547" spans="15:15">
      <c r="O547" s="62"/>
    </row>
    <row r="548" spans="15:15">
      <c r="O548" s="62"/>
    </row>
    <row r="549" spans="15:15">
      <c r="O549" s="62"/>
    </row>
    <row r="550" spans="15:15">
      <c r="O550" s="62"/>
    </row>
    <row r="551" spans="15:15">
      <c r="O551" s="62"/>
    </row>
    <row r="552" spans="15:15">
      <c r="O552" s="62"/>
    </row>
    <row r="553" spans="15:15">
      <c r="O553" s="62"/>
    </row>
    <row r="554" spans="15:15">
      <c r="O554" s="62"/>
    </row>
    <row r="555" spans="15:15">
      <c r="O555" s="62"/>
    </row>
    <row r="556" spans="15:15">
      <c r="O556" s="62"/>
    </row>
    <row r="557" spans="15:15">
      <c r="O557" s="62"/>
    </row>
    <row r="558" spans="15:15">
      <c r="O558" s="62"/>
    </row>
    <row r="559" spans="15:15">
      <c r="O559" s="62"/>
    </row>
    <row r="560" spans="15:15">
      <c r="O560" s="62"/>
    </row>
    <row r="561" spans="15:15">
      <c r="O561" s="62"/>
    </row>
    <row r="562" spans="15:15">
      <c r="O562" s="62"/>
    </row>
    <row r="563" spans="15:15">
      <c r="O563" s="62"/>
    </row>
    <row r="564" spans="15:15">
      <c r="O564" s="62"/>
    </row>
    <row r="565" spans="15:15">
      <c r="O565" s="62"/>
    </row>
    <row r="566" spans="15:15">
      <c r="O566" s="62"/>
    </row>
    <row r="567" spans="15:15">
      <c r="O567" s="62"/>
    </row>
    <row r="568" spans="15:15">
      <c r="O568" s="62"/>
    </row>
    <row r="569" spans="15:15">
      <c r="O569" s="62"/>
    </row>
    <row r="570" spans="15:15">
      <c r="O570" s="62"/>
    </row>
    <row r="571" spans="15:15">
      <c r="O571" s="62"/>
    </row>
    <row r="572" spans="15:15">
      <c r="O572" s="62"/>
    </row>
    <row r="573" spans="15:15">
      <c r="O573" s="62"/>
    </row>
    <row r="574" spans="15:15">
      <c r="O574" s="62"/>
    </row>
    <row r="575" spans="15:15">
      <c r="O575" s="62"/>
    </row>
    <row r="576" spans="15:15">
      <c r="O576" s="62"/>
    </row>
    <row r="577" spans="15:15">
      <c r="O577" s="62"/>
    </row>
    <row r="578" spans="15:15">
      <c r="O578" s="62"/>
    </row>
    <row r="579" spans="15:15">
      <c r="O579" s="62"/>
    </row>
    <row r="580" spans="15:15">
      <c r="O580" s="62"/>
    </row>
    <row r="581" spans="15:15">
      <c r="O581" s="62"/>
    </row>
    <row r="582" spans="15:15">
      <c r="O582" s="62"/>
    </row>
    <row r="583" spans="15:15">
      <c r="O583" s="62"/>
    </row>
    <row r="584" spans="15:15">
      <c r="O584" s="62"/>
    </row>
    <row r="585" spans="15:15">
      <c r="O585" s="62"/>
    </row>
    <row r="586" spans="15:15">
      <c r="O586" s="62"/>
    </row>
    <row r="587" spans="15:15">
      <c r="O587" s="62"/>
    </row>
    <row r="588" spans="15:15">
      <c r="O588" s="62"/>
    </row>
    <row r="589" spans="15:15">
      <c r="O589" s="62"/>
    </row>
    <row r="590" spans="15:15">
      <c r="O590" s="62"/>
    </row>
    <row r="591" spans="15:15">
      <c r="O591" s="62"/>
    </row>
    <row r="592" spans="15:15">
      <c r="O592" s="62"/>
    </row>
    <row r="593" spans="15:15">
      <c r="O593" s="62"/>
    </row>
    <row r="594" spans="15:15">
      <c r="O594" s="62"/>
    </row>
    <row r="595" spans="15:15">
      <c r="O595" s="62"/>
    </row>
    <row r="596" spans="15:15">
      <c r="O596" s="62"/>
    </row>
    <row r="597" spans="15:15">
      <c r="O597" s="62"/>
    </row>
    <row r="598" spans="15:15">
      <c r="O598" s="62"/>
    </row>
    <row r="599" spans="15:15">
      <c r="O599" s="62"/>
    </row>
    <row r="600" spans="15:15">
      <c r="O600" s="62"/>
    </row>
    <row r="601" spans="15:15">
      <c r="O601" s="62"/>
    </row>
    <row r="602" spans="15:15">
      <c r="O602" s="62"/>
    </row>
    <row r="603" spans="15:15">
      <c r="O603" s="62"/>
    </row>
    <row r="604" spans="15:15">
      <c r="O604" s="62"/>
    </row>
    <row r="605" spans="15:15">
      <c r="O605" s="62"/>
    </row>
    <row r="606" spans="15:15">
      <c r="O606" s="62"/>
    </row>
    <row r="607" spans="15:15">
      <c r="O607" s="62"/>
    </row>
    <row r="608" spans="15:15">
      <c r="O608" s="62"/>
    </row>
    <row r="609" spans="15:15">
      <c r="O609" s="62"/>
    </row>
    <row r="610" spans="15:15">
      <c r="O610" s="62"/>
    </row>
    <row r="611" spans="15:15">
      <c r="O611" s="62"/>
    </row>
    <row r="612" spans="15:15">
      <c r="O612" s="62"/>
    </row>
    <row r="613" spans="15:15">
      <c r="O613" s="62"/>
    </row>
    <row r="614" spans="15:15">
      <c r="O614" s="62"/>
    </row>
    <row r="615" spans="15:15">
      <c r="O615" s="62"/>
    </row>
    <row r="616" spans="15:15">
      <c r="O616" s="62"/>
    </row>
    <row r="617" spans="15:15">
      <c r="O617" s="62"/>
    </row>
    <row r="618" spans="15:15">
      <c r="O618" s="62"/>
    </row>
    <row r="619" spans="15:15">
      <c r="O619" s="62"/>
    </row>
    <row r="620" spans="15:15">
      <c r="O620" s="62"/>
    </row>
    <row r="621" spans="15:15">
      <c r="O621" s="62"/>
    </row>
    <row r="622" spans="15:15">
      <c r="O622" s="62"/>
    </row>
    <row r="623" spans="15:15">
      <c r="O623" s="62"/>
    </row>
    <row r="624" spans="15:15">
      <c r="O624" s="62"/>
    </row>
    <row r="625" spans="15:15">
      <c r="O625" s="62"/>
    </row>
    <row r="626" spans="15:15">
      <c r="O626" s="62"/>
    </row>
    <row r="627" spans="15:15">
      <c r="O627" s="62"/>
    </row>
    <row r="628" spans="15:15">
      <c r="O628" s="62"/>
    </row>
    <row r="629" spans="15:15">
      <c r="O629" s="62"/>
    </row>
    <row r="630" spans="15:15">
      <c r="O630" s="62"/>
    </row>
    <row r="631" spans="15:15">
      <c r="O631" s="62"/>
    </row>
    <row r="632" spans="15:15">
      <c r="O632" s="62"/>
    </row>
    <row r="633" spans="15:15">
      <c r="O633" s="62"/>
    </row>
    <row r="634" spans="15:15">
      <c r="O634" s="62"/>
    </row>
    <row r="635" spans="15:15">
      <c r="O635" s="62"/>
    </row>
    <row r="636" spans="15:15">
      <c r="O636" s="62"/>
    </row>
    <row r="637" spans="15:15">
      <c r="O637" s="62"/>
    </row>
    <row r="638" spans="15:15">
      <c r="O638" s="62"/>
    </row>
    <row r="639" spans="15:15">
      <c r="O639" s="62"/>
    </row>
    <row r="640" spans="15:15">
      <c r="O640" s="62"/>
    </row>
    <row r="641" spans="15:15">
      <c r="O641" s="62"/>
    </row>
    <row r="642" spans="15:15">
      <c r="O642" s="62"/>
    </row>
    <row r="643" spans="15:15">
      <c r="O643" s="62"/>
    </row>
    <row r="644" spans="15:15">
      <c r="O644" s="62"/>
    </row>
    <row r="645" spans="15:15">
      <c r="O645" s="62"/>
    </row>
    <row r="646" spans="15:15">
      <c r="O646" s="62"/>
    </row>
    <row r="647" spans="15:15">
      <c r="O647" s="62"/>
    </row>
    <row r="648" spans="15:15">
      <c r="O648" s="62"/>
    </row>
    <row r="649" spans="15:15">
      <c r="O649" s="62"/>
    </row>
    <row r="650" spans="15:15">
      <c r="O650" s="62"/>
    </row>
    <row r="651" spans="15:15">
      <c r="O651" s="62"/>
    </row>
    <row r="652" spans="15:15">
      <c r="O652" s="62"/>
    </row>
    <row r="653" spans="15:15">
      <c r="O653" s="62"/>
    </row>
    <row r="654" spans="15:15">
      <c r="O654" s="62"/>
    </row>
    <row r="655" spans="15:15">
      <c r="O655" s="62"/>
    </row>
    <row r="656" spans="15:15">
      <c r="O656" s="62"/>
    </row>
    <row r="657" spans="15:15">
      <c r="O657" s="62"/>
    </row>
    <row r="658" spans="15:15">
      <c r="O658" s="62"/>
    </row>
    <row r="659" spans="15:15">
      <c r="O659" s="62"/>
    </row>
    <row r="660" spans="15:15">
      <c r="O660" s="62"/>
    </row>
    <row r="661" spans="15:15">
      <c r="O661" s="62"/>
    </row>
    <row r="662" spans="15:15">
      <c r="O662" s="62"/>
    </row>
    <row r="663" spans="15:15">
      <c r="O663" s="62"/>
    </row>
    <row r="664" spans="15:15">
      <c r="O664" s="62"/>
    </row>
    <row r="665" spans="15:15">
      <c r="O665" s="62"/>
    </row>
    <row r="666" spans="15:15">
      <c r="O666" s="62"/>
    </row>
    <row r="667" spans="15:15">
      <c r="O667" s="62"/>
    </row>
    <row r="668" spans="15:15">
      <c r="O668" s="62"/>
    </row>
    <row r="669" spans="15:15">
      <c r="O669" s="62"/>
    </row>
    <row r="670" spans="15:15">
      <c r="O670" s="62"/>
    </row>
    <row r="671" spans="15:15">
      <c r="O671" s="62"/>
    </row>
    <row r="672" spans="15:15">
      <c r="O672" s="62"/>
    </row>
    <row r="673" spans="15:15">
      <c r="O673" s="62"/>
    </row>
    <row r="674" spans="15:15">
      <c r="O674" s="62"/>
    </row>
    <row r="675" spans="15:15">
      <c r="O675" s="62"/>
    </row>
    <row r="676" spans="15:15">
      <c r="O676" s="62"/>
    </row>
    <row r="677" spans="15:15">
      <c r="O677" s="62"/>
    </row>
    <row r="678" spans="15:15">
      <c r="O678" s="62"/>
    </row>
    <row r="679" spans="15:15">
      <c r="O679" s="62"/>
    </row>
    <row r="680" spans="15:15">
      <c r="O680" s="62"/>
    </row>
    <row r="681" spans="15:15">
      <c r="O681" s="62"/>
    </row>
    <row r="682" spans="15:15">
      <c r="O682" s="62"/>
    </row>
    <row r="683" spans="15:15">
      <c r="O683" s="62"/>
    </row>
    <row r="684" spans="15:15">
      <c r="O684" s="62"/>
    </row>
    <row r="685" spans="15:15">
      <c r="O685" s="62"/>
    </row>
    <row r="686" spans="15:15">
      <c r="O686" s="62"/>
    </row>
    <row r="687" spans="15:15">
      <c r="O687" s="62"/>
    </row>
    <row r="688" spans="15:15">
      <c r="O688" s="62"/>
    </row>
    <row r="689" spans="15:15">
      <c r="O689" s="62"/>
    </row>
    <row r="690" spans="15:15">
      <c r="O690" s="62"/>
    </row>
    <row r="691" spans="15:15">
      <c r="O691" s="62"/>
    </row>
    <row r="692" spans="15:15">
      <c r="O692" s="62"/>
    </row>
    <row r="693" spans="15:15">
      <c r="O693" s="62"/>
    </row>
    <row r="694" spans="15:15">
      <c r="O694" s="62"/>
    </row>
    <row r="695" spans="15:15">
      <c r="O695" s="62"/>
    </row>
    <row r="696" spans="15:15">
      <c r="O696" s="62"/>
    </row>
    <row r="697" spans="15:15">
      <c r="O697" s="62"/>
    </row>
    <row r="698" spans="15:15">
      <c r="O698" s="62"/>
    </row>
    <row r="699" spans="15:15">
      <c r="O699" s="62"/>
    </row>
    <row r="700" spans="15:15">
      <c r="O700" s="62"/>
    </row>
    <row r="701" spans="15:15">
      <c r="O701" s="62"/>
    </row>
    <row r="702" spans="15:15">
      <c r="O702" s="62"/>
    </row>
    <row r="703" spans="15:15">
      <c r="O703" s="62"/>
    </row>
    <row r="704" spans="15:15">
      <c r="O704" s="62"/>
    </row>
    <row r="705" spans="15:15">
      <c r="O705" s="62"/>
    </row>
    <row r="706" spans="15:15">
      <c r="O706" s="62"/>
    </row>
    <row r="707" spans="15:15">
      <c r="O707" s="62"/>
    </row>
    <row r="708" spans="15:15">
      <c r="O708" s="62"/>
    </row>
    <row r="709" spans="15:15">
      <c r="O709" s="62"/>
    </row>
    <row r="710" spans="15:15">
      <c r="O710" s="62"/>
    </row>
    <row r="711" spans="15:15">
      <c r="O711" s="62"/>
    </row>
    <row r="712" spans="15:15">
      <c r="O712" s="62"/>
    </row>
    <row r="713" spans="15:15">
      <c r="O713" s="62"/>
    </row>
    <row r="714" spans="15:15">
      <c r="O714" s="62"/>
    </row>
    <row r="715" spans="15:15">
      <c r="O715" s="62"/>
    </row>
    <row r="716" spans="15:15">
      <c r="O716" s="62"/>
    </row>
    <row r="717" spans="15:15">
      <c r="O717" s="62"/>
    </row>
    <row r="718" spans="15:15">
      <c r="O718" s="62"/>
    </row>
    <row r="719" spans="15:15">
      <c r="O719" s="62"/>
    </row>
    <row r="720" spans="15:15">
      <c r="O720" s="62"/>
    </row>
    <row r="721" spans="15:15">
      <c r="O721" s="62"/>
    </row>
    <row r="722" spans="15:15">
      <c r="O722" s="62"/>
    </row>
    <row r="723" spans="15:15">
      <c r="O723" s="62"/>
    </row>
    <row r="724" spans="15:15">
      <c r="O724" s="62"/>
    </row>
    <row r="725" spans="15:15">
      <c r="O725" s="62"/>
    </row>
    <row r="726" spans="15:15">
      <c r="O726" s="62"/>
    </row>
    <row r="727" spans="15:15">
      <c r="O727" s="62"/>
    </row>
    <row r="728" spans="15:15">
      <c r="O728" s="62"/>
    </row>
    <row r="729" spans="15:15">
      <c r="O729" s="62"/>
    </row>
    <row r="730" spans="15:15">
      <c r="O730" s="62"/>
    </row>
    <row r="731" spans="15:15">
      <c r="O731" s="62"/>
    </row>
    <row r="732" spans="15:15">
      <c r="O732" s="62"/>
    </row>
    <row r="733" spans="15:15">
      <c r="O733" s="62"/>
    </row>
    <row r="734" spans="15:15">
      <c r="O734" s="62"/>
    </row>
    <row r="735" spans="15:15">
      <c r="O735" s="62"/>
    </row>
    <row r="736" spans="15:15">
      <c r="O736" s="62"/>
    </row>
    <row r="737" spans="15:15">
      <c r="O737" s="62"/>
    </row>
    <row r="738" spans="15:15">
      <c r="O738" s="62"/>
    </row>
    <row r="739" spans="15:15">
      <c r="O739" s="62"/>
    </row>
    <row r="740" spans="15:15">
      <c r="O740" s="62"/>
    </row>
    <row r="741" spans="15:15">
      <c r="O741" s="62"/>
    </row>
    <row r="742" spans="15:15">
      <c r="O742" s="62"/>
    </row>
    <row r="743" spans="15:15">
      <c r="O743" s="62"/>
    </row>
    <row r="744" spans="15:15">
      <c r="O744" s="62"/>
    </row>
    <row r="745" spans="15:15">
      <c r="O745" s="62"/>
    </row>
    <row r="746" spans="15:15">
      <c r="O746" s="62"/>
    </row>
    <row r="747" spans="15:15">
      <c r="O747" s="62"/>
    </row>
    <row r="748" spans="15:15">
      <c r="O748" s="62"/>
    </row>
    <row r="749" spans="15:15">
      <c r="O749" s="62"/>
    </row>
    <row r="750" spans="15:15">
      <c r="O750" s="62"/>
    </row>
    <row r="751" spans="15:15">
      <c r="O751" s="62"/>
    </row>
    <row r="752" spans="15:15">
      <c r="O752" s="62"/>
    </row>
    <row r="753" spans="15:15">
      <c r="O753" s="62"/>
    </row>
    <row r="754" spans="15:15">
      <c r="O754" s="62"/>
    </row>
    <row r="755" spans="15:15">
      <c r="O755" s="62"/>
    </row>
    <row r="756" spans="15:15">
      <c r="O756" s="62"/>
    </row>
    <row r="757" spans="15:15">
      <c r="O757" s="62"/>
    </row>
    <row r="758" spans="15:15">
      <c r="O758" s="62"/>
    </row>
    <row r="759" spans="15:15">
      <c r="O759" s="62"/>
    </row>
    <row r="760" spans="15:15">
      <c r="O760" s="62"/>
    </row>
    <row r="761" spans="15:15">
      <c r="O761" s="62"/>
    </row>
    <row r="762" spans="15:15">
      <c r="O762" s="62"/>
    </row>
    <row r="763" spans="15:15">
      <c r="O763" s="62"/>
    </row>
    <row r="764" spans="15:15">
      <c r="O764" s="62"/>
    </row>
    <row r="765" spans="15:15">
      <c r="O765" s="62"/>
    </row>
    <row r="766" spans="15:15">
      <c r="O766" s="62"/>
    </row>
    <row r="767" spans="15:15">
      <c r="O767" s="62"/>
    </row>
    <row r="768" spans="15:15">
      <c r="O768" s="62"/>
    </row>
    <row r="769" spans="15:15">
      <c r="O769" s="62"/>
    </row>
    <row r="770" spans="15:15">
      <c r="O770" s="62"/>
    </row>
    <row r="771" spans="15:15">
      <c r="O771" s="62"/>
    </row>
    <row r="772" spans="15:15">
      <c r="O772" s="62"/>
    </row>
    <row r="773" spans="15:15">
      <c r="O773" s="62"/>
    </row>
    <row r="774" spans="15:15">
      <c r="O774" s="62"/>
    </row>
    <row r="775" spans="15:15">
      <c r="O775" s="62"/>
    </row>
    <row r="776" spans="15:15">
      <c r="O776" s="62"/>
    </row>
    <row r="777" spans="15:15">
      <c r="O777" s="62"/>
    </row>
    <row r="778" spans="15:15">
      <c r="O778" s="62"/>
    </row>
    <row r="779" spans="15:15">
      <c r="O779" s="62"/>
    </row>
    <row r="780" spans="15:15">
      <c r="O780" s="62"/>
    </row>
    <row r="781" spans="15:15">
      <c r="O781" s="62"/>
    </row>
    <row r="782" spans="15:15">
      <c r="O782" s="62"/>
    </row>
    <row r="783" spans="15:15">
      <c r="O783" s="62"/>
    </row>
    <row r="784" spans="15:15">
      <c r="O784" s="62"/>
    </row>
    <row r="785" spans="15:15">
      <c r="O785" s="62"/>
    </row>
    <row r="786" spans="15:15">
      <c r="O786" s="62"/>
    </row>
    <row r="787" spans="15:15">
      <c r="O787" s="62"/>
    </row>
    <row r="788" spans="15:15">
      <c r="O788" s="62"/>
    </row>
    <row r="789" spans="15:15">
      <c r="O789" s="62"/>
    </row>
    <row r="790" spans="15:15">
      <c r="O790" s="62"/>
    </row>
    <row r="791" spans="15:15">
      <c r="O791" s="62"/>
    </row>
    <row r="792" spans="15:15">
      <c r="O792" s="62"/>
    </row>
    <row r="793" spans="15:15">
      <c r="O793" s="62"/>
    </row>
    <row r="794" spans="15:15">
      <c r="O794" s="62"/>
    </row>
    <row r="795" spans="15:15">
      <c r="O795" s="62"/>
    </row>
    <row r="796" spans="15:15">
      <c r="O796" s="62"/>
    </row>
    <row r="797" spans="15:15">
      <c r="O797" s="62"/>
    </row>
    <row r="798" spans="15:15">
      <c r="O798" s="62"/>
    </row>
    <row r="799" spans="15:15">
      <c r="O799" s="62"/>
    </row>
    <row r="800" spans="15:15">
      <c r="O800" s="62"/>
    </row>
    <row r="801" spans="15:15">
      <c r="O801" s="62"/>
    </row>
    <row r="802" spans="15:15">
      <c r="O802" s="62"/>
    </row>
    <row r="803" spans="15:15">
      <c r="O803" s="62"/>
    </row>
    <row r="804" spans="15:15">
      <c r="O804" s="62"/>
    </row>
    <row r="805" spans="15:15">
      <c r="O805" s="62"/>
    </row>
    <row r="806" spans="15:15">
      <c r="O806" s="62"/>
    </row>
    <row r="807" spans="15:15">
      <c r="O807" s="62"/>
    </row>
    <row r="808" spans="15:15">
      <c r="O808" s="62"/>
    </row>
    <row r="809" spans="15:15">
      <c r="O809" s="62"/>
    </row>
    <row r="810" spans="15:15">
      <c r="O810" s="62"/>
    </row>
    <row r="811" spans="15:15">
      <c r="O811" s="62"/>
    </row>
    <row r="812" spans="15:15">
      <c r="O812" s="62"/>
    </row>
    <row r="813" spans="15:15">
      <c r="O813" s="62"/>
    </row>
    <row r="814" spans="15:15">
      <c r="O814" s="62"/>
    </row>
    <row r="815" spans="15:15">
      <c r="O815" s="62"/>
    </row>
    <row r="816" spans="15:15">
      <c r="O816" s="62"/>
    </row>
    <row r="817" spans="15:15">
      <c r="O817" s="62"/>
    </row>
    <row r="818" spans="15:15">
      <c r="O818" s="62"/>
    </row>
    <row r="819" spans="15:15">
      <c r="O819" s="62"/>
    </row>
    <row r="820" spans="15:15">
      <c r="O820" s="62"/>
    </row>
    <row r="821" spans="15:15">
      <c r="O821" s="62"/>
    </row>
    <row r="822" spans="15:15">
      <c r="O822" s="62"/>
    </row>
    <row r="823" spans="15:15">
      <c r="O823" s="62"/>
    </row>
    <row r="824" spans="15:15">
      <c r="O824" s="62"/>
    </row>
    <row r="825" spans="15:15">
      <c r="O825" s="62"/>
    </row>
    <row r="826" spans="15:15">
      <c r="O826" s="62"/>
    </row>
    <row r="827" spans="15:15">
      <c r="O827" s="62"/>
    </row>
    <row r="828" spans="15:15">
      <c r="O828" s="62"/>
    </row>
    <row r="829" spans="15:15">
      <c r="O829" s="62"/>
    </row>
    <row r="830" spans="15:15">
      <c r="O830" s="62"/>
    </row>
    <row r="831" spans="15:15">
      <c r="O831" s="62"/>
    </row>
    <row r="832" spans="15:15">
      <c r="O832" s="62"/>
    </row>
    <row r="833" spans="15:15">
      <c r="O833" s="62"/>
    </row>
    <row r="834" spans="15:15">
      <c r="O834" s="62"/>
    </row>
    <row r="835" spans="15:15">
      <c r="O835" s="62"/>
    </row>
    <row r="836" spans="15:15">
      <c r="O836" s="62"/>
    </row>
    <row r="837" spans="15:15">
      <c r="O837" s="62"/>
    </row>
    <row r="838" spans="15:15">
      <c r="O838" s="62"/>
    </row>
    <row r="839" spans="15:15">
      <c r="O839" s="62"/>
    </row>
    <row r="840" spans="15:15">
      <c r="O840" s="62"/>
    </row>
    <row r="841" spans="15:15">
      <c r="O841" s="62"/>
    </row>
    <row r="842" spans="15:15">
      <c r="O842" s="62"/>
    </row>
    <row r="843" spans="15:15">
      <c r="O843" s="62"/>
    </row>
    <row r="844" spans="15:15">
      <c r="O844" s="62"/>
    </row>
    <row r="845" spans="15:15">
      <c r="O845" s="62"/>
    </row>
    <row r="846" spans="15:15">
      <c r="O846" s="62"/>
    </row>
    <row r="847" spans="15:15">
      <c r="O847" s="62"/>
    </row>
    <row r="848" spans="15:15">
      <c r="O848" s="62"/>
    </row>
    <row r="849" spans="15:15">
      <c r="O849" s="62"/>
    </row>
    <row r="850" spans="15:15">
      <c r="O850" s="62"/>
    </row>
    <row r="851" spans="15:15">
      <c r="O851" s="62"/>
    </row>
    <row r="852" spans="15:15">
      <c r="O852" s="62"/>
    </row>
    <row r="853" spans="15:15">
      <c r="O853" s="62"/>
    </row>
    <row r="854" spans="15:15">
      <c r="O854" s="62"/>
    </row>
    <row r="855" spans="15:15">
      <c r="O855" s="62"/>
    </row>
    <row r="856" spans="15:15">
      <c r="O856" s="62"/>
    </row>
    <row r="857" spans="15:15">
      <c r="O857" s="62"/>
    </row>
    <row r="858" spans="15:15">
      <c r="O858" s="62"/>
    </row>
    <row r="859" spans="15:15">
      <c r="O859" s="62"/>
    </row>
    <row r="860" spans="15:15">
      <c r="O860" s="62"/>
    </row>
    <row r="861" spans="15:15">
      <c r="O861" s="62"/>
    </row>
    <row r="862" spans="15:15">
      <c r="O862" s="62"/>
    </row>
    <row r="863" spans="15:15">
      <c r="O863" s="62"/>
    </row>
    <row r="864" spans="15:15">
      <c r="O864" s="62"/>
    </row>
    <row r="865" spans="15:15">
      <c r="O865" s="62"/>
    </row>
    <row r="866" spans="15:15">
      <c r="O866" s="62"/>
    </row>
    <row r="867" spans="15:15">
      <c r="O867" s="62"/>
    </row>
    <row r="868" spans="15:15">
      <c r="O868" s="62"/>
    </row>
    <row r="869" spans="15:15">
      <c r="O869" s="62"/>
    </row>
    <row r="870" spans="15:15">
      <c r="O870" s="62"/>
    </row>
    <row r="871" spans="15:15">
      <c r="O871" s="62"/>
    </row>
    <row r="872" spans="15:15">
      <c r="O872" s="62"/>
    </row>
    <row r="873" spans="15:15">
      <c r="O873" s="62"/>
    </row>
    <row r="874" spans="15:15">
      <c r="O874" s="62"/>
    </row>
    <row r="875" spans="15:15">
      <c r="O875" s="62"/>
    </row>
    <row r="876" spans="15:15">
      <c r="O876" s="62"/>
    </row>
    <row r="877" spans="15:15">
      <c r="O877" s="62"/>
    </row>
    <row r="878" spans="15:15">
      <c r="O878" s="62"/>
    </row>
    <row r="879" spans="15:15">
      <c r="O879" s="62"/>
    </row>
    <row r="880" spans="15:15">
      <c r="O880" s="62"/>
    </row>
    <row r="881" spans="15:15">
      <c r="O881" s="62"/>
    </row>
    <row r="882" spans="15:15">
      <c r="O882" s="62"/>
    </row>
    <row r="883" spans="15:15">
      <c r="O883" s="62"/>
    </row>
    <row r="884" spans="15:15">
      <c r="O884" s="62"/>
    </row>
    <row r="885" spans="15:15">
      <c r="O885" s="62"/>
    </row>
    <row r="886" spans="15:15">
      <c r="O886" s="62"/>
    </row>
    <row r="887" spans="15:15">
      <c r="O887" s="62"/>
    </row>
    <row r="888" spans="15:15">
      <c r="O888" s="62"/>
    </row>
    <row r="889" spans="15:15">
      <c r="O889" s="62"/>
    </row>
    <row r="890" spans="15:15">
      <c r="O890" s="62"/>
    </row>
    <row r="891" spans="15:15">
      <c r="O891" s="62"/>
    </row>
    <row r="892" spans="15:15">
      <c r="O892" s="62"/>
    </row>
    <row r="893" spans="15:15">
      <c r="O893" s="62"/>
    </row>
    <row r="894" spans="15:15">
      <c r="O894" s="62"/>
    </row>
    <row r="895" spans="15:15">
      <c r="O895" s="62"/>
    </row>
    <row r="896" spans="15:15">
      <c r="O896" s="62"/>
    </row>
    <row r="897" spans="15:15">
      <c r="O897" s="62"/>
    </row>
    <row r="898" spans="15:15">
      <c r="O898" s="62"/>
    </row>
    <row r="899" spans="15:15">
      <c r="O899" s="62"/>
    </row>
    <row r="900" spans="15:15">
      <c r="O900" s="62"/>
    </row>
    <row r="901" spans="15:15">
      <c r="O901" s="62"/>
    </row>
    <row r="902" spans="15:15">
      <c r="O902" s="62"/>
    </row>
    <row r="903" spans="15:15">
      <c r="O903" s="62"/>
    </row>
    <row r="904" spans="15:15">
      <c r="O904" s="62"/>
    </row>
    <row r="905" spans="15:15">
      <c r="O905" s="62"/>
    </row>
    <row r="906" spans="15:15">
      <c r="O906" s="62"/>
    </row>
    <row r="907" spans="15:15">
      <c r="O907" s="62"/>
    </row>
    <row r="908" spans="15:15">
      <c r="O908" s="62"/>
    </row>
    <row r="909" spans="15:15">
      <c r="O909" s="62"/>
    </row>
    <row r="910" spans="15:15">
      <c r="O910" s="62"/>
    </row>
    <row r="911" spans="15:15">
      <c r="O911" s="62"/>
    </row>
    <row r="912" spans="15:15">
      <c r="O912" s="62"/>
    </row>
    <row r="913" spans="15:15">
      <c r="O913" s="62"/>
    </row>
    <row r="914" spans="15:15">
      <c r="O914" s="62"/>
    </row>
    <row r="915" spans="15:15">
      <c r="O915" s="62"/>
    </row>
    <row r="916" spans="15:15">
      <c r="O916" s="62"/>
    </row>
    <row r="917" spans="15:15">
      <c r="O917" s="62"/>
    </row>
    <row r="918" spans="15:15">
      <c r="O918" s="62"/>
    </row>
    <row r="919" spans="15:15">
      <c r="O919" s="62"/>
    </row>
    <row r="920" spans="15:15">
      <c r="O920" s="62"/>
    </row>
    <row r="921" spans="15:15">
      <c r="O921" s="62"/>
    </row>
    <row r="922" spans="15:15">
      <c r="O922" s="62"/>
    </row>
    <row r="923" spans="15:15">
      <c r="O923" s="62"/>
    </row>
    <row r="924" spans="15:15">
      <c r="O924" s="62"/>
    </row>
    <row r="925" spans="15:15">
      <c r="O925" s="62"/>
    </row>
    <row r="926" spans="15:15">
      <c r="O926" s="62"/>
    </row>
    <row r="927" spans="15:15">
      <c r="O927" s="62"/>
    </row>
    <row r="928" spans="15:15">
      <c r="O928" s="62"/>
    </row>
    <row r="929" spans="15:15">
      <c r="O929" s="62"/>
    </row>
    <row r="930" spans="15:15">
      <c r="O930" s="62"/>
    </row>
    <row r="931" spans="15:15">
      <c r="O931" s="62"/>
    </row>
    <row r="932" spans="15:15">
      <c r="O932" s="62"/>
    </row>
    <row r="933" spans="15:15">
      <c r="O933" s="62"/>
    </row>
    <row r="934" spans="15:15">
      <c r="O934" s="62"/>
    </row>
    <row r="935" spans="15:15">
      <c r="O935" s="62"/>
    </row>
    <row r="936" spans="15:15">
      <c r="O936" s="62"/>
    </row>
    <row r="937" spans="15:15">
      <c r="O937" s="62"/>
    </row>
    <row r="938" spans="15:15">
      <c r="O938" s="62"/>
    </row>
    <row r="939" spans="15:15">
      <c r="O939" s="62"/>
    </row>
    <row r="940" spans="15:15">
      <c r="O940" s="62"/>
    </row>
    <row r="941" spans="15:15">
      <c r="O941" s="62"/>
    </row>
    <row r="942" spans="15:15">
      <c r="O942" s="62"/>
    </row>
    <row r="943" spans="15:15">
      <c r="O943" s="62"/>
    </row>
    <row r="944" spans="15:15">
      <c r="O944" s="62"/>
    </row>
    <row r="945" spans="15:15">
      <c r="O945" s="62"/>
    </row>
    <row r="946" spans="15:15">
      <c r="O946" s="62"/>
    </row>
    <row r="947" spans="15:15">
      <c r="O947" s="62"/>
    </row>
    <row r="948" spans="15:15">
      <c r="O948" s="62"/>
    </row>
    <row r="949" spans="15:15">
      <c r="O949" s="62"/>
    </row>
    <row r="950" spans="15:15">
      <c r="O950" s="62"/>
    </row>
    <row r="951" spans="15:15">
      <c r="O951" s="62"/>
    </row>
    <row r="952" spans="15:15">
      <c r="O952" s="62"/>
    </row>
    <row r="953" spans="15:15">
      <c r="O953" s="62"/>
    </row>
    <row r="954" spans="15:15">
      <c r="O954" s="62"/>
    </row>
    <row r="955" spans="15:15">
      <c r="O955" s="62"/>
    </row>
    <row r="956" spans="15:15">
      <c r="O956" s="62"/>
    </row>
    <row r="957" spans="15:15">
      <c r="O957" s="62"/>
    </row>
    <row r="958" spans="15:15">
      <c r="O958" s="62"/>
    </row>
    <row r="959" spans="15:15">
      <c r="O959" s="62"/>
    </row>
    <row r="960" spans="15:15">
      <c r="O960" s="62"/>
    </row>
    <row r="961" spans="15:15">
      <c r="O961" s="62"/>
    </row>
    <row r="962" spans="15:15">
      <c r="O962" s="62"/>
    </row>
    <row r="963" spans="15:15">
      <c r="O963" s="62"/>
    </row>
    <row r="964" spans="15:15">
      <c r="O964" s="62"/>
    </row>
    <row r="965" spans="15:15">
      <c r="O965" s="62"/>
    </row>
    <row r="966" spans="15:15">
      <c r="O966" s="62"/>
    </row>
    <row r="967" spans="15:15">
      <c r="O967" s="62"/>
    </row>
    <row r="968" spans="15:15">
      <c r="O968" s="62"/>
    </row>
    <row r="969" spans="15:15">
      <c r="O969" s="62"/>
    </row>
    <row r="970" spans="15:15">
      <c r="O970" s="62"/>
    </row>
    <row r="971" spans="15:15">
      <c r="O971" s="62"/>
    </row>
    <row r="972" spans="15:15">
      <c r="O972" s="62"/>
    </row>
    <row r="973" spans="15:15">
      <c r="O973" s="62"/>
    </row>
    <row r="974" spans="15:15">
      <c r="O974" s="62"/>
    </row>
    <row r="975" spans="15:15">
      <c r="O975" s="62"/>
    </row>
    <row r="976" spans="15:15">
      <c r="O976" s="62"/>
    </row>
    <row r="977" spans="15:15">
      <c r="O977" s="62"/>
    </row>
    <row r="978" spans="15:15">
      <c r="O978" s="62"/>
    </row>
    <row r="979" spans="15:15">
      <c r="O979" s="62"/>
    </row>
    <row r="980" spans="15:15">
      <c r="O980" s="62"/>
    </row>
    <row r="981" spans="15:15">
      <c r="O981" s="62"/>
    </row>
    <row r="982" spans="15:15">
      <c r="O982" s="62"/>
    </row>
    <row r="983" spans="15:15">
      <c r="O983" s="62"/>
    </row>
    <row r="984" spans="15:15">
      <c r="O984" s="62"/>
    </row>
    <row r="985" spans="15:15">
      <c r="O985" s="62"/>
    </row>
    <row r="986" spans="15:15">
      <c r="O986" s="62"/>
    </row>
    <row r="987" spans="15:15">
      <c r="O987" s="62"/>
    </row>
    <row r="988" spans="15:15">
      <c r="O988" s="62"/>
    </row>
    <row r="989" spans="15:15">
      <c r="O989" s="62"/>
    </row>
    <row r="990" spans="15:15">
      <c r="O990" s="62"/>
    </row>
    <row r="991" spans="15:15">
      <c r="O991" s="62"/>
    </row>
    <row r="992" spans="15:15">
      <c r="O992" s="62"/>
    </row>
    <row r="993" spans="15:15">
      <c r="O993" s="62"/>
    </row>
    <row r="994" spans="15:15">
      <c r="O994" s="62"/>
    </row>
    <row r="995" spans="15:15">
      <c r="O995" s="62"/>
    </row>
    <row r="996" spans="15:15">
      <c r="O996" s="62"/>
    </row>
    <row r="997" spans="15:15">
      <c r="O997" s="62"/>
    </row>
    <row r="998" spans="15:15">
      <c r="O998" s="62"/>
    </row>
    <row r="999" spans="15:15">
      <c r="O999" s="62"/>
    </row>
    <row r="1000" spans="15:15">
      <c r="O1000" s="62"/>
    </row>
    <row r="1001" spans="15:15">
      <c r="O1001" s="62"/>
    </row>
    <row r="1002" spans="15:15">
      <c r="O1002" s="62"/>
    </row>
    <row r="1003" spans="15:15">
      <c r="O1003" s="62"/>
    </row>
    <row r="1004" spans="15:15">
      <c r="O1004" s="62"/>
    </row>
    <row r="1005" spans="15:15">
      <c r="O1005" s="62"/>
    </row>
    <row r="1006" spans="15:15">
      <c r="O1006" s="62"/>
    </row>
    <row r="1007" spans="15:15">
      <c r="O1007" s="62"/>
    </row>
    <row r="1008" spans="15:15">
      <c r="O1008" s="62"/>
    </row>
    <row r="1009" spans="15:15">
      <c r="O1009" s="62"/>
    </row>
    <row r="1010" spans="15:15">
      <c r="O1010" s="62"/>
    </row>
    <row r="1011" spans="15:15">
      <c r="O1011" s="62"/>
    </row>
    <row r="1012" spans="15:15">
      <c r="O1012" s="62"/>
    </row>
    <row r="1013" spans="15:15">
      <c r="O1013" s="62"/>
    </row>
    <row r="1014" spans="15:15">
      <c r="O1014" s="62"/>
    </row>
    <row r="1015" spans="15:15">
      <c r="O1015" s="62"/>
    </row>
    <row r="1016" spans="15:15">
      <c r="O1016" s="62"/>
    </row>
    <row r="1017" spans="15:15">
      <c r="O1017" s="62"/>
    </row>
    <row r="1018" spans="15:15">
      <c r="O1018" s="62"/>
    </row>
    <row r="1019" spans="15:15">
      <c r="O1019" s="62"/>
    </row>
    <row r="1020" spans="15:15">
      <c r="O1020" s="62"/>
    </row>
    <row r="1021" spans="15:15">
      <c r="O1021" s="62"/>
    </row>
    <row r="1022" spans="15:15">
      <c r="O1022" s="62"/>
    </row>
    <row r="1023" spans="15:15">
      <c r="O1023" s="62"/>
    </row>
    <row r="1024" spans="15:15">
      <c r="O1024" s="62"/>
    </row>
    <row r="1025" spans="15:15">
      <c r="O1025" s="62"/>
    </row>
    <row r="1026" spans="15:15">
      <c r="O1026" s="62"/>
    </row>
    <row r="1027" spans="15:15">
      <c r="O1027" s="62"/>
    </row>
    <row r="1028" spans="15:15">
      <c r="O1028" s="62"/>
    </row>
    <row r="1029" spans="15:15">
      <c r="O1029" s="62"/>
    </row>
    <row r="1030" spans="15:15">
      <c r="O1030" s="62"/>
    </row>
    <row r="1031" spans="15:15">
      <c r="O1031" s="62"/>
    </row>
    <row r="1032" spans="15:15">
      <c r="O1032" s="62"/>
    </row>
    <row r="1033" spans="15:15">
      <c r="O1033" s="62"/>
    </row>
    <row r="1034" spans="15:15">
      <c r="O1034" s="62"/>
    </row>
    <row r="1035" spans="15:15">
      <c r="O1035" s="62"/>
    </row>
    <row r="1036" spans="15:15">
      <c r="O1036" s="62"/>
    </row>
    <row r="1037" spans="15:15">
      <c r="O1037" s="62"/>
    </row>
    <row r="1038" spans="15:15">
      <c r="O1038" s="62"/>
    </row>
    <row r="1039" spans="15:15">
      <c r="O1039" s="62"/>
    </row>
    <row r="1040" spans="15:15">
      <c r="O1040" s="62"/>
    </row>
    <row r="1041" spans="15:15">
      <c r="O1041" s="62"/>
    </row>
    <row r="1042" spans="15:15">
      <c r="O1042" s="62"/>
    </row>
    <row r="1043" spans="15:15">
      <c r="O1043" s="62"/>
    </row>
    <row r="1044" spans="15:15">
      <c r="O1044" s="62"/>
    </row>
    <row r="1045" spans="15:15">
      <c r="O1045" s="62"/>
    </row>
    <row r="1046" spans="15:15">
      <c r="O1046" s="62"/>
    </row>
    <row r="1047" spans="15:15">
      <c r="O1047" s="62"/>
    </row>
    <row r="1048" spans="15:15">
      <c r="O1048" s="62"/>
    </row>
    <row r="1049" spans="15:15">
      <c r="O1049" s="62"/>
    </row>
    <row r="1050" spans="15:15">
      <c r="O1050" s="62"/>
    </row>
    <row r="1051" spans="15:15">
      <c r="O1051" s="62"/>
    </row>
    <row r="1052" spans="15:15">
      <c r="O1052" s="62"/>
    </row>
    <row r="1053" spans="15:15">
      <c r="O1053" s="62"/>
    </row>
    <row r="1054" spans="15:15">
      <c r="O1054" s="62"/>
    </row>
    <row r="1055" spans="15:15">
      <c r="O1055" s="62"/>
    </row>
    <row r="1056" spans="15:15">
      <c r="O1056" s="62"/>
    </row>
    <row r="1057" spans="15:15">
      <c r="O1057" s="62"/>
    </row>
    <row r="1058" spans="15:15">
      <c r="O1058" s="62"/>
    </row>
    <row r="1059" spans="15:15">
      <c r="O1059" s="62"/>
    </row>
    <row r="1060" spans="15:15">
      <c r="O1060" s="62"/>
    </row>
    <row r="1061" spans="15:15">
      <c r="O1061" s="62"/>
    </row>
    <row r="1062" spans="15:15">
      <c r="O1062" s="62"/>
    </row>
    <row r="1063" spans="15:15">
      <c r="O1063" s="62"/>
    </row>
    <row r="1064" spans="15:15">
      <c r="O1064" s="62"/>
    </row>
    <row r="1065" spans="15:15">
      <c r="O1065" s="62"/>
    </row>
    <row r="1066" spans="15:15">
      <c r="O1066" s="62"/>
    </row>
    <row r="1067" spans="15:15">
      <c r="O1067" s="62"/>
    </row>
    <row r="1068" spans="15:15">
      <c r="O1068" s="62"/>
    </row>
    <row r="1069" spans="15:15">
      <c r="O1069" s="62"/>
    </row>
    <row r="1070" spans="15:15">
      <c r="O1070" s="62"/>
    </row>
    <row r="1071" spans="15:15">
      <c r="O1071" s="62"/>
    </row>
    <row r="1072" spans="15:15">
      <c r="O1072" s="62"/>
    </row>
    <row r="1073" spans="15:15">
      <c r="O1073" s="62"/>
    </row>
    <row r="1074" spans="15:15">
      <c r="O1074" s="62"/>
    </row>
    <row r="1075" spans="15:15">
      <c r="O1075" s="62"/>
    </row>
    <row r="1076" spans="15:15">
      <c r="O1076" s="62"/>
    </row>
    <row r="1077" spans="15:15">
      <c r="O1077" s="62"/>
    </row>
    <row r="1078" spans="15:15">
      <c r="O1078" s="62"/>
    </row>
    <row r="1079" spans="15:15">
      <c r="O1079" s="62"/>
    </row>
    <row r="1080" spans="15:15">
      <c r="O1080" s="62"/>
    </row>
    <row r="1081" spans="15:15">
      <c r="O1081" s="62"/>
    </row>
    <row r="1082" spans="15:15">
      <c r="O1082" s="62"/>
    </row>
    <row r="1083" spans="15:15">
      <c r="O1083" s="62"/>
    </row>
    <row r="1084" spans="15:15">
      <c r="O1084" s="62"/>
    </row>
    <row r="1085" spans="15:15">
      <c r="O1085" s="62"/>
    </row>
    <row r="1086" spans="15:15">
      <c r="O1086" s="62"/>
    </row>
    <row r="1087" spans="15:15">
      <c r="O1087" s="62"/>
    </row>
    <row r="1088" spans="15:15">
      <c r="O1088" s="62"/>
    </row>
    <row r="1089" spans="15:15">
      <c r="O1089" s="62"/>
    </row>
    <row r="1090" spans="15:15">
      <c r="O1090" s="62"/>
    </row>
    <row r="1091" spans="15:15">
      <c r="O1091" s="62"/>
    </row>
    <row r="1092" spans="15:15">
      <c r="O1092" s="62"/>
    </row>
    <row r="1093" spans="15:15">
      <c r="O1093" s="62"/>
    </row>
    <row r="1094" spans="15:15">
      <c r="O1094" s="62"/>
    </row>
    <row r="1095" spans="15:15">
      <c r="O1095" s="62"/>
    </row>
    <row r="1096" spans="15:15">
      <c r="O1096" s="62"/>
    </row>
    <row r="1097" spans="15:15">
      <c r="O1097" s="62"/>
    </row>
    <row r="1098" spans="15:15">
      <c r="O1098" s="62"/>
    </row>
    <row r="1099" spans="15:15">
      <c r="O1099" s="62"/>
    </row>
    <row r="1100" spans="15:15">
      <c r="O1100" s="62"/>
    </row>
    <row r="1101" spans="15:15">
      <c r="O1101" s="62"/>
    </row>
    <row r="1102" spans="15:15">
      <c r="O1102" s="62"/>
    </row>
    <row r="1103" spans="15:15">
      <c r="O1103" s="62"/>
    </row>
    <row r="1104" spans="15:15">
      <c r="O1104" s="62"/>
    </row>
    <row r="1105" spans="15:15">
      <c r="O1105" s="62"/>
    </row>
    <row r="1106" spans="15:15">
      <c r="O1106" s="62"/>
    </row>
    <row r="1107" spans="15:15">
      <c r="O1107" s="62"/>
    </row>
    <row r="1108" spans="15:15">
      <c r="O1108" s="62"/>
    </row>
    <row r="1109" spans="15:15">
      <c r="O1109" s="62"/>
    </row>
    <row r="1110" spans="15:15">
      <c r="O1110" s="62"/>
    </row>
    <row r="1111" spans="15:15">
      <c r="O1111" s="62"/>
    </row>
    <row r="1112" spans="15:15">
      <c r="O1112" s="62"/>
    </row>
    <row r="1113" spans="15:15">
      <c r="O1113" s="62"/>
    </row>
    <row r="1114" spans="15:15">
      <c r="O1114" s="62"/>
    </row>
    <row r="1115" spans="15:15">
      <c r="O1115" s="62"/>
    </row>
    <row r="1116" spans="15:15">
      <c r="O1116" s="62"/>
    </row>
    <row r="1117" spans="15:15">
      <c r="O1117" s="62"/>
    </row>
    <row r="1118" spans="15:15">
      <c r="O1118" s="62"/>
    </row>
    <row r="1119" spans="15:15">
      <c r="O1119" s="62"/>
    </row>
    <row r="1120" spans="15:15">
      <c r="O1120" s="62"/>
    </row>
    <row r="1121" spans="15:15">
      <c r="O1121" s="62"/>
    </row>
    <row r="1122" spans="15:15">
      <c r="O1122" s="62"/>
    </row>
    <row r="1123" spans="15:15">
      <c r="O1123" s="62"/>
    </row>
    <row r="1124" spans="15:15">
      <c r="O1124" s="62"/>
    </row>
    <row r="1125" spans="15:15">
      <c r="O1125" s="62"/>
    </row>
    <row r="1126" spans="15:15">
      <c r="O1126" s="62"/>
    </row>
    <row r="1127" spans="15:15">
      <c r="O1127" s="62"/>
    </row>
    <row r="1128" spans="15:15">
      <c r="O1128" s="62"/>
    </row>
    <row r="1129" spans="15:15">
      <c r="O1129" s="62"/>
    </row>
    <row r="1130" spans="15:15">
      <c r="O1130" s="62"/>
    </row>
    <row r="1131" spans="15:15">
      <c r="O1131" s="62"/>
    </row>
    <row r="1132" spans="15:15">
      <c r="O1132" s="62"/>
    </row>
    <row r="1133" spans="15:15">
      <c r="O1133" s="62"/>
    </row>
    <row r="1134" spans="15:15">
      <c r="O1134" s="62"/>
    </row>
    <row r="1135" spans="15:15">
      <c r="O1135" s="62"/>
    </row>
    <row r="1136" spans="15:15">
      <c r="O1136" s="62"/>
    </row>
    <row r="1137" spans="15:15">
      <c r="O1137" s="62"/>
    </row>
    <row r="1138" spans="15:15">
      <c r="O1138" s="62"/>
    </row>
    <row r="1139" spans="15:15">
      <c r="O1139" s="62"/>
    </row>
    <row r="1140" spans="15:15">
      <c r="O1140" s="62"/>
    </row>
    <row r="1141" spans="15:15">
      <c r="O1141" s="62"/>
    </row>
    <row r="1142" spans="15:15">
      <c r="O1142" s="62"/>
    </row>
    <row r="1143" spans="15:15">
      <c r="O1143" s="62"/>
    </row>
    <row r="1144" spans="15:15">
      <c r="O1144" s="62"/>
    </row>
    <row r="1145" spans="15:15">
      <c r="O1145" s="62"/>
    </row>
    <row r="1146" spans="15:15">
      <c r="O1146" s="62"/>
    </row>
    <row r="1147" spans="15:15">
      <c r="O1147" s="62"/>
    </row>
    <row r="1148" spans="15:15">
      <c r="O1148" s="62"/>
    </row>
    <row r="1149" spans="15:15">
      <c r="O1149" s="62"/>
    </row>
    <row r="1150" spans="15:15">
      <c r="O1150" s="62"/>
    </row>
    <row r="1151" spans="15:15">
      <c r="O1151" s="62"/>
    </row>
    <row r="1152" spans="15:15">
      <c r="O1152" s="62"/>
    </row>
    <row r="1153" spans="15:15">
      <c r="O1153" s="62"/>
    </row>
    <row r="1154" spans="15:15">
      <c r="O1154" s="62"/>
    </row>
    <row r="1155" spans="15:15">
      <c r="O1155" s="62"/>
    </row>
    <row r="1156" spans="15:15">
      <c r="O1156" s="62"/>
    </row>
    <row r="1157" spans="15:15">
      <c r="O1157" s="62"/>
    </row>
    <row r="1158" spans="15:15">
      <c r="O1158" s="62"/>
    </row>
    <row r="1159" spans="15:15">
      <c r="O1159" s="62"/>
    </row>
    <row r="1160" spans="15:15">
      <c r="O1160" s="62"/>
    </row>
    <row r="1161" spans="15:15">
      <c r="O1161" s="62"/>
    </row>
    <row r="1162" spans="15:15">
      <c r="O1162" s="62"/>
    </row>
    <row r="1163" spans="15:15">
      <c r="O1163" s="62"/>
    </row>
    <row r="1164" spans="15:15">
      <c r="O1164" s="62"/>
    </row>
    <row r="1165" spans="15:15">
      <c r="O1165" s="62"/>
    </row>
    <row r="1166" spans="15:15">
      <c r="O1166" s="62"/>
    </row>
    <row r="1167" spans="15:15">
      <c r="O1167" s="62"/>
    </row>
    <row r="1168" spans="15:15">
      <c r="O1168" s="62"/>
    </row>
    <row r="1169" spans="15:15">
      <c r="O1169" s="62"/>
    </row>
    <row r="1170" spans="15:15">
      <c r="O1170" s="62"/>
    </row>
    <row r="1171" spans="15:15">
      <c r="O1171" s="62"/>
    </row>
    <row r="1172" spans="15:15">
      <c r="O1172" s="62"/>
    </row>
    <row r="1173" spans="15:15">
      <c r="O1173" s="62"/>
    </row>
    <row r="1174" spans="15:15">
      <c r="O1174" s="62"/>
    </row>
    <row r="1175" spans="15:15">
      <c r="O1175" s="62"/>
    </row>
    <row r="1176" spans="15:15">
      <c r="O1176" s="62"/>
    </row>
    <row r="1177" spans="15:15">
      <c r="O1177" s="62"/>
    </row>
    <row r="1178" spans="15:15">
      <c r="O1178" s="62"/>
    </row>
    <row r="1179" spans="15:15">
      <c r="O1179" s="62"/>
    </row>
    <row r="1180" spans="15:15">
      <c r="O1180" s="62"/>
    </row>
    <row r="1181" spans="15:15">
      <c r="O1181" s="62"/>
    </row>
    <row r="1182" spans="15:15">
      <c r="O1182" s="62"/>
    </row>
    <row r="1183" spans="15:15">
      <c r="O1183" s="62"/>
    </row>
    <row r="1184" spans="15:15">
      <c r="O1184" s="62"/>
    </row>
    <row r="1185" spans="15:15">
      <c r="O1185" s="62"/>
    </row>
    <row r="1186" spans="15:15">
      <c r="O1186" s="62"/>
    </row>
    <row r="1187" spans="15:15">
      <c r="O1187" s="62"/>
    </row>
    <row r="1188" spans="15:15">
      <c r="O1188" s="62"/>
    </row>
    <row r="1189" spans="15:15">
      <c r="O1189" s="62"/>
    </row>
    <row r="1190" spans="15:15">
      <c r="O1190" s="62"/>
    </row>
    <row r="1191" spans="15:15">
      <c r="O1191" s="62"/>
    </row>
    <row r="1192" spans="15:15">
      <c r="O1192" s="62"/>
    </row>
    <row r="1193" spans="15:15">
      <c r="O1193" s="62"/>
    </row>
    <row r="1194" spans="15:15">
      <c r="O1194" s="62"/>
    </row>
    <row r="1195" spans="15:15">
      <c r="O1195" s="62"/>
    </row>
    <row r="1196" spans="15:15">
      <c r="O1196" s="62"/>
    </row>
    <row r="1197" spans="15:15">
      <c r="O1197" s="62"/>
    </row>
    <row r="1198" spans="15:15">
      <c r="O1198" s="62"/>
    </row>
    <row r="1199" spans="15:15">
      <c r="O1199" s="62"/>
    </row>
    <row r="1200" spans="15:15">
      <c r="O1200" s="62"/>
    </row>
    <row r="1201" spans="15:15">
      <c r="O1201" s="62"/>
    </row>
    <row r="1202" spans="15:15">
      <c r="O1202" s="62"/>
    </row>
    <row r="1203" spans="15:15">
      <c r="O1203" s="62"/>
    </row>
    <row r="1204" spans="15:15">
      <c r="O1204" s="62"/>
    </row>
    <row r="1205" spans="15:15">
      <c r="O1205" s="62"/>
    </row>
    <row r="1206" spans="15:15">
      <c r="O1206" s="62"/>
    </row>
    <row r="1207" spans="15:15">
      <c r="O1207" s="62"/>
    </row>
    <row r="1208" spans="15:15">
      <c r="O1208" s="62"/>
    </row>
    <row r="1209" spans="15:15">
      <c r="O1209" s="62"/>
    </row>
    <row r="1210" spans="15:15">
      <c r="O1210" s="62"/>
    </row>
    <row r="1211" spans="15:15">
      <c r="O1211" s="62"/>
    </row>
    <row r="1212" spans="15:15">
      <c r="O1212" s="62"/>
    </row>
    <row r="1213" spans="15:15">
      <c r="O1213" s="62"/>
    </row>
    <row r="1214" spans="15:15">
      <c r="O1214" s="62"/>
    </row>
    <row r="1215" spans="15:15">
      <c r="O1215" s="62"/>
    </row>
    <row r="1216" spans="15:15">
      <c r="O1216" s="62"/>
    </row>
    <row r="1217" spans="15:15">
      <c r="O1217" s="62"/>
    </row>
    <row r="1218" spans="15:15">
      <c r="O1218" s="62"/>
    </row>
    <row r="1219" spans="15:15">
      <c r="O1219" s="62"/>
    </row>
    <row r="1220" spans="15:15">
      <c r="O1220" s="62"/>
    </row>
    <row r="1221" spans="15:15">
      <c r="O1221" s="62"/>
    </row>
    <row r="1222" spans="15:15">
      <c r="O1222" s="62"/>
    </row>
    <row r="1223" spans="15:15">
      <c r="O1223" s="62"/>
    </row>
    <row r="1224" spans="15:15">
      <c r="O1224" s="62"/>
    </row>
    <row r="1225" spans="15:15">
      <c r="O1225" s="62"/>
    </row>
    <row r="1226" spans="15:15">
      <c r="O1226" s="62"/>
    </row>
    <row r="1227" spans="15:15">
      <c r="O1227" s="62"/>
    </row>
    <row r="1228" spans="15:15">
      <c r="O1228" s="62"/>
    </row>
    <row r="1229" spans="15:15">
      <c r="O1229" s="62"/>
    </row>
    <row r="1230" spans="15:15">
      <c r="O1230" s="62"/>
    </row>
    <row r="1231" spans="15:15">
      <c r="O1231" s="62"/>
    </row>
    <row r="1232" spans="15:15">
      <c r="O1232" s="62"/>
    </row>
    <row r="1233" spans="15:15">
      <c r="O1233" s="62"/>
    </row>
    <row r="1234" spans="15:15">
      <c r="O1234" s="62"/>
    </row>
    <row r="1235" spans="15:15">
      <c r="O1235" s="62"/>
    </row>
    <row r="1236" spans="15:15">
      <c r="O1236" s="62"/>
    </row>
    <row r="1237" spans="15:15">
      <c r="O1237" s="62"/>
    </row>
    <row r="1238" spans="15:15">
      <c r="O1238" s="62"/>
    </row>
    <row r="1239" spans="15:15">
      <c r="O1239" s="62"/>
    </row>
    <row r="1240" spans="15:15">
      <c r="O1240" s="62"/>
    </row>
    <row r="1241" spans="15:15">
      <c r="O1241" s="62"/>
    </row>
    <row r="1242" spans="15:15">
      <c r="O1242" s="62"/>
    </row>
    <row r="1243" spans="15:15">
      <c r="O1243" s="62"/>
    </row>
    <row r="1244" spans="15:15">
      <c r="O1244" s="62"/>
    </row>
    <row r="1245" spans="15:15">
      <c r="O1245" s="62"/>
    </row>
    <row r="1246" spans="15:15">
      <c r="O1246" s="62"/>
    </row>
    <row r="1247" spans="15:15">
      <c r="O1247" s="62"/>
    </row>
    <row r="1248" spans="15:15">
      <c r="O1248" s="62"/>
    </row>
    <row r="1249" spans="15:15">
      <c r="O1249" s="62"/>
    </row>
    <row r="1250" spans="15:15">
      <c r="O1250" s="62"/>
    </row>
    <row r="1251" spans="15:15">
      <c r="O1251" s="62"/>
    </row>
    <row r="1252" spans="15:15">
      <c r="O1252" s="62"/>
    </row>
    <row r="1253" spans="15:15">
      <c r="O1253" s="62"/>
    </row>
    <row r="1254" spans="15:15">
      <c r="O1254" s="62"/>
    </row>
    <row r="1255" spans="15:15">
      <c r="O1255" s="62"/>
    </row>
    <row r="1256" spans="15:15">
      <c r="O1256" s="62"/>
    </row>
    <row r="1257" spans="15:15">
      <c r="O1257" s="62"/>
    </row>
    <row r="1258" spans="15:15">
      <c r="O1258" s="62"/>
    </row>
    <row r="1259" spans="15:15">
      <c r="O1259" s="62"/>
    </row>
    <row r="1260" spans="15:15">
      <c r="O1260" s="62"/>
    </row>
    <row r="1261" spans="15:15">
      <c r="O1261" s="62"/>
    </row>
    <row r="1262" spans="15:15">
      <c r="O1262" s="62"/>
    </row>
    <row r="1263" spans="15:15">
      <c r="O1263" s="62"/>
    </row>
    <row r="1264" spans="15:15">
      <c r="O1264" s="62"/>
    </row>
    <row r="1265" spans="15:15">
      <c r="O1265" s="62"/>
    </row>
    <row r="1266" spans="15:15">
      <c r="O1266" s="62"/>
    </row>
    <row r="1267" spans="15:15">
      <c r="O1267" s="62"/>
    </row>
    <row r="1268" spans="15:15">
      <c r="O1268" s="62"/>
    </row>
    <row r="1269" spans="15:15">
      <c r="O1269" s="62"/>
    </row>
    <row r="1270" spans="15:15">
      <c r="O1270" s="62"/>
    </row>
    <row r="1271" spans="15:15">
      <c r="O1271" s="62"/>
    </row>
    <row r="1272" spans="15:15">
      <c r="O1272" s="62"/>
    </row>
    <row r="1273" spans="15:15">
      <c r="O1273" s="62"/>
    </row>
    <row r="1274" spans="15:15">
      <c r="O1274" s="62"/>
    </row>
    <row r="1275" spans="15:15">
      <c r="O1275" s="62"/>
    </row>
    <row r="1276" spans="15:15">
      <c r="O1276" s="62"/>
    </row>
    <row r="1277" spans="15:15">
      <c r="O1277" s="62"/>
    </row>
    <row r="1278" spans="15:15">
      <c r="O1278" s="62"/>
    </row>
    <row r="1279" spans="15:15">
      <c r="O1279" s="62"/>
    </row>
    <row r="1280" spans="15:15">
      <c r="O1280" s="62"/>
    </row>
    <row r="1281" spans="15:15">
      <c r="O1281" s="62"/>
    </row>
    <row r="1282" spans="15:15">
      <c r="O1282" s="62"/>
    </row>
    <row r="1283" spans="15:15">
      <c r="O1283" s="62"/>
    </row>
    <row r="1284" spans="15:15">
      <c r="O1284" s="62"/>
    </row>
    <row r="1285" spans="15:15">
      <c r="O1285" s="62"/>
    </row>
    <row r="1286" spans="15:15">
      <c r="O1286" s="62"/>
    </row>
    <row r="1287" spans="15:15">
      <c r="O1287" s="62"/>
    </row>
    <row r="1288" spans="15:15">
      <c r="O1288" s="62"/>
    </row>
    <row r="1289" spans="15:15">
      <c r="O1289" s="62"/>
    </row>
    <row r="1290" spans="15:15">
      <c r="O1290" s="62"/>
    </row>
    <row r="1291" spans="15:15">
      <c r="O1291" s="62"/>
    </row>
    <row r="1292" spans="15:15">
      <c r="O1292" s="62"/>
    </row>
    <row r="1293" spans="15:15">
      <c r="O1293" s="62"/>
    </row>
    <row r="1294" spans="15:15">
      <c r="O1294" s="62"/>
    </row>
    <row r="1295" spans="15:15">
      <c r="O1295" s="62"/>
    </row>
    <row r="1296" spans="15:15">
      <c r="O1296" s="62"/>
    </row>
    <row r="1297" spans="15:15">
      <c r="O1297" s="62"/>
    </row>
    <row r="1298" spans="15:15">
      <c r="O1298" s="62"/>
    </row>
    <row r="1299" spans="15:15">
      <c r="O1299" s="62"/>
    </row>
    <row r="1300" spans="15:15">
      <c r="O1300" s="62"/>
    </row>
    <row r="1301" spans="15:15">
      <c r="O1301" s="62"/>
    </row>
    <row r="1302" spans="15:15">
      <c r="O1302" s="62"/>
    </row>
    <row r="1303" spans="15:15">
      <c r="O1303" s="62"/>
    </row>
    <row r="1304" spans="15:15">
      <c r="O1304" s="62"/>
    </row>
    <row r="1305" spans="15:15">
      <c r="O1305" s="62"/>
    </row>
    <row r="1306" spans="15:15">
      <c r="O1306" s="62"/>
    </row>
    <row r="1307" spans="15:15">
      <c r="O1307" s="62"/>
    </row>
    <row r="1308" spans="15:15">
      <c r="O1308" s="62"/>
    </row>
    <row r="1309" spans="15:15">
      <c r="O1309" s="62"/>
    </row>
    <row r="1310" spans="15:15">
      <c r="O1310" s="62"/>
    </row>
    <row r="1311" spans="15:15">
      <c r="O1311" s="62"/>
    </row>
    <row r="1312" spans="15:15">
      <c r="O1312" s="62"/>
    </row>
    <row r="1313" spans="15:15">
      <c r="O1313" s="62"/>
    </row>
    <row r="1314" spans="15:15">
      <c r="O1314" s="62"/>
    </row>
    <row r="1315" spans="15:15">
      <c r="O1315" s="62"/>
    </row>
    <row r="1316" spans="15:15">
      <c r="O1316" s="62"/>
    </row>
    <row r="1317" spans="15:15">
      <c r="O1317" s="62"/>
    </row>
    <row r="1318" spans="15:15">
      <c r="O1318" s="62"/>
    </row>
    <row r="1319" spans="15:15">
      <c r="O1319" s="62"/>
    </row>
    <row r="1320" spans="15:15">
      <c r="O1320" s="62"/>
    </row>
    <row r="1321" spans="15:15">
      <c r="O1321" s="62"/>
    </row>
    <row r="1322" spans="15:15">
      <c r="O1322" s="62"/>
    </row>
    <row r="1323" spans="15:15">
      <c r="O1323" s="62"/>
    </row>
    <row r="1324" spans="15:15">
      <c r="O1324" s="62"/>
    </row>
    <row r="1325" spans="15:15">
      <c r="O1325" s="62"/>
    </row>
    <row r="1326" spans="15:15">
      <c r="O1326" s="62"/>
    </row>
    <row r="1327" spans="15:15">
      <c r="O1327" s="62"/>
    </row>
    <row r="1328" spans="15:15">
      <c r="O1328" s="62"/>
    </row>
    <row r="1329" spans="15:15">
      <c r="O1329" s="62"/>
    </row>
    <row r="1330" spans="15:15">
      <c r="O1330" s="62"/>
    </row>
    <row r="1331" spans="15:15">
      <c r="O1331" s="62"/>
    </row>
    <row r="1332" spans="15:15">
      <c r="O1332" s="62"/>
    </row>
    <row r="1333" spans="15:15">
      <c r="O1333" s="62"/>
    </row>
    <row r="1334" spans="15:15">
      <c r="O1334" s="62"/>
    </row>
    <row r="1335" spans="15:15">
      <c r="O1335" s="62"/>
    </row>
    <row r="1336" spans="15:15">
      <c r="O1336" s="62"/>
    </row>
    <row r="1337" spans="15:15">
      <c r="O1337" s="62"/>
    </row>
    <row r="1338" spans="15:15">
      <c r="O1338" s="62"/>
    </row>
    <row r="1339" spans="15:15">
      <c r="O1339" s="62"/>
    </row>
    <row r="1340" spans="15:15">
      <c r="O1340" s="62"/>
    </row>
    <row r="1341" spans="15:15">
      <c r="O1341" s="62"/>
    </row>
    <row r="1342" spans="15:15">
      <c r="O1342" s="62"/>
    </row>
    <row r="1343" spans="15:15">
      <c r="O1343" s="62"/>
    </row>
    <row r="1344" spans="15:15">
      <c r="O1344" s="62"/>
    </row>
    <row r="1345" spans="15:15">
      <c r="O1345" s="62"/>
    </row>
    <row r="1346" spans="15:15">
      <c r="O1346" s="62"/>
    </row>
    <row r="1347" spans="15:15">
      <c r="O1347" s="62"/>
    </row>
    <row r="1348" spans="15:15">
      <c r="O1348" s="62"/>
    </row>
    <row r="1349" spans="15:15">
      <c r="O1349" s="62"/>
    </row>
    <row r="1350" spans="15:15">
      <c r="O1350" s="62"/>
    </row>
    <row r="1351" spans="15:15">
      <c r="O1351" s="62"/>
    </row>
    <row r="1352" spans="15:15">
      <c r="O1352" s="62"/>
    </row>
    <row r="1353" spans="15:15">
      <c r="O1353" s="62"/>
    </row>
    <row r="1354" spans="15:15">
      <c r="O1354" s="62"/>
    </row>
    <row r="1355" spans="15:15">
      <c r="O1355" s="62"/>
    </row>
    <row r="1356" spans="15:15">
      <c r="O1356" s="62"/>
    </row>
    <row r="1357" spans="15:15">
      <c r="O1357" s="62"/>
    </row>
    <row r="1358" spans="15:15">
      <c r="O1358" s="62"/>
    </row>
    <row r="1359" spans="15:15">
      <c r="O1359" s="62"/>
    </row>
    <row r="1360" spans="15:15">
      <c r="O1360" s="62"/>
    </row>
    <row r="1361" spans="15:15">
      <c r="O1361" s="62"/>
    </row>
    <row r="1362" spans="15:15">
      <c r="O1362" s="62"/>
    </row>
    <row r="1363" spans="15:15">
      <c r="O1363" s="62"/>
    </row>
    <row r="1364" spans="15:15">
      <c r="O1364" s="62"/>
    </row>
    <row r="1365" spans="15:15">
      <c r="O1365" s="62"/>
    </row>
    <row r="1366" spans="15:15">
      <c r="O1366" s="62"/>
    </row>
    <row r="1367" spans="15:15">
      <c r="O1367" s="62"/>
    </row>
    <row r="1368" spans="15:15">
      <c r="O1368" s="62"/>
    </row>
    <row r="1369" spans="15:15">
      <c r="O1369" s="62"/>
    </row>
    <row r="1370" spans="15:15">
      <c r="O1370" s="62"/>
    </row>
    <row r="1371" spans="15:15">
      <c r="O1371" s="62"/>
    </row>
    <row r="1372" spans="15:15">
      <c r="O1372" s="62"/>
    </row>
    <row r="1373" spans="15:15">
      <c r="O1373" s="62"/>
    </row>
    <row r="1374" spans="15:15">
      <c r="O1374" s="62"/>
    </row>
    <row r="1375" spans="15:15">
      <c r="O1375" s="62"/>
    </row>
    <row r="1376" spans="15:15">
      <c r="O1376" s="62"/>
    </row>
    <row r="1377" spans="15:15">
      <c r="O1377" s="62"/>
    </row>
    <row r="1378" spans="15:15">
      <c r="O1378" s="62"/>
    </row>
    <row r="1379" spans="15:15">
      <c r="O1379" s="62"/>
    </row>
    <row r="1380" spans="15:15">
      <c r="O1380" s="62"/>
    </row>
    <row r="1381" spans="15:15">
      <c r="O1381" s="62"/>
    </row>
    <row r="1382" spans="15:15">
      <c r="O1382" s="62"/>
    </row>
    <row r="1383" spans="15:15">
      <c r="O1383" s="62"/>
    </row>
    <row r="1384" spans="15:15">
      <c r="O1384" s="62"/>
    </row>
    <row r="1385" spans="15:15">
      <c r="O1385" s="62"/>
    </row>
    <row r="1386" spans="15:15">
      <c r="O1386" s="62"/>
    </row>
    <row r="1387" spans="15:15">
      <c r="O1387" s="62"/>
    </row>
    <row r="1388" spans="15:15">
      <c r="O1388" s="62"/>
    </row>
    <row r="1389" spans="15:15">
      <c r="O1389" s="62"/>
    </row>
    <row r="1390" spans="15:15">
      <c r="O1390" s="62"/>
    </row>
    <row r="1391" spans="15:15">
      <c r="O1391" s="62"/>
    </row>
    <row r="1392" spans="15:15">
      <c r="O1392" s="62"/>
    </row>
    <row r="1393" spans="15:15">
      <c r="O1393" s="62"/>
    </row>
    <row r="1394" spans="15:15">
      <c r="O1394" s="62"/>
    </row>
    <row r="1395" spans="15:15">
      <c r="O1395" s="62"/>
    </row>
    <row r="1396" spans="15:15">
      <c r="O1396" s="62"/>
    </row>
    <row r="1397" spans="15:15">
      <c r="O1397" s="62"/>
    </row>
    <row r="1398" spans="15:15">
      <c r="O1398" s="62"/>
    </row>
    <row r="1399" spans="15:15">
      <c r="O1399" s="62"/>
    </row>
    <row r="1400" spans="15:15">
      <c r="O1400" s="62"/>
    </row>
    <row r="1401" spans="15:15">
      <c r="O1401" s="62"/>
    </row>
    <row r="1402" spans="15:15">
      <c r="O1402" s="62"/>
    </row>
    <row r="1403" spans="15:15">
      <c r="O1403" s="62"/>
    </row>
    <row r="1404" spans="15:15">
      <c r="O1404" s="62"/>
    </row>
    <row r="1405" spans="15:15">
      <c r="O1405" s="62"/>
    </row>
    <row r="1406" spans="15:15">
      <c r="O1406" s="62"/>
    </row>
    <row r="1407" spans="15:15">
      <c r="O1407" s="62"/>
    </row>
    <row r="1408" spans="15:15">
      <c r="O1408" s="62"/>
    </row>
    <row r="1409" spans="15:15">
      <c r="O1409" s="62"/>
    </row>
    <row r="1410" spans="15:15">
      <c r="O1410" s="62"/>
    </row>
    <row r="1411" spans="15:15">
      <c r="O1411" s="62"/>
    </row>
    <row r="1412" spans="15:15">
      <c r="O1412" s="62"/>
    </row>
    <row r="1413" spans="15:15">
      <c r="O1413" s="62"/>
    </row>
    <row r="1414" spans="15:15">
      <c r="O1414" s="62"/>
    </row>
    <row r="1415" spans="15:15">
      <c r="O1415" s="62"/>
    </row>
    <row r="1416" spans="15:15">
      <c r="O1416" s="62"/>
    </row>
    <row r="1417" spans="15:15">
      <c r="O1417" s="62"/>
    </row>
    <row r="1418" spans="15:15">
      <c r="O1418" s="62"/>
    </row>
    <row r="1419" spans="15:15">
      <c r="O1419" s="62"/>
    </row>
    <row r="1420" spans="15:15">
      <c r="O1420" s="62"/>
    </row>
    <row r="1421" spans="15:15">
      <c r="O1421" s="62"/>
    </row>
    <row r="1422" spans="15:15">
      <c r="O1422" s="62"/>
    </row>
    <row r="1423" spans="15:15">
      <c r="O1423" s="62"/>
    </row>
    <row r="1424" spans="15:15">
      <c r="O1424" s="62"/>
    </row>
    <row r="1425" spans="15:15">
      <c r="O1425" s="62"/>
    </row>
    <row r="1426" spans="15:15">
      <c r="O1426" s="62"/>
    </row>
    <row r="1427" spans="15:15">
      <c r="O1427" s="62"/>
    </row>
    <row r="1428" spans="15:15">
      <c r="O1428" s="62"/>
    </row>
    <row r="1429" spans="15:15">
      <c r="O1429" s="62"/>
    </row>
    <row r="1430" spans="15:15">
      <c r="O1430" s="62"/>
    </row>
    <row r="1431" spans="15:15">
      <c r="O1431" s="62"/>
    </row>
    <row r="1432" spans="15:15">
      <c r="O1432" s="62"/>
    </row>
    <row r="1433" spans="15:15">
      <c r="O1433" s="62"/>
    </row>
    <row r="1434" spans="15:15">
      <c r="O1434" s="62"/>
    </row>
    <row r="1435" spans="15:15">
      <c r="O1435" s="62"/>
    </row>
    <row r="1436" spans="15:15">
      <c r="O1436" s="62"/>
    </row>
    <row r="1437" spans="15:15">
      <c r="O1437" s="62"/>
    </row>
    <row r="1438" spans="15:15">
      <c r="O1438" s="62"/>
    </row>
    <row r="1439" spans="15:15">
      <c r="O1439" s="62"/>
    </row>
    <row r="1440" spans="15:15">
      <c r="O1440" s="62"/>
    </row>
    <row r="1441" spans="15:15">
      <c r="O1441" s="62"/>
    </row>
    <row r="1442" spans="15:15">
      <c r="O1442" s="62"/>
    </row>
    <row r="1443" spans="15:15">
      <c r="O1443" s="62"/>
    </row>
    <row r="1444" spans="15:15">
      <c r="O1444" s="62"/>
    </row>
    <row r="1445" spans="15:15">
      <c r="O1445" s="62"/>
    </row>
    <row r="1446" spans="15:15">
      <c r="O1446" s="62"/>
    </row>
    <row r="1447" spans="15:15">
      <c r="O1447" s="62"/>
    </row>
    <row r="1448" spans="15:15">
      <c r="O1448" s="62"/>
    </row>
    <row r="1449" spans="15:15">
      <c r="O1449" s="62"/>
    </row>
    <row r="1450" spans="15:15">
      <c r="O1450" s="62"/>
    </row>
    <row r="1451" spans="15:15">
      <c r="O1451" s="62"/>
    </row>
    <row r="1452" spans="15:15">
      <c r="O1452" s="62"/>
    </row>
    <row r="1453" spans="15:15">
      <c r="O1453" s="62"/>
    </row>
    <row r="1454" spans="15:15">
      <c r="O1454" s="62"/>
    </row>
    <row r="1455" spans="15:15">
      <c r="O1455" s="62"/>
    </row>
    <row r="1456" spans="15:15">
      <c r="O1456" s="62"/>
    </row>
    <row r="1457" spans="15:15">
      <c r="O1457" s="62"/>
    </row>
    <row r="1458" spans="15:15">
      <c r="O1458" s="62"/>
    </row>
    <row r="1459" spans="15:15">
      <c r="O1459" s="62"/>
    </row>
    <row r="1460" spans="15:15">
      <c r="O1460" s="62"/>
    </row>
    <row r="1461" spans="15:15">
      <c r="O1461" s="62"/>
    </row>
    <row r="1462" spans="15:15">
      <c r="O1462" s="62"/>
    </row>
    <row r="1463" spans="15:15">
      <c r="O1463" s="62"/>
    </row>
    <row r="1464" spans="15:15">
      <c r="O1464" s="62"/>
    </row>
    <row r="1465" spans="15:15">
      <c r="O1465" s="62"/>
    </row>
    <row r="1466" spans="15:15">
      <c r="O1466" s="62"/>
    </row>
    <row r="1467" spans="15:15">
      <c r="O1467" s="62"/>
    </row>
    <row r="1468" spans="15:15">
      <c r="O1468" s="62"/>
    </row>
    <row r="1469" spans="15:15">
      <c r="O1469" s="62"/>
    </row>
    <row r="1470" spans="15:15">
      <c r="O1470" s="62"/>
    </row>
    <row r="1471" spans="15:15">
      <c r="O1471" s="62"/>
    </row>
    <row r="1472" spans="15:15">
      <c r="O1472" s="62"/>
    </row>
    <row r="1473" spans="15:15">
      <c r="O1473" s="62"/>
    </row>
    <row r="1474" spans="15:15">
      <c r="O1474" s="62"/>
    </row>
    <row r="1475" spans="15:15">
      <c r="O1475" s="62"/>
    </row>
    <row r="1476" spans="15:15">
      <c r="O1476" s="62"/>
    </row>
    <row r="1477" spans="15:15">
      <c r="O1477" s="62"/>
    </row>
    <row r="1478" spans="15:15">
      <c r="O1478" s="62"/>
    </row>
    <row r="1479" spans="15:15">
      <c r="O1479" s="62"/>
    </row>
    <row r="1480" spans="15:15">
      <c r="O1480" s="62"/>
    </row>
    <row r="1481" spans="15:15">
      <c r="O1481" s="62"/>
    </row>
    <row r="1482" spans="15:15">
      <c r="O1482" s="62"/>
    </row>
    <row r="1483" spans="15:15">
      <c r="O1483" s="62"/>
    </row>
    <row r="1484" spans="15:15">
      <c r="O1484" s="62"/>
    </row>
    <row r="1485" spans="15:15">
      <c r="O1485" s="62"/>
    </row>
    <row r="1486" spans="15:15">
      <c r="O1486" s="62"/>
    </row>
    <row r="1487" spans="15:15">
      <c r="O1487" s="62"/>
    </row>
    <row r="1488" spans="15:15">
      <c r="O1488" s="62"/>
    </row>
    <row r="1489" spans="15:15">
      <c r="O1489" s="62"/>
    </row>
    <row r="1490" spans="15:15">
      <c r="O1490" s="62"/>
    </row>
    <row r="1491" spans="15:15">
      <c r="O1491" s="62"/>
    </row>
    <row r="1492" spans="15:15">
      <c r="O1492" s="62"/>
    </row>
    <row r="1493" spans="15:15">
      <c r="O1493" s="62"/>
    </row>
    <row r="1494" spans="15:15">
      <c r="O1494" s="62"/>
    </row>
    <row r="1495" spans="15:15">
      <c r="O1495" s="62"/>
    </row>
    <row r="1496" spans="15:15">
      <c r="O1496" s="62"/>
    </row>
    <row r="1497" spans="15:15">
      <c r="O1497" s="62"/>
    </row>
    <row r="1498" spans="15:15">
      <c r="O1498" s="62"/>
    </row>
    <row r="1499" spans="15:15">
      <c r="O1499" s="62"/>
    </row>
    <row r="1500" spans="15:15">
      <c r="O1500" s="62"/>
    </row>
    <row r="1501" spans="15:15">
      <c r="O1501" s="62"/>
    </row>
    <row r="1502" spans="15:15">
      <c r="O1502" s="62"/>
    </row>
    <row r="1503" spans="15:15">
      <c r="O1503" s="62"/>
    </row>
    <row r="1504" spans="15:15">
      <c r="O1504" s="62"/>
    </row>
    <row r="1505" spans="15:15">
      <c r="O1505" s="62"/>
    </row>
    <row r="1506" spans="15:15">
      <c r="O1506" s="62"/>
    </row>
    <row r="1507" spans="15:15">
      <c r="O1507" s="62"/>
    </row>
    <row r="1508" spans="15:15">
      <c r="O1508" s="62"/>
    </row>
    <row r="1509" spans="15:15">
      <c r="O1509" s="62"/>
    </row>
    <row r="1510" spans="15:15">
      <c r="O1510" s="62"/>
    </row>
    <row r="1511" spans="15:15">
      <c r="O1511" s="62"/>
    </row>
    <row r="1512" spans="15:15">
      <c r="O1512" s="62"/>
    </row>
    <row r="1513" spans="15:15">
      <c r="O1513" s="62"/>
    </row>
    <row r="1514" spans="15:15">
      <c r="O1514" s="62"/>
    </row>
    <row r="1515" spans="15:15">
      <c r="O1515" s="62"/>
    </row>
    <row r="1516" spans="15:15">
      <c r="O1516" s="62"/>
    </row>
    <row r="1517" spans="15:15">
      <c r="O1517" s="62"/>
    </row>
    <row r="1518" spans="15:15">
      <c r="O1518" s="62"/>
    </row>
    <row r="1519" spans="15:15">
      <c r="O1519" s="62"/>
    </row>
    <row r="1520" spans="15:15">
      <c r="O1520" s="62"/>
    </row>
    <row r="1521" spans="15:15">
      <c r="O1521" s="62"/>
    </row>
    <row r="1522" spans="15:15">
      <c r="O1522" s="62"/>
    </row>
    <row r="1523" spans="15:15">
      <c r="O1523" s="62"/>
    </row>
    <row r="1524" spans="15:15">
      <c r="O1524" s="62"/>
    </row>
    <row r="1525" spans="15:15">
      <c r="O1525" s="62"/>
    </row>
    <row r="1526" spans="15:15">
      <c r="O1526" s="62"/>
    </row>
    <row r="1527" spans="15:15">
      <c r="O1527" s="62"/>
    </row>
    <row r="1528" spans="15:15">
      <c r="O1528" s="62"/>
    </row>
    <row r="1529" spans="15:15">
      <c r="O1529" s="62"/>
    </row>
    <row r="1530" spans="15:15">
      <c r="O1530" s="62"/>
    </row>
    <row r="1531" spans="15:15">
      <c r="O1531" s="62"/>
    </row>
    <row r="1532" spans="15:15">
      <c r="O1532" s="62"/>
    </row>
    <row r="1533" spans="15:15">
      <c r="O1533" s="62"/>
    </row>
    <row r="1534" spans="15:15">
      <c r="O1534" s="62"/>
    </row>
    <row r="1535" spans="15:15">
      <c r="O1535" s="62"/>
    </row>
    <row r="1536" spans="15:15">
      <c r="O1536" s="62"/>
    </row>
    <row r="1537" spans="15:15">
      <c r="O1537" s="62"/>
    </row>
    <row r="1538" spans="15:15">
      <c r="O1538" s="62"/>
    </row>
    <row r="1539" spans="15:15">
      <c r="O1539" s="62"/>
    </row>
    <row r="1540" spans="15:15">
      <c r="O1540" s="62"/>
    </row>
    <row r="1541" spans="15:15">
      <c r="O1541" s="62"/>
    </row>
    <row r="1542" spans="15:15">
      <c r="O1542" s="62"/>
    </row>
    <row r="1543" spans="15:15">
      <c r="O1543" s="62"/>
    </row>
    <row r="1544" spans="15:15">
      <c r="O1544" s="62"/>
    </row>
    <row r="1545" spans="15:15">
      <c r="O1545" s="62"/>
    </row>
    <row r="1546" spans="15:15">
      <c r="O1546" s="62"/>
    </row>
    <row r="1547" spans="15:15">
      <c r="O1547" s="62"/>
    </row>
    <row r="1548" spans="15:15">
      <c r="O1548" s="62"/>
    </row>
    <row r="1549" spans="15:15">
      <c r="O1549" s="62"/>
    </row>
    <row r="1550" spans="15:15">
      <c r="O1550" s="62"/>
    </row>
    <row r="1551" spans="15:15">
      <c r="O1551" s="62"/>
    </row>
    <row r="1552" spans="15:15">
      <c r="O1552" s="62"/>
    </row>
    <row r="1553" spans="15:15">
      <c r="O1553" s="62"/>
    </row>
    <row r="1554" spans="15:15">
      <c r="O1554" s="62"/>
    </row>
    <row r="1555" spans="15:15">
      <c r="O1555" s="62"/>
    </row>
    <row r="1556" spans="15:15">
      <c r="O1556" s="62"/>
    </row>
    <row r="1557" spans="15:15">
      <c r="O1557" s="62"/>
    </row>
    <row r="1558" spans="15:15">
      <c r="O1558" s="62"/>
    </row>
    <row r="1559" spans="15:15">
      <c r="O1559" s="62"/>
    </row>
    <row r="1560" spans="15:15">
      <c r="O1560" s="62"/>
    </row>
    <row r="1561" spans="15:15">
      <c r="O1561" s="62"/>
    </row>
    <row r="1562" spans="15:15">
      <c r="O1562" s="62"/>
    </row>
    <row r="1563" spans="15:15">
      <c r="O1563" s="62"/>
    </row>
    <row r="1564" spans="15:15">
      <c r="O1564" s="62"/>
    </row>
    <row r="1565" spans="15:15">
      <c r="O1565" s="62"/>
    </row>
    <row r="1566" spans="15:15">
      <c r="O1566" s="62"/>
    </row>
    <row r="1567" spans="15:15">
      <c r="O1567" s="62"/>
    </row>
    <row r="1568" spans="15:15">
      <c r="O1568" s="62"/>
    </row>
    <row r="1569" spans="15:15">
      <c r="O1569" s="62"/>
    </row>
    <row r="1570" spans="15:15">
      <c r="O1570" s="62"/>
    </row>
    <row r="1571" spans="15:15">
      <c r="O1571" s="62"/>
    </row>
    <row r="1572" spans="15:15">
      <c r="O1572" s="62"/>
    </row>
    <row r="1573" spans="15:15">
      <c r="O1573" s="62"/>
    </row>
    <row r="1574" spans="15:15">
      <c r="O1574" s="62"/>
    </row>
    <row r="1575" spans="15:15">
      <c r="O1575" s="62"/>
    </row>
    <row r="1576" spans="15:15">
      <c r="O1576" s="62"/>
    </row>
    <row r="1577" spans="15:15">
      <c r="O1577" s="62"/>
    </row>
    <row r="1578" spans="15:15">
      <c r="O1578" s="62"/>
    </row>
    <row r="1579" spans="15:15">
      <c r="O1579" s="62"/>
    </row>
    <row r="1580" spans="15:15">
      <c r="O1580" s="62"/>
    </row>
    <row r="1581" spans="15:15">
      <c r="O1581" s="62"/>
    </row>
    <row r="1582" spans="15:15">
      <c r="O1582" s="62"/>
    </row>
    <row r="1583" spans="15:15">
      <c r="O1583" s="62"/>
    </row>
    <row r="1584" spans="15:15">
      <c r="O1584" s="62"/>
    </row>
    <row r="1585" spans="15:15">
      <c r="O1585" s="62"/>
    </row>
    <row r="1586" spans="15:15">
      <c r="O1586" s="62"/>
    </row>
    <row r="1587" spans="15:15">
      <c r="O1587" s="62"/>
    </row>
    <row r="1588" spans="15:15">
      <c r="O1588" s="62"/>
    </row>
    <row r="1589" spans="15:15">
      <c r="O1589" s="62"/>
    </row>
    <row r="1590" spans="15:15">
      <c r="O1590" s="62"/>
    </row>
    <row r="1591" spans="15:15">
      <c r="O1591" s="62"/>
    </row>
    <row r="1592" spans="15:15">
      <c r="O1592" s="62"/>
    </row>
    <row r="1593" spans="15:15">
      <c r="O1593" s="62"/>
    </row>
    <row r="1594" spans="15:15">
      <c r="O1594" s="62"/>
    </row>
    <row r="1595" spans="15:15">
      <c r="O1595" s="62"/>
    </row>
    <row r="1596" spans="15:15">
      <c r="O1596" s="62"/>
    </row>
    <row r="1597" spans="15:15">
      <c r="O1597" s="62"/>
    </row>
    <row r="1598" spans="15:15">
      <c r="O1598" s="62"/>
    </row>
    <row r="1599" spans="15:15">
      <c r="O1599" s="62"/>
    </row>
    <row r="1600" spans="15:15">
      <c r="O1600" s="62"/>
    </row>
    <row r="1601" spans="15:15">
      <c r="O1601" s="62"/>
    </row>
    <row r="1602" spans="15:15">
      <c r="O1602" s="62"/>
    </row>
    <row r="1603" spans="15:15">
      <c r="O1603" s="62"/>
    </row>
    <row r="1604" spans="15:15">
      <c r="O1604" s="62"/>
    </row>
    <row r="1605" spans="15:15">
      <c r="O1605" s="62"/>
    </row>
    <row r="1606" spans="15:15">
      <c r="O1606" s="62"/>
    </row>
    <row r="1607" spans="15:15">
      <c r="O1607" s="62"/>
    </row>
    <row r="1608" spans="15:15">
      <c r="O1608" s="62"/>
    </row>
    <row r="1609" spans="15:15">
      <c r="O1609" s="62"/>
    </row>
    <row r="1610" spans="15:15">
      <c r="O1610" s="62"/>
    </row>
    <row r="1611" spans="15:15">
      <c r="O1611" s="62"/>
    </row>
    <row r="1612" spans="15:15">
      <c r="O1612" s="62"/>
    </row>
    <row r="1613" spans="15:15">
      <c r="O1613" s="62"/>
    </row>
    <row r="1614" spans="15:15">
      <c r="O1614" s="62"/>
    </row>
    <row r="1615" spans="15:15">
      <c r="O1615" s="62"/>
    </row>
    <row r="1616" spans="15:15">
      <c r="O1616" s="62"/>
    </row>
    <row r="1617" spans="15:15">
      <c r="O1617" s="62"/>
    </row>
    <row r="1618" spans="15:15">
      <c r="O1618" s="62"/>
    </row>
    <row r="1619" spans="15:15">
      <c r="O1619" s="62"/>
    </row>
    <row r="1620" spans="15:15">
      <c r="O1620" s="62"/>
    </row>
    <row r="1621" spans="15:15">
      <c r="O1621" s="62"/>
    </row>
    <row r="1622" spans="15:15">
      <c r="O1622" s="62"/>
    </row>
    <row r="1623" spans="15:15">
      <c r="O1623" s="62"/>
    </row>
    <row r="1624" spans="15:15">
      <c r="O1624" s="62"/>
    </row>
    <row r="1625" spans="15:15">
      <c r="O1625" s="62"/>
    </row>
    <row r="1626" spans="15:15">
      <c r="O1626" s="62"/>
    </row>
    <row r="1627" spans="15:15">
      <c r="O1627" s="62"/>
    </row>
    <row r="1628" spans="15:15">
      <c r="O1628" s="62"/>
    </row>
    <row r="1629" spans="15:15">
      <c r="O1629" s="62"/>
    </row>
    <row r="1630" spans="15:15">
      <c r="O1630" s="62"/>
    </row>
    <row r="1631" spans="15:15">
      <c r="O1631" s="62"/>
    </row>
    <row r="1632" spans="15:15">
      <c r="O1632" s="62"/>
    </row>
    <row r="1633" spans="15:15">
      <c r="O1633" s="62"/>
    </row>
    <row r="1634" spans="15:15">
      <c r="O1634" s="62"/>
    </row>
    <row r="1635" spans="15:15">
      <c r="O1635" s="62"/>
    </row>
    <row r="1636" spans="15:15">
      <c r="O1636" s="62"/>
    </row>
    <row r="1637" spans="15:15">
      <c r="O1637" s="62"/>
    </row>
    <row r="1638" spans="15:15">
      <c r="O1638" s="62"/>
    </row>
    <row r="1639" spans="15:15">
      <c r="O1639" s="62"/>
    </row>
    <row r="1640" spans="15:15">
      <c r="O1640" s="62"/>
    </row>
    <row r="1641" spans="15:15">
      <c r="O1641" s="62"/>
    </row>
    <row r="1642" spans="15:15">
      <c r="O1642" s="62"/>
    </row>
    <row r="1643" spans="15:15">
      <c r="O1643" s="62"/>
    </row>
    <row r="1644" spans="15:15">
      <c r="O1644" s="62"/>
    </row>
    <row r="1645" spans="15:15">
      <c r="O1645" s="62"/>
    </row>
    <row r="1646" spans="15:15">
      <c r="O1646" s="62"/>
    </row>
    <row r="1647" spans="15:15">
      <c r="O1647" s="62"/>
    </row>
    <row r="1648" spans="15:15">
      <c r="O1648" s="62"/>
    </row>
    <row r="1649" spans="15:15">
      <c r="O1649" s="62"/>
    </row>
    <row r="1650" spans="15:15">
      <c r="O1650" s="62"/>
    </row>
    <row r="1651" spans="15:15">
      <c r="O1651" s="62"/>
    </row>
    <row r="1652" spans="15:15">
      <c r="O1652" s="62"/>
    </row>
    <row r="1653" spans="15:15">
      <c r="O1653" s="62"/>
    </row>
    <row r="1654" spans="15:15">
      <c r="O1654" s="62"/>
    </row>
    <row r="1655" spans="15:15">
      <c r="O1655" s="62"/>
    </row>
    <row r="1656" spans="15:15">
      <c r="O1656" s="62"/>
    </row>
    <row r="1657" spans="15:15">
      <c r="O1657" s="62"/>
    </row>
    <row r="1658" spans="15:15">
      <c r="O1658" s="62"/>
    </row>
    <row r="1659" spans="15:15">
      <c r="O1659" s="62"/>
    </row>
    <row r="1660" spans="15:15">
      <c r="O1660" s="62"/>
    </row>
    <row r="1661" spans="15:15">
      <c r="O1661" s="62"/>
    </row>
    <row r="1662" spans="15:15">
      <c r="O1662" s="62"/>
    </row>
    <row r="1663" spans="15:15">
      <c r="O1663" s="62"/>
    </row>
    <row r="1664" spans="15:15">
      <c r="O1664" s="62"/>
    </row>
    <row r="1665" spans="15:15">
      <c r="O1665" s="62"/>
    </row>
    <row r="1666" spans="15:15">
      <c r="O1666" s="62"/>
    </row>
    <row r="1667" spans="15:15">
      <c r="O1667" s="62"/>
    </row>
    <row r="1668" spans="15:15">
      <c r="O1668" s="62"/>
    </row>
    <row r="1669" spans="15:15">
      <c r="O1669" s="62"/>
    </row>
    <row r="1670" spans="15:15">
      <c r="O1670" s="62"/>
    </row>
    <row r="1671" spans="15:15">
      <c r="O1671" s="62"/>
    </row>
    <row r="1672" spans="15:15">
      <c r="O1672" s="62"/>
    </row>
    <row r="1673" spans="15:15">
      <c r="O1673" s="62"/>
    </row>
    <row r="1674" spans="15:15">
      <c r="O1674" s="62"/>
    </row>
    <row r="1675" spans="15:15">
      <c r="O1675" s="62"/>
    </row>
    <row r="1676" spans="15:15">
      <c r="O1676" s="62"/>
    </row>
    <row r="1677" spans="15:15">
      <c r="O1677" s="62"/>
    </row>
    <row r="1678" spans="15:15">
      <c r="O1678" s="62"/>
    </row>
    <row r="1679" spans="15:15">
      <c r="O1679" s="62"/>
    </row>
    <row r="1680" spans="15:15">
      <c r="O1680" s="62"/>
    </row>
    <row r="1681" spans="15:15">
      <c r="O1681" s="62"/>
    </row>
    <row r="1682" spans="15:15">
      <c r="O1682" s="62"/>
    </row>
    <row r="1683" spans="15:15">
      <c r="O1683" s="62"/>
    </row>
    <row r="1684" spans="15:15">
      <c r="O1684" s="62"/>
    </row>
    <row r="1685" spans="15:15">
      <c r="O1685" s="62"/>
    </row>
    <row r="1686" spans="15:15">
      <c r="O1686" s="62"/>
    </row>
    <row r="1687" spans="15:15">
      <c r="O1687" s="62"/>
    </row>
    <row r="1688" spans="15:15">
      <c r="O1688" s="62"/>
    </row>
    <row r="1689" spans="15:15">
      <c r="O1689" s="62"/>
    </row>
    <row r="1690" spans="15:15">
      <c r="O1690" s="62"/>
    </row>
    <row r="1691" spans="15:15">
      <c r="O1691" s="62"/>
    </row>
    <row r="1692" spans="15:15">
      <c r="O1692" s="62"/>
    </row>
    <row r="1693" spans="15:15">
      <c r="O1693" s="62"/>
    </row>
    <row r="1694" spans="15:15">
      <c r="O1694" s="62"/>
    </row>
    <row r="1695" spans="15:15">
      <c r="O1695" s="62"/>
    </row>
    <row r="1696" spans="15:15">
      <c r="O1696" s="62"/>
    </row>
    <row r="1697" spans="15:15">
      <c r="O1697" s="62"/>
    </row>
    <row r="1698" spans="15:15">
      <c r="O1698" s="62"/>
    </row>
    <row r="1699" spans="15:15">
      <c r="O1699" s="62"/>
    </row>
    <row r="1700" spans="15:15">
      <c r="O1700" s="62"/>
    </row>
    <row r="1701" spans="15:15">
      <c r="O1701" s="62"/>
    </row>
    <row r="1702" spans="15:15">
      <c r="O1702" s="62"/>
    </row>
    <row r="1703" spans="15:15">
      <c r="O1703" s="62"/>
    </row>
    <row r="1704" spans="15:15">
      <c r="O1704" s="62"/>
    </row>
    <row r="1705" spans="15:15">
      <c r="O1705" s="62"/>
    </row>
    <row r="1706" spans="15:15">
      <c r="O1706" s="62"/>
    </row>
    <row r="1707" spans="15:15">
      <c r="O1707" s="62"/>
    </row>
    <row r="1708" spans="15:15">
      <c r="O1708" s="62"/>
    </row>
    <row r="1709" spans="15:15">
      <c r="O1709" s="62"/>
    </row>
    <row r="1710" spans="15:15">
      <c r="O1710" s="62"/>
    </row>
    <row r="1711" spans="15:15">
      <c r="O1711" s="62"/>
    </row>
    <row r="1712" spans="15:15">
      <c r="O1712" s="62"/>
    </row>
    <row r="1713" spans="15:15">
      <c r="O1713" s="62"/>
    </row>
    <row r="1714" spans="15:15">
      <c r="O1714" s="62"/>
    </row>
    <row r="1715" spans="15:15">
      <c r="O1715" s="62"/>
    </row>
    <row r="1716" spans="15:15">
      <c r="O1716" s="62"/>
    </row>
    <row r="1717" spans="15:15">
      <c r="O1717" s="62"/>
    </row>
    <row r="1718" spans="15:15">
      <c r="O1718" s="62"/>
    </row>
    <row r="1719" spans="15:15">
      <c r="O1719" s="62"/>
    </row>
    <row r="1720" spans="15:15">
      <c r="O1720" s="62"/>
    </row>
    <row r="1721" spans="15:15">
      <c r="O1721" s="62"/>
    </row>
    <row r="1722" spans="15:15">
      <c r="O1722" s="62"/>
    </row>
    <row r="1723" spans="15:15">
      <c r="O1723" s="62"/>
    </row>
    <row r="1724" spans="15:15">
      <c r="O1724" s="62"/>
    </row>
    <row r="1725" spans="15:15">
      <c r="O1725" s="62"/>
    </row>
    <row r="1726" spans="15:15">
      <c r="O1726" s="62"/>
    </row>
    <row r="1727" spans="15:15">
      <c r="O1727" s="62"/>
    </row>
    <row r="1728" spans="15:15">
      <c r="O1728" s="62"/>
    </row>
    <row r="1729" spans="15:15">
      <c r="O1729" s="62"/>
    </row>
    <row r="1730" spans="15:15">
      <c r="O1730" s="62"/>
    </row>
    <row r="1731" spans="15:15">
      <c r="O1731" s="62"/>
    </row>
    <row r="1732" spans="15:15">
      <c r="O1732" s="62"/>
    </row>
    <row r="1733" spans="15:15">
      <c r="O1733" s="62"/>
    </row>
    <row r="1734" spans="15:15">
      <c r="O1734" s="62"/>
    </row>
    <row r="1735" spans="15:15">
      <c r="O1735" s="62"/>
    </row>
    <row r="1736" spans="15:15">
      <c r="O1736" s="62"/>
    </row>
    <row r="1737" spans="15:15">
      <c r="O1737" s="62"/>
    </row>
    <row r="1738" spans="15:15">
      <c r="O1738" s="62"/>
    </row>
    <row r="1739" spans="15:15">
      <c r="O1739" s="62"/>
    </row>
    <row r="1740" spans="15:15">
      <c r="O1740" s="62"/>
    </row>
    <row r="1741" spans="15:15">
      <c r="O1741" s="62"/>
    </row>
    <row r="1742" spans="15:15">
      <c r="O1742" s="62"/>
    </row>
    <row r="1743" spans="15:15">
      <c r="O1743" s="62"/>
    </row>
    <row r="1744" spans="15:15">
      <c r="O1744" s="62"/>
    </row>
    <row r="1745" spans="15:15">
      <c r="O1745" s="62"/>
    </row>
    <row r="1746" spans="15:15">
      <c r="O1746" s="62"/>
    </row>
    <row r="1747" spans="15:15">
      <c r="O1747" s="62"/>
    </row>
    <row r="1748" spans="15:15">
      <c r="O1748" s="62"/>
    </row>
    <row r="1749" spans="15:15">
      <c r="O1749" s="62"/>
    </row>
    <row r="1750" spans="15:15">
      <c r="O1750" s="62"/>
    </row>
    <row r="1751" spans="15:15">
      <c r="O1751" s="62"/>
    </row>
    <row r="1752" spans="15:15">
      <c r="O1752" s="62"/>
    </row>
    <row r="1753" spans="15:15">
      <c r="O1753" s="62"/>
    </row>
    <row r="1754" spans="15:15">
      <c r="O1754" s="62"/>
    </row>
    <row r="1755" spans="15:15">
      <c r="O1755" s="62"/>
    </row>
    <row r="1756" spans="15:15">
      <c r="O1756" s="62"/>
    </row>
    <row r="1757" spans="15:15">
      <c r="O1757" s="62"/>
    </row>
    <row r="1758" spans="15:15">
      <c r="O1758" s="62"/>
    </row>
    <row r="1759" spans="15:15">
      <c r="O1759" s="62"/>
    </row>
    <row r="1760" spans="15:15">
      <c r="O1760" s="62"/>
    </row>
    <row r="1761" spans="15:15">
      <c r="O1761" s="62"/>
    </row>
    <row r="1762" spans="15:15">
      <c r="O1762" s="62"/>
    </row>
    <row r="1763" spans="15:15">
      <c r="O1763" s="62"/>
    </row>
    <row r="1764" spans="15:15">
      <c r="O1764" s="62"/>
    </row>
    <row r="1765" spans="15:15">
      <c r="O1765" s="62"/>
    </row>
    <row r="1766" spans="15:15">
      <c r="O1766" s="62"/>
    </row>
    <row r="1767" spans="15:15">
      <c r="O1767" s="62"/>
    </row>
    <row r="1768" spans="15:15">
      <c r="O1768" s="62"/>
    </row>
    <row r="1769" spans="15:15">
      <c r="O1769" s="62"/>
    </row>
    <row r="1770" spans="15:15">
      <c r="O1770" s="62"/>
    </row>
    <row r="1771" spans="15:15">
      <c r="O1771" s="62"/>
    </row>
    <row r="1772" spans="15:15">
      <c r="O1772" s="62"/>
    </row>
    <row r="1773" spans="15:15">
      <c r="O1773" s="62"/>
    </row>
    <row r="1774" spans="15:15">
      <c r="O1774" s="62"/>
    </row>
    <row r="1775" spans="15:15">
      <c r="O1775" s="62"/>
    </row>
    <row r="1776" spans="15:15">
      <c r="O1776" s="62"/>
    </row>
    <row r="1777" spans="15:15">
      <c r="O1777" s="62"/>
    </row>
    <row r="1778" spans="15:15">
      <c r="O1778" s="62"/>
    </row>
    <row r="1779" spans="15:15">
      <c r="O1779" s="62"/>
    </row>
    <row r="1780" spans="15:15">
      <c r="O1780" s="62"/>
    </row>
    <row r="1781" spans="15:15">
      <c r="O1781" s="62"/>
    </row>
    <row r="1782" spans="15:15">
      <c r="O1782" s="62"/>
    </row>
    <row r="1783" spans="15:15">
      <c r="O1783" s="62"/>
    </row>
    <row r="1784" spans="15:15">
      <c r="O1784" s="62"/>
    </row>
    <row r="1785" spans="15:15">
      <c r="O1785" s="62"/>
    </row>
    <row r="1786" spans="15:15">
      <c r="O1786" s="62"/>
    </row>
    <row r="1787" spans="15:15">
      <c r="O1787" s="62"/>
    </row>
    <row r="1788" spans="15:15">
      <c r="O1788" s="62"/>
    </row>
    <row r="1789" spans="15:15">
      <c r="O1789" s="62"/>
    </row>
    <row r="1790" spans="15:15">
      <c r="O1790" s="62"/>
    </row>
    <row r="1791" spans="15:15">
      <c r="O1791" s="62"/>
    </row>
    <row r="1792" spans="15:15">
      <c r="O1792" s="62"/>
    </row>
    <row r="1793" spans="15:15">
      <c r="O1793" s="62"/>
    </row>
    <row r="1794" spans="15:15">
      <c r="O1794" s="62"/>
    </row>
    <row r="1795" spans="15:15">
      <c r="O1795" s="62"/>
    </row>
    <row r="1796" spans="15:15">
      <c r="O1796" s="62"/>
    </row>
    <row r="1797" spans="15:15">
      <c r="O1797" s="62"/>
    </row>
    <row r="1798" spans="15:15">
      <c r="O1798" s="62"/>
    </row>
    <row r="1799" spans="15:15">
      <c r="O1799" s="62"/>
    </row>
    <row r="1800" spans="15:15">
      <c r="O1800" s="62"/>
    </row>
    <row r="1801" spans="15:15">
      <c r="O1801" s="62"/>
    </row>
    <row r="1802" spans="15:15">
      <c r="O1802" s="62"/>
    </row>
    <row r="1803" spans="15:15">
      <c r="O1803" s="62"/>
    </row>
    <row r="1804" spans="15:15">
      <c r="O1804" s="62"/>
    </row>
    <row r="1805" spans="15:15">
      <c r="O1805" s="62"/>
    </row>
    <row r="1806" spans="15:15">
      <c r="O1806" s="62"/>
    </row>
    <row r="1807" spans="15:15">
      <c r="O1807" s="62"/>
    </row>
    <row r="1808" spans="15:15">
      <c r="O1808" s="62"/>
    </row>
    <row r="1809" spans="15:15">
      <c r="O1809" s="62"/>
    </row>
    <row r="1810" spans="15:15">
      <c r="O1810" s="62"/>
    </row>
    <row r="1811" spans="15:15">
      <c r="O1811" s="62"/>
    </row>
    <row r="1812" spans="15:15">
      <c r="O1812" s="62"/>
    </row>
    <row r="1813" spans="15:15">
      <c r="O1813" s="62"/>
    </row>
    <row r="1814" spans="15:15">
      <c r="O1814" s="62"/>
    </row>
    <row r="1815" spans="15:15">
      <c r="O1815" s="62"/>
    </row>
    <row r="1816" spans="15:15">
      <c r="O1816" s="62"/>
    </row>
    <row r="1817" spans="15:15">
      <c r="O1817" s="62"/>
    </row>
    <row r="1818" spans="15:15">
      <c r="O1818" s="62"/>
    </row>
    <row r="1819" spans="15:15">
      <c r="O1819" s="62"/>
    </row>
    <row r="1820" spans="15:15">
      <c r="O1820" s="62"/>
    </row>
    <row r="1821" spans="15:15">
      <c r="O1821" s="62"/>
    </row>
    <row r="1822" spans="15:15">
      <c r="O1822" s="62"/>
    </row>
    <row r="1823" spans="15:15">
      <c r="O1823" s="62"/>
    </row>
    <row r="1824" spans="15:15">
      <c r="O1824" s="62"/>
    </row>
    <row r="1825" spans="15:15">
      <c r="O1825" s="62"/>
    </row>
    <row r="1826" spans="15:15">
      <c r="O1826" s="62"/>
    </row>
    <row r="1827" spans="15:15">
      <c r="O1827" s="62"/>
    </row>
    <row r="1828" spans="15:15">
      <c r="O1828" s="62"/>
    </row>
    <row r="1829" spans="15:15">
      <c r="O1829" s="62"/>
    </row>
    <row r="1830" spans="15:15">
      <c r="O1830" s="62"/>
    </row>
    <row r="1831" spans="15:15">
      <c r="O1831" s="62"/>
    </row>
    <row r="1832" spans="15:15">
      <c r="O1832" s="62"/>
    </row>
    <row r="1833" spans="15:15">
      <c r="O1833" s="62"/>
    </row>
    <row r="1834" spans="15:15">
      <c r="O1834" s="62"/>
    </row>
    <row r="1835" spans="15:15">
      <c r="O1835" s="62"/>
    </row>
    <row r="1836" spans="15:15">
      <c r="O1836" s="62"/>
    </row>
    <row r="1837" spans="15:15">
      <c r="O1837" s="62"/>
    </row>
    <row r="1838" spans="15:15">
      <c r="O1838" s="62"/>
    </row>
    <row r="1839" spans="15:15">
      <c r="O1839" s="62"/>
    </row>
    <row r="1840" spans="15:15">
      <c r="O1840" s="62"/>
    </row>
    <row r="1841" spans="15:15">
      <c r="O1841" s="62"/>
    </row>
    <row r="1842" spans="15:15">
      <c r="O1842" s="62"/>
    </row>
    <row r="1843" spans="15:15">
      <c r="O1843" s="62"/>
    </row>
    <row r="1844" spans="15:15">
      <c r="O1844" s="62"/>
    </row>
    <row r="1845" spans="15:15">
      <c r="O1845" s="62"/>
    </row>
    <row r="1846" spans="15:15">
      <c r="O1846" s="62"/>
    </row>
    <row r="1847" spans="15:15">
      <c r="O1847" s="62"/>
    </row>
    <row r="1848" spans="15:15">
      <c r="O1848" s="62"/>
    </row>
    <row r="1849" spans="15:15">
      <c r="O1849" s="62"/>
    </row>
    <row r="1850" spans="15:15">
      <c r="O1850" s="62"/>
    </row>
    <row r="1851" spans="15:15">
      <c r="O1851" s="62"/>
    </row>
    <row r="1852" spans="15:15">
      <c r="O1852" s="62"/>
    </row>
    <row r="1853" spans="15:15">
      <c r="O1853" s="62"/>
    </row>
    <row r="1854" spans="15:15">
      <c r="O1854" s="62"/>
    </row>
    <row r="1855" spans="15:15">
      <c r="O1855" s="62"/>
    </row>
    <row r="1856" spans="15:15">
      <c r="O1856" s="62"/>
    </row>
    <row r="1857" spans="15:15">
      <c r="O1857" s="62"/>
    </row>
    <row r="1858" spans="15:15">
      <c r="O1858" s="62"/>
    </row>
    <row r="1859" spans="15:15">
      <c r="O1859" s="62"/>
    </row>
    <row r="1860" spans="15:15">
      <c r="O1860" s="62"/>
    </row>
    <row r="1861" spans="15:15">
      <c r="O1861" s="62"/>
    </row>
    <row r="1862" spans="15:15">
      <c r="O1862" s="62"/>
    </row>
    <row r="1863" spans="15:15">
      <c r="O1863" s="62"/>
    </row>
    <row r="1864" spans="15:15">
      <c r="O1864" s="62"/>
    </row>
    <row r="1865" spans="15:15">
      <c r="O1865" s="62"/>
    </row>
    <row r="1866" spans="15:15">
      <c r="O1866" s="62"/>
    </row>
    <row r="1867" spans="15:15">
      <c r="O1867" s="62"/>
    </row>
    <row r="1868" spans="15:15">
      <c r="O1868" s="62"/>
    </row>
    <row r="1869" spans="15:15">
      <c r="O1869" s="62"/>
    </row>
    <row r="1870" spans="15:15">
      <c r="O1870" s="62"/>
    </row>
    <row r="1871" spans="15:15">
      <c r="O1871" s="62"/>
    </row>
    <row r="1872" spans="15:15">
      <c r="O1872" s="62"/>
    </row>
    <row r="1873" spans="15:15">
      <c r="O1873" s="62"/>
    </row>
    <row r="1874" spans="15:15">
      <c r="O1874" s="62"/>
    </row>
    <row r="1875" spans="15:15">
      <c r="O1875" s="62"/>
    </row>
    <row r="1876" spans="15:15">
      <c r="O1876" s="62"/>
    </row>
    <row r="1877" spans="15:15">
      <c r="O1877" s="62"/>
    </row>
    <row r="1878" spans="15:15">
      <c r="O1878" s="62"/>
    </row>
    <row r="1879" spans="15:15">
      <c r="O1879" s="62"/>
    </row>
    <row r="1880" spans="15:15">
      <c r="O1880" s="62"/>
    </row>
    <row r="1881" spans="15:15">
      <c r="O1881" s="62"/>
    </row>
    <row r="1882" spans="15:15">
      <c r="O1882" s="62"/>
    </row>
    <row r="1883" spans="15:15">
      <c r="O1883" s="62"/>
    </row>
    <row r="1884" spans="15:15">
      <c r="O1884" s="62"/>
    </row>
    <row r="1885" spans="15:15">
      <c r="O1885" s="62"/>
    </row>
    <row r="1886" spans="15:15">
      <c r="O1886" s="62"/>
    </row>
    <row r="1887" spans="15:15">
      <c r="O1887" s="62"/>
    </row>
    <row r="1888" spans="15:15">
      <c r="O1888" s="62"/>
    </row>
    <row r="1889" spans="15:15">
      <c r="O1889" s="62"/>
    </row>
    <row r="1890" spans="15:15">
      <c r="O1890" s="62"/>
    </row>
    <row r="1891" spans="15:15">
      <c r="O1891" s="62"/>
    </row>
    <row r="1892" spans="15:15">
      <c r="O1892" s="62"/>
    </row>
    <row r="1893" spans="15:15">
      <c r="O1893" s="62"/>
    </row>
    <row r="1894" spans="15:15">
      <c r="O1894" s="62"/>
    </row>
    <row r="1895" spans="15:15">
      <c r="O1895" s="62"/>
    </row>
    <row r="1896" spans="15:15">
      <c r="O1896" s="62"/>
    </row>
    <row r="1897" spans="15:15">
      <c r="O1897" s="62"/>
    </row>
    <row r="1898" spans="15:15">
      <c r="O1898" s="62"/>
    </row>
    <row r="1899" spans="15:15">
      <c r="O1899" s="62"/>
    </row>
    <row r="1900" spans="15:15">
      <c r="O1900" s="62"/>
    </row>
    <row r="1901" spans="15:15">
      <c r="O1901" s="62"/>
    </row>
    <row r="1902" spans="15:15">
      <c r="O1902" s="62"/>
    </row>
    <row r="1903" spans="15:15">
      <c r="O1903" s="62"/>
    </row>
    <row r="1904" spans="15:15">
      <c r="O1904" s="62"/>
    </row>
    <row r="1905" spans="15:15">
      <c r="O1905" s="62"/>
    </row>
    <row r="1906" spans="15:15">
      <c r="O1906" s="62"/>
    </row>
    <row r="1907" spans="15:15">
      <c r="O1907" s="62"/>
    </row>
    <row r="1908" spans="15:15">
      <c r="O1908" s="62"/>
    </row>
    <row r="1909" spans="15:15">
      <c r="O1909" s="62"/>
    </row>
    <row r="1910" spans="15:15">
      <c r="O1910" s="62"/>
    </row>
    <row r="1911" spans="15:15">
      <c r="O1911" s="62"/>
    </row>
    <row r="1912" spans="15:15">
      <c r="O1912" s="62"/>
    </row>
    <row r="1913" spans="15:15">
      <c r="O1913" s="62"/>
    </row>
    <row r="1914" spans="15:15">
      <c r="O1914" s="62"/>
    </row>
    <row r="1915" spans="15:15">
      <c r="O1915" s="62"/>
    </row>
    <row r="1916" spans="15:15">
      <c r="O1916" s="62"/>
    </row>
    <row r="1917" spans="15:15">
      <c r="O1917" s="62"/>
    </row>
    <row r="1918" spans="15:15">
      <c r="O1918" s="62"/>
    </row>
    <row r="1919" spans="15:15">
      <c r="O1919" s="62"/>
    </row>
    <row r="1920" spans="15:15">
      <c r="O1920" s="62"/>
    </row>
    <row r="1921" spans="15:15">
      <c r="O1921" s="62"/>
    </row>
    <row r="1922" spans="15:15">
      <c r="O1922" s="62"/>
    </row>
    <row r="1923" spans="15:15">
      <c r="O1923" s="62"/>
    </row>
    <row r="1924" spans="15:15">
      <c r="O1924" s="62"/>
    </row>
    <row r="1925" spans="15:15">
      <c r="O1925" s="62"/>
    </row>
    <row r="1926" spans="15:15">
      <c r="O1926" s="62"/>
    </row>
    <row r="1927" spans="15:15">
      <c r="O1927" s="62"/>
    </row>
    <row r="1928" spans="15:15">
      <c r="O1928" s="62"/>
    </row>
    <row r="1929" spans="15:15">
      <c r="O1929" s="62"/>
    </row>
    <row r="1930" spans="15:15">
      <c r="O1930" s="62"/>
    </row>
    <row r="1931" spans="15:15">
      <c r="O1931" s="62"/>
    </row>
    <row r="1932" spans="15:15">
      <c r="O1932" s="62"/>
    </row>
    <row r="1933" spans="15:15">
      <c r="O1933" s="62"/>
    </row>
    <row r="1934" spans="15:15">
      <c r="O1934" s="62"/>
    </row>
    <row r="1935" spans="15:15">
      <c r="O1935" s="62"/>
    </row>
    <row r="1936" spans="15:15">
      <c r="O1936" s="62"/>
    </row>
    <row r="1937" spans="15:15">
      <c r="O1937" s="62"/>
    </row>
    <row r="1938" spans="15:15">
      <c r="O1938" s="62"/>
    </row>
    <row r="1939" spans="15:15">
      <c r="O1939" s="62"/>
    </row>
    <row r="1940" spans="15:15">
      <c r="O1940" s="62"/>
    </row>
    <row r="1941" spans="15:15">
      <c r="O1941" s="62"/>
    </row>
    <row r="1942" spans="15:15">
      <c r="O1942" s="62"/>
    </row>
    <row r="1943" spans="15:15">
      <c r="O1943" s="62"/>
    </row>
    <row r="1944" spans="15:15">
      <c r="O1944" s="62"/>
    </row>
    <row r="1945" spans="15:15">
      <c r="O1945" s="62"/>
    </row>
    <row r="1946" spans="15:15">
      <c r="O1946" s="62"/>
    </row>
    <row r="1947" spans="15:15">
      <c r="O1947" s="62"/>
    </row>
    <row r="1948" spans="15:15">
      <c r="O1948" s="62"/>
    </row>
    <row r="1949" spans="15:15">
      <c r="O1949" s="62"/>
    </row>
    <row r="1950" spans="15:15">
      <c r="O1950" s="62"/>
    </row>
    <row r="1951" spans="15:15">
      <c r="O1951" s="62"/>
    </row>
    <row r="1952" spans="15:15">
      <c r="O1952" s="62"/>
    </row>
    <row r="1953" spans="15:15">
      <c r="O1953" s="62"/>
    </row>
    <row r="1954" spans="15:15">
      <c r="O1954" s="62"/>
    </row>
    <row r="1955" spans="15:15">
      <c r="O1955" s="62"/>
    </row>
    <row r="1956" spans="15:15">
      <c r="O1956" s="62"/>
    </row>
    <row r="1957" spans="15:15">
      <c r="O1957" s="62"/>
    </row>
    <row r="1958" spans="15:15">
      <c r="O1958" s="62"/>
    </row>
    <row r="1959" spans="15:15">
      <c r="O1959" s="62"/>
    </row>
    <row r="1960" spans="15:15">
      <c r="O1960" s="62"/>
    </row>
    <row r="1961" spans="15:15">
      <c r="O1961" s="62"/>
    </row>
    <row r="1962" spans="15:15">
      <c r="O1962" s="62"/>
    </row>
    <row r="1963" spans="15:15">
      <c r="O1963" s="62"/>
    </row>
    <row r="1964" spans="15:15">
      <c r="O1964" s="62"/>
    </row>
    <row r="1965" spans="15:15">
      <c r="O1965" s="62"/>
    </row>
    <row r="1966" spans="15:15">
      <c r="O1966" s="62"/>
    </row>
    <row r="1967" spans="15:15">
      <c r="O1967" s="62"/>
    </row>
    <row r="1968" spans="15:15">
      <c r="O1968" s="62"/>
    </row>
    <row r="1969" spans="15:15">
      <c r="O1969" s="62"/>
    </row>
    <row r="1970" spans="15:15">
      <c r="O1970" s="62"/>
    </row>
    <row r="1971" spans="15:15">
      <c r="O1971" s="62"/>
    </row>
    <row r="1972" spans="15:15">
      <c r="O1972" s="62"/>
    </row>
    <row r="1973" spans="15:15">
      <c r="O1973" s="62"/>
    </row>
    <row r="1974" spans="15:15">
      <c r="O1974" s="62"/>
    </row>
    <row r="1975" spans="15:15">
      <c r="O1975" s="62"/>
    </row>
    <row r="1976" spans="15:15">
      <c r="O1976" s="62"/>
    </row>
    <row r="1977" spans="15:15">
      <c r="O1977" s="62"/>
    </row>
    <row r="1978" spans="15:15">
      <c r="O1978" s="62"/>
    </row>
    <row r="1979" spans="15:15">
      <c r="O1979" s="62"/>
    </row>
    <row r="1980" spans="15:15">
      <c r="O1980" s="62"/>
    </row>
    <row r="1981" spans="15:15">
      <c r="O1981" s="62"/>
    </row>
    <row r="1982" spans="15:15">
      <c r="O1982" s="62"/>
    </row>
    <row r="1983" spans="15:15">
      <c r="O1983" s="62"/>
    </row>
    <row r="1984" spans="15:15">
      <c r="O1984" s="62"/>
    </row>
    <row r="1985" spans="15:15">
      <c r="O1985" s="62"/>
    </row>
    <row r="1986" spans="15:15">
      <c r="O1986" s="62"/>
    </row>
    <row r="1987" spans="15:15">
      <c r="O1987" s="62"/>
    </row>
    <row r="1988" spans="15:15">
      <c r="O1988" s="62"/>
    </row>
    <row r="1989" spans="15:15">
      <c r="O1989" s="62"/>
    </row>
    <row r="1990" spans="15:15">
      <c r="O1990" s="62"/>
    </row>
    <row r="1991" spans="15:15">
      <c r="O1991" s="62"/>
    </row>
    <row r="1992" spans="15:15">
      <c r="O1992" s="62"/>
    </row>
    <row r="1993" spans="15:15">
      <c r="O1993" s="62"/>
    </row>
    <row r="1994" spans="15:15">
      <c r="O1994" s="62"/>
    </row>
    <row r="1995" spans="15:15">
      <c r="O1995" s="62"/>
    </row>
    <row r="1996" spans="15:15">
      <c r="O1996" s="62"/>
    </row>
    <row r="1997" spans="15:15">
      <c r="O1997" s="62"/>
    </row>
    <row r="1998" spans="15:15">
      <c r="O1998" s="62"/>
    </row>
    <row r="1999" spans="15:15">
      <c r="O1999" s="62"/>
    </row>
    <row r="2000" spans="15:15">
      <c r="O2000" s="62"/>
    </row>
    <row r="2001" spans="15:15">
      <c r="O2001" s="62"/>
    </row>
    <row r="2002" spans="15:15">
      <c r="O2002" s="62"/>
    </row>
    <row r="2003" spans="15:15">
      <c r="O2003" s="62"/>
    </row>
    <row r="2004" spans="15:15">
      <c r="O2004" s="62"/>
    </row>
    <row r="2005" spans="15:15">
      <c r="O2005" s="62"/>
    </row>
    <row r="2006" spans="15:15">
      <c r="O2006" s="62"/>
    </row>
    <row r="2007" spans="15:15">
      <c r="O2007" s="62"/>
    </row>
    <row r="2008" spans="15:15">
      <c r="O2008" s="62"/>
    </row>
    <row r="2009" spans="15:15">
      <c r="O2009" s="62"/>
    </row>
    <row r="2010" spans="15:15">
      <c r="O2010" s="62"/>
    </row>
    <row r="2011" spans="15:15">
      <c r="O2011" s="62"/>
    </row>
    <row r="2012" spans="15:15">
      <c r="O2012" s="62"/>
    </row>
    <row r="2013" spans="15:15">
      <c r="O2013" s="62"/>
    </row>
    <row r="2014" spans="15:15">
      <c r="O2014" s="62"/>
    </row>
    <row r="2015" spans="15:15">
      <c r="O2015" s="62"/>
    </row>
    <row r="2016" spans="15:15">
      <c r="O2016" s="62"/>
    </row>
    <row r="2017" spans="15:15">
      <c r="O2017" s="62"/>
    </row>
    <row r="2018" spans="15:15">
      <c r="O2018" s="62"/>
    </row>
    <row r="2019" spans="15:15">
      <c r="O2019" s="62"/>
    </row>
    <row r="2020" spans="15:15">
      <c r="O2020" s="62"/>
    </row>
    <row r="2021" spans="15:15">
      <c r="O2021" s="62"/>
    </row>
    <row r="2022" spans="15:15">
      <c r="O2022" s="62"/>
    </row>
    <row r="2023" spans="15:15">
      <c r="O2023" s="62"/>
    </row>
    <row r="2024" spans="15:15">
      <c r="O2024" s="62"/>
    </row>
    <row r="2025" spans="15:15">
      <c r="O2025" s="62"/>
    </row>
    <row r="2026" spans="15:15">
      <c r="O2026" s="62"/>
    </row>
    <row r="2027" spans="15:15">
      <c r="O2027" s="62"/>
    </row>
    <row r="2028" spans="15:15">
      <c r="O2028" s="62"/>
    </row>
    <row r="2029" spans="15:15">
      <c r="O2029" s="62"/>
    </row>
    <row r="2030" spans="15:15">
      <c r="O2030" s="62"/>
    </row>
    <row r="2031" spans="15:15">
      <c r="O2031" s="62"/>
    </row>
    <row r="2032" spans="15:15">
      <c r="O2032" s="62"/>
    </row>
    <row r="2033" spans="15:15">
      <c r="O2033" s="62"/>
    </row>
    <row r="2034" spans="15:15">
      <c r="O2034" s="62"/>
    </row>
    <row r="2035" spans="15:15">
      <c r="O2035" s="62"/>
    </row>
    <row r="2036" spans="15:15">
      <c r="O2036" s="62"/>
    </row>
    <row r="2037" spans="15:15">
      <c r="O2037" s="62"/>
    </row>
    <row r="2038" spans="15:15">
      <c r="O2038" s="62"/>
    </row>
    <row r="2039" spans="15:15">
      <c r="O2039" s="62"/>
    </row>
    <row r="2040" spans="15:15">
      <c r="O2040" s="62"/>
    </row>
    <row r="2041" spans="15:15">
      <c r="O2041" s="62"/>
    </row>
    <row r="2042" spans="15:15">
      <c r="O2042" s="62"/>
    </row>
    <row r="2043" spans="15:15">
      <c r="O2043" s="62"/>
    </row>
    <row r="2044" spans="15:15">
      <c r="O2044" s="62"/>
    </row>
    <row r="2045" spans="15:15">
      <c r="O2045" s="62"/>
    </row>
    <row r="2046" spans="15:15">
      <c r="O2046" s="62"/>
    </row>
    <row r="2047" spans="15:15">
      <c r="O2047" s="62"/>
    </row>
    <row r="2048" spans="15:15">
      <c r="O2048" s="62"/>
    </row>
    <row r="2049" spans="15:15">
      <c r="O2049" s="62"/>
    </row>
    <row r="2050" spans="15:15">
      <c r="O2050" s="62"/>
    </row>
    <row r="2051" spans="15:15">
      <c r="O2051" s="62"/>
    </row>
    <row r="2052" spans="15:15">
      <c r="O2052" s="62"/>
    </row>
    <row r="2053" spans="15:15">
      <c r="O2053" s="62"/>
    </row>
    <row r="2054" spans="15:15">
      <c r="O2054" s="62"/>
    </row>
    <row r="2055" spans="15:15">
      <c r="O2055" s="62"/>
    </row>
    <row r="2056" spans="15:15">
      <c r="O2056" s="62"/>
    </row>
    <row r="2057" spans="15:15">
      <c r="O2057" s="62"/>
    </row>
    <row r="2058" spans="15:15">
      <c r="O2058" s="62"/>
    </row>
    <row r="2059" spans="15:15">
      <c r="O2059" s="62"/>
    </row>
    <row r="2060" spans="15:15">
      <c r="O2060" s="62"/>
    </row>
    <row r="2061" spans="15:15">
      <c r="O2061" s="62"/>
    </row>
    <row r="2062" spans="15:15">
      <c r="O2062" s="62"/>
    </row>
    <row r="2063" spans="15:15">
      <c r="O2063" s="62"/>
    </row>
    <row r="2064" spans="15:15">
      <c r="O2064" s="62"/>
    </row>
    <row r="2065" spans="15:15">
      <c r="O2065" s="62"/>
    </row>
    <row r="2066" spans="15:15">
      <c r="O2066" s="62"/>
    </row>
    <row r="2067" spans="15:15">
      <c r="O2067" s="62"/>
    </row>
    <row r="2068" spans="15:15">
      <c r="O2068" s="62"/>
    </row>
    <row r="2069" spans="15:15">
      <c r="O2069" s="62"/>
    </row>
    <row r="2070" spans="15:15">
      <c r="O2070" s="62"/>
    </row>
    <row r="2071" spans="15:15">
      <c r="O2071" s="62"/>
    </row>
    <row r="2072" spans="15:15">
      <c r="O2072" s="62"/>
    </row>
    <row r="2073" spans="15:15">
      <c r="O2073" s="62"/>
    </row>
    <row r="2074" spans="15:15">
      <c r="O2074" s="62"/>
    </row>
    <row r="2075" spans="15:15">
      <c r="O2075" s="62"/>
    </row>
    <row r="2076" spans="15:15">
      <c r="O2076" s="62"/>
    </row>
    <row r="2077" spans="15:15">
      <c r="O2077" s="62"/>
    </row>
    <row r="2078" spans="15:15">
      <c r="O2078" s="62"/>
    </row>
    <row r="2079" spans="15:15">
      <c r="O2079" s="62"/>
    </row>
    <row r="2080" spans="15:15">
      <c r="O2080" s="62"/>
    </row>
    <row r="2081" spans="15:15">
      <c r="O2081" s="62"/>
    </row>
    <row r="2082" spans="15:15">
      <c r="O2082" s="62"/>
    </row>
    <row r="2083" spans="15:15">
      <c r="O2083" s="62"/>
    </row>
    <row r="2084" spans="15:15">
      <c r="O2084" s="62"/>
    </row>
    <row r="2085" spans="15:15">
      <c r="O2085" s="62"/>
    </row>
    <row r="2086" spans="15:15">
      <c r="O2086" s="62"/>
    </row>
    <row r="2087" spans="15:15">
      <c r="O2087" s="62"/>
    </row>
    <row r="2088" spans="15:15">
      <c r="O2088" s="62"/>
    </row>
    <row r="2089" spans="15:15">
      <c r="O2089" s="62"/>
    </row>
    <row r="2090" spans="15:15">
      <c r="O2090" s="62"/>
    </row>
    <row r="2091" spans="15:15">
      <c r="O2091" s="62"/>
    </row>
    <row r="2092" spans="15:15">
      <c r="O2092" s="62"/>
    </row>
    <row r="2093" spans="15:15">
      <c r="O2093" s="62"/>
    </row>
    <row r="2094" spans="15:15">
      <c r="O2094" s="62"/>
    </row>
    <row r="2095" spans="15:15">
      <c r="O2095" s="62"/>
    </row>
    <row r="2096" spans="15:15">
      <c r="O2096" s="62"/>
    </row>
    <row r="2097" spans="15:15">
      <c r="O2097" s="62"/>
    </row>
    <row r="2098" spans="15:15">
      <c r="O2098" s="62"/>
    </row>
    <row r="2099" spans="15:15">
      <c r="O2099" s="62"/>
    </row>
    <row r="2100" spans="15:15">
      <c r="O2100" s="62"/>
    </row>
    <row r="2101" spans="15:15">
      <c r="O2101" s="62"/>
    </row>
    <row r="2102" spans="15:15">
      <c r="O2102" s="62"/>
    </row>
    <row r="2103" spans="15:15">
      <c r="O2103" s="62"/>
    </row>
    <row r="2104" spans="15:15">
      <c r="O2104" s="62"/>
    </row>
    <row r="2105" spans="15:15">
      <c r="O2105" s="62"/>
    </row>
    <row r="2106" spans="15:15">
      <c r="O2106" s="62"/>
    </row>
    <row r="2107" spans="15:15">
      <c r="O2107" s="62"/>
    </row>
    <row r="2108" spans="15:15">
      <c r="O2108" s="62"/>
    </row>
    <row r="2109" spans="15:15">
      <c r="O2109" s="62"/>
    </row>
    <row r="2110" spans="15:15">
      <c r="O2110" s="62"/>
    </row>
    <row r="2111" spans="15:15">
      <c r="O2111" s="62"/>
    </row>
    <row r="2112" spans="15:15">
      <c r="O2112" s="62"/>
    </row>
    <row r="2113" spans="15:15">
      <c r="O2113" s="62"/>
    </row>
    <row r="2114" spans="15:15">
      <c r="O2114" s="62"/>
    </row>
    <row r="2115" spans="15:15">
      <c r="O2115" s="62"/>
    </row>
    <row r="2116" spans="15:15">
      <c r="O2116" s="62"/>
    </row>
    <row r="2117" spans="15:15">
      <c r="O2117" s="62"/>
    </row>
    <row r="2118" spans="15:15">
      <c r="O2118" s="62"/>
    </row>
    <row r="2119" spans="15:15">
      <c r="O2119" s="62"/>
    </row>
    <row r="2120" spans="15:15">
      <c r="O2120" s="62"/>
    </row>
    <row r="2121" spans="15:15">
      <c r="O2121" s="62"/>
    </row>
    <row r="2122" spans="15:15">
      <c r="O2122" s="62"/>
    </row>
    <row r="2123" spans="15:15">
      <c r="O2123" s="62"/>
    </row>
    <row r="2124" spans="15:15">
      <c r="O2124" s="62"/>
    </row>
    <row r="2125" spans="15:15">
      <c r="O2125" s="62"/>
    </row>
    <row r="2126" spans="15:15">
      <c r="O2126" s="62"/>
    </row>
    <row r="2127" spans="15:15">
      <c r="O2127" s="62"/>
    </row>
    <row r="2128" spans="15:15">
      <c r="O2128" s="62"/>
    </row>
    <row r="2129" spans="15:15">
      <c r="O2129" s="62"/>
    </row>
    <row r="2130" spans="15:15">
      <c r="O2130" s="62"/>
    </row>
    <row r="2131" spans="15:15">
      <c r="O2131" s="62"/>
    </row>
    <row r="2132" spans="15:15">
      <c r="O2132" s="62"/>
    </row>
    <row r="2133" spans="15:15">
      <c r="O2133" s="62"/>
    </row>
    <row r="2134" spans="15:15">
      <c r="O2134" s="62"/>
    </row>
    <row r="2135" spans="15:15">
      <c r="O2135" s="62"/>
    </row>
    <row r="2136" spans="15:15">
      <c r="O2136" s="62"/>
    </row>
    <row r="2137" spans="15:15">
      <c r="O2137" s="62"/>
    </row>
    <row r="2138" spans="15:15">
      <c r="O2138" s="62"/>
    </row>
    <row r="2139" spans="15:15">
      <c r="O2139" s="62"/>
    </row>
    <row r="2140" spans="15:15">
      <c r="O2140" s="62"/>
    </row>
    <row r="2141" spans="15:15">
      <c r="O2141" s="62"/>
    </row>
    <row r="2142" spans="15:15">
      <c r="O2142" s="62"/>
    </row>
    <row r="2143" spans="15:15">
      <c r="O2143" s="62"/>
    </row>
    <row r="2144" spans="15:15">
      <c r="O2144" s="62"/>
    </row>
    <row r="2145" spans="15:15">
      <c r="O2145" s="62"/>
    </row>
    <row r="2146" spans="15:15">
      <c r="O2146" s="62"/>
    </row>
    <row r="2147" spans="15:15">
      <c r="O2147" s="62"/>
    </row>
    <row r="2148" spans="15:15">
      <c r="O2148" s="62"/>
    </row>
    <row r="2149" spans="15:15">
      <c r="O2149" s="62"/>
    </row>
    <row r="2150" spans="15:15">
      <c r="O2150" s="62"/>
    </row>
    <row r="2151" spans="15:15">
      <c r="O2151" s="62"/>
    </row>
    <row r="2152" spans="15:15">
      <c r="O2152" s="62"/>
    </row>
    <row r="2153" spans="15:15">
      <c r="O2153" s="62"/>
    </row>
    <row r="2154" spans="15:15">
      <c r="O2154" s="62"/>
    </row>
    <row r="2155" spans="15:15">
      <c r="O2155" s="62"/>
    </row>
    <row r="2156" spans="15:15">
      <c r="O2156" s="62"/>
    </row>
    <row r="2157" spans="15:15">
      <c r="O2157" s="62"/>
    </row>
    <row r="2158" spans="15:15">
      <c r="O2158" s="62"/>
    </row>
    <row r="2159" spans="15:15">
      <c r="O2159" s="62"/>
    </row>
    <row r="2160" spans="15:15">
      <c r="O2160" s="62"/>
    </row>
    <row r="2161" spans="15:15">
      <c r="O2161" s="62"/>
    </row>
    <row r="2162" spans="15:15">
      <c r="O2162" s="62"/>
    </row>
    <row r="2163" spans="15:15">
      <c r="O2163" s="62"/>
    </row>
    <row r="2164" spans="15:15">
      <c r="O2164" s="62"/>
    </row>
    <row r="2165" spans="15:15">
      <c r="O2165" s="62"/>
    </row>
    <row r="2166" spans="15:15">
      <c r="O2166" s="62"/>
    </row>
    <row r="2167" spans="15:15">
      <c r="O2167" s="62"/>
    </row>
    <row r="2168" spans="15:15">
      <c r="O2168" s="62"/>
    </row>
    <row r="2169" spans="15:15">
      <c r="O2169" s="62"/>
    </row>
    <row r="2170" spans="15:15">
      <c r="O2170" s="62"/>
    </row>
    <row r="2171" spans="15:15">
      <c r="O2171" s="62"/>
    </row>
    <row r="2172" spans="15:15">
      <c r="O2172" s="62"/>
    </row>
    <row r="2173" spans="15:15">
      <c r="O2173" s="62"/>
    </row>
    <row r="2174" spans="15:15">
      <c r="O2174" s="62"/>
    </row>
    <row r="2175" spans="15:15">
      <c r="O2175" s="62"/>
    </row>
    <row r="2176" spans="15:15">
      <c r="O2176" s="62"/>
    </row>
    <row r="2177" spans="15:15">
      <c r="O2177" s="62"/>
    </row>
    <row r="2178" spans="15:15">
      <c r="O2178" s="62"/>
    </row>
    <row r="2179" spans="15:15">
      <c r="O2179" s="62"/>
    </row>
    <row r="2180" spans="15:15">
      <c r="O2180" s="62"/>
    </row>
    <row r="2181" spans="15:15">
      <c r="O2181" s="62"/>
    </row>
    <row r="2182" spans="15:15">
      <c r="O2182" s="62"/>
    </row>
    <row r="2183" spans="15:15">
      <c r="O2183" s="62"/>
    </row>
    <row r="2184" spans="15:15">
      <c r="O2184" s="62"/>
    </row>
    <row r="2185" spans="15:15">
      <c r="O2185" s="62"/>
    </row>
    <row r="2186" spans="15:15">
      <c r="O2186" s="62"/>
    </row>
    <row r="2187" spans="15:15">
      <c r="O2187" s="62"/>
    </row>
    <row r="2188" spans="15:15">
      <c r="O2188" s="62"/>
    </row>
    <row r="2189" spans="15:15">
      <c r="O2189" s="62"/>
    </row>
    <row r="2190" spans="15:15">
      <c r="O2190" s="62"/>
    </row>
    <row r="2191" spans="15:15">
      <c r="O2191" s="62"/>
    </row>
    <row r="2192" spans="15:15">
      <c r="O2192" s="62"/>
    </row>
    <row r="2193" spans="15:15">
      <c r="O2193" s="62"/>
    </row>
    <row r="2194" spans="15:15">
      <c r="O2194" s="62"/>
    </row>
    <row r="2195" spans="15:15">
      <c r="O2195" s="62"/>
    </row>
    <row r="2196" spans="15:15">
      <c r="O2196" s="62"/>
    </row>
    <row r="2197" spans="15:15">
      <c r="O2197" s="62"/>
    </row>
    <row r="2198" spans="15:15">
      <c r="O2198" s="62"/>
    </row>
    <row r="2199" spans="15:15">
      <c r="O2199" s="62"/>
    </row>
    <row r="2200" spans="15:15">
      <c r="O2200" s="62"/>
    </row>
    <row r="2201" spans="15:15">
      <c r="O2201" s="62"/>
    </row>
    <row r="2202" spans="15:15">
      <c r="O2202" s="62"/>
    </row>
    <row r="2203" spans="15:15">
      <c r="O2203" s="62"/>
    </row>
    <row r="2204" spans="15:15">
      <c r="O2204" s="62"/>
    </row>
    <row r="2205" spans="15:15">
      <c r="O2205" s="62"/>
    </row>
    <row r="2206" spans="15:15">
      <c r="O2206" s="62"/>
    </row>
    <row r="2207" spans="15:15">
      <c r="O2207" s="62"/>
    </row>
    <row r="2208" spans="15:15">
      <c r="O2208" s="62"/>
    </row>
    <row r="2209" spans="15:15">
      <c r="O2209" s="62"/>
    </row>
    <row r="2210" spans="15:15">
      <c r="O2210" s="62"/>
    </row>
    <row r="2211" spans="15:15">
      <c r="O2211" s="62"/>
    </row>
    <row r="2212" spans="15:15">
      <c r="O2212" s="62"/>
    </row>
    <row r="2213" spans="15:15">
      <c r="O2213" s="62"/>
    </row>
    <row r="2214" spans="15:15">
      <c r="O2214" s="62"/>
    </row>
    <row r="2215" spans="15:15">
      <c r="O2215" s="62"/>
    </row>
    <row r="2216" spans="15:15">
      <c r="O2216" s="62"/>
    </row>
    <row r="2217" spans="15:15">
      <c r="O2217" s="62"/>
    </row>
    <row r="2218" spans="15:15">
      <c r="O2218" s="62"/>
    </row>
    <row r="2219" spans="15:15">
      <c r="O2219" s="62"/>
    </row>
    <row r="2220" spans="15:15">
      <c r="O2220" s="62"/>
    </row>
    <row r="2221" spans="15:15">
      <c r="O2221" s="62"/>
    </row>
    <row r="2222" spans="15:15">
      <c r="O2222" s="62"/>
    </row>
    <row r="2223" spans="15:15">
      <c r="O2223" s="62"/>
    </row>
    <row r="2224" spans="15:15">
      <c r="O2224" s="62"/>
    </row>
    <row r="2225" spans="15:15">
      <c r="O2225" s="62"/>
    </row>
    <row r="2226" spans="15:15">
      <c r="O2226" s="62"/>
    </row>
    <row r="2227" spans="15:15">
      <c r="O2227" s="62"/>
    </row>
    <row r="2228" spans="15:15">
      <c r="O2228" s="62"/>
    </row>
    <row r="2229" spans="15:15">
      <c r="O2229" s="62"/>
    </row>
    <row r="2230" spans="15:15">
      <c r="O2230" s="62"/>
    </row>
    <row r="2231" spans="15:15">
      <c r="O2231" s="62"/>
    </row>
    <row r="2232" spans="15:15">
      <c r="O2232" s="62"/>
    </row>
    <row r="2233" spans="15:15">
      <c r="O2233" s="62"/>
    </row>
    <row r="2234" spans="15:15">
      <c r="O2234" s="62"/>
    </row>
    <row r="2235" spans="15:15">
      <c r="O2235" s="62"/>
    </row>
    <row r="2236" spans="15:15">
      <c r="O2236" s="62"/>
    </row>
    <row r="2237" spans="15:15">
      <c r="O2237" s="62"/>
    </row>
    <row r="2238" spans="15:15">
      <c r="O2238" s="62"/>
    </row>
    <row r="2239" spans="15:15">
      <c r="O2239" s="62"/>
    </row>
    <row r="2240" spans="15:15">
      <c r="O2240" s="62"/>
    </row>
    <row r="2241" spans="15:15">
      <c r="O2241" s="62"/>
    </row>
    <row r="2242" spans="15:15">
      <c r="O2242" s="62"/>
    </row>
    <row r="2243" spans="15:15">
      <c r="O2243" s="62"/>
    </row>
    <row r="2244" spans="15:15">
      <c r="O2244" s="62"/>
    </row>
    <row r="2245" spans="15:15">
      <c r="O2245" s="62"/>
    </row>
    <row r="2246" spans="15:15">
      <c r="O2246" s="62"/>
    </row>
    <row r="2247" spans="15:15">
      <c r="O2247" s="62"/>
    </row>
    <row r="2248" spans="15:15">
      <c r="O2248" s="62"/>
    </row>
    <row r="2249" spans="15:15">
      <c r="O2249" s="62"/>
    </row>
    <row r="2250" spans="15:15">
      <c r="O2250" s="62"/>
    </row>
    <row r="2251" spans="15:15">
      <c r="O2251" s="62"/>
    </row>
    <row r="2252" spans="15:15">
      <c r="O2252" s="62"/>
    </row>
    <row r="2253" spans="15:15">
      <c r="O2253" s="62"/>
    </row>
    <row r="2254" spans="15:15">
      <c r="O2254" s="62"/>
    </row>
    <row r="2255" spans="15:15">
      <c r="O2255" s="62"/>
    </row>
    <row r="2256" spans="15:15">
      <c r="O2256" s="62"/>
    </row>
    <row r="2257" spans="15:15">
      <c r="O2257" s="62"/>
    </row>
    <row r="2258" spans="15:15">
      <c r="O2258" s="62"/>
    </row>
    <row r="2259" spans="15:15">
      <c r="O2259" s="62"/>
    </row>
    <row r="2260" spans="15:15">
      <c r="O2260" s="62"/>
    </row>
    <row r="2261" spans="15:15">
      <c r="O2261" s="62"/>
    </row>
    <row r="2262" spans="15:15">
      <c r="O2262" s="62"/>
    </row>
    <row r="2263" spans="15:15">
      <c r="O2263" s="62"/>
    </row>
    <row r="2264" spans="15:15">
      <c r="O2264" s="62"/>
    </row>
    <row r="2265" spans="15:15">
      <c r="O2265" s="62"/>
    </row>
    <row r="2266" spans="15:15">
      <c r="O2266" s="62"/>
    </row>
    <row r="2267" spans="15:15">
      <c r="O2267" s="62"/>
    </row>
    <row r="2268" spans="15:15">
      <c r="O2268" s="62"/>
    </row>
    <row r="2269" spans="15:15">
      <c r="O2269" s="62"/>
    </row>
    <row r="2270" spans="15:15">
      <c r="O2270" s="62"/>
    </row>
    <row r="2271" spans="15:15">
      <c r="O2271" s="62"/>
    </row>
    <row r="2272" spans="15:15">
      <c r="O2272" s="62"/>
    </row>
    <row r="2273" spans="15:15">
      <c r="O2273" s="62"/>
    </row>
    <row r="2274" spans="15:15">
      <c r="O2274" s="62"/>
    </row>
    <row r="2275" spans="15:15">
      <c r="O2275" s="62"/>
    </row>
    <row r="2276" spans="15:15">
      <c r="O2276" s="62"/>
    </row>
    <row r="2277" spans="15:15">
      <c r="O2277" s="62"/>
    </row>
    <row r="2278" spans="15:15">
      <c r="O2278" s="62"/>
    </row>
    <row r="2279" spans="15:15">
      <c r="O2279" s="62"/>
    </row>
    <row r="2280" spans="15:15">
      <c r="O2280" s="62"/>
    </row>
    <row r="2281" spans="15:15">
      <c r="O2281" s="62"/>
    </row>
    <row r="2282" spans="15:15">
      <c r="O2282" s="62"/>
    </row>
    <row r="2283" spans="15:15">
      <c r="O2283" s="62"/>
    </row>
    <row r="2284" spans="15:15">
      <c r="O2284" s="62"/>
    </row>
    <row r="2285" spans="15:15">
      <c r="O2285" s="62"/>
    </row>
    <row r="2286" spans="15:15">
      <c r="O2286" s="62"/>
    </row>
    <row r="2287" spans="15:15">
      <c r="O2287" s="62"/>
    </row>
    <row r="2288" spans="15:15">
      <c r="O2288" s="62"/>
    </row>
    <row r="2289" spans="15:15">
      <c r="O2289" s="62"/>
    </row>
    <row r="2290" spans="15:15">
      <c r="O2290" s="62"/>
    </row>
    <row r="2291" spans="15:15">
      <c r="O2291" s="62"/>
    </row>
    <row r="2292" spans="15:15">
      <c r="O2292" s="62"/>
    </row>
    <row r="2293" spans="15:15">
      <c r="O2293" s="62"/>
    </row>
    <row r="2294" spans="15:15">
      <c r="O2294" s="62"/>
    </row>
    <row r="2295" spans="15:15">
      <c r="O2295" s="62"/>
    </row>
    <row r="2296" spans="15:15">
      <c r="O2296" s="62"/>
    </row>
    <row r="2297" spans="15:15">
      <c r="O2297" s="62"/>
    </row>
    <row r="2298" spans="15:15">
      <c r="O2298" s="62"/>
    </row>
    <row r="2299" spans="15:15">
      <c r="O2299" s="62"/>
    </row>
    <row r="2300" spans="15:15">
      <c r="O2300" s="62"/>
    </row>
    <row r="2301" spans="15:15">
      <c r="O2301" s="62"/>
    </row>
    <row r="2302" spans="15:15">
      <c r="O2302" s="62"/>
    </row>
    <row r="2303" spans="15:15">
      <c r="O2303" s="62"/>
    </row>
    <row r="2304" spans="15:15">
      <c r="O2304" s="62"/>
    </row>
    <row r="2305" spans="15:15">
      <c r="O2305" s="62"/>
    </row>
    <row r="2306" spans="15:15">
      <c r="O2306" s="62"/>
    </row>
    <row r="2307" spans="15:15">
      <c r="O2307" s="62"/>
    </row>
    <row r="2308" spans="15:15">
      <c r="O2308" s="62"/>
    </row>
    <row r="2309" spans="15:15">
      <c r="O2309" s="62"/>
    </row>
    <row r="2310" spans="15:15">
      <c r="O2310" s="62"/>
    </row>
    <row r="2311" spans="15:15">
      <c r="O2311" s="62"/>
    </row>
    <row r="2312" spans="15:15">
      <c r="O2312" s="62"/>
    </row>
    <row r="2313" spans="15:15">
      <c r="O2313" s="62"/>
    </row>
    <row r="2314" spans="15:15">
      <c r="O2314" s="62"/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99"/>
  <sheetViews>
    <sheetView workbookViewId="0">
      <selection activeCell="A86" sqref="A86:IV86"/>
    </sheetView>
  </sheetViews>
  <sheetFormatPr defaultRowHeight="12.75"/>
  <cols>
    <col min="1" max="16384" width="9.140625" style="1"/>
  </cols>
  <sheetData>
    <row r="1" spans="1:19" ht="18">
      <c r="A1" s="85" t="s">
        <v>87</v>
      </c>
      <c r="B1" s="13"/>
      <c r="C1" s="13"/>
      <c r="D1" s="14" t="s">
        <v>88</v>
      </c>
      <c r="E1" s="13"/>
      <c r="F1" s="13"/>
      <c r="G1" s="13"/>
      <c r="H1" s="13"/>
      <c r="I1" s="13"/>
      <c r="J1" s="13"/>
      <c r="K1" s="86" t="s">
        <v>89</v>
      </c>
      <c r="L1" s="13" t="s">
        <v>90</v>
      </c>
      <c r="M1" s="13">
        <f ca="1">F18*H18-G18*G18</f>
        <v>937339.68345956528</v>
      </c>
      <c r="N1" s="13"/>
      <c r="O1" s="13"/>
      <c r="P1" s="13"/>
      <c r="Q1" s="13"/>
      <c r="R1" s="13">
        <v>1</v>
      </c>
      <c r="S1" s="13" t="s">
        <v>91</v>
      </c>
    </row>
    <row r="2" spans="1:19">
      <c r="A2" s="13"/>
      <c r="B2" s="13"/>
      <c r="C2" s="13"/>
      <c r="D2" s="13"/>
      <c r="E2" s="13"/>
      <c r="F2" s="13"/>
      <c r="G2" s="13"/>
      <c r="H2" s="13"/>
      <c r="I2" s="13"/>
      <c r="J2" s="13"/>
      <c r="K2" s="86" t="s">
        <v>92</v>
      </c>
      <c r="L2" s="13" t="s">
        <v>93</v>
      </c>
      <c r="M2" s="13">
        <f ca="1">+D18*H18-F18*G18</f>
        <v>291354.88316261518</v>
      </c>
      <c r="N2" s="13"/>
      <c r="O2" s="13"/>
      <c r="P2" s="13"/>
      <c r="Q2" s="13"/>
      <c r="R2" s="13">
        <v>2</v>
      </c>
      <c r="S2" s="13" t="s">
        <v>44</v>
      </c>
    </row>
    <row r="3" spans="1:19" ht="13.5" thickBot="1">
      <c r="A3" s="13" t="s">
        <v>94</v>
      </c>
      <c r="B3" s="13" t="s">
        <v>95</v>
      </c>
      <c r="C3" s="13"/>
      <c r="D3" s="13"/>
      <c r="E3" s="87" t="s">
        <v>96</v>
      </c>
      <c r="F3" s="87" t="s">
        <v>97</v>
      </c>
      <c r="G3" s="87" t="s">
        <v>98</v>
      </c>
      <c r="H3" s="87" t="s">
        <v>99</v>
      </c>
      <c r="I3" s="13"/>
      <c r="J3" s="13"/>
      <c r="K3" s="86" t="s">
        <v>100</v>
      </c>
      <c r="L3" s="13" t="s">
        <v>101</v>
      </c>
      <c r="M3" s="13">
        <f ca="1">+D18*G18-F18*F18</f>
        <v>-125902.99261782537</v>
      </c>
      <c r="N3" s="13"/>
      <c r="O3" s="13"/>
      <c r="P3" s="13"/>
      <c r="Q3" s="13"/>
      <c r="R3" s="13">
        <v>3</v>
      </c>
      <c r="S3" s="13" t="s">
        <v>102</v>
      </c>
    </row>
    <row r="4" spans="1:19">
      <c r="A4" s="13" t="s">
        <v>103</v>
      </c>
      <c r="B4" s="13" t="s">
        <v>104</v>
      </c>
      <c r="C4" s="13"/>
      <c r="D4" s="88" t="s">
        <v>105</v>
      </c>
      <c r="E4" s="89">
        <f ca="1">(E18*M1-I18*M2+J18*M3)/M7</f>
        <v>-6.7258626246948774E-3</v>
      </c>
      <c r="F4" s="90">
        <f ca="1">+E7/M7*M18</f>
        <v>9.5819031487979817E-4</v>
      </c>
      <c r="G4" s="91">
        <f>+B18</f>
        <v>1</v>
      </c>
      <c r="H4" s="92">
        <f ca="1">ABS(F4/E4)</f>
        <v>0.14246355721891762</v>
      </c>
      <c r="I4" s="13"/>
      <c r="J4" s="13"/>
      <c r="K4" s="86" t="s">
        <v>106</v>
      </c>
      <c r="L4" s="13" t="s">
        <v>107</v>
      </c>
      <c r="M4" s="13">
        <f ca="1">+D17*H18-F18*F18</f>
        <v>355593.22211760015</v>
      </c>
      <c r="N4" s="13"/>
      <c r="O4" s="13"/>
      <c r="P4" s="13"/>
      <c r="Q4" s="13"/>
      <c r="R4" s="13">
        <v>4</v>
      </c>
      <c r="S4" s="13" t="s">
        <v>108</v>
      </c>
    </row>
    <row r="5" spans="1:19">
      <c r="A5" s="13" t="s">
        <v>109</v>
      </c>
      <c r="B5" s="93">
        <v>40323</v>
      </c>
      <c r="C5" s="13"/>
      <c r="D5" s="94" t="s">
        <v>110</v>
      </c>
      <c r="E5" s="95">
        <f ca="1">+(-E18*M2+I18*M4-J18*M5)/M7</f>
        <v>-2.4230964849731029E-2</v>
      </c>
      <c r="F5" s="96">
        <f ca="1">N18*E7/M7</f>
        <v>5.9017391747685929E-4</v>
      </c>
      <c r="G5" s="97">
        <f>+B18/A18</f>
        <v>1E-4</v>
      </c>
      <c r="H5" s="92">
        <f ca="1">ABS(F5/E5)</f>
        <v>2.4356187264388294E-2</v>
      </c>
      <c r="I5" s="13"/>
      <c r="J5" s="13"/>
      <c r="K5" s="86" t="s">
        <v>111</v>
      </c>
      <c r="L5" s="13" t="s">
        <v>112</v>
      </c>
      <c r="M5" s="13">
        <f ca="1">+D17*G18-D18*F18</f>
        <v>-84775.822530772886</v>
      </c>
      <c r="N5" s="13"/>
      <c r="O5" s="13"/>
      <c r="P5" s="13"/>
      <c r="Q5" s="13"/>
      <c r="R5" s="13">
        <v>5</v>
      </c>
      <c r="S5" s="13" t="s">
        <v>113</v>
      </c>
    </row>
    <row r="6" spans="1:19" ht="13.5" thickBot="1">
      <c r="A6" s="13"/>
      <c r="B6" s="13"/>
      <c r="C6" s="13"/>
      <c r="D6" s="98" t="s">
        <v>114</v>
      </c>
      <c r="E6" s="99">
        <f ca="1">+(E18*M3-I18*M5+J18*M6)/M7</f>
        <v>1.776908845936563E-3</v>
      </c>
      <c r="F6" s="100">
        <f ca="1">O18*E7/M7</f>
        <v>1.9374692242125761E-4</v>
      </c>
      <c r="G6" s="101">
        <f>+B18/A18^2</f>
        <v>1E-8</v>
      </c>
      <c r="H6" s="92">
        <f ca="1">ABS(F6/E6)</f>
        <v>0.10903593781094527</v>
      </c>
      <c r="I6" s="13"/>
      <c r="J6" s="13"/>
      <c r="K6" s="102" t="s">
        <v>115</v>
      </c>
      <c r="L6" s="103" t="s">
        <v>116</v>
      </c>
      <c r="M6" s="103">
        <f ca="1">+D17*F18-D18*D18</f>
        <v>38323.3155864</v>
      </c>
      <c r="N6" s="13"/>
      <c r="O6" s="13"/>
      <c r="P6" s="13"/>
      <c r="Q6" s="13"/>
      <c r="R6" s="13">
        <v>6</v>
      </c>
      <c r="S6" s="13" t="s">
        <v>117</v>
      </c>
    </row>
    <row r="7" spans="1:19">
      <c r="A7" s="13"/>
      <c r="B7" s="13"/>
      <c r="C7" s="13"/>
      <c r="D7" s="14" t="s">
        <v>118</v>
      </c>
      <c r="E7" s="104">
        <f ca="1">SQRT(L18/(D17-3))</f>
        <v>7.538830481874665E-3</v>
      </c>
      <c r="F7" s="13"/>
      <c r="G7" s="105">
        <f>+B22</f>
        <v>0.14819323999836342</v>
      </c>
      <c r="H7" s="13"/>
      <c r="I7" s="13"/>
      <c r="J7" s="13"/>
      <c r="K7" s="86" t="s">
        <v>119</v>
      </c>
      <c r="L7" s="13" t="s">
        <v>120</v>
      </c>
      <c r="M7" s="13">
        <f ca="1">+D17*M1-D18*M2+F18*M3</f>
        <v>58023163.836293004</v>
      </c>
      <c r="N7" s="13"/>
      <c r="O7" s="13"/>
      <c r="P7" s="13"/>
      <c r="Q7" s="13"/>
      <c r="R7" s="13">
        <v>7</v>
      </c>
      <c r="S7" s="13" t="s">
        <v>121</v>
      </c>
    </row>
    <row r="8" spans="1:19">
      <c r="A8" s="13"/>
      <c r="B8" s="13"/>
      <c r="C8" s="13"/>
      <c r="D8" s="14" t="s">
        <v>122</v>
      </c>
      <c r="E8" s="13"/>
      <c r="F8" s="106">
        <f ca="1">CORREL(INDIRECT(E12):INDIRECT(E13),INDIRECT(K12):INDIRECT(K13))</f>
        <v>0.98916267336325048</v>
      </c>
      <c r="G8" s="104"/>
      <c r="H8" s="13"/>
      <c r="I8" s="105"/>
      <c r="J8" s="13"/>
      <c r="K8" s="13"/>
      <c r="L8" s="13"/>
      <c r="M8" s="13"/>
      <c r="N8" s="13"/>
      <c r="O8" s="13"/>
      <c r="P8" s="13"/>
      <c r="Q8" s="13"/>
      <c r="R8" s="13">
        <v>8</v>
      </c>
      <c r="S8" s="13" t="s">
        <v>123</v>
      </c>
    </row>
    <row r="9" spans="1:19">
      <c r="A9" s="13"/>
      <c r="B9" s="13"/>
      <c r="C9" s="13"/>
      <c r="D9" s="13"/>
      <c r="E9" s="107">
        <f ca="1">E6*G6</f>
        <v>1.7769088459365629E-11</v>
      </c>
      <c r="F9" s="108">
        <f ca="1">H6</f>
        <v>0.10903593781094527</v>
      </c>
      <c r="G9" s="109">
        <f ca="1">F8</f>
        <v>0.98916267336325048</v>
      </c>
      <c r="H9" s="13"/>
      <c r="I9" s="105"/>
      <c r="J9" s="13"/>
      <c r="K9" s="13"/>
      <c r="L9" s="13"/>
      <c r="M9" s="13"/>
      <c r="N9" s="13"/>
      <c r="O9" s="13"/>
      <c r="P9" s="13"/>
      <c r="Q9" s="13"/>
      <c r="R9" s="13">
        <v>9</v>
      </c>
      <c r="S9" s="13" t="s">
        <v>53</v>
      </c>
    </row>
    <row r="10" spans="1:1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v>10</v>
      </c>
      <c r="S10" s="13" t="s">
        <v>124</v>
      </c>
    </row>
    <row r="11" spans="1:1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11</v>
      </c>
      <c r="S11" s="13" t="s">
        <v>125</v>
      </c>
    </row>
    <row r="12" spans="1:19">
      <c r="A12" s="56">
        <v>21</v>
      </c>
      <c r="B12" s="13" t="s">
        <v>126</v>
      </c>
      <c r="C12" s="110">
        <v>21</v>
      </c>
      <c r="D12" s="37" t="str">
        <f>D$15&amp;$C12</f>
        <v>D21</v>
      </c>
      <c r="E12" s="37" t="str">
        <f t="shared" ref="E12:O12" si="0">E15&amp;$C12</f>
        <v>E21</v>
      </c>
      <c r="F12" s="37" t="str">
        <f t="shared" si="0"/>
        <v>F21</v>
      </c>
      <c r="G12" s="37" t="str">
        <f t="shared" si="0"/>
        <v>G21</v>
      </c>
      <c r="H12" s="37" t="str">
        <f t="shared" si="0"/>
        <v>H21</v>
      </c>
      <c r="I12" s="37" t="str">
        <f t="shared" si="0"/>
        <v>I21</v>
      </c>
      <c r="J12" s="37" t="str">
        <f t="shared" si="0"/>
        <v>J21</v>
      </c>
      <c r="K12" s="37" t="str">
        <f t="shared" si="0"/>
        <v>K21</v>
      </c>
      <c r="L12" s="37" t="str">
        <f t="shared" si="0"/>
        <v>L21</v>
      </c>
      <c r="M12" s="37" t="str">
        <f t="shared" si="0"/>
        <v>M21</v>
      </c>
      <c r="N12" s="37" t="str">
        <f t="shared" si="0"/>
        <v>N21</v>
      </c>
      <c r="O12" s="37" t="str">
        <f t="shared" si="0"/>
        <v>O21</v>
      </c>
      <c r="P12" s="13"/>
      <c r="Q12" s="13"/>
      <c r="R12" s="13">
        <v>12</v>
      </c>
      <c r="S12" s="13" t="s">
        <v>127</v>
      </c>
    </row>
    <row r="13" spans="1:19">
      <c r="A13" s="56">
        <f>20+COUNT(A21:A1447)</f>
        <v>131</v>
      </c>
      <c r="B13" s="13" t="s">
        <v>128</v>
      </c>
      <c r="C13" s="110">
        <f>A13</f>
        <v>131</v>
      </c>
      <c r="D13" s="37" t="str">
        <f>D$15&amp;$C13</f>
        <v>D131</v>
      </c>
      <c r="E13" s="37" t="str">
        <f t="shared" ref="E13:O13" si="1">E$15&amp;$C13</f>
        <v>E131</v>
      </c>
      <c r="F13" s="37" t="str">
        <f t="shared" si="1"/>
        <v>F131</v>
      </c>
      <c r="G13" s="37" t="str">
        <f t="shared" si="1"/>
        <v>G131</v>
      </c>
      <c r="H13" s="37" t="str">
        <f t="shared" si="1"/>
        <v>H131</v>
      </c>
      <c r="I13" s="37" t="str">
        <f t="shared" si="1"/>
        <v>I131</v>
      </c>
      <c r="J13" s="37" t="str">
        <f t="shared" si="1"/>
        <v>J131</v>
      </c>
      <c r="K13" s="37" t="str">
        <f t="shared" si="1"/>
        <v>K131</v>
      </c>
      <c r="L13" s="37" t="str">
        <f t="shared" si="1"/>
        <v>L131</v>
      </c>
      <c r="M13" s="37" t="str">
        <f t="shared" si="1"/>
        <v>M131</v>
      </c>
      <c r="N13" s="37" t="str">
        <f t="shared" si="1"/>
        <v>N131</v>
      </c>
      <c r="O13" s="37" t="str">
        <f t="shared" si="1"/>
        <v>O131</v>
      </c>
      <c r="P13" s="13"/>
      <c r="Q13" s="13"/>
      <c r="R13" s="13">
        <v>13</v>
      </c>
      <c r="S13" s="13" t="s">
        <v>129</v>
      </c>
    </row>
    <row r="14" spans="1:19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>
        <v>14</v>
      </c>
      <c r="S14" s="13" t="s">
        <v>130</v>
      </c>
    </row>
    <row r="15" spans="1:19">
      <c r="A15" s="37"/>
      <c r="B15" s="13"/>
      <c r="C15" s="13"/>
      <c r="D15" s="37" t="str">
        <f t="shared" ref="D15:O15" si="2">VLOOKUP(D16,$R1:$S26,2,FALSE)</f>
        <v>D</v>
      </c>
      <c r="E15" s="37" t="str">
        <f t="shared" si="2"/>
        <v>E</v>
      </c>
      <c r="F15" s="37" t="str">
        <f t="shared" si="2"/>
        <v>F</v>
      </c>
      <c r="G15" s="37" t="str">
        <f t="shared" si="2"/>
        <v>G</v>
      </c>
      <c r="H15" s="37" t="str">
        <f t="shared" si="2"/>
        <v>H</v>
      </c>
      <c r="I15" s="37" t="str">
        <f t="shared" si="2"/>
        <v>I</v>
      </c>
      <c r="J15" s="37" t="str">
        <f t="shared" si="2"/>
        <v>J</v>
      </c>
      <c r="K15" s="37" t="str">
        <f t="shared" si="2"/>
        <v>K</v>
      </c>
      <c r="L15" s="37" t="str">
        <f t="shared" si="2"/>
        <v>L</v>
      </c>
      <c r="M15" s="37" t="str">
        <f t="shared" si="2"/>
        <v>M</v>
      </c>
      <c r="N15" s="37" t="str">
        <f t="shared" si="2"/>
        <v>N</v>
      </c>
      <c r="O15" s="37" t="str">
        <f t="shared" si="2"/>
        <v>O</v>
      </c>
      <c r="P15" s="13"/>
      <c r="Q15" s="13"/>
      <c r="R15" s="13">
        <v>15</v>
      </c>
      <c r="S15" s="13" t="s">
        <v>131</v>
      </c>
    </row>
    <row r="16" spans="1:19">
      <c r="A16" s="37"/>
      <c r="B16" s="13"/>
      <c r="C16" s="13"/>
      <c r="D16" s="37">
        <f>COLUMN()</f>
        <v>4</v>
      </c>
      <c r="E16" s="37">
        <f>COLUMN()</f>
        <v>5</v>
      </c>
      <c r="F16" s="37">
        <f>COLUMN()</f>
        <v>6</v>
      </c>
      <c r="G16" s="37">
        <f>COLUMN()</f>
        <v>7</v>
      </c>
      <c r="H16" s="37">
        <f>COLUMN()</f>
        <v>8</v>
      </c>
      <c r="I16" s="37">
        <f>COLUMN()</f>
        <v>9</v>
      </c>
      <c r="J16" s="37">
        <f>COLUMN()</f>
        <v>10</v>
      </c>
      <c r="K16" s="37">
        <f>COLUMN()</f>
        <v>11</v>
      </c>
      <c r="L16" s="37">
        <f>COLUMN()</f>
        <v>12</v>
      </c>
      <c r="M16" s="37">
        <f>COLUMN()</f>
        <v>13</v>
      </c>
      <c r="N16" s="37">
        <f>COLUMN()</f>
        <v>14</v>
      </c>
      <c r="O16" s="37">
        <f>COLUMN()</f>
        <v>15</v>
      </c>
      <c r="P16" s="13"/>
      <c r="Q16" s="13"/>
      <c r="R16" s="13">
        <v>16</v>
      </c>
      <c r="S16" s="13" t="s">
        <v>132</v>
      </c>
    </row>
    <row r="17" spans="1:19">
      <c r="A17" s="14" t="s">
        <v>133</v>
      </c>
      <c r="B17" s="13"/>
      <c r="C17" s="13" t="s">
        <v>134</v>
      </c>
      <c r="D17" s="13">
        <f>C13-C12+1</f>
        <v>111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>
        <v>17</v>
      </c>
      <c r="S17" s="13" t="s">
        <v>135</v>
      </c>
    </row>
    <row r="18" spans="1:19">
      <c r="A18" s="111">
        <v>10000</v>
      </c>
      <c r="B18" s="111">
        <v>1</v>
      </c>
      <c r="C18" s="13" t="s">
        <v>136</v>
      </c>
      <c r="D18" s="13">
        <f ca="1">SUM(INDIRECT(D12):INDIRECT(D13))</f>
        <v>8.4820500000000152</v>
      </c>
      <c r="E18" s="13">
        <f ca="1">SUM(INDIRECT(E12):INDIRECT(E13))</f>
        <v>-0.33746046184387524</v>
      </c>
      <c r="F18" s="13">
        <f ca="1">SUM(INDIRECT(F12):INDIRECT(F13))</f>
        <v>345.90325007749999</v>
      </c>
      <c r="G18" s="13">
        <f ca="1">SUM(INDIRECT(G12):INDIRECT(G13))</f>
        <v>-737.3139988148921</v>
      </c>
      <c r="H18" s="13">
        <f ca="1">SUM(INDIRECT(H12):INDIRECT(H13))</f>
        <v>4281.4619867727715</v>
      </c>
      <c r="I18" s="13">
        <f ca="1">SUM(INDIRECT(I12):INDIRECT(I13))</f>
        <v>-9.7487583638384621</v>
      </c>
      <c r="J18" s="13">
        <f ca="1">SUM(INDIRECT(J12):INDIRECT(J13))</f>
        <v>23.147099524879213</v>
      </c>
      <c r="K18" s="13"/>
      <c r="L18" s="13">
        <f ca="1">SUM(INDIRECT(L12):INDIRECT(L13))</f>
        <v>6.1380682237197996E-3</v>
      </c>
      <c r="M18" s="13">
        <f ca="1">SQRT(SUM(INDIRECT(M12):INDIRECT(M13)))</f>
        <v>7374782.303474009</v>
      </c>
      <c r="N18" s="13">
        <f ca="1">SQRT(SUM(INDIRECT(N12):INDIRECT(N13)))</f>
        <v>4542317.0063311132</v>
      </c>
      <c r="O18" s="13">
        <f ca="1">SQRT(SUM(INDIRECT(O12):INDIRECT(O13)))</f>
        <v>1491187.4526764399</v>
      </c>
      <c r="P18" s="13"/>
      <c r="Q18" s="13"/>
      <c r="R18" s="13">
        <v>18</v>
      </c>
      <c r="S18" s="13" t="s">
        <v>137</v>
      </c>
    </row>
    <row r="19" spans="1:19">
      <c r="A19" s="112" t="s">
        <v>138</v>
      </c>
      <c r="B19" s="13"/>
      <c r="C19" s="13"/>
      <c r="D19" s="113" t="s">
        <v>139</v>
      </c>
      <c r="E19" s="113" t="s">
        <v>22</v>
      </c>
      <c r="F19" s="113" t="s">
        <v>140</v>
      </c>
      <c r="G19" s="113" t="s">
        <v>141</v>
      </c>
      <c r="H19" s="113" t="s">
        <v>142</v>
      </c>
      <c r="I19" s="113" t="s">
        <v>143</v>
      </c>
      <c r="J19" s="113" t="s">
        <v>144</v>
      </c>
      <c r="K19" s="114"/>
      <c r="L19" s="114"/>
      <c r="M19" s="114"/>
      <c r="N19" s="114"/>
      <c r="O19" s="114"/>
      <c r="P19" s="13"/>
      <c r="Q19" s="13"/>
      <c r="R19" s="13">
        <v>19</v>
      </c>
      <c r="S19" s="13" t="s">
        <v>145</v>
      </c>
    </row>
    <row r="20" spans="1:19" ht="15" thickBot="1">
      <c r="A20" s="115" t="s">
        <v>146</v>
      </c>
      <c r="B20" s="115" t="s">
        <v>147</v>
      </c>
      <c r="C20" s="13"/>
      <c r="D20" s="115" t="s">
        <v>146</v>
      </c>
      <c r="E20" s="115" t="s">
        <v>147</v>
      </c>
      <c r="F20" s="115" t="s">
        <v>148</v>
      </c>
      <c r="G20" s="115" t="s">
        <v>149</v>
      </c>
      <c r="H20" s="115" t="s">
        <v>150</v>
      </c>
      <c r="I20" s="115" t="s">
        <v>151</v>
      </c>
      <c r="J20" s="115" t="s">
        <v>152</v>
      </c>
      <c r="K20" s="116" t="s">
        <v>80</v>
      </c>
      <c r="L20" s="115" t="s">
        <v>153</v>
      </c>
      <c r="M20" s="115" t="s">
        <v>154</v>
      </c>
      <c r="N20" s="115" t="s">
        <v>155</v>
      </c>
      <c r="O20" s="115" t="s">
        <v>156</v>
      </c>
      <c r="P20" s="87" t="s">
        <v>157</v>
      </c>
      <c r="Q20" s="13"/>
      <c r="R20" s="13">
        <v>20</v>
      </c>
      <c r="S20" s="13" t="s">
        <v>158</v>
      </c>
    </row>
    <row r="21" spans="1:19">
      <c r="A21" s="117">
        <v>-43730</v>
      </c>
      <c r="B21" s="117">
        <v>0.13967979999870295</v>
      </c>
      <c r="C21" s="13"/>
      <c r="D21" s="118">
        <f t="shared" ref="D21:D84" si="3">A21/A$18</f>
        <v>-4.3730000000000002</v>
      </c>
      <c r="E21" s="118">
        <f t="shared" ref="E21:E84" si="4">B21/B$18</f>
        <v>0.13967979999870295</v>
      </c>
      <c r="F21" s="56">
        <f t="shared" ref="F21:F84" si="5">D21*D21</f>
        <v>19.123129000000002</v>
      </c>
      <c r="G21" s="56">
        <f t="shared" ref="G21:G84" si="6">D21*F21</f>
        <v>-83.625443117000017</v>
      </c>
      <c r="H21" s="56">
        <f t="shared" ref="H21:H84" si="7">F21*F21</f>
        <v>365.69406275064108</v>
      </c>
      <c r="I21" s="56">
        <f t="shared" ref="I21:I84" si="8">E21*D21</f>
        <v>-0.61081976539432803</v>
      </c>
      <c r="J21" s="56">
        <f t="shared" ref="J21:J84" si="9">I21*D21</f>
        <v>2.6711148340693964</v>
      </c>
      <c r="K21" s="56">
        <f t="shared" ref="K21:K84" ca="1" si="10">+E$4+E$5*D21+E$6*D21^2</f>
        <v>0.13321620374526494</v>
      </c>
      <c r="L21" s="56">
        <f t="shared" ref="L21:L84" ca="1" si="11">+(K21-E21)^2</f>
        <v>4.1778076527457865E-5</v>
      </c>
      <c r="M21" s="56">
        <f t="shared" ref="M21:M84" ca="1" si="12">(M$1-M$2*D21+M$3*F21)^2</f>
        <v>38504086497.499115</v>
      </c>
      <c r="N21" s="56">
        <f t="shared" ref="N21:N84" ca="1" si="13">(-M$2+M$4*D21-M$5*F21)^2</f>
        <v>50708308160.278564</v>
      </c>
      <c r="O21" s="56">
        <f t="shared" ref="O21:O84" ca="1" si="14">+(M$3-D21*M$5+F21*M$6)^2</f>
        <v>55806523129.550934</v>
      </c>
      <c r="P21" s="13">
        <f t="shared" ref="P21:P84" ca="1" si="15">+E21-K21</f>
        <v>6.4635962534380087E-3</v>
      </c>
      <c r="Q21" s="13"/>
      <c r="R21" s="13">
        <v>21</v>
      </c>
      <c r="S21" s="13" t="s">
        <v>159</v>
      </c>
    </row>
    <row r="22" spans="1:19">
      <c r="A22" s="117">
        <v>-43674</v>
      </c>
      <c r="B22" s="117">
        <v>0.14819323999836342</v>
      </c>
      <c r="C22" s="13"/>
      <c r="D22" s="118">
        <f t="shared" si="3"/>
        <v>-4.3673999999999999</v>
      </c>
      <c r="E22" s="118">
        <f t="shared" si="4"/>
        <v>0.14819323999836342</v>
      </c>
      <c r="F22" s="56">
        <f t="shared" si="5"/>
        <v>19.074182759999999</v>
      </c>
      <c r="G22" s="56">
        <f t="shared" si="6"/>
        <v>-83.304585786023992</v>
      </c>
      <c r="H22" s="56">
        <f t="shared" si="7"/>
        <v>363.82444796188122</v>
      </c>
      <c r="I22" s="56">
        <f t="shared" si="8"/>
        <v>-0.64721915636885241</v>
      </c>
      <c r="J22" s="56">
        <f t="shared" si="9"/>
        <v>2.8266649435253259</v>
      </c>
      <c r="K22" s="56">
        <f t="shared" ca="1" si="10"/>
        <v>0.13299353733527508</v>
      </c>
      <c r="L22" s="56">
        <f t="shared" ca="1" si="11"/>
        <v>2.3103096104629489E-4</v>
      </c>
      <c r="M22" s="56">
        <f t="shared" ca="1" si="12"/>
        <v>36746471184.294014</v>
      </c>
      <c r="N22" s="56">
        <f t="shared" ca="1" si="13"/>
        <v>51684925520.003403</v>
      </c>
      <c r="O22" s="56">
        <f t="shared" ca="1" si="14"/>
        <v>55146540484.105362</v>
      </c>
      <c r="P22" s="13">
        <f t="shared" ca="1" si="15"/>
        <v>1.5199702663088344E-2</v>
      </c>
      <c r="Q22" s="13"/>
      <c r="R22" s="13">
        <v>22</v>
      </c>
      <c r="S22" s="13" t="s">
        <v>160</v>
      </c>
    </row>
    <row r="23" spans="1:19">
      <c r="A23" s="117">
        <v>-43674</v>
      </c>
      <c r="B23" s="117">
        <v>0.14819323999836342</v>
      </c>
      <c r="C23" s="13"/>
      <c r="D23" s="118">
        <f t="shared" si="3"/>
        <v>-4.3673999999999999</v>
      </c>
      <c r="E23" s="118">
        <f t="shared" si="4"/>
        <v>0.14819323999836342</v>
      </c>
      <c r="F23" s="56">
        <f t="shared" si="5"/>
        <v>19.074182759999999</v>
      </c>
      <c r="G23" s="56">
        <f t="shared" si="6"/>
        <v>-83.304585786023992</v>
      </c>
      <c r="H23" s="56">
        <f t="shared" si="7"/>
        <v>363.82444796188122</v>
      </c>
      <c r="I23" s="56">
        <f t="shared" si="8"/>
        <v>-0.64721915636885241</v>
      </c>
      <c r="J23" s="56">
        <f t="shared" si="9"/>
        <v>2.8266649435253259</v>
      </c>
      <c r="K23" s="56">
        <f t="shared" ca="1" si="10"/>
        <v>0.13299353733527508</v>
      </c>
      <c r="L23" s="56">
        <f t="shared" ca="1" si="11"/>
        <v>2.3103096104629489E-4</v>
      </c>
      <c r="M23" s="56">
        <f t="shared" ca="1" si="12"/>
        <v>36746471184.294014</v>
      </c>
      <c r="N23" s="56">
        <f t="shared" ca="1" si="13"/>
        <v>51684925520.003403</v>
      </c>
      <c r="O23" s="56">
        <f t="shared" ca="1" si="14"/>
        <v>55146540484.105362</v>
      </c>
      <c r="P23" s="13">
        <f t="shared" ca="1" si="15"/>
        <v>1.5199702663088344E-2</v>
      </c>
      <c r="Q23" s="13"/>
      <c r="R23" s="13">
        <v>23</v>
      </c>
      <c r="S23" s="13" t="s">
        <v>161</v>
      </c>
    </row>
    <row r="24" spans="1:19">
      <c r="A24" s="117">
        <v>-43636.5</v>
      </c>
      <c r="B24" s="117">
        <v>0.13042098999721929</v>
      </c>
      <c r="C24" s="13"/>
      <c r="D24" s="118">
        <f t="shared" si="3"/>
        <v>-4.3636499999999998</v>
      </c>
      <c r="E24" s="118">
        <f t="shared" si="4"/>
        <v>0.13042098999721929</v>
      </c>
      <c r="F24" s="56">
        <f t="shared" si="5"/>
        <v>19.041441322499999</v>
      </c>
      <c r="G24" s="56">
        <f t="shared" si="6"/>
        <v>-83.090185426927121</v>
      </c>
      <c r="H24" s="56">
        <f t="shared" si="7"/>
        <v>362.57648763821049</v>
      </c>
      <c r="I24" s="56">
        <f t="shared" si="8"/>
        <v>-0.56911155300136596</v>
      </c>
      <c r="J24" s="56">
        <f t="shared" si="9"/>
        <v>2.4834036282544103</v>
      </c>
      <c r="K24" s="56">
        <f t="shared" ca="1" si="10"/>
        <v>0.13284449266716619</v>
      </c>
      <c r="L24" s="56">
        <f t="shared" ca="1" si="11"/>
        <v>5.8733651912397408E-6</v>
      </c>
      <c r="M24" s="56">
        <f t="shared" ca="1" si="12"/>
        <v>35594115041.355034</v>
      </c>
      <c r="N24" s="56">
        <f t="shared" ca="1" si="13"/>
        <v>52342757683.552864</v>
      </c>
      <c r="O24" s="56">
        <f t="shared" ca="1" si="14"/>
        <v>54707411051.460022</v>
      </c>
      <c r="P24" s="13">
        <f t="shared" ca="1" si="15"/>
        <v>-2.4235026699468976E-3</v>
      </c>
      <c r="Q24" s="13"/>
      <c r="R24" s="13">
        <v>24</v>
      </c>
      <c r="S24" s="13" t="s">
        <v>146</v>
      </c>
    </row>
    <row r="25" spans="1:19">
      <c r="A25" s="117">
        <v>-43636.5</v>
      </c>
      <c r="B25" s="117">
        <v>0.13042098999721929</v>
      </c>
      <c r="C25" s="13"/>
      <c r="D25" s="118">
        <f t="shared" si="3"/>
        <v>-4.3636499999999998</v>
      </c>
      <c r="E25" s="118">
        <f t="shared" si="4"/>
        <v>0.13042098999721929</v>
      </c>
      <c r="F25" s="56">
        <f t="shared" si="5"/>
        <v>19.041441322499999</v>
      </c>
      <c r="G25" s="56">
        <f t="shared" si="6"/>
        <v>-83.090185426927121</v>
      </c>
      <c r="H25" s="56">
        <f t="shared" si="7"/>
        <v>362.57648763821049</v>
      </c>
      <c r="I25" s="56">
        <f t="shared" si="8"/>
        <v>-0.56911155300136596</v>
      </c>
      <c r="J25" s="56">
        <f t="shared" si="9"/>
        <v>2.4834036282544103</v>
      </c>
      <c r="K25" s="56">
        <f t="shared" ca="1" si="10"/>
        <v>0.13284449266716619</v>
      </c>
      <c r="L25" s="56">
        <f t="shared" ca="1" si="11"/>
        <v>5.8733651912397408E-6</v>
      </c>
      <c r="M25" s="56">
        <f t="shared" ca="1" si="12"/>
        <v>35594115041.355034</v>
      </c>
      <c r="N25" s="56">
        <f t="shared" ca="1" si="13"/>
        <v>52342757683.552864</v>
      </c>
      <c r="O25" s="56">
        <f t="shared" ca="1" si="14"/>
        <v>54707411051.460022</v>
      </c>
      <c r="P25" s="13">
        <f t="shared" ca="1" si="15"/>
        <v>-2.4235026699468976E-3</v>
      </c>
      <c r="Q25" s="13"/>
      <c r="R25" s="13">
        <v>25</v>
      </c>
      <c r="S25" s="13" t="s">
        <v>147</v>
      </c>
    </row>
    <row r="26" spans="1:19">
      <c r="A26" s="117">
        <v>-43561.5</v>
      </c>
      <c r="B26" s="117">
        <v>0.12687648999417434</v>
      </c>
      <c r="C26" s="13"/>
      <c r="D26" s="118">
        <f t="shared" si="3"/>
        <v>-4.3561500000000004</v>
      </c>
      <c r="E26" s="118">
        <f t="shared" si="4"/>
        <v>0.12687648999417434</v>
      </c>
      <c r="F26" s="56">
        <f t="shared" si="5"/>
        <v>18.976042822500002</v>
      </c>
      <c r="G26" s="56">
        <f t="shared" si="6"/>
        <v>-82.662488941233391</v>
      </c>
      <c r="H26" s="56">
        <f t="shared" si="7"/>
        <v>360.09020120135386</v>
      </c>
      <c r="I26" s="56">
        <f t="shared" si="8"/>
        <v>-0.55269302188812264</v>
      </c>
      <c r="J26" s="56">
        <f t="shared" si="9"/>
        <v>2.4076137072979455</v>
      </c>
      <c r="K26" s="56">
        <f t="shared" ca="1" si="10"/>
        <v>0.13254655325763223</v>
      </c>
      <c r="L26" s="56">
        <f t="shared" ca="1" si="11"/>
        <v>3.2149617411614822E-5</v>
      </c>
      <c r="M26" s="56">
        <f t="shared" ca="1" si="12"/>
        <v>33348355700.735596</v>
      </c>
      <c r="N26" s="56">
        <f t="shared" ca="1" si="13"/>
        <v>53667587590.514565</v>
      </c>
      <c r="O26" s="56">
        <f t="shared" ca="1" si="14"/>
        <v>53835918839.616669</v>
      </c>
      <c r="P26" s="13">
        <f t="shared" ca="1" si="15"/>
        <v>-5.6700632634578974E-3</v>
      </c>
      <c r="Q26" s="13"/>
      <c r="R26" s="13">
        <v>26</v>
      </c>
      <c r="S26" s="13" t="s">
        <v>162</v>
      </c>
    </row>
    <row r="27" spans="1:19">
      <c r="A27" s="117">
        <v>-43547</v>
      </c>
      <c r="B27" s="117">
        <v>0.12791121999180177</v>
      </c>
      <c r="C27" s="13"/>
      <c r="D27" s="118">
        <f t="shared" si="3"/>
        <v>-4.3547000000000002</v>
      </c>
      <c r="E27" s="118">
        <f t="shared" si="4"/>
        <v>0.12791121999180177</v>
      </c>
      <c r="F27" s="56">
        <f t="shared" si="5"/>
        <v>18.963412090000002</v>
      </c>
      <c r="G27" s="56">
        <f t="shared" si="6"/>
        <v>-82.579970628323011</v>
      </c>
      <c r="H27" s="56">
        <f t="shared" si="7"/>
        <v>359.61099809515827</v>
      </c>
      <c r="I27" s="56">
        <f t="shared" si="8"/>
        <v>-0.55701498969829921</v>
      </c>
      <c r="J27" s="56">
        <f t="shared" si="9"/>
        <v>2.4256331756391836</v>
      </c>
      <c r="K27" s="56">
        <f t="shared" ca="1" si="10"/>
        <v>0.13248897469829021</v>
      </c>
      <c r="L27" s="56">
        <f t="shared" ca="1" si="11"/>
        <v>2.0955838152777067E-5</v>
      </c>
      <c r="M27" s="56">
        <f t="shared" ca="1" si="12"/>
        <v>32923209484.727608</v>
      </c>
      <c r="N27" s="56">
        <f t="shared" ca="1" si="13"/>
        <v>53925120383.380203</v>
      </c>
      <c r="O27" s="56">
        <f t="shared" ca="1" si="14"/>
        <v>53668467955.71167</v>
      </c>
      <c r="P27" s="13">
        <f t="shared" ca="1" si="15"/>
        <v>-4.5777547064884405E-3</v>
      </c>
      <c r="Q27" s="13"/>
      <c r="R27" s="13"/>
      <c r="S27" s="13"/>
    </row>
    <row r="28" spans="1:19">
      <c r="A28" s="117">
        <v>-43539.5</v>
      </c>
      <c r="B28" s="117">
        <v>0.1277567699944484</v>
      </c>
      <c r="C28" s="13"/>
      <c r="D28" s="118">
        <f t="shared" si="3"/>
        <v>-4.3539500000000002</v>
      </c>
      <c r="E28" s="118">
        <f t="shared" si="4"/>
        <v>0.1277567699944484</v>
      </c>
      <c r="F28" s="56">
        <f t="shared" si="5"/>
        <v>18.9568806025</v>
      </c>
      <c r="G28" s="56">
        <f t="shared" si="6"/>
        <v>-82.537310299254884</v>
      </c>
      <c r="H28" s="56">
        <f t="shared" si="7"/>
        <v>359.36332217744075</v>
      </c>
      <c r="I28" s="56">
        <f t="shared" si="8"/>
        <v>-0.55624658871732868</v>
      </c>
      <c r="J28" s="56">
        <f t="shared" si="9"/>
        <v>2.4218698349458134</v>
      </c>
      <c r="K28" s="56">
        <f t="shared" ca="1" si="10"/>
        <v>0.13245919561673702</v>
      </c>
      <c r="L28" s="56">
        <f t="shared" ca="1" si="11"/>
        <v>2.2112806733156512E-5</v>
      </c>
      <c r="M28" s="56">
        <f t="shared" ca="1" si="12"/>
        <v>32704451623.374138</v>
      </c>
      <c r="N28" s="56">
        <f t="shared" ca="1" si="13"/>
        <v>54058503835.22393</v>
      </c>
      <c r="O28" s="56">
        <f t="shared" ca="1" si="14"/>
        <v>53581987048.909294</v>
      </c>
      <c r="P28" s="13">
        <f t="shared" ca="1" si="15"/>
        <v>-4.7024256222886196E-3</v>
      </c>
      <c r="Q28" s="13"/>
      <c r="R28" s="13"/>
      <c r="S28" s="13"/>
    </row>
    <row r="29" spans="1:19">
      <c r="A29" s="117">
        <v>-43532</v>
      </c>
      <c r="B29" s="117">
        <v>0.12860231999366079</v>
      </c>
      <c r="C29" s="13"/>
      <c r="D29" s="118">
        <f t="shared" si="3"/>
        <v>-4.3532000000000002</v>
      </c>
      <c r="E29" s="118">
        <f t="shared" si="4"/>
        <v>0.12860231999366079</v>
      </c>
      <c r="F29" s="56">
        <f t="shared" si="5"/>
        <v>18.950350240000002</v>
      </c>
      <c r="G29" s="56">
        <f t="shared" si="6"/>
        <v>-82.49466466476801</v>
      </c>
      <c r="H29" s="56">
        <f t="shared" si="7"/>
        <v>359.11577421866815</v>
      </c>
      <c r="I29" s="56">
        <f t="shared" si="8"/>
        <v>-0.55983161939640413</v>
      </c>
      <c r="J29" s="56">
        <f t="shared" si="9"/>
        <v>2.4370590055564265</v>
      </c>
      <c r="K29" s="56">
        <f t="shared" ca="1" si="10"/>
        <v>0.13242941853420631</v>
      </c>
      <c r="L29" s="56">
        <f t="shared" ca="1" si="11"/>
        <v>1.4646683239045695E-5</v>
      </c>
      <c r="M29" s="56">
        <f t="shared" ca="1" si="12"/>
        <v>32486474012.246807</v>
      </c>
      <c r="N29" s="56">
        <f t="shared" ca="1" si="13"/>
        <v>54192007640.923553</v>
      </c>
      <c r="O29" s="56">
        <f t="shared" ca="1" si="14"/>
        <v>53495595819.242828</v>
      </c>
      <c r="P29" s="13">
        <f t="shared" ca="1" si="15"/>
        <v>-3.827098540545526E-3</v>
      </c>
      <c r="Q29" s="13"/>
      <c r="R29" s="13"/>
      <c r="S29" s="13"/>
    </row>
    <row r="30" spans="1:19">
      <c r="A30" s="117">
        <v>-43528</v>
      </c>
      <c r="B30" s="117">
        <v>0.13085327999579022</v>
      </c>
      <c r="C30" s="13"/>
      <c r="D30" s="118">
        <f t="shared" si="3"/>
        <v>-4.3528000000000002</v>
      </c>
      <c r="E30" s="118">
        <f t="shared" si="4"/>
        <v>0.13085327999579022</v>
      </c>
      <c r="F30" s="56">
        <f t="shared" si="5"/>
        <v>18.946867840000003</v>
      </c>
      <c r="G30" s="56">
        <f t="shared" si="6"/>
        <v>-82.471926333952013</v>
      </c>
      <c r="H30" s="56">
        <f t="shared" si="7"/>
        <v>358.98380094642636</v>
      </c>
      <c r="I30" s="56">
        <f t="shared" si="8"/>
        <v>-0.56957815716567572</v>
      </c>
      <c r="J30" s="56">
        <f t="shared" si="9"/>
        <v>2.4792598025107533</v>
      </c>
      <c r="K30" s="56">
        <f t="shared" ca="1" si="10"/>
        <v>0.13241353824090132</v>
      </c>
      <c r="L30" s="56">
        <f t="shared" ca="1" si="11"/>
        <v>2.4344057914371908E-6</v>
      </c>
      <c r="M30" s="56">
        <f t="shared" ca="1" si="12"/>
        <v>32370538144.813828</v>
      </c>
      <c r="N30" s="56">
        <f t="shared" ca="1" si="13"/>
        <v>54263258825.2911</v>
      </c>
      <c r="O30" s="56">
        <f t="shared" ca="1" si="14"/>
        <v>53449557148.063667</v>
      </c>
      <c r="P30" s="13">
        <f t="shared" ca="1" si="15"/>
        <v>-1.5602582451111069E-3</v>
      </c>
      <c r="Q30" s="13"/>
      <c r="R30" s="13"/>
      <c r="S30" s="13"/>
    </row>
    <row r="31" spans="1:19">
      <c r="A31" s="117">
        <v>-43528</v>
      </c>
      <c r="B31" s="117">
        <v>0.13085327999579022</v>
      </c>
      <c r="C31" s="13"/>
      <c r="D31" s="118">
        <f t="shared" si="3"/>
        <v>-4.3528000000000002</v>
      </c>
      <c r="E31" s="118">
        <f t="shared" si="4"/>
        <v>0.13085327999579022</v>
      </c>
      <c r="F31" s="56">
        <f t="shared" si="5"/>
        <v>18.946867840000003</v>
      </c>
      <c r="G31" s="56">
        <f t="shared" si="6"/>
        <v>-82.471926333952013</v>
      </c>
      <c r="H31" s="56">
        <f t="shared" si="7"/>
        <v>358.98380094642636</v>
      </c>
      <c r="I31" s="56">
        <f t="shared" si="8"/>
        <v>-0.56957815716567572</v>
      </c>
      <c r="J31" s="56">
        <f t="shared" si="9"/>
        <v>2.4792598025107533</v>
      </c>
      <c r="K31" s="56">
        <f t="shared" ca="1" si="10"/>
        <v>0.13241353824090132</v>
      </c>
      <c r="L31" s="56">
        <f t="shared" ca="1" si="11"/>
        <v>2.4344057914371908E-6</v>
      </c>
      <c r="M31" s="56">
        <f t="shared" ca="1" si="12"/>
        <v>32370538144.813828</v>
      </c>
      <c r="N31" s="56">
        <f t="shared" ca="1" si="13"/>
        <v>54263258825.2911</v>
      </c>
      <c r="O31" s="56">
        <f t="shared" ca="1" si="14"/>
        <v>53449557148.063667</v>
      </c>
      <c r="P31" s="13">
        <f t="shared" ca="1" si="15"/>
        <v>-1.5602582451111069E-3</v>
      </c>
      <c r="Q31" s="13"/>
      <c r="R31" s="13"/>
      <c r="S31" s="13"/>
    </row>
    <row r="32" spans="1:19">
      <c r="A32" s="117">
        <v>-10850</v>
      </c>
      <c r="B32" s="117">
        <v>-3.4289999966858886E-3</v>
      </c>
      <c r="C32" s="13"/>
      <c r="D32" s="118">
        <f t="shared" si="3"/>
        <v>-1.085</v>
      </c>
      <c r="E32" s="118">
        <f t="shared" si="4"/>
        <v>-3.4289999966858886E-3</v>
      </c>
      <c r="F32" s="56">
        <f t="shared" si="5"/>
        <v>1.177225</v>
      </c>
      <c r="G32" s="56">
        <f t="shared" si="6"/>
        <v>-1.277289125</v>
      </c>
      <c r="H32" s="56">
        <f t="shared" si="7"/>
        <v>1.3858587006249998</v>
      </c>
      <c r="I32" s="56">
        <f t="shared" si="8"/>
        <v>3.7204649964041889E-3</v>
      </c>
      <c r="J32" s="56">
        <f t="shared" si="9"/>
        <v>-4.0367045210985449E-3</v>
      </c>
      <c r="K32" s="56">
        <f t="shared" ca="1" si="10"/>
        <v>2.1656555753420959E-2</v>
      </c>
      <c r="L32" s="56">
        <f t="shared" ca="1" si="11"/>
        <v>6.2928510729171874E-4</v>
      </c>
      <c r="M32" s="56">
        <f t="shared" ca="1" si="12"/>
        <v>1221563373798.1323</v>
      </c>
      <c r="N32" s="56">
        <f t="shared" ca="1" si="13"/>
        <v>333359940811.0235</v>
      </c>
      <c r="O32" s="56">
        <f t="shared" ca="1" si="14"/>
        <v>29849332912.412682</v>
      </c>
      <c r="P32" s="13">
        <f t="shared" ca="1" si="15"/>
        <v>-2.5085555750106847E-2</v>
      </c>
      <c r="Q32" s="13"/>
      <c r="R32" s="13"/>
      <c r="S32" s="13"/>
    </row>
    <row r="33" spans="1:19">
      <c r="A33" s="117">
        <v>-10850</v>
      </c>
      <c r="B33" s="117">
        <v>-3.4289999966858886E-3</v>
      </c>
      <c r="C33" s="13"/>
      <c r="D33" s="118">
        <f t="shared" si="3"/>
        <v>-1.085</v>
      </c>
      <c r="E33" s="118">
        <f t="shared" si="4"/>
        <v>-3.4289999966858886E-3</v>
      </c>
      <c r="F33" s="56">
        <f t="shared" si="5"/>
        <v>1.177225</v>
      </c>
      <c r="G33" s="56">
        <f t="shared" si="6"/>
        <v>-1.277289125</v>
      </c>
      <c r="H33" s="56">
        <f t="shared" si="7"/>
        <v>1.3858587006249998</v>
      </c>
      <c r="I33" s="56">
        <f t="shared" si="8"/>
        <v>3.7204649964041889E-3</v>
      </c>
      <c r="J33" s="56">
        <f t="shared" si="9"/>
        <v>-4.0367045210985449E-3</v>
      </c>
      <c r="K33" s="56">
        <f t="shared" ca="1" si="10"/>
        <v>2.1656555753420959E-2</v>
      </c>
      <c r="L33" s="56">
        <f t="shared" ca="1" si="11"/>
        <v>6.2928510729171874E-4</v>
      </c>
      <c r="M33" s="56">
        <f t="shared" ca="1" si="12"/>
        <v>1221563373798.1323</v>
      </c>
      <c r="N33" s="56">
        <f t="shared" ca="1" si="13"/>
        <v>333359940811.0235</v>
      </c>
      <c r="O33" s="56">
        <f t="shared" ca="1" si="14"/>
        <v>29849332912.412682</v>
      </c>
      <c r="P33" s="13">
        <f t="shared" ca="1" si="15"/>
        <v>-2.5085555750106847E-2</v>
      </c>
      <c r="Q33" s="13"/>
      <c r="R33" s="13"/>
      <c r="S33" s="13"/>
    </row>
    <row r="34" spans="1:19">
      <c r="A34" s="117">
        <v>-10850</v>
      </c>
      <c r="B34" s="117">
        <v>-3.4289999966858886E-3</v>
      </c>
      <c r="C34" s="13"/>
      <c r="D34" s="118">
        <f t="shared" si="3"/>
        <v>-1.085</v>
      </c>
      <c r="E34" s="118">
        <f t="shared" si="4"/>
        <v>-3.4289999966858886E-3</v>
      </c>
      <c r="F34" s="56">
        <f t="shared" si="5"/>
        <v>1.177225</v>
      </c>
      <c r="G34" s="56">
        <f t="shared" si="6"/>
        <v>-1.277289125</v>
      </c>
      <c r="H34" s="56">
        <f t="shared" si="7"/>
        <v>1.3858587006249998</v>
      </c>
      <c r="I34" s="56">
        <f t="shared" si="8"/>
        <v>3.7204649964041889E-3</v>
      </c>
      <c r="J34" s="56">
        <f t="shared" si="9"/>
        <v>-4.0367045210985449E-3</v>
      </c>
      <c r="K34" s="56">
        <f t="shared" ca="1" si="10"/>
        <v>2.1656555753420959E-2</v>
      </c>
      <c r="L34" s="56">
        <f t="shared" ca="1" si="11"/>
        <v>6.2928510729171874E-4</v>
      </c>
      <c r="M34" s="56">
        <f t="shared" ca="1" si="12"/>
        <v>1221563373798.1323</v>
      </c>
      <c r="N34" s="56">
        <f t="shared" ca="1" si="13"/>
        <v>333359940811.0235</v>
      </c>
      <c r="O34" s="56">
        <f t="shared" ca="1" si="14"/>
        <v>29849332912.412682</v>
      </c>
      <c r="P34" s="13">
        <f t="shared" ca="1" si="15"/>
        <v>-2.5085555750106847E-2</v>
      </c>
      <c r="Q34" s="13"/>
      <c r="R34" s="13"/>
      <c r="S34" s="13"/>
    </row>
    <row r="35" spans="1:19">
      <c r="A35" s="117">
        <v>-10850</v>
      </c>
      <c r="B35" s="117">
        <v>-3.4289999966858886E-3</v>
      </c>
      <c r="C35" s="13"/>
      <c r="D35" s="118">
        <f t="shared" si="3"/>
        <v>-1.085</v>
      </c>
      <c r="E35" s="118">
        <f t="shared" si="4"/>
        <v>-3.4289999966858886E-3</v>
      </c>
      <c r="F35" s="56">
        <f t="shared" si="5"/>
        <v>1.177225</v>
      </c>
      <c r="G35" s="56">
        <f t="shared" si="6"/>
        <v>-1.277289125</v>
      </c>
      <c r="H35" s="56">
        <f t="shared" si="7"/>
        <v>1.3858587006249998</v>
      </c>
      <c r="I35" s="56">
        <f t="shared" si="8"/>
        <v>3.7204649964041889E-3</v>
      </c>
      <c r="J35" s="56">
        <f t="shared" si="9"/>
        <v>-4.0367045210985449E-3</v>
      </c>
      <c r="K35" s="56">
        <f t="shared" ca="1" si="10"/>
        <v>2.1656555753420959E-2</v>
      </c>
      <c r="L35" s="56">
        <f t="shared" ca="1" si="11"/>
        <v>6.2928510729171874E-4</v>
      </c>
      <c r="M35" s="56">
        <f t="shared" ca="1" si="12"/>
        <v>1221563373798.1323</v>
      </c>
      <c r="N35" s="56">
        <f t="shared" ca="1" si="13"/>
        <v>333359940811.0235</v>
      </c>
      <c r="O35" s="56">
        <f t="shared" ca="1" si="14"/>
        <v>29849332912.412682</v>
      </c>
      <c r="P35" s="13">
        <f t="shared" ca="1" si="15"/>
        <v>-2.5085555750106847E-2</v>
      </c>
      <c r="Q35" s="13"/>
      <c r="R35" s="13"/>
      <c r="S35" s="13"/>
    </row>
    <row r="36" spans="1:19">
      <c r="A36" s="117">
        <v>-6710.5</v>
      </c>
      <c r="B36" s="117">
        <v>6.6582299987203442E-3</v>
      </c>
      <c r="C36" s="13"/>
      <c r="D36" s="118">
        <f t="shared" si="3"/>
        <v>-0.67105000000000004</v>
      </c>
      <c r="E36" s="118">
        <f t="shared" si="4"/>
        <v>6.6582299987203442E-3</v>
      </c>
      <c r="F36" s="56">
        <f t="shared" si="5"/>
        <v>0.45030810250000003</v>
      </c>
      <c r="G36" s="56">
        <f t="shared" si="6"/>
        <v>-0.30217925218262504</v>
      </c>
      <c r="H36" s="56">
        <f t="shared" si="7"/>
        <v>0.20277738717715052</v>
      </c>
      <c r="I36" s="56">
        <f t="shared" si="8"/>
        <v>-4.468005240641287E-3</v>
      </c>
      <c r="J36" s="56">
        <f t="shared" si="9"/>
        <v>2.998254916732336E-3</v>
      </c>
      <c r="K36" s="56">
        <f t="shared" ca="1" si="10"/>
        <v>1.033448278844629E-2</v>
      </c>
      <c r="L36" s="56">
        <f t="shared" ca="1" si="11"/>
        <v>1.3514834573967798E-5</v>
      </c>
      <c r="M36" s="56">
        <f t="shared" ca="1" si="12"/>
        <v>1158116557737.3538</v>
      </c>
      <c r="N36" s="56">
        <f t="shared" ca="1" si="13"/>
        <v>241867707291.78741</v>
      </c>
      <c r="O36" s="56">
        <f t="shared" ca="1" si="14"/>
        <v>27401673604.941849</v>
      </c>
      <c r="P36" s="13">
        <f t="shared" ca="1" si="15"/>
        <v>-3.6762527897259457E-3</v>
      </c>
      <c r="Q36" s="13"/>
      <c r="R36" s="13"/>
      <c r="S36" s="13"/>
    </row>
    <row r="37" spans="1:19">
      <c r="A37" s="117">
        <v>-6710.5</v>
      </c>
      <c r="B37" s="117">
        <v>7.6582299952860922E-3</v>
      </c>
      <c r="C37" s="13"/>
      <c r="D37" s="118">
        <f t="shared" si="3"/>
        <v>-0.67105000000000004</v>
      </c>
      <c r="E37" s="118">
        <f t="shared" si="4"/>
        <v>7.6582299952860922E-3</v>
      </c>
      <c r="F37" s="56">
        <f t="shared" si="5"/>
        <v>0.45030810250000003</v>
      </c>
      <c r="G37" s="56">
        <f t="shared" si="6"/>
        <v>-0.30217925218262504</v>
      </c>
      <c r="H37" s="56">
        <f t="shared" si="7"/>
        <v>0.20277738717715052</v>
      </c>
      <c r="I37" s="56">
        <f t="shared" si="8"/>
        <v>-5.1390552383367323E-3</v>
      </c>
      <c r="J37" s="56">
        <f t="shared" si="9"/>
        <v>3.4485630176858645E-3</v>
      </c>
      <c r="K37" s="56">
        <f t="shared" ca="1" si="10"/>
        <v>1.033448278844629E-2</v>
      </c>
      <c r="L37" s="56">
        <f t="shared" ca="1" si="11"/>
        <v>7.1623290128977599E-6</v>
      </c>
      <c r="M37" s="56">
        <f t="shared" ca="1" si="12"/>
        <v>1158116557737.3538</v>
      </c>
      <c r="N37" s="56">
        <f t="shared" ca="1" si="13"/>
        <v>241867707291.78741</v>
      </c>
      <c r="O37" s="56">
        <f t="shared" ca="1" si="14"/>
        <v>27401673604.941849</v>
      </c>
      <c r="P37" s="13">
        <f t="shared" ca="1" si="15"/>
        <v>-2.6762527931601977E-3</v>
      </c>
      <c r="Q37" s="13"/>
      <c r="R37" s="13"/>
      <c r="S37" s="13"/>
    </row>
    <row r="38" spans="1:19">
      <c r="A38" s="117">
        <v>-6710</v>
      </c>
      <c r="B38" s="117">
        <v>1.3314600000740029E-2</v>
      </c>
      <c r="C38" s="13"/>
      <c r="D38" s="118">
        <f t="shared" si="3"/>
        <v>-0.67100000000000004</v>
      </c>
      <c r="E38" s="118">
        <f t="shared" si="4"/>
        <v>1.3314600000740029E-2</v>
      </c>
      <c r="F38" s="56">
        <f t="shared" si="5"/>
        <v>0.45024100000000006</v>
      </c>
      <c r="G38" s="56">
        <f t="shared" si="6"/>
        <v>-0.30211171100000006</v>
      </c>
      <c r="H38" s="56">
        <f t="shared" si="7"/>
        <v>0.20271695808100004</v>
      </c>
      <c r="I38" s="56">
        <f t="shared" si="8"/>
        <v>-8.9340966004965595E-3</v>
      </c>
      <c r="J38" s="56">
        <f t="shared" si="9"/>
        <v>5.9947788189331922E-3</v>
      </c>
      <c r="K38" s="56">
        <f t="shared" ca="1" si="10"/>
        <v>1.0333152005177969E-2</v>
      </c>
      <c r="L38" s="56">
        <f t="shared" ca="1" si="11"/>
        <v>8.889032150241024E-6</v>
      </c>
      <c r="M38" s="56">
        <f t="shared" ca="1" si="12"/>
        <v>1158103387021.4924</v>
      </c>
      <c r="N38" s="56">
        <f t="shared" ca="1" si="13"/>
        <v>241855814727.27676</v>
      </c>
      <c r="O38" s="56">
        <f t="shared" ca="1" si="14"/>
        <v>27401121649.17635</v>
      </c>
      <c r="P38" s="13">
        <f t="shared" ca="1" si="15"/>
        <v>2.9814479955620598E-3</v>
      </c>
      <c r="Q38" s="13"/>
      <c r="R38" s="13"/>
      <c r="S38" s="13"/>
    </row>
    <row r="39" spans="1:19">
      <c r="A39" s="117">
        <v>-6695</v>
      </c>
      <c r="B39" s="117">
        <v>4.0057000005617738E-3</v>
      </c>
      <c r="C39" s="13"/>
      <c r="D39" s="118">
        <f t="shared" si="3"/>
        <v>-0.66949999999999998</v>
      </c>
      <c r="E39" s="118">
        <f t="shared" si="4"/>
        <v>4.0057000005617738E-3</v>
      </c>
      <c r="F39" s="56">
        <f t="shared" si="5"/>
        <v>0.44823025</v>
      </c>
      <c r="G39" s="56">
        <f t="shared" si="6"/>
        <v>-0.30009015237499997</v>
      </c>
      <c r="H39" s="56">
        <f t="shared" si="7"/>
        <v>0.20091035701506249</v>
      </c>
      <c r="I39" s="56">
        <f t="shared" si="8"/>
        <v>-2.6818161503761075E-3</v>
      </c>
      <c r="J39" s="56">
        <f t="shared" si="9"/>
        <v>1.7954759126768039E-3</v>
      </c>
      <c r="K39" s="56">
        <f t="shared" ca="1" si="10"/>
        <v>1.0293232638441402E-2</v>
      </c>
      <c r="L39" s="56">
        <f t="shared" ca="1" si="11"/>
        <v>3.953306667240155E-5</v>
      </c>
      <c r="M39" s="56">
        <f t="shared" ca="1" si="12"/>
        <v>1157707670446.1729</v>
      </c>
      <c r="N39" s="56">
        <f t="shared" ca="1" si="13"/>
        <v>241498980026.90887</v>
      </c>
      <c r="O39" s="56">
        <f t="shared" ca="1" si="14"/>
        <v>27384536071.60408</v>
      </c>
      <c r="P39" s="13">
        <f t="shared" ca="1" si="15"/>
        <v>-6.2875326378796278E-3</v>
      </c>
      <c r="Q39" s="13"/>
      <c r="R39" s="13"/>
      <c r="S39" s="13"/>
    </row>
    <row r="40" spans="1:19">
      <c r="A40" s="117">
        <v>-6695</v>
      </c>
      <c r="B40" s="117">
        <v>1.1005699998349883E-2</v>
      </c>
      <c r="C40" s="13"/>
      <c r="D40" s="118">
        <f t="shared" si="3"/>
        <v>-0.66949999999999998</v>
      </c>
      <c r="E40" s="118">
        <f t="shared" si="4"/>
        <v>1.1005699998349883E-2</v>
      </c>
      <c r="F40" s="56">
        <f t="shared" si="5"/>
        <v>0.44823025</v>
      </c>
      <c r="G40" s="56">
        <f t="shared" si="6"/>
        <v>-0.30009015237499997</v>
      </c>
      <c r="H40" s="56">
        <f t="shared" si="7"/>
        <v>0.20091035701506249</v>
      </c>
      <c r="I40" s="56">
        <f t="shared" si="8"/>
        <v>-7.3683161488952466E-3</v>
      </c>
      <c r="J40" s="56">
        <f t="shared" si="9"/>
        <v>4.9330876616853672E-3</v>
      </c>
      <c r="K40" s="56">
        <f t="shared" ca="1" si="10"/>
        <v>1.0293232638441402E-2</v>
      </c>
      <c r="L40" s="56">
        <f t="shared" ca="1" si="11"/>
        <v>5.0760973893496119E-7</v>
      </c>
      <c r="M40" s="56">
        <f t="shared" ca="1" si="12"/>
        <v>1157707670446.1729</v>
      </c>
      <c r="N40" s="56">
        <f t="shared" ca="1" si="13"/>
        <v>241498980026.90887</v>
      </c>
      <c r="O40" s="56">
        <f t="shared" ca="1" si="14"/>
        <v>27384536071.60408</v>
      </c>
      <c r="P40" s="13">
        <f t="shared" ca="1" si="15"/>
        <v>7.124673599084811E-4</v>
      </c>
      <c r="Q40" s="13"/>
      <c r="R40" s="13"/>
      <c r="S40" s="13"/>
    </row>
    <row r="41" spans="1:19">
      <c r="A41" s="117">
        <v>-6695</v>
      </c>
      <c r="B41" s="117">
        <v>2.50056999939261E-2</v>
      </c>
      <c r="C41" s="13"/>
      <c r="D41" s="118">
        <f t="shared" si="3"/>
        <v>-0.66949999999999998</v>
      </c>
      <c r="E41" s="118">
        <f t="shared" si="4"/>
        <v>2.50056999939261E-2</v>
      </c>
      <c r="F41" s="56">
        <f t="shared" si="5"/>
        <v>0.44823025</v>
      </c>
      <c r="G41" s="56">
        <f t="shared" si="6"/>
        <v>-0.30009015237499997</v>
      </c>
      <c r="H41" s="56">
        <f t="shared" si="7"/>
        <v>0.20091035701506249</v>
      </c>
      <c r="I41" s="56">
        <f t="shared" si="8"/>
        <v>-1.6741316145933525E-2</v>
      </c>
      <c r="J41" s="56">
        <f t="shared" si="9"/>
        <v>1.1208311159702495E-2</v>
      </c>
      <c r="K41" s="56">
        <f t="shared" ca="1" si="10"/>
        <v>1.0293232638441402E-2</v>
      </c>
      <c r="L41" s="56">
        <f t="shared" ca="1" si="11"/>
        <v>2.1645669568620292E-4</v>
      </c>
      <c r="M41" s="56">
        <f t="shared" ca="1" si="12"/>
        <v>1157707670446.1729</v>
      </c>
      <c r="N41" s="56">
        <f t="shared" ca="1" si="13"/>
        <v>241498980026.90887</v>
      </c>
      <c r="O41" s="56">
        <f t="shared" ca="1" si="14"/>
        <v>27384536071.60408</v>
      </c>
      <c r="P41" s="13">
        <f t="shared" ca="1" si="15"/>
        <v>1.4712467355484699E-2</v>
      </c>
      <c r="Q41" s="13"/>
      <c r="R41" s="13"/>
      <c r="S41" s="13"/>
    </row>
    <row r="42" spans="1:19">
      <c r="A42" s="117">
        <v>-6691.5</v>
      </c>
      <c r="B42" s="117">
        <v>2.560028999869246E-2</v>
      </c>
      <c r="C42" s="13"/>
      <c r="D42" s="118">
        <f t="shared" si="3"/>
        <v>-0.66915000000000002</v>
      </c>
      <c r="E42" s="118">
        <f t="shared" si="4"/>
        <v>2.560028999869246E-2</v>
      </c>
      <c r="F42" s="56">
        <f t="shared" si="5"/>
        <v>0.44776172250000001</v>
      </c>
      <c r="G42" s="56">
        <f t="shared" si="6"/>
        <v>-0.29961975661087503</v>
      </c>
      <c r="H42" s="56">
        <f t="shared" si="7"/>
        <v>0.20049056013616701</v>
      </c>
      <c r="I42" s="56">
        <f t="shared" si="8"/>
        <v>-1.713043405262506E-2</v>
      </c>
      <c r="J42" s="56">
        <f t="shared" si="9"/>
        <v>1.1462829946314059E-2</v>
      </c>
      <c r="K42" s="56">
        <f t="shared" ca="1" si="10"/>
        <v>1.0283919270084681E-2</v>
      </c>
      <c r="L42" s="56">
        <f t="shared" ca="1" si="11"/>
        <v>2.3459121229615321E-4</v>
      </c>
      <c r="M42" s="56">
        <f t="shared" ca="1" si="12"/>
        <v>1157615170884.5757</v>
      </c>
      <c r="N42" s="56">
        <f t="shared" ca="1" si="13"/>
        <v>241415702560.03949</v>
      </c>
      <c r="O42" s="56">
        <f t="shared" ca="1" si="14"/>
        <v>27380658613.865627</v>
      </c>
      <c r="P42" s="13">
        <f t="shared" ca="1" si="15"/>
        <v>1.5316370728607779E-2</v>
      </c>
      <c r="Q42" s="13"/>
      <c r="R42" s="13"/>
      <c r="S42" s="13"/>
    </row>
    <row r="43" spans="1:19">
      <c r="A43" s="117">
        <v>-6646.5</v>
      </c>
      <c r="B43" s="117">
        <v>5.6735899925115518E-3</v>
      </c>
      <c r="C43" s="13"/>
      <c r="D43" s="118">
        <f t="shared" si="3"/>
        <v>-0.66464999999999996</v>
      </c>
      <c r="E43" s="118">
        <f t="shared" si="4"/>
        <v>5.6735899925115518E-3</v>
      </c>
      <c r="F43" s="56">
        <f t="shared" si="5"/>
        <v>0.44175962249999995</v>
      </c>
      <c r="G43" s="56">
        <f t="shared" si="6"/>
        <v>-0.29361553309462496</v>
      </c>
      <c r="H43" s="56">
        <f t="shared" si="7"/>
        <v>0.19515156407134246</v>
      </c>
      <c r="I43" s="56">
        <f t="shared" si="8"/>
        <v>-3.7709515885228028E-3</v>
      </c>
      <c r="J43" s="56">
        <f t="shared" si="9"/>
        <v>2.5063629733116806E-3</v>
      </c>
      <c r="K43" s="56">
        <f t="shared" ca="1" si="10"/>
        <v>1.0164214743676696E-2</v>
      </c>
      <c r="L43" s="56">
        <f t="shared" ca="1" si="11"/>
        <v>2.0165710655777014E-5</v>
      </c>
      <c r="M43" s="56">
        <f t="shared" ca="1" si="12"/>
        <v>1156420310123.3123</v>
      </c>
      <c r="N43" s="56">
        <f t="shared" ca="1" si="13"/>
        <v>240344457418.88492</v>
      </c>
      <c r="O43" s="56">
        <f t="shared" ca="1" si="14"/>
        <v>27330553492.01754</v>
      </c>
      <c r="P43" s="13">
        <f t="shared" ca="1" si="15"/>
        <v>-4.4906247511651443E-3</v>
      </c>
      <c r="Q43" s="13"/>
      <c r="R43" s="13"/>
      <c r="S43" s="13"/>
    </row>
    <row r="44" spans="1:19">
      <c r="A44" s="117">
        <v>-6646.5</v>
      </c>
      <c r="B44" s="117">
        <v>1.8673589991522022E-2</v>
      </c>
      <c r="C44" s="13"/>
      <c r="D44" s="118">
        <f t="shared" si="3"/>
        <v>-0.66464999999999996</v>
      </c>
      <c r="E44" s="118">
        <f t="shared" si="4"/>
        <v>1.8673589991522022E-2</v>
      </c>
      <c r="F44" s="56">
        <f t="shared" si="5"/>
        <v>0.44175962249999995</v>
      </c>
      <c r="G44" s="56">
        <f t="shared" si="6"/>
        <v>-0.29361553309462496</v>
      </c>
      <c r="H44" s="56">
        <f t="shared" si="7"/>
        <v>0.19515156407134246</v>
      </c>
      <c r="I44" s="56">
        <f t="shared" si="8"/>
        <v>-1.2411401587865111E-2</v>
      </c>
      <c r="J44" s="56">
        <f t="shared" si="9"/>
        <v>8.2492380653745451E-3</v>
      </c>
      <c r="K44" s="56">
        <f t="shared" ca="1" si="10"/>
        <v>1.0164214743676696E-2</v>
      </c>
      <c r="L44" s="56">
        <f t="shared" ca="1" si="11"/>
        <v>7.240946710864269E-5</v>
      </c>
      <c r="M44" s="56">
        <f t="shared" ca="1" si="12"/>
        <v>1156420310123.3123</v>
      </c>
      <c r="N44" s="56">
        <f t="shared" ca="1" si="13"/>
        <v>240344457418.88492</v>
      </c>
      <c r="O44" s="56">
        <f t="shared" ca="1" si="14"/>
        <v>27330553492.01754</v>
      </c>
      <c r="P44" s="13">
        <f t="shared" ca="1" si="15"/>
        <v>8.5093752478453254E-3</v>
      </c>
      <c r="Q44" s="13"/>
      <c r="R44" s="13"/>
      <c r="S44" s="13"/>
    </row>
    <row r="45" spans="1:19">
      <c r="A45" s="117">
        <v>-6541.5</v>
      </c>
      <c r="B45" s="117">
        <v>3.5112899931846187E-3</v>
      </c>
      <c r="C45" s="13"/>
      <c r="D45" s="118">
        <f t="shared" si="3"/>
        <v>-0.65415000000000001</v>
      </c>
      <c r="E45" s="118">
        <f t="shared" si="4"/>
        <v>3.5112899931846187E-3</v>
      </c>
      <c r="F45" s="56">
        <f t="shared" si="5"/>
        <v>0.42791222249999999</v>
      </c>
      <c r="G45" s="56">
        <f t="shared" si="6"/>
        <v>-0.27991878034837497</v>
      </c>
      <c r="H45" s="56">
        <f t="shared" si="7"/>
        <v>0.1831088701648895</v>
      </c>
      <c r="I45" s="56">
        <f t="shared" si="8"/>
        <v>-2.2969103490417184E-3</v>
      </c>
      <c r="J45" s="56">
        <f t="shared" si="9"/>
        <v>1.5025239048256402E-3</v>
      </c>
      <c r="K45" s="56">
        <f t="shared" ca="1" si="10"/>
        <v>9.8851840452012993E-3</v>
      </c>
      <c r="L45" s="56">
        <f t="shared" ca="1" si="11"/>
        <v>4.0626525386333621E-5</v>
      </c>
      <c r="M45" s="56">
        <f t="shared" ca="1" si="12"/>
        <v>1153592104232.9939</v>
      </c>
      <c r="N45" s="56">
        <f t="shared" ca="1" si="13"/>
        <v>237841125248.11169</v>
      </c>
      <c r="O45" s="56">
        <f t="shared" ca="1" si="14"/>
        <v>27211828580.925369</v>
      </c>
      <c r="P45" s="13">
        <f t="shared" ca="1" si="15"/>
        <v>-6.3738940520166806E-3</v>
      </c>
      <c r="Q45" s="13"/>
      <c r="R45" s="13"/>
      <c r="S45" s="13"/>
    </row>
    <row r="46" spans="1:19">
      <c r="A46" s="117">
        <v>-6508</v>
      </c>
      <c r="B46" s="117">
        <v>9.4880799952079542E-3</v>
      </c>
      <c r="C46" s="13"/>
      <c r="D46" s="118">
        <f t="shared" si="3"/>
        <v>-0.65080000000000005</v>
      </c>
      <c r="E46" s="118">
        <f t="shared" si="4"/>
        <v>9.4880799952079542E-3</v>
      </c>
      <c r="F46" s="56">
        <f t="shared" si="5"/>
        <v>0.42354064000000008</v>
      </c>
      <c r="G46" s="56">
        <f t="shared" si="6"/>
        <v>-0.27564024851200009</v>
      </c>
      <c r="H46" s="56">
        <f t="shared" si="7"/>
        <v>0.17938667373160966</v>
      </c>
      <c r="I46" s="56">
        <f t="shared" si="8"/>
        <v>-6.1748424608813373E-3</v>
      </c>
      <c r="J46" s="56">
        <f t="shared" si="9"/>
        <v>4.0185874735415746E-3</v>
      </c>
      <c r="K46" s="56">
        <f t="shared" ca="1" si="10"/>
        <v>9.7962424093397116E-3</v>
      </c>
      <c r="L46" s="56">
        <f t="shared" ca="1" si="11"/>
        <v>9.4964073483512733E-8</v>
      </c>
      <c r="M46" s="56">
        <f t="shared" ca="1" si="12"/>
        <v>1152677957070.0273</v>
      </c>
      <c r="N46" s="56">
        <f t="shared" ca="1" si="13"/>
        <v>237041370565.0701</v>
      </c>
      <c r="O46" s="56">
        <f t="shared" ca="1" si="14"/>
        <v>27173417838.312302</v>
      </c>
      <c r="P46" s="13">
        <f t="shared" ca="1" si="15"/>
        <v>-3.0816241413175738E-4</v>
      </c>
      <c r="Q46" s="13"/>
      <c r="R46" s="13"/>
      <c r="S46" s="13"/>
    </row>
    <row r="47" spans="1:19">
      <c r="A47" s="117">
        <v>-6508</v>
      </c>
      <c r="B47" s="117">
        <v>1.2488079992181156E-2</v>
      </c>
      <c r="C47" s="13"/>
      <c r="D47" s="118">
        <f t="shared" si="3"/>
        <v>-0.65080000000000005</v>
      </c>
      <c r="E47" s="118">
        <f t="shared" si="4"/>
        <v>1.2488079992181156E-2</v>
      </c>
      <c r="F47" s="56">
        <f t="shared" si="5"/>
        <v>0.42354064000000008</v>
      </c>
      <c r="G47" s="56">
        <f t="shared" si="6"/>
        <v>-0.27564024851200009</v>
      </c>
      <c r="H47" s="56">
        <f t="shared" si="7"/>
        <v>0.17938667373160966</v>
      </c>
      <c r="I47" s="56">
        <f t="shared" si="8"/>
        <v>-8.1272424589114971E-3</v>
      </c>
      <c r="J47" s="56">
        <f t="shared" si="9"/>
        <v>5.2892093922596028E-3</v>
      </c>
      <c r="K47" s="56">
        <f t="shared" ca="1" si="10"/>
        <v>9.7962424093397116E-3</v>
      </c>
      <c r="L47" s="56">
        <f t="shared" ca="1" si="11"/>
        <v>7.2459895723976689E-6</v>
      </c>
      <c r="M47" s="56">
        <f t="shared" ca="1" si="12"/>
        <v>1152677957070.0273</v>
      </c>
      <c r="N47" s="56">
        <f t="shared" ca="1" si="13"/>
        <v>237041370565.0701</v>
      </c>
      <c r="O47" s="56">
        <f t="shared" ca="1" si="14"/>
        <v>27173417838.312302</v>
      </c>
      <c r="P47" s="13">
        <f t="shared" ca="1" si="15"/>
        <v>2.6918375828414443E-3</v>
      </c>
      <c r="Q47" s="13"/>
      <c r="R47" s="13"/>
      <c r="S47" s="13"/>
    </row>
    <row r="48" spans="1:19">
      <c r="A48" s="117">
        <v>-6508</v>
      </c>
      <c r="B48" s="117">
        <v>1.2488079992181156E-2</v>
      </c>
      <c r="C48" s="13"/>
      <c r="D48" s="118">
        <f t="shared" si="3"/>
        <v>-0.65080000000000005</v>
      </c>
      <c r="E48" s="118">
        <f t="shared" si="4"/>
        <v>1.2488079992181156E-2</v>
      </c>
      <c r="F48" s="56">
        <f t="shared" si="5"/>
        <v>0.42354064000000008</v>
      </c>
      <c r="G48" s="56">
        <f t="shared" si="6"/>
        <v>-0.27564024851200009</v>
      </c>
      <c r="H48" s="56">
        <f t="shared" si="7"/>
        <v>0.17938667373160966</v>
      </c>
      <c r="I48" s="56">
        <f t="shared" si="8"/>
        <v>-8.1272424589114971E-3</v>
      </c>
      <c r="J48" s="56">
        <f t="shared" si="9"/>
        <v>5.2892093922596028E-3</v>
      </c>
      <c r="K48" s="56">
        <f t="shared" ca="1" si="10"/>
        <v>9.7962424093397116E-3</v>
      </c>
      <c r="L48" s="56">
        <f t="shared" ca="1" si="11"/>
        <v>7.2459895723976689E-6</v>
      </c>
      <c r="M48" s="56">
        <f t="shared" ca="1" si="12"/>
        <v>1152677957070.0273</v>
      </c>
      <c r="N48" s="56">
        <f t="shared" ca="1" si="13"/>
        <v>237041370565.0701</v>
      </c>
      <c r="O48" s="56">
        <f t="shared" ca="1" si="14"/>
        <v>27173417838.312302</v>
      </c>
      <c r="P48" s="13">
        <f t="shared" ca="1" si="15"/>
        <v>2.6918375828414443E-3</v>
      </c>
      <c r="Q48" s="13"/>
      <c r="R48" s="13"/>
      <c r="S48" s="13"/>
    </row>
    <row r="49" spans="1:19">
      <c r="A49" s="117">
        <v>-6485.5</v>
      </c>
      <c r="B49" s="117">
        <v>2.0247299980837852E-3</v>
      </c>
      <c r="C49" s="13"/>
      <c r="D49" s="118">
        <f t="shared" si="3"/>
        <v>-0.64854999999999996</v>
      </c>
      <c r="E49" s="118">
        <f t="shared" si="4"/>
        <v>2.0247299980837852E-3</v>
      </c>
      <c r="F49" s="56">
        <f t="shared" si="5"/>
        <v>0.42061710249999995</v>
      </c>
      <c r="G49" s="56">
        <f t="shared" si="6"/>
        <v>-0.27279122182637494</v>
      </c>
      <c r="H49" s="56">
        <f t="shared" si="7"/>
        <v>0.17691874691549547</v>
      </c>
      <c r="I49" s="56">
        <f t="shared" si="8"/>
        <v>-1.3131386402572389E-3</v>
      </c>
      <c r="J49" s="56">
        <f t="shared" si="9"/>
        <v>8.5163606513883217E-4</v>
      </c>
      <c r="K49" s="56">
        <f t="shared" ca="1" si="10"/>
        <v>9.7365278787826352E-3</v>
      </c>
      <c r="L49" s="56">
        <f t="shared" ca="1" si="11"/>
        <v>5.9471826552751272E-5</v>
      </c>
      <c r="M49" s="56">
        <f t="shared" ca="1" si="12"/>
        <v>1152060775591.7549</v>
      </c>
      <c r="N49" s="56">
        <f t="shared" ca="1" si="13"/>
        <v>236503939052.16724</v>
      </c>
      <c r="O49" s="56">
        <f t="shared" ca="1" si="14"/>
        <v>27147475685.943279</v>
      </c>
      <c r="P49" s="13">
        <f t="shared" ca="1" si="15"/>
        <v>-7.7117978806988501E-3</v>
      </c>
      <c r="Q49" s="13"/>
      <c r="R49" s="13"/>
      <c r="S49" s="13"/>
    </row>
    <row r="50" spans="1:19">
      <c r="A50" s="117">
        <v>-6485.5</v>
      </c>
      <c r="B50" s="117">
        <v>1.0024729992437642E-2</v>
      </c>
      <c r="C50" s="13"/>
      <c r="D50" s="118">
        <f t="shared" si="3"/>
        <v>-0.64854999999999996</v>
      </c>
      <c r="E50" s="118">
        <f t="shared" si="4"/>
        <v>1.0024729992437642E-2</v>
      </c>
      <c r="F50" s="56">
        <f t="shared" si="5"/>
        <v>0.42061710249999995</v>
      </c>
      <c r="G50" s="56">
        <f t="shared" si="6"/>
        <v>-0.27279122182637494</v>
      </c>
      <c r="H50" s="56">
        <f t="shared" si="7"/>
        <v>0.17691874691549547</v>
      </c>
      <c r="I50" s="56">
        <f t="shared" si="8"/>
        <v>-6.501538636595432E-3</v>
      </c>
      <c r="J50" s="56">
        <f t="shared" si="9"/>
        <v>4.216572882763967E-3</v>
      </c>
      <c r="K50" s="56">
        <f t="shared" ca="1" si="10"/>
        <v>9.7365278787826352E-3</v>
      </c>
      <c r="L50" s="56">
        <f t="shared" ca="1" si="11"/>
        <v>8.3060458315213476E-8</v>
      </c>
      <c r="M50" s="56">
        <f t="shared" ca="1" si="12"/>
        <v>1152060775591.7549</v>
      </c>
      <c r="N50" s="56">
        <f t="shared" ca="1" si="13"/>
        <v>236503939052.16724</v>
      </c>
      <c r="O50" s="56">
        <f t="shared" ca="1" si="14"/>
        <v>27147475685.943279</v>
      </c>
      <c r="P50" s="13">
        <f t="shared" ca="1" si="15"/>
        <v>2.8820211365500684E-4</v>
      </c>
      <c r="Q50" s="13"/>
      <c r="R50" s="13"/>
      <c r="S50" s="13"/>
    </row>
    <row r="51" spans="1:19">
      <c r="A51" s="117">
        <v>-6485.5</v>
      </c>
      <c r="B51" s="117">
        <v>1.1024729996279348E-2</v>
      </c>
      <c r="C51" s="13"/>
      <c r="D51" s="118">
        <f t="shared" si="3"/>
        <v>-0.64854999999999996</v>
      </c>
      <c r="E51" s="118">
        <f t="shared" si="4"/>
        <v>1.1024729996279348E-2</v>
      </c>
      <c r="F51" s="56">
        <f t="shared" si="5"/>
        <v>0.42061710249999995</v>
      </c>
      <c r="G51" s="56">
        <f t="shared" si="6"/>
        <v>-0.27279122182637494</v>
      </c>
      <c r="H51" s="56">
        <f t="shared" si="7"/>
        <v>0.17691874691549547</v>
      </c>
      <c r="I51" s="56">
        <f t="shared" si="8"/>
        <v>-7.1500886390869706E-3</v>
      </c>
      <c r="J51" s="56">
        <f t="shared" si="9"/>
        <v>4.6371899868798546E-3</v>
      </c>
      <c r="K51" s="56">
        <f t="shared" ca="1" si="10"/>
        <v>9.7365278787826352E-3</v>
      </c>
      <c r="L51" s="56">
        <f t="shared" ca="1" si="11"/>
        <v>1.6594646955230137E-6</v>
      </c>
      <c r="M51" s="56">
        <f t="shared" ca="1" si="12"/>
        <v>1152060775591.7549</v>
      </c>
      <c r="N51" s="56">
        <f t="shared" ca="1" si="13"/>
        <v>236503939052.16724</v>
      </c>
      <c r="O51" s="56">
        <f t="shared" ca="1" si="14"/>
        <v>27147475685.943279</v>
      </c>
      <c r="P51" s="13">
        <f t="shared" ca="1" si="15"/>
        <v>1.2882021174967125E-3</v>
      </c>
      <c r="Q51" s="13"/>
      <c r="R51" s="13"/>
      <c r="S51" s="13"/>
    </row>
    <row r="52" spans="1:19">
      <c r="A52" s="117">
        <v>-5551</v>
      </c>
      <c r="B52" s="117">
        <v>6.780259995139204E-3</v>
      </c>
      <c r="C52" s="13"/>
      <c r="D52" s="118">
        <f t="shared" si="3"/>
        <v>-0.55510000000000004</v>
      </c>
      <c r="E52" s="118">
        <f t="shared" si="4"/>
        <v>6.780259995139204E-3</v>
      </c>
      <c r="F52" s="56">
        <f t="shared" si="5"/>
        <v>0.30813601000000002</v>
      </c>
      <c r="G52" s="56">
        <f t="shared" si="6"/>
        <v>-0.17104629915100003</v>
      </c>
      <c r="H52" s="56">
        <f t="shared" si="7"/>
        <v>9.4947800658720105E-2</v>
      </c>
      <c r="I52" s="56">
        <f t="shared" si="8"/>
        <v>-3.7637223233017722E-3</v>
      </c>
      <c r="J52" s="56">
        <f t="shared" si="9"/>
        <v>2.0892422616648138E-3</v>
      </c>
      <c r="K52" s="56">
        <f t="shared" ca="1" si="10"/>
        <v>7.2722755653114157E-3</v>
      </c>
      <c r="L52" s="56">
        <f t="shared" ca="1" si="11"/>
        <v>2.4207932129188658E-7</v>
      </c>
      <c r="M52" s="56">
        <f t="shared" ca="1" si="12"/>
        <v>1124184206537.5366</v>
      </c>
      <c r="N52" s="56">
        <f t="shared" ca="1" si="13"/>
        <v>214019297213.54169</v>
      </c>
      <c r="O52" s="56">
        <f t="shared" ca="1" si="14"/>
        <v>25970372612.326157</v>
      </c>
      <c r="P52" s="13">
        <f t="shared" ca="1" si="15"/>
        <v>-4.9201557017221169E-4</v>
      </c>
      <c r="Q52" s="13"/>
      <c r="R52" s="13"/>
      <c r="S52" s="13"/>
    </row>
    <row r="53" spans="1:19">
      <c r="A53" s="117">
        <v>-5457.5</v>
      </c>
      <c r="B53" s="117">
        <v>4.5214499987196177E-3</v>
      </c>
      <c r="C53" s="13"/>
      <c r="D53" s="118">
        <f t="shared" si="3"/>
        <v>-0.54574999999999996</v>
      </c>
      <c r="E53" s="118">
        <f t="shared" si="4"/>
        <v>4.5214499987196177E-3</v>
      </c>
      <c r="F53" s="56">
        <f t="shared" si="5"/>
        <v>0.29784306249999998</v>
      </c>
      <c r="G53" s="56">
        <f t="shared" si="6"/>
        <v>-0.16254785135937497</v>
      </c>
      <c r="H53" s="56">
        <f t="shared" si="7"/>
        <v>8.8710489879378893E-2</v>
      </c>
      <c r="I53" s="56">
        <f t="shared" si="8"/>
        <v>-2.4675813368012314E-3</v>
      </c>
      <c r="J53" s="56">
        <f t="shared" si="9"/>
        <v>1.346682514559272E-3</v>
      </c>
      <c r="K53" s="56">
        <f t="shared" ca="1" si="10"/>
        <v>7.0274264145029179E-3</v>
      </c>
      <c r="L53" s="56">
        <f t="shared" ca="1" si="11"/>
        <v>6.2799177964621162E-6</v>
      </c>
      <c r="M53" s="56">
        <f t="shared" ca="1" si="12"/>
        <v>1121157558226.1743</v>
      </c>
      <c r="N53" s="56">
        <f t="shared" ca="1" si="13"/>
        <v>211756422940.59015</v>
      </c>
      <c r="O53" s="56">
        <f t="shared" ca="1" si="14"/>
        <v>25842190628.839767</v>
      </c>
      <c r="P53" s="13">
        <f t="shared" ca="1" si="15"/>
        <v>-2.5059764157833002E-3</v>
      </c>
      <c r="Q53" s="13"/>
      <c r="R53" s="13"/>
      <c r="S53" s="13"/>
    </row>
    <row r="54" spans="1:19">
      <c r="A54" s="117">
        <v>-5446.5</v>
      </c>
      <c r="B54" s="117">
        <v>1.2961589993210509E-2</v>
      </c>
      <c r="C54" s="13"/>
      <c r="D54" s="118">
        <f t="shared" si="3"/>
        <v>-0.54464999999999997</v>
      </c>
      <c r="E54" s="118">
        <f t="shared" si="4"/>
        <v>1.2961589993210509E-2</v>
      </c>
      <c r="F54" s="56">
        <f t="shared" si="5"/>
        <v>0.29664362249999998</v>
      </c>
      <c r="G54" s="56">
        <f t="shared" si="6"/>
        <v>-0.16156694899462498</v>
      </c>
      <c r="H54" s="56">
        <f t="shared" si="7"/>
        <v>8.7997438769922498E-2</v>
      </c>
      <c r="I54" s="56">
        <f t="shared" si="8"/>
        <v>-7.0595299898021033E-3</v>
      </c>
      <c r="J54" s="56">
        <f t="shared" si="9"/>
        <v>3.8449730089457155E-3</v>
      </c>
      <c r="K54" s="56">
        <f t="shared" ca="1" si="10"/>
        <v>6.9986410576220433E-3</v>
      </c>
      <c r="L54" s="56">
        <f t="shared" ca="1" si="11"/>
        <v>3.5556760008435624E-5</v>
      </c>
      <c r="M54" s="56">
        <f t="shared" ca="1" si="12"/>
        <v>1120798685822.7524</v>
      </c>
      <c r="N54" s="56">
        <f t="shared" ca="1" si="13"/>
        <v>211490096807.97562</v>
      </c>
      <c r="O54" s="56">
        <f t="shared" ca="1" si="14"/>
        <v>25826989651.745369</v>
      </c>
      <c r="P54" s="13">
        <f t="shared" ca="1" si="15"/>
        <v>5.9629489355884661E-3</v>
      </c>
      <c r="Q54" s="13"/>
      <c r="R54" s="13"/>
      <c r="S54" s="13"/>
    </row>
    <row r="55" spans="1:19">
      <c r="A55" s="117">
        <v>-5446</v>
      </c>
      <c r="B55" s="117">
        <v>1.0617959997034632E-2</v>
      </c>
      <c r="C55" s="13"/>
      <c r="D55" s="118">
        <f t="shared" si="3"/>
        <v>-0.54459999999999997</v>
      </c>
      <c r="E55" s="118">
        <f t="shared" si="4"/>
        <v>1.0617959997034632E-2</v>
      </c>
      <c r="F55" s="56">
        <f t="shared" si="5"/>
        <v>0.29658915999999996</v>
      </c>
      <c r="G55" s="56">
        <f t="shared" si="6"/>
        <v>-0.16152245653599998</v>
      </c>
      <c r="H55" s="56">
        <f t="shared" si="7"/>
        <v>8.7965129829505578E-2</v>
      </c>
      <c r="I55" s="56">
        <f t="shared" si="8"/>
        <v>-5.7825410143850604E-3</v>
      </c>
      <c r="J55" s="56">
        <f t="shared" si="9"/>
        <v>3.1491718364341039E-3</v>
      </c>
      <c r="K55" s="56">
        <f t="shared" ca="1" si="10"/>
        <v>6.9973327344815348E-3</v>
      </c>
      <c r="L55" s="56">
        <f t="shared" ca="1" si="11"/>
        <v>1.3108941774342732E-5</v>
      </c>
      <c r="M55" s="56">
        <f t="shared" ca="1" si="12"/>
        <v>1120782359477.374</v>
      </c>
      <c r="N55" s="56">
        <f t="shared" ca="1" si="13"/>
        <v>211477990573.19348</v>
      </c>
      <c r="O55" s="56">
        <f t="shared" ca="1" si="14"/>
        <v>25826298096.240799</v>
      </c>
      <c r="P55" s="13">
        <f t="shared" ca="1" si="15"/>
        <v>3.6206272625530968E-3</v>
      </c>
      <c r="Q55" s="13"/>
      <c r="R55" s="13"/>
      <c r="S55" s="13"/>
    </row>
    <row r="56" spans="1:19">
      <c r="A56" s="117">
        <v>-5442.5</v>
      </c>
      <c r="B56" s="117">
        <v>1.2125499924877658E-3</v>
      </c>
      <c r="C56" s="13"/>
      <c r="D56" s="118">
        <f t="shared" si="3"/>
        <v>-0.54425000000000001</v>
      </c>
      <c r="E56" s="118">
        <f t="shared" si="4"/>
        <v>1.2125499924877658E-3</v>
      </c>
      <c r="F56" s="56">
        <f t="shared" si="5"/>
        <v>0.29620806250000004</v>
      </c>
      <c r="G56" s="56">
        <f t="shared" si="6"/>
        <v>-0.16121123801562504</v>
      </c>
      <c r="H56" s="56">
        <f t="shared" si="7"/>
        <v>8.7739216290003932E-2</v>
      </c>
      <c r="I56" s="56">
        <f t="shared" si="8"/>
        <v>-6.599303334114666E-4</v>
      </c>
      <c r="J56" s="56">
        <f t="shared" si="9"/>
        <v>3.591670839591907E-4</v>
      </c>
      <c r="K56" s="56">
        <f t="shared" ca="1" si="10"/>
        <v>6.9881747212652157E-3</v>
      </c>
      <c r="L56" s="56">
        <f t="shared" ca="1" si="11"/>
        <v>3.3357841007665594E-5</v>
      </c>
      <c r="M56" s="56">
        <f t="shared" ca="1" si="12"/>
        <v>1120668041070.0229</v>
      </c>
      <c r="N56" s="56">
        <f t="shared" ca="1" si="13"/>
        <v>211393245718.09256</v>
      </c>
      <c r="O56" s="56">
        <f t="shared" ca="1" si="14"/>
        <v>25821455742.661469</v>
      </c>
      <c r="P56" s="13">
        <f t="shared" ca="1" si="15"/>
        <v>-5.7756247287774499E-3</v>
      </c>
      <c r="Q56" s="13"/>
      <c r="R56" s="13"/>
      <c r="S56" s="13"/>
    </row>
    <row r="57" spans="1:19">
      <c r="A57" s="117">
        <v>-5368</v>
      </c>
      <c r="B57" s="117">
        <v>1.3011679999181069E-2</v>
      </c>
      <c r="C57" s="13"/>
      <c r="D57" s="118">
        <f t="shared" si="3"/>
        <v>-0.53680000000000005</v>
      </c>
      <c r="E57" s="118">
        <f t="shared" si="4"/>
        <v>1.3011679999181069E-2</v>
      </c>
      <c r="F57" s="56">
        <f t="shared" si="5"/>
        <v>0.28815424000000006</v>
      </c>
      <c r="G57" s="56">
        <f t="shared" si="6"/>
        <v>-0.15468119603200006</v>
      </c>
      <c r="H57" s="56">
        <f t="shared" si="7"/>
        <v>8.3032866029977642E-2</v>
      </c>
      <c r="I57" s="56">
        <f t="shared" si="8"/>
        <v>-6.9846698235603985E-3</v>
      </c>
      <c r="J57" s="56">
        <f t="shared" si="9"/>
        <v>3.7493707612872222E-3</v>
      </c>
      <c r="K57" s="56">
        <f t="shared" ca="1" si="10"/>
        <v>6.7933431246908673E-3</v>
      </c>
      <c r="L57" s="56">
        <f t="shared" ca="1" si="11"/>
        <v>3.8667713484644576E-5</v>
      </c>
      <c r="M57" s="56">
        <f t="shared" ca="1" si="12"/>
        <v>1118220601732.2634</v>
      </c>
      <c r="N57" s="56">
        <f t="shared" ca="1" si="13"/>
        <v>209588908421.40912</v>
      </c>
      <c r="O57" s="56">
        <f t="shared" ca="1" si="14"/>
        <v>25717776198.633579</v>
      </c>
      <c r="P57" s="13">
        <f t="shared" ca="1" si="15"/>
        <v>6.2183368744902021E-3</v>
      </c>
      <c r="Q57" s="13"/>
      <c r="R57" s="13"/>
      <c r="S57" s="13"/>
    </row>
    <row r="58" spans="1:19">
      <c r="A58" s="117">
        <v>-5368</v>
      </c>
      <c r="B58" s="117">
        <v>1.7011679999995977E-2</v>
      </c>
      <c r="C58" s="13"/>
      <c r="D58" s="118">
        <f t="shared" si="3"/>
        <v>-0.53680000000000005</v>
      </c>
      <c r="E58" s="118">
        <f t="shared" si="4"/>
        <v>1.7011679999995977E-2</v>
      </c>
      <c r="F58" s="56">
        <f t="shared" si="5"/>
        <v>0.28815424000000006</v>
      </c>
      <c r="G58" s="56">
        <f t="shared" si="6"/>
        <v>-0.15468119603200006</v>
      </c>
      <c r="H58" s="56">
        <f t="shared" si="7"/>
        <v>8.3032866029977642E-2</v>
      </c>
      <c r="I58" s="56">
        <f t="shared" si="8"/>
        <v>-9.1318698239978412E-3</v>
      </c>
      <c r="J58" s="56">
        <f t="shared" si="9"/>
        <v>4.9019877215220418E-3</v>
      </c>
      <c r="K58" s="56">
        <f t="shared" ca="1" si="10"/>
        <v>6.7933431246908673E-3</v>
      </c>
      <c r="L58" s="56">
        <f t="shared" ca="1" si="11"/>
        <v>1.0441440849722019E-4</v>
      </c>
      <c r="M58" s="56">
        <f t="shared" ca="1" si="12"/>
        <v>1118220601732.2634</v>
      </c>
      <c r="N58" s="56">
        <f t="shared" ca="1" si="13"/>
        <v>209588908421.40912</v>
      </c>
      <c r="O58" s="56">
        <f t="shared" ca="1" si="14"/>
        <v>25717776198.633579</v>
      </c>
      <c r="P58" s="13">
        <f t="shared" ca="1" si="15"/>
        <v>1.0218336875305109E-2</v>
      </c>
      <c r="Q58" s="13"/>
      <c r="R58" s="13"/>
      <c r="S58" s="13"/>
    </row>
    <row r="59" spans="1:19">
      <c r="A59" s="117">
        <v>-5367.5</v>
      </c>
      <c r="B59" s="117">
        <v>3.6680499979411252E-3</v>
      </c>
      <c r="C59" s="13"/>
      <c r="D59" s="118">
        <f t="shared" si="3"/>
        <v>-0.53674999999999995</v>
      </c>
      <c r="E59" s="118">
        <f t="shared" si="4"/>
        <v>3.6680499979411252E-3</v>
      </c>
      <c r="F59" s="56">
        <f t="shared" si="5"/>
        <v>0.28810056249999993</v>
      </c>
      <c r="G59" s="56">
        <f t="shared" si="6"/>
        <v>-0.15463797692187495</v>
      </c>
      <c r="H59" s="56">
        <f t="shared" si="7"/>
        <v>8.3001934112816367E-2</v>
      </c>
      <c r="I59" s="56">
        <f t="shared" si="8"/>
        <v>-1.9688258363948987E-3</v>
      </c>
      <c r="J59" s="56">
        <f t="shared" si="9"/>
        <v>1.0567672676849618E-3</v>
      </c>
      <c r="K59" s="56">
        <f t="shared" ca="1" si="10"/>
        <v>6.7920361964238013E-3</v>
      </c>
      <c r="L59" s="56">
        <f t="shared" ca="1" si="11"/>
        <v>9.759289768310242E-6</v>
      </c>
      <c r="M59" s="56">
        <f t="shared" ca="1" si="12"/>
        <v>1118204085150.8083</v>
      </c>
      <c r="N59" s="56">
        <f t="shared" ca="1" si="13"/>
        <v>209576795792.99606</v>
      </c>
      <c r="O59" s="56">
        <f t="shared" ca="1" si="14"/>
        <v>25717076458.057171</v>
      </c>
      <c r="P59" s="13">
        <f t="shared" ca="1" si="15"/>
        <v>-3.1239861984826761E-3</v>
      </c>
      <c r="Q59" s="13"/>
      <c r="R59" s="13"/>
      <c r="S59" s="13"/>
    </row>
    <row r="60" spans="1:19">
      <c r="A60" s="117">
        <v>-5367.5</v>
      </c>
      <c r="B60" s="117">
        <v>2.0668049997766502E-2</v>
      </c>
      <c r="C60" s="13"/>
      <c r="D60" s="118">
        <f t="shared" si="3"/>
        <v>-0.53674999999999995</v>
      </c>
      <c r="E60" s="118">
        <f t="shared" si="4"/>
        <v>2.0668049997766502E-2</v>
      </c>
      <c r="F60" s="56">
        <f t="shared" si="5"/>
        <v>0.28810056249999993</v>
      </c>
      <c r="G60" s="56">
        <f t="shared" si="6"/>
        <v>-0.15463797692187495</v>
      </c>
      <c r="H60" s="56">
        <f t="shared" si="7"/>
        <v>8.3001934112816367E-2</v>
      </c>
      <c r="I60" s="56">
        <f t="shared" si="8"/>
        <v>-1.1093575836301169E-2</v>
      </c>
      <c r="J60" s="56">
        <f t="shared" si="9"/>
        <v>5.9544768301346513E-3</v>
      </c>
      <c r="K60" s="56">
        <f t="shared" ca="1" si="10"/>
        <v>6.7920361964238013E-3</v>
      </c>
      <c r="L60" s="56">
        <f t="shared" ca="1" si="11"/>
        <v>1.9254375901505308E-4</v>
      </c>
      <c r="M60" s="56">
        <f t="shared" ca="1" si="12"/>
        <v>1118204085150.8083</v>
      </c>
      <c r="N60" s="56">
        <f t="shared" ca="1" si="13"/>
        <v>209576795792.99606</v>
      </c>
      <c r="O60" s="56">
        <f t="shared" ca="1" si="14"/>
        <v>25717076458.057171</v>
      </c>
      <c r="P60" s="13">
        <f t="shared" ca="1" si="15"/>
        <v>1.38760138013427E-2</v>
      </c>
      <c r="Q60" s="13"/>
      <c r="R60" s="13"/>
      <c r="S60" s="13"/>
    </row>
    <row r="61" spans="1:19">
      <c r="A61" s="117">
        <v>-5364</v>
      </c>
      <c r="B61" s="117">
        <v>-6.7373600031714886E-3</v>
      </c>
      <c r="C61" s="13"/>
      <c r="D61" s="118">
        <f t="shared" si="3"/>
        <v>-0.53639999999999999</v>
      </c>
      <c r="E61" s="118">
        <f t="shared" si="4"/>
        <v>-6.7373600031714886E-3</v>
      </c>
      <c r="F61" s="56">
        <f t="shared" si="5"/>
        <v>0.28772495999999997</v>
      </c>
      <c r="G61" s="56">
        <f t="shared" si="6"/>
        <v>-0.15433566854399999</v>
      </c>
      <c r="H61" s="56">
        <f t="shared" si="7"/>
        <v>8.2785652607001589E-2</v>
      </c>
      <c r="I61" s="56">
        <f t="shared" si="8"/>
        <v>3.6139199057011865E-3</v>
      </c>
      <c r="J61" s="56">
        <f t="shared" si="9"/>
        <v>-1.9385066374181163E-3</v>
      </c>
      <c r="K61" s="56">
        <f t="shared" ca="1" si="10"/>
        <v>6.7828879473215906E-3</v>
      </c>
      <c r="L61" s="56">
        <f t="shared" ca="1" si="11"/>
        <v>1.827971046428123E-4</v>
      </c>
      <c r="M61" s="56">
        <f t="shared" ca="1" si="12"/>
        <v>1118088435219.7976</v>
      </c>
      <c r="N61" s="56">
        <f t="shared" ca="1" si="13"/>
        <v>209492006330.02307</v>
      </c>
      <c r="O61" s="56">
        <f t="shared" ca="1" si="14"/>
        <v>25712176819.92775</v>
      </c>
      <c r="P61" s="13">
        <f t="shared" ca="1" si="15"/>
        <v>-1.3520247950493079E-2</v>
      </c>
      <c r="Q61" s="13"/>
      <c r="R61" s="13"/>
      <c r="S61" s="13"/>
    </row>
    <row r="62" spans="1:19">
      <c r="A62" s="117">
        <v>-5364</v>
      </c>
      <c r="B62" s="117">
        <v>7.2626399996806867E-3</v>
      </c>
      <c r="C62" s="13"/>
      <c r="D62" s="118">
        <f t="shared" si="3"/>
        <v>-0.53639999999999999</v>
      </c>
      <c r="E62" s="118">
        <f t="shared" si="4"/>
        <v>7.2626399996806867E-3</v>
      </c>
      <c r="F62" s="56">
        <f t="shared" si="5"/>
        <v>0.28772495999999997</v>
      </c>
      <c r="G62" s="56">
        <f t="shared" si="6"/>
        <v>-0.15433566854399999</v>
      </c>
      <c r="H62" s="56">
        <f t="shared" si="7"/>
        <v>8.2785652607001589E-2</v>
      </c>
      <c r="I62" s="56">
        <f t="shared" si="8"/>
        <v>-3.8956800958287203E-3</v>
      </c>
      <c r="J62" s="56">
        <f t="shared" si="9"/>
        <v>2.0896428034025256E-3</v>
      </c>
      <c r="K62" s="56">
        <f t="shared" ca="1" si="10"/>
        <v>6.7828879473215906E-3</v>
      </c>
      <c r="L62" s="56">
        <f t="shared" ca="1" si="11"/>
        <v>2.3016203174276496E-7</v>
      </c>
      <c r="M62" s="56">
        <f t="shared" ca="1" si="12"/>
        <v>1118088435219.7976</v>
      </c>
      <c r="N62" s="56">
        <f t="shared" ca="1" si="13"/>
        <v>209492006330.02307</v>
      </c>
      <c r="O62" s="56">
        <f t="shared" ca="1" si="14"/>
        <v>25712176819.92775</v>
      </c>
      <c r="P62" s="13">
        <f t="shared" ca="1" si="15"/>
        <v>4.7975205235909618E-4</v>
      </c>
      <c r="Q62" s="13"/>
      <c r="R62" s="13"/>
      <c r="S62" s="13"/>
    </row>
    <row r="63" spans="1:19">
      <c r="A63" s="117">
        <v>-5360.5</v>
      </c>
      <c r="B63" s="117">
        <v>5.8572299967636354E-3</v>
      </c>
      <c r="C63" s="13"/>
      <c r="D63" s="118">
        <f t="shared" si="3"/>
        <v>-0.53605000000000003</v>
      </c>
      <c r="E63" s="118">
        <f t="shared" si="4"/>
        <v>5.8572299967636354E-3</v>
      </c>
      <c r="F63" s="56">
        <f t="shared" si="5"/>
        <v>0.28734960250000002</v>
      </c>
      <c r="G63" s="56">
        <f t="shared" si="6"/>
        <v>-0.15403375442012501</v>
      </c>
      <c r="H63" s="56">
        <f t="shared" si="7"/>
        <v>8.2569794056908022E-2</v>
      </c>
      <c r="I63" s="56">
        <f t="shared" si="8"/>
        <v>-3.1397681397651468E-3</v>
      </c>
      <c r="J63" s="56">
        <f t="shared" si="9"/>
        <v>1.6830727113211069E-3</v>
      </c>
      <c r="K63" s="56">
        <f t="shared" ca="1" si="10"/>
        <v>6.7737401335620454E-3</v>
      </c>
      <c r="L63" s="56">
        <f t="shared" ca="1" si="11"/>
        <v>8.3999083085424023E-7</v>
      </c>
      <c r="M63" s="56">
        <f t="shared" ca="1" si="12"/>
        <v>1117972726039.5713</v>
      </c>
      <c r="N63" s="56">
        <f t="shared" ca="1" si="13"/>
        <v>209407215013.1514</v>
      </c>
      <c r="O63" s="56">
        <f t="shared" ca="1" si="14"/>
        <v>25707274637.747696</v>
      </c>
      <c r="P63" s="13">
        <f t="shared" ca="1" si="15"/>
        <v>-9.1651013679840999E-4</v>
      </c>
      <c r="Q63" s="13"/>
      <c r="R63" s="13"/>
      <c r="S63" s="13"/>
    </row>
    <row r="64" spans="1:19">
      <c r="A64" s="117">
        <v>-5360</v>
      </c>
      <c r="B64" s="117">
        <v>9.5135999945341609E-3</v>
      </c>
      <c r="C64" s="13"/>
      <c r="D64" s="118">
        <f t="shared" si="3"/>
        <v>-0.53600000000000003</v>
      </c>
      <c r="E64" s="118">
        <f t="shared" si="4"/>
        <v>9.5135999945341609E-3</v>
      </c>
      <c r="F64" s="56">
        <f t="shared" si="5"/>
        <v>0.28729600000000005</v>
      </c>
      <c r="G64" s="56">
        <f t="shared" si="6"/>
        <v>-0.15399065600000003</v>
      </c>
      <c r="H64" s="56">
        <f t="shared" si="7"/>
        <v>8.2538991616000035E-2</v>
      </c>
      <c r="I64" s="56">
        <f t="shared" si="8"/>
        <v>-5.0992895970703106E-3</v>
      </c>
      <c r="J64" s="56">
        <f t="shared" si="9"/>
        <v>2.7332192240296866E-3</v>
      </c>
      <c r="K64" s="56">
        <f t="shared" ca="1" si="10"/>
        <v>6.7724333385631458E-3</v>
      </c>
      <c r="L64" s="56">
        <f t="shared" ca="1" si="11"/>
        <v>7.5139946358073178E-6</v>
      </c>
      <c r="M64" s="56">
        <f t="shared" ca="1" si="12"/>
        <v>1117956191320.6021</v>
      </c>
      <c r="N64" s="56">
        <f t="shared" ca="1" si="13"/>
        <v>209395101817.21854</v>
      </c>
      <c r="O64" s="56">
        <f t="shared" ca="1" si="14"/>
        <v>25706574118.380299</v>
      </c>
      <c r="P64" s="13">
        <f t="shared" ca="1" si="15"/>
        <v>2.7411666559710151E-3</v>
      </c>
      <c r="Q64" s="13"/>
      <c r="R64" s="13"/>
      <c r="S64" s="13"/>
    </row>
    <row r="65" spans="1:19">
      <c r="A65" s="117">
        <v>-5356.5</v>
      </c>
      <c r="B65" s="117">
        <v>4.10818999807816E-3</v>
      </c>
      <c r="C65" s="13"/>
      <c r="D65" s="118">
        <f t="shared" si="3"/>
        <v>-0.53564999999999996</v>
      </c>
      <c r="E65" s="118">
        <f t="shared" si="4"/>
        <v>4.10818999807816E-3</v>
      </c>
      <c r="F65" s="56">
        <f t="shared" si="5"/>
        <v>0.28692092249999995</v>
      </c>
      <c r="G65" s="56">
        <f t="shared" si="6"/>
        <v>-0.15368919213712495</v>
      </c>
      <c r="H65" s="56">
        <f t="shared" si="7"/>
        <v>8.2323615768250979E-2</v>
      </c>
      <c r="I65" s="56">
        <f t="shared" si="8"/>
        <v>-2.2005519724705661E-3</v>
      </c>
      <c r="J65" s="56">
        <f t="shared" si="9"/>
        <v>1.1787256640538586E-3</v>
      </c>
      <c r="K65" s="56">
        <f t="shared" ca="1" si="10"/>
        <v>6.7632860223380761E-3</v>
      </c>
      <c r="L65" s="56">
        <f t="shared" ca="1" si="11"/>
        <v>7.0495348980408136E-6</v>
      </c>
      <c r="M65" s="56">
        <f t="shared" ca="1" si="12"/>
        <v>1117840414439.3865</v>
      </c>
      <c r="N65" s="56">
        <f t="shared" ca="1" si="13"/>
        <v>209310308395.74167</v>
      </c>
      <c r="O65" s="56">
        <f t="shared" ca="1" si="14"/>
        <v>25701669029.76833</v>
      </c>
      <c r="P65" s="13">
        <f t="shared" ca="1" si="15"/>
        <v>-2.6550960242599161E-3</v>
      </c>
      <c r="Q65" s="13"/>
      <c r="R65" s="13"/>
      <c r="S65" s="13"/>
    </row>
    <row r="66" spans="1:19">
      <c r="A66" s="117">
        <v>-5356.5</v>
      </c>
      <c r="B66" s="117">
        <v>5.1081900019198656E-3</v>
      </c>
      <c r="C66" s="13"/>
      <c r="D66" s="118">
        <f t="shared" si="3"/>
        <v>-0.53564999999999996</v>
      </c>
      <c r="E66" s="118">
        <f t="shared" si="4"/>
        <v>5.1081900019198656E-3</v>
      </c>
      <c r="F66" s="56">
        <f t="shared" si="5"/>
        <v>0.28692092249999995</v>
      </c>
      <c r="G66" s="56">
        <f t="shared" si="6"/>
        <v>-0.15368919213712495</v>
      </c>
      <c r="H66" s="56">
        <f t="shared" si="7"/>
        <v>8.2323615768250979E-2</v>
      </c>
      <c r="I66" s="56">
        <f t="shared" si="8"/>
        <v>-2.7362019745283757E-3</v>
      </c>
      <c r="J66" s="56">
        <f t="shared" si="9"/>
        <v>1.4656465876561244E-3</v>
      </c>
      <c r="K66" s="56">
        <f t="shared" ca="1" si="10"/>
        <v>6.7632860223380761E-3</v>
      </c>
      <c r="L66" s="56">
        <f t="shared" ca="1" si="11"/>
        <v>2.7393428368041974E-6</v>
      </c>
      <c r="M66" s="56">
        <f t="shared" ca="1" si="12"/>
        <v>1117840414439.3865</v>
      </c>
      <c r="N66" s="56">
        <f t="shared" ca="1" si="13"/>
        <v>209310308395.74167</v>
      </c>
      <c r="O66" s="56">
        <f t="shared" ca="1" si="14"/>
        <v>25701669029.76833</v>
      </c>
      <c r="P66" s="13">
        <f t="shared" ca="1" si="15"/>
        <v>-1.6550960204182105E-3</v>
      </c>
      <c r="Q66" s="13"/>
      <c r="R66" s="13"/>
      <c r="S66" s="13"/>
    </row>
    <row r="67" spans="1:19">
      <c r="A67" s="117">
        <v>-5195.5</v>
      </c>
      <c r="B67" s="117">
        <v>7.4593300014385022E-3</v>
      </c>
      <c r="C67" s="13"/>
      <c r="D67" s="118">
        <f t="shared" si="3"/>
        <v>-0.51954999999999996</v>
      </c>
      <c r="E67" s="118">
        <f t="shared" si="4"/>
        <v>7.4593300014385022E-3</v>
      </c>
      <c r="F67" s="56">
        <f t="shared" si="5"/>
        <v>0.26993220249999994</v>
      </c>
      <c r="G67" s="56">
        <f t="shared" si="6"/>
        <v>-0.14024327580887497</v>
      </c>
      <c r="H67" s="56">
        <f t="shared" si="7"/>
        <v>7.2863393946500973E-2</v>
      </c>
      <c r="I67" s="56">
        <f t="shared" si="8"/>
        <v>-3.8754949022473733E-3</v>
      </c>
      <c r="J67" s="56">
        <f t="shared" si="9"/>
        <v>2.0135133764626226E-3</v>
      </c>
      <c r="K67" s="56">
        <f t="shared" ca="1" si="10"/>
        <v>6.3429800814082662E-3</v>
      </c>
      <c r="L67" s="56">
        <f t="shared" ca="1" si="11"/>
        <v>1.2462371439515144E-6</v>
      </c>
      <c r="M67" s="56">
        <f t="shared" ca="1" si="12"/>
        <v>1112450818386.5166</v>
      </c>
      <c r="N67" s="56">
        <f t="shared" ca="1" si="13"/>
        <v>205408021432.43933</v>
      </c>
      <c r="O67" s="56">
        <f t="shared" ca="1" si="14"/>
        <v>25473300907.102489</v>
      </c>
      <c r="P67" s="13">
        <f t="shared" ca="1" si="15"/>
        <v>1.116349920030236E-3</v>
      </c>
      <c r="Q67" s="13"/>
      <c r="R67" s="13"/>
      <c r="S67" s="13"/>
    </row>
    <row r="68" spans="1:19">
      <c r="A68" s="117">
        <v>-2649.5</v>
      </c>
      <c r="B68" s="117">
        <v>6.695370000670664E-3</v>
      </c>
      <c r="C68" s="13"/>
      <c r="D68" s="118">
        <f t="shared" si="3"/>
        <v>-0.26495000000000002</v>
      </c>
      <c r="E68" s="118">
        <f t="shared" si="4"/>
        <v>6.695370000670664E-3</v>
      </c>
      <c r="F68" s="56">
        <f t="shared" si="5"/>
        <v>7.019850250000001E-2</v>
      </c>
      <c r="G68" s="56">
        <f t="shared" si="6"/>
        <v>-1.8599093237375002E-2</v>
      </c>
      <c r="H68" s="56">
        <f t="shared" si="7"/>
        <v>4.9278297532425073E-3</v>
      </c>
      <c r="I68" s="56">
        <f t="shared" si="8"/>
        <v>-1.7739382816776925E-3</v>
      </c>
      <c r="J68" s="56">
        <f t="shared" si="9"/>
        <v>4.7000494773050469E-4</v>
      </c>
      <c r="K68" s="56">
        <f t="shared" ca="1" si="10"/>
        <v>-1.8113214769489077E-4</v>
      </c>
      <c r="L68" s="56">
        <f t="shared" ca="1" si="11"/>
        <v>4.7286281796476088E-5</v>
      </c>
      <c r="M68" s="56">
        <f t="shared" ca="1" si="12"/>
        <v>1011424360362.8672</v>
      </c>
      <c r="N68" s="56">
        <f t="shared" ca="1" si="13"/>
        <v>144109956188.28137</v>
      </c>
      <c r="O68" s="56">
        <f t="shared" ca="1" si="14"/>
        <v>21220945576.212856</v>
      </c>
      <c r="P68" s="13">
        <f t="shared" ca="1" si="15"/>
        <v>6.8765021483655547E-3</v>
      </c>
      <c r="Q68" s="13"/>
      <c r="R68" s="13"/>
      <c r="S68" s="13"/>
    </row>
    <row r="69" spans="1:19">
      <c r="A69" s="117">
        <v>-1471.5</v>
      </c>
      <c r="B69" s="117">
        <v>7.1030899925972335E-3</v>
      </c>
      <c r="C69" s="13"/>
      <c r="D69" s="118">
        <f t="shared" si="3"/>
        <v>-0.14715</v>
      </c>
      <c r="E69" s="118">
        <f t="shared" si="4"/>
        <v>7.1030899925972335E-3</v>
      </c>
      <c r="F69" s="56">
        <f t="shared" si="5"/>
        <v>2.16531225E-2</v>
      </c>
      <c r="G69" s="56">
        <f t="shared" si="6"/>
        <v>-3.1862569758749999E-3</v>
      </c>
      <c r="H69" s="56">
        <f t="shared" si="7"/>
        <v>4.6885771400000624E-4</v>
      </c>
      <c r="I69" s="56">
        <f t="shared" si="8"/>
        <v>-1.0452196924106828E-3</v>
      </c>
      <c r="J69" s="56">
        <f t="shared" si="9"/>
        <v>1.5380407773823198E-4</v>
      </c>
      <c r="K69" s="56">
        <f t="shared" ca="1" si="10"/>
        <v>-3.1218005221445586E-3</v>
      </c>
      <c r="L69" s="56">
        <f t="shared" ca="1" si="11"/>
        <v>1.0454838603845666E-4</v>
      </c>
      <c r="M69" s="56">
        <f t="shared" ca="1" si="12"/>
        <v>955479587103.59326</v>
      </c>
      <c r="N69" s="56">
        <f t="shared" ca="1" si="13"/>
        <v>116857843034.46741</v>
      </c>
      <c r="O69" s="56">
        <f t="shared" ca="1" si="14"/>
        <v>18919434548.271252</v>
      </c>
      <c r="P69" s="13">
        <f t="shared" ca="1" si="15"/>
        <v>1.0224890514741791E-2</v>
      </c>
      <c r="Q69" s="13"/>
      <c r="R69" s="13"/>
      <c r="S69" s="13"/>
    </row>
    <row r="70" spans="1:19">
      <c r="A70" s="117">
        <v>-7.5</v>
      </c>
      <c r="B70" s="117">
        <v>-1.4455500058829784E-3</v>
      </c>
      <c r="C70" s="13"/>
      <c r="D70" s="118">
        <f t="shared" si="3"/>
        <v>-7.5000000000000002E-4</v>
      </c>
      <c r="E70" s="118">
        <f t="shared" si="4"/>
        <v>-1.4455500058829784E-3</v>
      </c>
      <c r="F70" s="56">
        <f t="shared" si="5"/>
        <v>5.6250000000000001E-7</v>
      </c>
      <c r="G70" s="56">
        <f t="shared" si="6"/>
        <v>-4.21875E-10</v>
      </c>
      <c r="H70" s="56">
        <f t="shared" si="7"/>
        <v>3.1640625000000002E-13</v>
      </c>
      <c r="I70" s="56">
        <f t="shared" si="8"/>
        <v>1.0841625044122339E-6</v>
      </c>
      <c r="J70" s="56">
        <f t="shared" si="9"/>
        <v>-8.1312187830917539E-10</v>
      </c>
      <c r="K70" s="56">
        <f t="shared" ca="1" si="10"/>
        <v>-6.7076884015463533E-3</v>
      </c>
      <c r="L70" s="56">
        <f t="shared" ca="1" si="11"/>
        <v>2.7690100495114716E-5</v>
      </c>
      <c r="M70" s="56">
        <f t="shared" ca="1" si="12"/>
        <v>879015244881.77747</v>
      </c>
      <c r="N70" s="56">
        <f t="shared" ca="1" si="13"/>
        <v>85043116988.64064</v>
      </c>
      <c r="O70" s="56">
        <f t="shared" ca="1" si="14"/>
        <v>15867572456.526958</v>
      </c>
      <c r="P70" s="13">
        <f t="shared" ca="1" si="15"/>
        <v>5.2621383956633749E-3</v>
      </c>
      <c r="Q70" s="13"/>
      <c r="R70" s="13"/>
      <c r="S70" s="13"/>
    </row>
    <row r="71" spans="1:19">
      <c r="A71" s="117">
        <v>0</v>
      </c>
      <c r="B71" s="117">
        <v>0</v>
      </c>
      <c r="C71" s="13"/>
      <c r="D71" s="118">
        <f t="shared" si="3"/>
        <v>0</v>
      </c>
      <c r="E71" s="118">
        <f t="shared" si="4"/>
        <v>0</v>
      </c>
      <c r="F71" s="56">
        <f t="shared" si="5"/>
        <v>0</v>
      </c>
      <c r="G71" s="56">
        <f t="shared" si="6"/>
        <v>0</v>
      </c>
      <c r="H71" s="56">
        <f t="shared" si="7"/>
        <v>0</v>
      </c>
      <c r="I71" s="56">
        <f t="shared" si="8"/>
        <v>0</v>
      </c>
      <c r="J71" s="56">
        <f t="shared" si="9"/>
        <v>0</v>
      </c>
      <c r="K71" s="56">
        <f t="shared" ca="1" si="10"/>
        <v>-6.7258626246948774E-3</v>
      </c>
      <c r="L71" s="56">
        <f t="shared" ca="1" si="11"/>
        <v>4.5237228046267465E-5</v>
      </c>
      <c r="M71" s="56">
        <f t="shared" ca="1" si="12"/>
        <v>878605682188.078</v>
      </c>
      <c r="N71" s="56">
        <f t="shared" ca="1" si="13"/>
        <v>84887667942.701141</v>
      </c>
      <c r="O71" s="56">
        <f t="shared" ca="1" si="14"/>
        <v>15851563550.124189</v>
      </c>
      <c r="P71" s="13">
        <f t="shared" ca="1" si="15"/>
        <v>6.7258626246948774E-3</v>
      </c>
      <c r="Q71" s="13"/>
      <c r="R71" s="13"/>
      <c r="S71" s="13"/>
    </row>
    <row r="72" spans="1:19">
      <c r="A72" s="117">
        <v>1.5</v>
      </c>
      <c r="B72" s="117">
        <v>9.7691099945222959E-3</v>
      </c>
      <c r="C72" s="13"/>
      <c r="D72" s="118">
        <f t="shared" si="3"/>
        <v>1.4999999999999999E-4</v>
      </c>
      <c r="E72" s="118">
        <f t="shared" si="4"/>
        <v>9.7691099945222959E-3</v>
      </c>
      <c r="F72" s="56">
        <f t="shared" si="5"/>
        <v>2.2499999999999996E-8</v>
      </c>
      <c r="G72" s="56">
        <f t="shared" si="6"/>
        <v>3.3749999999999993E-12</v>
      </c>
      <c r="H72" s="56">
        <f t="shared" si="7"/>
        <v>5.062499999999998E-16</v>
      </c>
      <c r="I72" s="56">
        <f t="shared" si="8"/>
        <v>1.4653664991783442E-6</v>
      </c>
      <c r="J72" s="56">
        <f t="shared" si="9"/>
        <v>2.198049748767516E-10</v>
      </c>
      <c r="K72" s="56">
        <f t="shared" ca="1" si="10"/>
        <v>-6.7294972294418883E-3</v>
      </c>
      <c r="L72" s="56">
        <f t="shared" ca="1" si="11"/>
        <v>2.7220404033064324E-4</v>
      </c>
      <c r="M72" s="56">
        <f t="shared" ca="1" si="12"/>
        <v>878523749239.48645</v>
      </c>
      <c r="N72" s="56">
        <f t="shared" ca="1" si="13"/>
        <v>84856588529.953461</v>
      </c>
      <c r="O72" s="56">
        <f t="shared" ca="1" si="14"/>
        <v>15848361435.798887</v>
      </c>
      <c r="P72" s="13">
        <f t="shared" ca="1" si="15"/>
        <v>1.6498607223964186E-2</v>
      </c>
      <c r="Q72" s="13"/>
      <c r="R72" s="13"/>
      <c r="S72" s="13"/>
    </row>
    <row r="73" spans="1:19">
      <c r="A73" s="117">
        <v>314</v>
      </c>
      <c r="B73" s="117">
        <v>2.0003599929623306E-3</v>
      </c>
      <c r="C73" s="13"/>
      <c r="D73" s="118">
        <f t="shared" si="3"/>
        <v>3.1399999999999997E-2</v>
      </c>
      <c r="E73" s="118">
        <f t="shared" si="4"/>
        <v>2.0003599929623306E-3</v>
      </c>
      <c r="F73" s="56">
        <f t="shared" si="5"/>
        <v>9.8595999999999992E-4</v>
      </c>
      <c r="G73" s="56">
        <f t="shared" si="6"/>
        <v>3.0959143999999993E-5</v>
      </c>
      <c r="H73" s="56">
        <f t="shared" si="7"/>
        <v>9.7211712159999974E-7</v>
      </c>
      <c r="I73" s="56">
        <f t="shared" si="8"/>
        <v>6.2811303779017178E-5</v>
      </c>
      <c r="J73" s="56">
        <f t="shared" si="9"/>
        <v>1.9722749386611394E-6</v>
      </c>
      <c r="K73" s="56">
        <f t="shared" ca="1" si="10"/>
        <v>-7.4849629599306917E-3</v>
      </c>
      <c r="L73" s="56">
        <f t="shared" ca="1" si="11"/>
        <v>8.9971351520679206E-5</v>
      </c>
      <c r="M73" s="56">
        <f t="shared" ca="1" si="12"/>
        <v>861308365423.79382</v>
      </c>
      <c r="N73" s="56">
        <f t="shared" ca="1" si="13"/>
        <v>78459186600.395737</v>
      </c>
      <c r="O73" s="56">
        <f t="shared" ca="1" si="14"/>
        <v>15179039956.548019</v>
      </c>
      <c r="P73" s="13">
        <f t="shared" ca="1" si="15"/>
        <v>9.4853229528930223E-3</v>
      </c>
      <c r="Q73" s="13"/>
      <c r="R73" s="13"/>
      <c r="S73" s="13"/>
    </row>
    <row r="74" spans="1:19">
      <c r="A74" s="117">
        <v>314.5</v>
      </c>
      <c r="B74" s="117">
        <v>-1.3432699997792952E-3</v>
      </c>
      <c r="C74" s="13"/>
      <c r="D74" s="118">
        <f t="shared" si="3"/>
        <v>3.1449999999999999E-2</v>
      </c>
      <c r="E74" s="118">
        <f t="shared" si="4"/>
        <v>-1.3432699997792952E-3</v>
      </c>
      <c r="F74" s="56">
        <f t="shared" si="5"/>
        <v>9.891024999999999E-4</v>
      </c>
      <c r="G74" s="56">
        <f t="shared" si="6"/>
        <v>3.1107273624999996E-5</v>
      </c>
      <c r="H74" s="56">
        <f t="shared" si="7"/>
        <v>9.7832375550624989E-7</v>
      </c>
      <c r="I74" s="56">
        <f t="shared" si="8"/>
        <v>-4.2245841493058834E-5</v>
      </c>
      <c r="J74" s="56">
        <f t="shared" si="9"/>
        <v>-1.3286317149567003E-6</v>
      </c>
      <c r="K74" s="56">
        <f t="shared" ca="1" si="10"/>
        <v>-7.48616892423713E-3</v>
      </c>
      <c r="L74" s="56">
        <f t="shared" ca="1" si="11"/>
        <v>3.7735207196105227E-5</v>
      </c>
      <c r="M74" s="56">
        <f t="shared" ca="1" si="12"/>
        <v>861280591582.61401</v>
      </c>
      <c r="N74" s="56">
        <f t="shared" ca="1" si="13"/>
        <v>78449077313.473221</v>
      </c>
      <c r="O74" s="56">
        <f t="shared" ca="1" si="14"/>
        <v>15177965834.909397</v>
      </c>
      <c r="P74" s="13">
        <f t="shared" ca="1" si="15"/>
        <v>6.1428989244578349E-3</v>
      </c>
      <c r="Q74" s="13"/>
      <c r="R74" s="13"/>
      <c r="S74" s="13"/>
    </row>
    <row r="75" spans="1:19">
      <c r="A75" s="117">
        <v>325</v>
      </c>
      <c r="B75" s="117">
        <v>-4.5594999974127859E-3</v>
      </c>
      <c r="C75" s="13"/>
      <c r="D75" s="118">
        <f t="shared" si="3"/>
        <v>3.2500000000000001E-2</v>
      </c>
      <c r="E75" s="118">
        <f t="shared" si="4"/>
        <v>-4.5594999974127859E-3</v>
      </c>
      <c r="F75" s="56">
        <f t="shared" si="5"/>
        <v>1.0562500000000001E-3</v>
      </c>
      <c r="G75" s="56">
        <f t="shared" si="6"/>
        <v>3.4328125000000003E-5</v>
      </c>
      <c r="H75" s="56">
        <f t="shared" si="7"/>
        <v>1.1156640625000002E-6</v>
      </c>
      <c r="I75" s="56">
        <f t="shared" si="8"/>
        <v>-1.4818374991591555E-4</v>
      </c>
      <c r="J75" s="56">
        <f t="shared" si="9"/>
        <v>-4.8159718722672556E-6</v>
      </c>
      <c r="K75" s="56">
        <f t="shared" ca="1" si="10"/>
        <v>-7.511492122342615E-3</v>
      </c>
      <c r="L75" s="56">
        <f t="shared" ca="1" si="11"/>
        <v>8.7142575056477287E-6</v>
      </c>
      <c r="M75" s="56">
        <f t="shared" ca="1" si="12"/>
        <v>860697174541.65491</v>
      </c>
      <c r="N75" s="56">
        <f t="shared" ca="1" si="13"/>
        <v>78236877967.36467</v>
      </c>
      <c r="O75" s="56">
        <f t="shared" ca="1" si="14"/>
        <v>15155407161.495527</v>
      </c>
      <c r="P75" s="13">
        <f t="shared" ca="1" si="15"/>
        <v>2.9519921249298291E-3</v>
      </c>
      <c r="Q75" s="13"/>
      <c r="R75" s="13"/>
      <c r="S75" s="13"/>
    </row>
    <row r="76" spans="1:19">
      <c r="A76" s="117">
        <v>7086.5</v>
      </c>
      <c r="B76" s="117">
        <v>-2.0467990005272441E-2</v>
      </c>
      <c r="C76" s="13"/>
      <c r="D76" s="118">
        <f t="shared" si="3"/>
        <v>0.70865</v>
      </c>
      <c r="E76" s="118">
        <f t="shared" si="4"/>
        <v>-2.0467990005272441E-2</v>
      </c>
      <c r="F76" s="56">
        <f t="shared" si="5"/>
        <v>0.50218482249999996</v>
      </c>
      <c r="G76" s="56">
        <f t="shared" si="6"/>
        <v>0.35587327446462497</v>
      </c>
      <c r="H76" s="56">
        <f t="shared" si="7"/>
        <v>0.25218959594935647</v>
      </c>
      <c r="I76" s="56">
        <f t="shared" si="8"/>
        <v>-1.4504641117236315E-2</v>
      </c>
      <c r="J76" s="56">
        <f t="shared" si="9"/>
        <v>-1.0278713927729515E-2</v>
      </c>
      <c r="K76" s="56">
        <f t="shared" ca="1" si="10"/>
        <v>-2.3004799212061441E-2</v>
      </c>
      <c r="L76" s="56">
        <f t="shared" ca="1" si="11"/>
        <v>6.4354009516494363E-6</v>
      </c>
      <c r="M76" s="56">
        <f t="shared" ca="1" si="12"/>
        <v>445749143003.60681</v>
      </c>
      <c r="N76" s="56">
        <f t="shared" ca="1" si="13"/>
        <v>10300152.597695071</v>
      </c>
      <c r="O76" s="56">
        <f t="shared" ca="1" si="14"/>
        <v>2169809921.2325802</v>
      </c>
      <c r="P76" s="13">
        <f t="shared" ca="1" si="15"/>
        <v>2.5368092067890001E-3</v>
      </c>
      <c r="Q76" s="13"/>
      <c r="R76" s="13"/>
      <c r="S76" s="13"/>
    </row>
    <row r="77" spans="1:19">
      <c r="A77" s="117">
        <v>7086.5</v>
      </c>
      <c r="B77" s="117">
        <v>-1.7267989998799749E-2</v>
      </c>
      <c r="C77" s="13"/>
      <c r="D77" s="118">
        <f t="shared" si="3"/>
        <v>0.70865</v>
      </c>
      <c r="E77" s="118">
        <f t="shared" si="4"/>
        <v>-1.7267989998799749E-2</v>
      </c>
      <c r="F77" s="56">
        <f t="shared" si="5"/>
        <v>0.50218482249999996</v>
      </c>
      <c r="G77" s="56">
        <f t="shared" si="6"/>
        <v>0.35587327446462497</v>
      </c>
      <c r="H77" s="56">
        <f t="shared" si="7"/>
        <v>0.25218959594935647</v>
      </c>
      <c r="I77" s="56">
        <f t="shared" si="8"/>
        <v>-1.2236961112649441E-2</v>
      </c>
      <c r="J77" s="56">
        <f t="shared" si="9"/>
        <v>-8.6717224924790261E-3</v>
      </c>
      <c r="K77" s="56">
        <f t="shared" ca="1" si="10"/>
        <v>-2.3004799212061441E-2</v>
      </c>
      <c r="L77" s="56">
        <f t="shared" ca="1" si="11"/>
        <v>3.2910979949364231E-5</v>
      </c>
      <c r="M77" s="56">
        <f t="shared" ca="1" si="12"/>
        <v>445749143003.60681</v>
      </c>
      <c r="N77" s="56">
        <f t="shared" ca="1" si="13"/>
        <v>10300152.597695071</v>
      </c>
      <c r="O77" s="56">
        <f t="shared" ca="1" si="14"/>
        <v>2169809921.2325802</v>
      </c>
      <c r="P77" s="13">
        <f t="shared" ca="1" si="15"/>
        <v>5.736809213261692E-3</v>
      </c>
      <c r="Q77" s="13"/>
      <c r="R77" s="13"/>
      <c r="S77" s="13"/>
    </row>
    <row r="78" spans="1:19">
      <c r="A78" s="117">
        <v>7281</v>
      </c>
      <c r="B78" s="117">
        <v>-1.6740060003940016E-2</v>
      </c>
      <c r="C78" s="13"/>
      <c r="D78" s="118">
        <f t="shared" si="3"/>
        <v>0.72809999999999997</v>
      </c>
      <c r="E78" s="118">
        <f t="shared" si="4"/>
        <v>-1.6740060003940016E-2</v>
      </c>
      <c r="F78" s="56">
        <f t="shared" si="5"/>
        <v>0.53012960999999992</v>
      </c>
      <c r="G78" s="56">
        <f t="shared" si="6"/>
        <v>0.38598736904099995</v>
      </c>
      <c r="H78" s="56">
        <f t="shared" si="7"/>
        <v>0.28103740339875199</v>
      </c>
      <c r="I78" s="56">
        <f t="shared" si="8"/>
        <v>-1.2188437688868726E-2</v>
      </c>
      <c r="J78" s="56">
        <f t="shared" si="9"/>
        <v>-8.8744014812653198E-3</v>
      </c>
      <c r="K78" s="56">
        <f t="shared" ca="1" si="10"/>
        <v>-2.3426436138282141E-2</v>
      </c>
      <c r="L78" s="56">
        <f t="shared" ca="1" si="11"/>
        <v>4.4707625809899938E-5</v>
      </c>
      <c r="M78" s="56">
        <f t="shared" ca="1" si="12"/>
        <v>433568634815.44879</v>
      </c>
      <c r="N78" s="56">
        <f t="shared" ca="1" si="13"/>
        <v>156117917.84684888</v>
      </c>
      <c r="O78" s="56">
        <f t="shared" ca="1" si="14"/>
        <v>1923821698.3039804</v>
      </c>
      <c r="P78" s="13">
        <f t="shared" ca="1" si="15"/>
        <v>6.686376134342125E-3</v>
      </c>
      <c r="Q78" s="13"/>
      <c r="R78" s="13"/>
      <c r="S78" s="13"/>
    </row>
    <row r="79" spans="1:19">
      <c r="A79" s="117">
        <v>8199</v>
      </c>
      <c r="B79" s="117">
        <v>-1.9044740001845639E-2</v>
      </c>
      <c r="C79" s="13"/>
      <c r="D79" s="118">
        <f t="shared" si="3"/>
        <v>0.81989999999999996</v>
      </c>
      <c r="E79" s="118">
        <f t="shared" si="4"/>
        <v>-1.9044740001845639E-2</v>
      </c>
      <c r="F79" s="56">
        <f t="shared" si="5"/>
        <v>0.67223600999999988</v>
      </c>
      <c r="G79" s="56">
        <f t="shared" si="6"/>
        <v>0.55116630459899985</v>
      </c>
      <c r="H79" s="56">
        <f t="shared" si="7"/>
        <v>0.45190125314071994</v>
      </c>
      <c r="I79" s="56">
        <f t="shared" si="8"/>
        <v>-1.5614782327513239E-2</v>
      </c>
      <c r="J79" s="56">
        <f t="shared" si="9"/>
        <v>-1.2802560030328104E-2</v>
      </c>
      <c r="K79" s="56">
        <f t="shared" ca="1" si="10"/>
        <v>-2.539832859226325E-2</v>
      </c>
      <c r="L79" s="56">
        <f t="shared" ca="1" si="11"/>
        <v>4.0368087976284844E-5</v>
      </c>
      <c r="M79" s="56">
        <f t="shared" ca="1" si="12"/>
        <v>376776575259.3833</v>
      </c>
      <c r="N79" s="56">
        <f t="shared" ca="1" si="13"/>
        <v>3270165436.5477204</v>
      </c>
      <c r="O79" s="56">
        <f t="shared" ca="1" si="14"/>
        <v>938379645.33841181</v>
      </c>
      <c r="P79" s="13">
        <f t="shared" ca="1" si="15"/>
        <v>6.3535885904176109E-3</v>
      </c>
      <c r="Q79" s="13"/>
      <c r="R79" s="13"/>
      <c r="S79" s="13"/>
    </row>
    <row r="80" spans="1:19">
      <c r="A80" s="117">
        <v>8266</v>
      </c>
      <c r="B80" s="117">
        <v>-1.7891160008730367E-2</v>
      </c>
      <c r="C80" s="13"/>
      <c r="D80" s="118">
        <f t="shared" si="3"/>
        <v>0.8266</v>
      </c>
      <c r="E80" s="118">
        <f t="shared" si="4"/>
        <v>-1.7891160008730367E-2</v>
      </c>
      <c r="F80" s="56">
        <f t="shared" si="5"/>
        <v>0.68326756</v>
      </c>
      <c r="G80" s="56">
        <f t="shared" si="6"/>
        <v>0.56478896509599996</v>
      </c>
      <c r="H80" s="56">
        <f t="shared" si="7"/>
        <v>0.46685455854835362</v>
      </c>
      <c r="I80" s="56">
        <f t="shared" si="8"/>
        <v>-1.4788832863216521E-2</v>
      </c>
      <c r="J80" s="56">
        <f t="shared" si="9"/>
        <v>-1.2224449244734776E-2</v>
      </c>
      <c r="K80" s="56">
        <f t="shared" ca="1" si="10"/>
        <v>-2.5541073997977056E-2</v>
      </c>
      <c r="L80" s="56">
        <f t="shared" ca="1" si="11"/>
        <v>5.8521184042872194E-5</v>
      </c>
      <c r="M80" s="56">
        <f t="shared" ca="1" si="12"/>
        <v>372686204593.40466</v>
      </c>
      <c r="N80" s="56">
        <f t="shared" ca="1" si="13"/>
        <v>3660618290.5976524</v>
      </c>
      <c r="O80" s="56">
        <f t="shared" ca="1" si="14"/>
        <v>878661169.89411473</v>
      </c>
      <c r="P80" s="13">
        <f t="shared" ca="1" si="15"/>
        <v>7.6499139892466893E-3</v>
      </c>
      <c r="Q80" s="13"/>
      <c r="R80" s="13"/>
      <c r="S80" s="13"/>
    </row>
    <row r="81" spans="1:19">
      <c r="A81" s="117">
        <v>9561.5</v>
      </c>
      <c r="B81" s="117">
        <v>-2.1590121592453215E-2</v>
      </c>
      <c r="C81" s="13"/>
      <c r="D81" s="118">
        <f t="shared" si="3"/>
        <v>0.95615000000000006</v>
      </c>
      <c r="E81" s="118">
        <f t="shared" si="4"/>
        <v>-2.1590121592453215E-2</v>
      </c>
      <c r="F81" s="56">
        <f t="shared" si="5"/>
        <v>0.91422282250000009</v>
      </c>
      <c r="G81" s="56">
        <f t="shared" si="6"/>
        <v>0.87413415173337516</v>
      </c>
      <c r="H81" s="56">
        <f t="shared" si="7"/>
        <v>0.83580336917986664</v>
      </c>
      <c r="I81" s="56">
        <f t="shared" si="8"/>
        <v>-2.0643394760624142E-2</v>
      </c>
      <c r="J81" s="56">
        <f t="shared" si="9"/>
        <v>-1.9738181900370775E-2</v>
      </c>
      <c r="K81" s="56">
        <f t="shared" ca="1" si="10"/>
        <v>-2.8269809045307862E-2</v>
      </c>
      <c r="L81" s="56">
        <f t="shared" ca="1" si="11"/>
        <v>4.4618224467823789E-5</v>
      </c>
      <c r="M81" s="56">
        <f t="shared" ca="1" si="12"/>
        <v>295563284472.45111</v>
      </c>
      <c r="N81" s="56">
        <f t="shared" ca="1" si="13"/>
        <v>15913713486.14295</v>
      </c>
      <c r="O81" s="56">
        <f t="shared" ca="1" si="14"/>
        <v>96207460.110940307</v>
      </c>
      <c r="P81" s="13">
        <f t="shared" ca="1" si="15"/>
        <v>6.6796874528546463E-3</v>
      </c>
      <c r="Q81" s="13"/>
      <c r="R81" s="13"/>
      <c r="S81" s="13"/>
    </row>
    <row r="82" spans="1:19">
      <c r="A82" s="117">
        <v>9606.5</v>
      </c>
      <c r="B82" s="117">
        <v>-2.0963189999747556E-2</v>
      </c>
      <c r="C82" s="13"/>
      <c r="D82" s="118">
        <f t="shared" si="3"/>
        <v>0.96065</v>
      </c>
      <c r="E82" s="118">
        <f t="shared" si="4"/>
        <v>-2.0963189999747556E-2</v>
      </c>
      <c r="F82" s="56">
        <f t="shared" si="5"/>
        <v>0.92284842249999999</v>
      </c>
      <c r="G82" s="56">
        <f t="shared" si="6"/>
        <v>0.88653433707462503</v>
      </c>
      <c r="H82" s="56">
        <f t="shared" si="7"/>
        <v>0.85164921091073853</v>
      </c>
      <c r="I82" s="56">
        <f t="shared" si="8"/>
        <v>-2.0138288473257489E-2</v>
      </c>
      <c r="J82" s="56">
        <f t="shared" si="9"/>
        <v>-1.9345846821834808E-2</v>
      </c>
      <c r="K82" s="56">
        <f t="shared" ca="1" si="10"/>
        <v>-2.8363521482190141E-2</v>
      </c>
      <c r="L82" s="56">
        <f t="shared" ca="1" si="11"/>
        <v>5.4764906050030873E-5</v>
      </c>
      <c r="M82" s="56">
        <f t="shared" ca="1" si="12"/>
        <v>292962643966.7832</v>
      </c>
      <c r="N82" s="56">
        <f t="shared" ca="1" si="13"/>
        <v>16507362158.373304</v>
      </c>
      <c r="O82" s="56">
        <f t="shared" ca="1" si="14"/>
        <v>82746082.468193904</v>
      </c>
      <c r="P82" s="13">
        <f t="shared" ca="1" si="15"/>
        <v>7.4003314824425855E-3</v>
      </c>
      <c r="Q82" s="13"/>
      <c r="R82" s="13"/>
      <c r="S82" s="13"/>
    </row>
    <row r="83" spans="1:19">
      <c r="A83" s="117">
        <v>9758</v>
      </c>
      <c r="B83" s="117">
        <v>-2.0483080006670207E-2</v>
      </c>
      <c r="C83" s="13"/>
      <c r="D83" s="118">
        <f t="shared" si="3"/>
        <v>0.9758</v>
      </c>
      <c r="E83" s="118">
        <f t="shared" si="4"/>
        <v>-2.0483080006670207E-2</v>
      </c>
      <c r="F83" s="56">
        <f t="shared" si="5"/>
        <v>0.95218564000000006</v>
      </c>
      <c r="G83" s="56">
        <f t="shared" si="6"/>
        <v>0.9291427475120001</v>
      </c>
      <c r="H83" s="56">
        <f t="shared" si="7"/>
        <v>0.90665749302220966</v>
      </c>
      <c r="I83" s="56">
        <f t="shared" si="8"/>
        <v>-1.9987389470508789E-2</v>
      </c>
      <c r="J83" s="56">
        <f t="shared" si="9"/>
        <v>-1.9503694645322478E-2</v>
      </c>
      <c r="K83" s="56">
        <f t="shared" ca="1" si="10"/>
        <v>-2.8678491038372649E-2</v>
      </c>
      <c r="L83" s="56">
        <f t="shared" ca="1" si="11"/>
        <v>6.716476197855009E-5</v>
      </c>
      <c r="M83" s="56">
        <f t="shared" ca="1" si="12"/>
        <v>284251659555.55518</v>
      </c>
      <c r="N83" s="56">
        <f t="shared" ca="1" si="13"/>
        <v>18592768877.861744</v>
      </c>
      <c r="O83" s="56">
        <f t="shared" ca="1" si="14"/>
        <v>44727126.470456965</v>
      </c>
      <c r="P83" s="13">
        <f t="shared" ca="1" si="15"/>
        <v>8.1954110317024424E-3</v>
      </c>
      <c r="Q83" s="13"/>
      <c r="R83" s="13"/>
      <c r="S83" s="13"/>
    </row>
    <row r="84" spans="1:19">
      <c r="A84" s="117">
        <v>9852</v>
      </c>
      <c r="B84" s="117">
        <v>-2.0885520003503188E-2</v>
      </c>
      <c r="C84" s="13"/>
      <c r="D84" s="118">
        <f t="shared" si="3"/>
        <v>0.98519999999999996</v>
      </c>
      <c r="E84" s="118">
        <f t="shared" si="4"/>
        <v>-2.0885520003503188E-2</v>
      </c>
      <c r="F84" s="56">
        <f t="shared" si="5"/>
        <v>0.97061903999999988</v>
      </c>
      <c r="G84" s="56">
        <f t="shared" si="6"/>
        <v>0.9562538782079999</v>
      </c>
      <c r="H84" s="56">
        <f t="shared" si="7"/>
        <v>0.94210132081052134</v>
      </c>
      <c r="I84" s="56">
        <f t="shared" si="8"/>
        <v>-2.057641430745134E-2</v>
      </c>
      <c r="J84" s="56">
        <f t="shared" si="9"/>
        <v>-2.0271883375701058E-2</v>
      </c>
      <c r="K84" s="56">
        <f t="shared" ca="1" si="10"/>
        <v>-2.8873507636439432E-2</v>
      </c>
      <c r="L84" s="56">
        <f t="shared" ca="1" si="11"/>
        <v>6.3807946423942371E-5</v>
      </c>
      <c r="M84" s="56">
        <f t="shared" ca="1" si="12"/>
        <v>278882227992.34906</v>
      </c>
      <c r="N84" s="56">
        <f t="shared" ca="1" si="13"/>
        <v>19954553368.297028</v>
      </c>
      <c r="O84" s="56">
        <f t="shared" ca="1" si="14"/>
        <v>26879169.618147559</v>
      </c>
      <c r="P84" s="13">
        <f t="shared" ca="1" si="15"/>
        <v>7.9879876329362436E-3</v>
      </c>
      <c r="Q84" s="13"/>
      <c r="R84" s="13"/>
      <c r="S84" s="13"/>
    </row>
    <row r="85" spans="1:19">
      <c r="A85" s="117">
        <v>12265.5</v>
      </c>
      <c r="B85" s="117">
        <v>-3.3387530005711596E-2</v>
      </c>
      <c r="C85" s="13"/>
      <c r="D85" s="118">
        <f t="shared" ref="D85:D147" si="16">A85/A$18</f>
        <v>1.22655</v>
      </c>
      <c r="E85" s="118">
        <f t="shared" ref="E85:E147" si="17">B85/B$18</f>
        <v>-3.3387530005711596E-2</v>
      </c>
      <c r="F85" s="56">
        <f t="shared" ref="F85:F147" si="18">D85*D85</f>
        <v>1.5044249025</v>
      </c>
      <c r="G85" s="56">
        <f t="shared" ref="G85:G147" si="19">D85*F85</f>
        <v>1.8452523641613752</v>
      </c>
      <c r="H85" s="56">
        <f t="shared" ref="H85:H147" si="20">F85*F85</f>
        <v>2.2632942872621347</v>
      </c>
      <c r="I85" s="56">
        <f t="shared" ref="I85:I147" si="21">E85*D85</f>
        <v>-4.0951474928505559E-2</v>
      </c>
      <c r="J85" s="56">
        <f t="shared" ref="J85:J147" si="22">I85*D85</f>
        <v>-5.0229031573558493E-2</v>
      </c>
      <c r="K85" s="56">
        <f t="shared" ref="K85:K147" ca="1" si="23">+E$4+E$5*D85+E$6*D85^2</f>
        <v>-3.3773126643832967E-2</v>
      </c>
      <c r="L85" s="56">
        <f t="shared" ref="L85:L147" ca="1" si="24">+(K85-E85)^2</f>
        <v>1.4868476733050292E-7</v>
      </c>
      <c r="M85" s="56">
        <f t="shared" ref="M85:M147" ca="1" si="25">(M$1-M$2*D85+M$3*F85)^2</f>
        <v>152542389426.12079</v>
      </c>
      <c r="N85" s="56">
        <f t="shared" ref="N85:N147" ca="1" si="26">(-M$2+M$4*D85-M$5*F85)^2</f>
        <v>74167355494.706146</v>
      </c>
      <c r="O85" s="56">
        <f t="shared" ref="O85:O147" ca="1" si="27">+(M$3-D85*M$5+F85*M$6)^2</f>
        <v>1276871789.2231922</v>
      </c>
      <c r="P85" s="13">
        <f t="shared" ref="P85:P147" ca="1" si="28">+E85-K85</f>
        <v>3.8559663812137018E-4</v>
      </c>
      <c r="Q85" s="13"/>
      <c r="R85" s="13"/>
      <c r="S85" s="13"/>
    </row>
    <row r="86" spans="1:19">
      <c r="A86" s="117">
        <v>12462</v>
      </c>
      <c r="B86" s="117">
        <v>-3.1934120001096744E-2</v>
      </c>
      <c r="C86" s="13"/>
      <c r="D86" s="118">
        <f t="shared" si="16"/>
        <v>1.2462</v>
      </c>
      <c r="E86" s="118">
        <f t="shared" si="17"/>
        <v>-3.1934120001096744E-2</v>
      </c>
      <c r="F86" s="56">
        <f t="shared" si="18"/>
        <v>1.5530144399999999</v>
      </c>
      <c r="G86" s="56">
        <f t="shared" si="19"/>
        <v>1.9353665951279999</v>
      </c>
      <c r="H86" s="56">
        <f t="shared" si="20"/>
        <v>2.4118538508485132</v>
      </c>
      <c r="I86" s="56">
        <f t="shared" si="21"/>
        <v>-3.9796300345366763E-2</v>
      </c>
      <c r="J86" s="56">
        <f t="shared" si="22"/>
        <v>-4.9594149490396061E-2</v>
      </c>
      <c r="K86" s="56">
        <f t="shared" ca="1" si="23"/>
        <v>-3.4162925924126467E-2</v>
      </c>
      <c r="L86" s="56">
        <f t="shared" ca="1" si="24"/>
        <v>4.9675758425323728E-6</v>
      </c>
      <c r="M86" s="56">
        <f t="shared" ca="1" si="25"/>
        <v>143431915507.12524</v>
      </c>
      <c r="N86" s="56">
        <f t="shared" ca="1" si="26"/>
        <v>80340198867.921173</v>
      </c>
      <c r="O86" s="56">
        <f t="shared" ca="1" si="27"/>
        <v>1541449670.9669006</v>
      </c>
      <c r="P86" s="13">
        <f t="shared" ca="1" si="28"/>
        <v>2.2288059230297225E-3</v>
      </c>
      <c r="Q86" s="13"/>
      <c r="R86" s="13"/>
      <c r="S86" s="13"/>
    </row>
    <row r="87" spans="1:19">
      <c r="A87" s="117">
        <v>13610</v>
      </c>
      <c r="B87" s="117">
        <v>-3.700859999662498E-2</v>
      </c>
      <c r="C87" s="13"/>
      <c r="D87" s="118">
        <f t="shared" si="16"/>
        <v>1.361</v>
      </c>
      <c r="E87" s="118">
        <f t="shared" si="17"/>
        <v>-3.700859999662498E-2</v>
      </c>
      <c r="F87" s="56">
        <f t="shared" si="18"/>
        <v>1.8523209999999999</v>
      </c>
      <c r="G87" s="56">
        <f t="shared" si="19"/>
        <v>2.5210088809999998</v>
      </c>
      <c r="H87" s="56">
        <f t="shared" si="20"/>
        <v>3.4310930870409995</v>
      </c>
      <c r="I87" s="56">
        <f t="shared" si="21"/>
        <v>-5.0368704595406599E-2</v>
      </c>
      <c r="J87" s="56">
        <f t="shared" si="22"/>
        <v>-6.8551806954348385E-2</v>
      </c>
      <c r="K87" s="56">
        <f t="shared" ca="1" si="23"/>
        <v>-3.641280021476475E-2</v>
      </c>
      <c r="L87" s="56">
        <f t="shared" ca="1" si="24"/>
        <v>3.5497738006469806E-7</v>
      </c>
      <c r="M87" s="56">
        <f t="shared" ca="1" si="25"/>
        <v>94613410762.176071</v>
      </c>
      <c r="N87" s="56">
        <f t="shared" ca="1" si="26"/>
        <v>122247799893.52205</v>
      </c>
      <c r="O87" s="56">
        <f t="shared" ca="1" si="27"/>
        <v>3655893372.866858</v>
      </c>
      <c r="P87" s="13">
        <f t="shared" ca="1" si="28"/>
        <v>-5.9579978186023036E-4</v>
      </c>
      <c r="Q87" s="13"/>
      <c r="R87" s="13"/>
      <c r="S87" s="13"/>
    </row>
    <row r="88" spans="1:19">
      <c r="A88" s="117">
        <v>13610.5</v>
      </c>
      <c r="B88" s="117">
        <v>-3.7452230004419107E-2</v>
      </c>
      <c r="C88" s="13"/>
      <c r="D88" s="118">
        <f t="shared" si="16"/>
        <v>1.3610500000000001</v>
      </c>
      <c r="E88" s="118">
        <f t="shared" si="17"/>
        <v>-3.7452230004419107E-2</v>
      </c>
      <c r="F88" s="56">
        <f t="shared" si="18"/>
        <v>1.8524571025000003</v>
      </c>
      <c r="G88" s="56">
        <f t="shared" si="19"/>
        <v>2.5212867393576257</v>
      </c>
      <c r="H88" s="56">
        <f t="shared" si="20"/>
        <v>3.4315973166026965</v>
      </c>
      <c r="I88" s="56">
        <f t="shared" si="21"/>
        <v>-5.097435764751463E-2</v>
      </c>
      <c r="J88" s="56">
        <f t="shared" si="22"/>
        <v>-6.9378649476149787E-2</v>
      </c>
      <c r="K88" s="56">
        <f t="shared" ca="1" si="23"/>
        <v>-3.641376992127103E-2</v>
      </c>
      <c r="L88" s="56">
        <f t="shared" ca="1" si="24"/>
        <v>1.0783993442919103E-6</v>
      </c>
      <c r="M88" s="56">
        <f t="shared" ca="1" si="25"/>
        <v>94593908249.292969</v>
      </c>
      <c r="N88" s="56">
        <f t="shared" ca="1" si="26"/>
        <v>122268302120.29601</v>
      </c>
      <c r="O88" s="56">
        <f t="shared" ca="1" si="27"/>
        <v>3657036798.7321386</v>
      </c>
      <c r="P88" s="13">
        <f t="shared" ca="1" si="28"/>
        <v>-1.0384600831480767E-3</v>
      </c>
      <c r="Q88" s="13"/>
      <c r="R88" s="13"/>
      <c r="S88" s="13"/>
    </row>
    <row r="89" spans="1:19">
      <c r="A89" s="117">
        <v>13614</v>
      </c>
      <c r="B89" s="117">
        <v>-3.6957639997126535E-2</v>
      </c>
      <c r="C89" s="13"/>
      <c r="D89" s="118">
        <f t="shared" si="16"/>
        <v>1.3613999999999999</v>
      </c>
      <c r="E89" s="118">
        <f t="shared" si="17"/>
        <v>-3.6957639997126535E-2</v>
      </c>
      <c r="F89" s="56">
        <f t="shared" si="18"/>
        <v>1.8534099599999998</v>
      </c>
      <c r="G89" s="56">
        <f t="shared" si="19"/>
        <v>2.5232323195439994</v>
      </c>
      <c r="H89" s="56">
        <f t="shared" si="20"/>
        <v>3.4351284798272008</v>
      </c>
      <c r="I89" s="56">
        <f t="shared" si="21"/>
        <v>-5.0314131092088064E-2</v>
      </c>
      <c r="J89" s="56">
        <f t="shared" si="22"/>
        <v>-6.8497658068768688E-2</v>
      </c>
      <c r="K89" s="56">
        <f t="shared" ca="1" si="23"/>
        <v>-3.6420557618047772E-2</v>
      </c>
      <c r="L89" s="56">
        <f t="shared" ca="1" si="24"/>
        <v>2.8845748191690374E-7</v>
      </c>
      <c r="M89" s="56">
        <f t="shared" ca="1" si="25"/>
        <v>94457436110.640549</v>
      </c>
      <c r="N89" s="56">
        <f t="shared" ca="1" si="26"/>
        <v>122411874146.83058</v>
      </c>
      <c r="O89" s="56">
        <f t="shared" ca="1" si="27"/>
        <v>3665046435.3165565</v>
      </c>
      <c r="P89" s="13">
        <f t="shared" ca="1" si="28"/>
        <v>-5.3708237907876266E-4</v>
      </c>
      <c r="Q89" s="13"/>
      <c r="R89" s="13"/>
      <c r="S89" s="13"/>
    </row>
    <row r="90" spans="1:19">
      <c r="A90" s="117">
        <v>13629.5</v>
      </c>
      <c r="B90" s="117">
        <v>-3.8010169999324717E-2</v>
      </c>
      <c r="C90" s="13"/>
      <c r="D90" s="118">
        <f t="shared" si="16"/>
        <v>1.3629500000000001</v>
      </c>
      <c r="E90" s="118">
        <f t="shared" si="17"/>
        <v>-3.8010169999324717E-2</v>
      </c>
      <c r="F90" s="56">
        <f t="shared" si="18"/>
        <v>1.8576327025000003</v>
      </c>
      <c r="G90" s="56">
        <f t="shared" si="19"/>
        <v>2.5318604918723757</v>
      </c>
      <c r="H90" s="56">
        <f t="shared" si="20"/>
        <v>3.4507992573974549</v>
      </c>
      <c r="I90" s="56">
        <f t="shared" si="21"/>
        <v>-5.1805961200579627E-2</v>
      </c>
      <c r="J90" s="56">
        <f t="shared" si="22"/>
        <v>-7.0608934818330013E-2</v>
      </c>
      <c r="K90" s="56">
        <f t="shared" ca="1" si="23"/>
        <v>-3.6450612185062493E-2</v>
      </c>
      <c r="L90" s="56">
        <f t="shared" ca="1" si="24"/>
        <v>2.4322205760263633E-6</v>
      </c>
      <c r="M90" s="56">
        <f t="shared" ca="1" si="25"/>
        <v>93854016519.102875</v>
      </c>
      <c r="N90" s="56">
        <f t="shared" ca="1" si="26"/>
        <v>123048880929.65007</v>
      </c>
      <c r="O90" s="56">
        <f t="shared" ca="1" si="27"/>
        <v>3700636734.359179</v>
      </c>
      <c r="P90" s="13">
        <f t="shared" ca="1" si="28"/>
        <v>-1.5595578142622232E-3</v>
      </c>
      <c r="Q90" s="13"/>
      <c r="R90" s="13"/>
      <c r="S90" s="13"/>
    </row>
    <row r="91" spans="1:19">
      <c r="A91" s="117">
        <v>13752</v>
      </c>
      <c r="B91" s="117">
        <v>-3.9199520004331134E-2</v>
      </c>
      <c r="C91" s="13"/>
      <c r="D91" s="118">
        <f t="shared" si="16"/>
        <v>1.3752</v>
      </c>
      <c r="E91" s="118">
        <f t="shared" si="17"/>
        <v>-3.9199520004331134E-2</v>
      </c>
      <c r="F91" s="56">
        <f t="shared" si="18"/>
        <v>1.89117504</v>
      </c>
      <c r="G91" s="56">
        <f t="shared" si="19"/>
        <v>2.6007439150080001</v>
      </c>
      <c r="H91" s="56">
        <f t="shared" si="20"/>
        <v>3.5765430319190017</v>
      </c>
      <c r="I91" s="56">
        <f t="shared" si="21"/>
        <v>-5.3907179909956172E-2</v>
      </c>
      <c r="J91" s="56">
        <f t="shared" si="22"/>
        <v>-7.4133153812171726E-2</v>
      </c>
      <c r="K91" s="56">
        <f t="shared" ca="1" si="23"/>
        <v>-3.6687839828254562E-2</v>
      </c>
      <c r="L91" s="56">
        <f t="shared" ca="1" si="24"/>
        <v>6.3085373068960408E-6</v>
      </c>
      <c r="M91" s="56">
        <f t="shared" ca="1" si="25"/>
        <v>89140373144.372696</v>
      </c>
      <c r="N91" s="56">
        <f t="shared" ca="1" si="26"/>
        <v>128151710483.39139</v>
      </c>
      <c r="O91" s="56">
        <f t="shared" ca="1" si="27"/>
        <v>3988783459.4931102</v>
      </c>
      <c r="P91" s="13">
        <f t="shared" ca="1" si="28"/>
        <v>-2.5116801760765722E-3</v>
      </c>
      <c r="Q91" s="13"/>
      <c r="R91" s="13"/>
      <c r="S91" s="13"/>
    </row>
    <row r="92" spans="1:19">
      <c r="A92" s="117">
        <v>13853</v>
      </c>
      <c r="B92" s="117">
        <v>-2.4612779998278711E-2</v>
      </c>
      <c r="C92" s="13"/>
      <c r="D92" s="118">
        <f t="shared" si="16"/>
        <v>1.3853</v>
      </c>
      <c r="E92" s="118">
        <f t="shared" si="17"/>
        <v>-2.4612779998278711E-2</v>
      </c>
      <c r="F92" s="56">
        <f t="shared" si="18"/>
        <v>1.91905609</v>
      </c>
      <c r="G92" s="56">
        <f t="shared" si="19"/>
        <v>2.6584684014770001</v>
      </c>
      <c r="H92" s="56">
        <f t="shared" si="20"/>
        <v>3.6827762765660879</v>
      </c>
      <c r="I92" s="56">
        <f t="shared" si="21"/>
        <v>-3.4096084131615495E-2</v>
      </c>
      <c r="J92" s="56">
        <f t="shared" si="22"/>
        <v>-4.7233305347526941E-2</v>
      </c>
      <c r="K92" s="56">
        <f t="shared" ca="1" si="23"/>
        <v>-3.688303048885784E-2</v>
      </c>
      <c r="L92" s="56">
        <f t="shared" ca="1" si="24"/>
        <v>1.5055904710155736E-4</v>
      </c>
      <c r="M92" s="56">
        <f t="shared" ca="1" si="25"/>
        <v>85328753993.584122</v>
      </c>
      <c r="N92" s="56">
        <f t="shared" ca="1" si="26"/>
        <v>132450843059.33951</v>
      </c>
      <c r="O92" s="56">
        <f t="shared" ca="1" si="27"/>
        <v>4235607694.7180505</v>
      </c>
      <c r="P92" s="13">
        <f t="shared" ca="1" si="28"/>
        <v>1.2270250490579129E-2</v>
      </c>
      <c r="Q92" s="13"/>
      <c r="R92" s="13"/>
      <c r="S92" s="13"/>
    </row>
    <row r="93" spans="1:19">
      <c r="A93" s="117">
        <v>13854.5</v>
      </c>
      <c r="B93" s="117">
        <v>-3.9513670002634171E-2</v>
      </c>
      <c r="C93" s="13"/>
      <c r="D93" s="118">
        <f t="shared" si="16"/>
        <v>1.3854500000000001</v>
      </c>
      <c r="E93" s="118">
        <f t="shared" si="17"/>
        <v>-3.9513670002634171E-2</v>
      </c>
      <c r="F93" s="56">
        <f t="shared" si="18"/>
        <v>1.9194717025000001</v>
      </c>
      <c r="G93" s="56">
        <f t="shared" si="19"/>
        <v>2.6593320702286252</v>
      </c>
      <c r="H93" s="56">
        <f t="shared" si="20"/>
        <v>3.684371616698249</v>
      </c>
      <c r="I93" s="56">
        <f t="shared" si="21"/>
        <v>-5.4744214105149513E-2</v>
      </c>
      <c r="J93" s="56">
        <f t="shared" si="22"/>
        <v>-7.5845371431979391E-2</v>
      </c>
      <c r="K93" s="56">
        <f t="shared" ca="1" si="23"/>
        <v>-3.6885926628057571E-2</v>
      </c>
      <c r="L93" s="56">
        <f t="shared" ca="1" si="24"/>
        <v>6.9050352426312213E-6</v>
      </c>
      <c r="M93" s="56">
        <f t="shared" ca="1" si="25"/>
        <v>85272660351.190674</v>
      </c>
      <c r="N93" s="56">
        <f t="shared" ca="1" si="26"/>
        <v>132515320968.32275</v>
      </c>
      <c r="O93" s="56">
        <f t="shared" ca="1" si="27"/>
        <v>4239336909.7468019</v>
      </c>
      <c r="P93" s="13">
        <f t="shared" ca="1" si="28"/>
        <v>-2.6277433745766007E-3</v>
      </c>
      <c r="Q93" s="13"/>
      <c r="R93" s="13"/>
      <c r="S93" s="13"/>
    </row>
    <row r="94" spans="1:19">
      <c r="A94" s="117">
        <v>13861</v>
      </c>
      <c r="B94" s="117">
        <v>-3.9810860005673021E-2</v>
      </c>
      <c r="C94" s="13"/>
      <c r="D94" s="118">
        <f t="shared" si="16"/>
        <v>1.3861000000000001</v>
      </c>
      <c r="E94" s="118">
        <f t="shared" si="17"/>
        <v>-3.9810860005673021E-2</v>
      </c>
      <c r="F94" s="56">
        <f t="shared" si="18"/>
        <v>1.9212732100000003</v>
      </c>
      <c r="G94" s="56">
        <f t="shared" si="19"/>
        <v>2.6630767963810005</v>
      </c>
      <c r="H94" s="56">
        <f t="shared" si="20"/>
        <v>3.6912907474637051</v>
      </c>
      <c r="I94" s="56">
        <f t="shared" si="21"/>
        <v>-5.5181833053863379E-2</v>
      </c>
      <c r="J94" s="56">
        <f t="shared" si="22"/>
        <v>-7.6487538795960042E-2</v>
      </c>
      <c r="K94" s="56">
        <f t="shared" ca="1" si="23"/>
        <v>-3.6898475640597124E-2</v>
      </c>
      <c r="L94" s="56">
        <f t="shared" ca="1" si="24"/>
        <v>8.4819826899385359E-6</v>
      </c>
      <c r="M94" s="56">
        <f t="shared" ca="1" si="25"/>
        <v>85029762844.689087</v>
      </c>
      <c r="N94" s="56">
        <f t="shared" ca="1" si="26"/>
        <v>132794938679.73006</v>
      </c>
      <c r="O94" s="56">
        <f t="shared" ca="1" si="27"/>
        <v>4255518403.7383437</v>
      </c>
      <c r="P94" s="13">
        <f t="shared" ca="1" si="28"/>
        <v>-2.9123843650758971E-3</v>
      </c>
      <c r="Q94" s="13"/>
      <c r="R94" s="13"/>
      <c r="S94" s="13"/>
    </row>
    <row r="95" spans="1:19">
      <c r="A95" s="117">
        <v>13924.5</v>
      </c>
      <c r="B95" s="117">
        <v>-4.1151869998429902E-2</v>
      </c>
      <c r="C95" s="13"/>
      <c r="D95" s="118">
        <f t="shared" si="16"/>
        <v>1.39245</v>
      </c>
      <c r="E95" s="118">
        <f t="shared" si="17"/>
        <v>-4.1151869998429902E-2</v>
      </c>
      <c r="F95" s="56">
        <f t="shared" si="18"/>
        <v>1.9389170025</v>
      </c>
      <c r="G95" s="56">
        <f t="shared" si="19"/>
        <v>2.6998449801311248</v>
      </c>
      <c r="H95" s="56">
        <f t="shared" si="20"/>
        <v>3.7593991425835851</v>
      </c>
      <c r="I95" s="56">
        <f t="shared" si="21"/>
        <v>-5.7301921379313718E-2</v>
      </c>
      <c r="J95" s="56">
        <f t="shared" si="22"/>
        <v>-7.9790060424625386E-2</v>
      </c>
      <c r="K95" s="56">
        <f t="shared" ca="1" si="23"/>
        <v>-3.7020990856423797E-2</v>
      </c>
      <c r="L95" s="56">
        <f t="shared" ca="1" si="24"/>
        <v>1.7064162485861098E-5</v>
      </c>
      <c r="M95" s="56">
        <f t="shared" ca="1" si="25"/>
        <v>82671846660.458679</v>
      </c>
      <c r="N95" s="56">
        <f t="shared" ca="1" si="26"/>
        <v>135544865409.07692</v>
      </c>
      <c r="O95" s="56">
        <f t="shared" ca="1" si="27"/>
        <v>4415446961.5614872</v>
      </c>
      <c r="P95" s="13">
        <f t="shared" ca="1" si="28"/>
        <v>-4.1308791420061053E-3</v>
      </c>
      <c r="Q95" s="13"/>
      <c r="R95" s="13"/>
      <c r="S95" s="13"/>
    </row>
    <row r="96" spans="1:19">
      <c r="A96" s="117">
        <v>14115.5</v>
      </c>
      <c r="B96" s="117">
        <v>-3.9218530000653118E-2</v>
      </c>
      <c r="C96" s="13"/>
      <c r="D96" s="118">
        <f t="shared" si="16"/>
        <v>1.4115500000000001</v>
      </c>
      <c r="E96" s="118">
        <f t="shared" si="17"/>
        <v>-3.9218530000653118E-2</v>
      </c>
      <c r="F96" s="56">
        <f t="shared" si="18"/>
        <v>1.9924734025000002</v>
      </c>
      <c r="G96" s="56">
        <f t="shared" si="19"/>
        <v>2.8124758312988756</v>
      </c>
      <c r="H96" s="56">
        <f t="shared" si="20"/>
        <v>3.9699502596699277</v>
      </c>
      <c r="I96" s="56">
        <f t="shared" si="21"/>
        <v>-5.5358916022421913E-2</v>
      </c>
      <c r="J96" s="56">
        <f t="shared" si="22"/>
        <v>-7.814187791144965E-2</v>
      </c>
      <c r="K96" s="56">
        <f t="shared" ca="1" si="23"/>
        <v>-3.7388637444137139E-2</v>
      </c>
      <c r="L96" s="56">
        <f t="shared" ca="1" si="24"/>
        <v>3.3485067683925847E-6</v>
      </c>
      <c r="M96" s="56">
        <f t="shared" ca="1" si="25"/>
        <v>75745681832.286026</v>
      </c>
      <c r="N96" s="56">
        <f t="shared" ca="1" si="26"/>
        <v>144017442537.27936</v>
      </c>
      <c r="O96" s="56">
        <f t="shared" ca="1" si="27"/>
        <v>4916885456.639595</v>
      </c>
      <c r="P96" s="13">
        <f t="shared" ca="1" si="28"/>
        <v>-1.8298925565159788E-3</v>
      </c>
      <c r="Q96" s="13"/>
      <c r="R96" s="13"/>
      <c r="S96" s="13"/>
    </row>
    <row r="97" spans="1:19">
      <c r="A97" s="117">
        <v>14119.5</v>
      </c>
      <c r="B97" s="117">
        <v>-3.7967570002365392E-2</v>
      </c>
      <c r="C97" s="13"/>
      <c r="D97" s="118">
        <f t="shared" si="16"/>
        <v>1.41195</v>
      </c>
      <c r="E97" s="118">
        <f t="shared" si="17"/>
        <v>-3.7967570002365392E-2</v>
      </c>
      <c r="F97" s="56">
        <f t="shared" si="18"/>
        <v>1.9936028025000001</v>
      </c>
      <c r="G97" s="56">
        <f t="shared" si="19"/>
        <v>2.8148674769898752</v>
      </c>
      <c r="H97" s="56">
        <f t="shared" si="20"/>
        <v>3.9744521341358543</v>
      </c>
      <c r="I97" s="56">
        <f t="shared" si="21"/>
        <v>-5.3608310464839819E-2</v>
      </c>
      <c r="J97" s="56">
        <f t="shared" si="22"/>
        <v>-7.5692253960830583E-2</v>
      </c>
      <c r="K97" s="56">
        <f t="shared" ca="1" si="23"/>
        <v>-3.7396322989226433E-2</v>
      </c>
      <c r="L97" s="56">
        <f t="shared" ca="1" si="24"/>
        <v>3.2632315002018211E-7</v>
      </c>
      <c r="M97" s="56">
        <f t="shared" ca="1" si="25"/>
        <v>75603330041.219055</v>
      </c>
      <c r="N97" s="56">
        <f t="shared" ca="1" si="26"/>
        <v>144198126587.71338</v>
      </c>
      <c r="O97" s="56">
        <f t="shared" ca="1" si="27"/>
        <v>4927716995.2457809</v>
      </c>
      <c r="P97" s="13">
        <f t="shared" ca="1" si="28"/>
        <v>-5.7124701313895909E-4</v>
      </c>
      <c r="Q97" s="13"/>
      <c r="R97" s="13"/>
      <c r="S97" s="13"/>
    </row>
    <row r="98" spans="1:19">
      <c r="A98" s="117">
        <v>14920</v>
      </c>
      <c r="B98" s="117">
        <v>-4.2219199996907264E-2</v>
      </c>
      <c r="C98" s="13"/>
      <c r="D98" s="118">
        <f t="shared" si="16"/>
        <v>1.492</v>
      </c>
      <c r="E98" s="118">
        <f t="shared" si="17"/>
        <v>-4.2219199996907264E-2</v>
      </c>
      <c r="F98" s="56">
        <f t="shared" si="18"/>
        <v>2.226064</v>
      </c>
      <c r="G98" s="56">
        <f t="shared" si="19"/>
        <v>3.3212874879999998</v>
      </c>
      <c r="H98" s="56">
        <f t="shared" si="20"/>
        <v>4.9553609320960001</v>
      </c>
      <c r="I98" s="56">
        <f t="shared" si="21"/>
        <v>-6.2991046395385636E-2</v>
      </c>
      <c r="J98" s="56">
        <f t="shared" si="22"/>
        <v>-9.3982641221915367E-2</v>
      </c>
      <c r="K98" s="56">
        <f t="shared" ca="1" si="23"/>
        <v>-3.8922949367272641E-2</v>
      </c>
      <c r="L98" s="56">
        <f t="shared" ca="1" si="24"/>
        <v>1.0865268213366647E-5</v>
      </c>
      <c r="M98" s="56">
        <f t="shared" ca="1" si="25"/>
        <v>49448451777.467186</v>
      </c>
      <c r="N98" s="56">
        <f t="shared" ca="1" si="26"/>
        <v>183104067603.13123</v>
      </c>
      <c r="O98" s="56">
        <f t="shared" ca="1" si="27"/>
        <v>7377553815.0365705</v>
      </c>
      <c r="P98" s="13">
        <f t="shared" ca="1" si="28"/>
        <v>-3.2962506296346228E-3</v>
      </c>
      <c r="Q98" s="13"/>
      <c r="R98" s="13"/>
      <c r="S98" s="13"/>
    </row>
    <row r="99" spans="1:19">
      <c r="A99" s="117">
        <v>14935</v>
      </c>
      <c r="B99" s="117">
        <v>-4.0028100003837608E-2</v>
      </c>
      <c r="C99" s="13"/>
      <c r="D99" s="118">
        <f t="shared" si="16"/>
        <v>1.4935</v>
      </c>
      <c r="E99" s="118">
        <f t="shared" si="17"/>
        <v>-4.0028100003837608E-2</v>
      </c>
      <c r="F99" s="56">
        <f t="shared" si="18"/>
        <v>2.2305422500000001</v>
      </c>
      <c r="G99" s="56">
        <f t="shared" si="19"/>
        <v>3.3313148503750001</v>
      </c>
      <c r="H99" s="56">
        <f t="shared" si="20"/>
        <v>4.9753187290350631</v>
      </c>
      <c r="I99" s="56">
        <f t="shared" si="21"/>
        <v>-5.978196735573147E-2</v>
      </c>
      <c r="J99" s="56">
        <f t="shared" si="22"/>
        <v>-8.9284368245784951E-2</v>
      </c>
      <c r="K99" s="56">
        <f t="shared" ca="1" si="23"/>
        <v>-3.8951338372507922E-2</v>
      </c>
      <c r="L99" s="56">
        <f t="shared" ca="1" si="24"/>
        <v>1.1594156107037655E-6</v>
      </c>
      <c r="M99" s="56">
        <f t="shared" ca="1" si="25"/>
        <v>49004332015.312378</v>
      </c>
      <c r="N99" s="56">
        <f t="shared" ca="1" si="26"/>
        <v>183886290513.76971</v>
      </c>
      <c r="O99" s="56">
        <f t="shared" ca="1" si="27"/>
        <v>7428970001.9527006</v>
      </c>
      <c r="P99" s="13">
        <f t="shared" ca="1" si="28"/>
        <v>-1.0767616313296854E-3</v>
      </c>
      <c r="Q99" s="13"/>
      <c r="R99" s="13"/>
      <c r="S99" s="13"/>
    </row>
    <row r="100" spans="1:19">
      <c r="A100" s="117">
        <v>14937</v>
      </c>
      <c r="B100" s="117">
        <v>-3.8202620002266485E-2</v>
      </c>
      <c r="C100" s="13"/>
      <c r="D100" s="118">
        <f t="shared" si="16"/>
        <v>1.4937</v>
      </c>
      <c r="E100" s="118">
        <f t="shared" si="17"/>
        <v>-3.8202620002266485E-2</v>
      </c>
      <c r="F100" s="56">
        <f t="shared" si="18"/>
        <v>2.23113969</v>
      </c>
      <c r="G100" s="56">
        <f t="shared" si="19"/>
        <v>3.332653354953</v>
      </c>
      <c r="H100" s="56">
        <f t="shared" si="20"/>
        <v>4.9779843162932957</v>
      </c>
      <c r="I100" s="56">
        <f t="shared" si="21"/>
        <v>-5.7063253497385447E-2</v>
      </c>
      <c r="J100" s="56">
        <f t="shared" si="22"/>
        <v>-8.5235381749044645E-2</v>
      </c>
      <c r="K100" s="56">
        <f t="shared" ca="1" si="23"/>
        <v>-3.8955122969056954E-2</v>
      </c>
      <c r="L100" s="56">
        <f t="shared" ca="1" si="24"/>
        <v>5.6626071502845807E-7</v>
      </c>
      <c r="M100" s="56">
        <f t="shared" ca="1" si="25"/>
        <v>48945248476.487617</v>
      </c>
      <c r="N100" s="56">
        <f t="shared" ca="1" si="26"/>
        <v>183990737601.07135</v>
      </c>
      <c r="O100" s="56">
        <f t="shared" ca="1" si="27"/>
        <v>7435841230.7911844</v>
      </c>
      <c r="P100" s="13">
        <f t="shared" ca="1" si="28"/>
        <v>7.5250296679046924E-4</v>
      </c>
      <c r="Q100" s="13"/>
      <c r="R100" s="13"/>
      <c r="S100" s="13"/>
    </row>
    <row r="101" spans="1:19">
      <c r="A101" s="117">
        <v>14937.5</v>
      </c>
      <c r="B101" s="117">
        <v>-4.6346250004717149E-2</v>
      </c>
      <c r="C101" s="13"/>
      <c r="D101" s="118">
        <f t="shared" si="16"/>
        <v>1.4937499999999999</v>
      </c>
      <c r="E101" s="118">
        <f t="shared" si="17"/>
        <v>-4.6346250004717149E-2</v>
      </c>
      <c r="F101" s="56">
        <f t="shared" si="18"/>
        <v>2.2312890624999997</v>
      </c>
      <c r="G101" s="56">
        <f t="shared" si="19"/>
        <v>3.3329880371093745</v>
      </c>
      <c r="H101" s="56">
        <f t="shared" si="20"/>
        <v>4.9786508804321272</v>
      </c>
      <c r="I101" s="56">
        <f t="shared" si="21"/>
        <v>-6.9229710944546233E-2</v>
      </c>
      <c r="J101" s="56">
        <f t="shared" si="22"/>
        <v>-0.10341188072341594</v>
      </c>
      <c r="K101" s="56">
        <f t="shared" ca="1" si="23"/>
        <v>-3.895606909598285E-2</v>
      </c>
      <c r="L101" s="56">
        <f t="shared" ca="1" si="24"/>
        <v>5.4614773863820914E-5</v>
      </c>
      <c r="M101" s="56">
        <f t="shared" ca="1" si="25"/>
        <v>48930482464.187691</v>
      </c>
      <c r="N101" s="56">
        <f t="shared" ca="1" si="26"/>
        <v>184016854915.56702</v>
      </c>
      <c r="O101" s="56">
        <f t="shared" ca="1" si="27"/>
        <v>7437559616.9101944</v>
      </c>
      <c r="P101" s="13">
        <f t="shared" ca="1" si="28"/>
        <v>-7.3901809087342993E-3</v>
      </c>
      <c r="Q101" s="13"/>
      <c r="R101" s="13"/>
      <c r="S101" s="13"/>
    </row>
    <row r="102" spans="1:19">
      <c r="A102" s="117">
        <v>15007.5</v>
      </c>
      <c r="B102" s="117">
        <v>-4.2554450003081001E-2</v>
      </c>
      <c r="C102" s="13"/>
      <c r="D102" s="118">
        <f t="shared" si="16"/>
        <v>1.50075</v>
      </c>
      <c r="E102" s="118">
        <f t="shared" si="17"/>
        <v>-4.2554450003081001E-2</v>
      </c>
      <c r="F102" s="56">
        <f t="shared" si="18"/>
        <v>2.2522505625</v>
      </c>
      <c r="G102" s="56">
        <f t="shared" si="19"/>
        <v>3.380065031671875</v>
      </c>
      <c r="H102" s="56">
        <f t="shared" si="20"/>
        <v>5.0726325962815668</v>
      </c>
      <c r="I102" s="56">
        <f t="shared" si="21"/>
        <v>-6.3863590842123813E-2</v>
      </c>
      <c r="J102" s="56">
        <f t="shared" si="22"/>
        <v>-9.5843283956317318E-2</v>
      </c>
      <c r="K102" s="56">
        <f t="shared" ca="1" si="23"/>
        <v>-3.9088439175156871E-2</v>
      </c>
      <c r="L102" s="56">
        <f t="shared" ca="1" si="24"/>
        <v>1.2013231059287318E-5</v>
      </c>
      <c r="M102" s="56">
        <f t="shared" ca="1" si="25"/>
        <v>46882537176.220695</v>
      </c>
      <c r="N102" s="56">
        <f t="shared" ca="1" si="26"/>
        <v>187695198360.06143</v>
      </c>
      <c r="O102" s="56">
        <f t="shared" ca="1" si="27"/>
        <v>7680424675.8934755</v>
      </c>
      <c r="P102" s="13">
        <f t="shared" ca="1" si="28"/>
        <v>-3.4660108279241306E-3</v>
      </c>
      <c r="Q102" s="13"/>
      <c r="R102" s="13"/>
      <c r="S102" s="13"/>
    </row>
    <row r="103" spans="1:19">
      <c r="A103" s="117">
        <v>15007.5</v>
      </c>
      <c r="B103" s="117">
        <v>-4.2554450003081001E-2</v>
      </c>
      <c r="C103" s="13"/>
      <c r="D103" s="118">
        <f t="shared" si="16"/>
        <v>1.50075</v>
      </c>
      <c r="E103" s="118">
        <f t="shared" si="17"/>
        <v>-4.2554450003081001E-2</v>
      </c>
      <c r="F103" s="56">
        <f t="shared" si="18"/>
        <v>2.2522505625</v>
      </c>
      <c r="G103" s="56">
        <f t="shared" si="19"/>
        <v>3.380065031671875</v>
      </c>
      <c r="H103" s="56">
        <f t="shared" si="20"/>
        <v>5.0726325962815668</v>
      </c>
      <c r="I103" s="56">
        <f t="shared" si="21"/>
        <v>-6.3863590842123813E-2</v>
      </c>
      <c r="J103" s="56">
        <f t="shared" si="22"/>
        <v>-9.5843283956317318E-2</v>
      </c>
      <c r="K103" s="56">
        <f t="shared" ca="1" si="23"/>
        <v>-3.9088439175156871E-2</v>
      </c>
      <c r="L103" s="56">
        <f t="shared" ca="1" si="24"/>
        <v>1.2013231059287318E-5</v>
      </c>
      <c r="M103" s="56">
        <f t="shared" ca="1" si="25"/>
        <v>46882537176.220695</v>
      </c>
      <c r="N103" s="56">
        <f t="shared" ca="1" si="26"/>
        <v>187695198360.06143</v>
      </c>
      <c r="O103" s="56">
        <f t="shared" ca="1" si="27"/>
        <v>7680424675.8934755</v>
      </c>
      <c r="P103" s="13">
        <f t="shared" ca="1" si="28"/>
        <v>-3.4660108279241306E-3</v>
      </c>
      <c r="Q103" s="13"/>
      <c r="R103" s="13"/>
      <c r="S103" s="13"/>
    </row>
    <row r="104" spans="1:19">
      <c r="A104" s="117">
        <v>15021.5</v>
      </c>
      <c r="B104" s="117">
        <v>-4.2876090003119316E-2</v>
      </c>
      <c r="C104" s="13"/>
      <c r="D104" s="118">
        <f t="shared" si="16"/>
        <v>1.5021500000000001</v>
      </c>
      <c r="E104" s="118">
        <f t="shared" si="17"/>
        <v>-4.2876090003119316E-2</v>
      </c>
      <c r="F104" s="56">
        <f t="shared" si="18"/>
        <v>2.2564546225000002</v>
      </c>
      <c r="G104" s="56">
        <f t="shared" si="19"/>
        <v>3.3895333111883756</v>
      </c>
      <c r="H104" s="56">
        <f t="shared" si="20"/>
        <v>5.0915874634016181</v>
      </c>
      <c r="I104" s="56">
        <f t="shared" si="21"/>
        <v>-6.4406318598185686E-2</v>
      </c>
      <c r="J104" s="56">
        <f t="shared" si="22"/>
        <v>-9.674795148226463E-2</v>
      </c>
      <c r="K104" s="56">
        <f t="shared" ca="1" si="23"/>
        <v>-3.9114892294543652E-2</v>
      </c>
      <c r="L104" s="56">
        <f t="shared" ca="1" si="24"/>
        <v>1.4146608202994827E-5</v>
      </c>
      <c r="M104" s="56">
        <f t="shared" ca="1" si="25"/>
        <v>46477563144.225418</v>
      </c>
      <c r="N104" s="56">
        <f t="shared" ca="1" si="26"/>
        <v>188436100668.41196</v>
      </c>
      <c r="O104" s="56">
        <f t="shared" ca="1" si="27"/>
        <v>7729545148.630024</v>
      </c>
      <c r="P104" s="13">
        <f t="shared" ca="1" si="28"/>
        <v>-3.7611977085756643E-3</v>
      </c>
      <c r="Q104" s="13"/>
      <c r="R104" s="13"/>
      <c r="S104" s="13"/>
    </row>
    <row r="105" spans="1:19">
      <c r="A105" s="117">
        <v>15027.5</v>
      </c>
      <c r="B105" s="117">
        <v>-4.3299650002154522E-2</v>
      </c>
      <c r="C105" s="13"/>
      <c r="D105" s="118">
        <f t="shared" si="16"/>
        <v>1.50275</v>
      </c>
      <c r="E105" s="118">
        <f t="shared" si="17"/>
        <v>-4.3299650002154522E-2</v>
      </c>
      <c r="F105" s="56">
        <f t="shared" si="18"/>
        <v>2.2582575624999999</v>
      </c>
      <c r="G105" s="56">
        <f t="shared" si="19"/>
        <v>3.3935965520468749</v>
      </c>
      <c r="H105" s="56">
        <f t="shared" si="20"/>
        <v>5.0997272185884412</v>
      </c>
      <c r="I105" s="56">
        <f t="shared" si="21"/>
        <v>-6.5068549040737708E-2</v>
      </c>
      <c r="J105" s="56">
        <f t="shared" si="22"/>
        <v>-9.7781762070968586E-2</v>
      </c>
      <c r="K105" s="56">
        <f t="shared" ca="1" si="23"/>
        <v>-3.9126227213418796E-2</v>
      </c>
      <c r="L105" s="56">
        <f t="shared" ca="1" si="24"/>
        <v>1.741745777353868E-5</v>
      </c>
      <c r="M105" s="56">
        <f t="shared" ca="1" si="25"/>
        <v>46304475585.197868</v>
      </c>
      <c r="N105" s="56">
        <f t="shared" ca="1" si="26"/>
        <v>188754165388.74918</v>
      </c>
      <c r="O105" s="56">
        <f t="shared" ca="1" si="27"/>
        <v>7750652808.5007982</v>
      </c>
      <c r="P105" s="13">
        <f t="shared" ca="1" si="28"/>
        <v>-4.1734227887357256E-3</v>
      </c>
      <c r="Q105" s="13"/>
      <c r="R105" s="13"/>
      <c r="S105" s="13"/>
    </row>
    <row r="106" spans="1:19">
      <c r="A106" s="117">
        <v>15034.5</v>
      </c>
      <c r="B106" s="117">
        <v>-4.331046999868704E-2</v>
      </c>
      <c r="C106" s="13"/>
      <c r="D106" s="118">
        <f t="shared" si="16"/>
        <v>1.50345</v>
      </c>
      <c r="E106" s="118">
        <f t="shared" si="17"/>
        <v>-4.331046999868704E-2</v>
      </c>
      <c r="F106" s="56">
        <f t="shared" si="18"/>
        <v>2.2603619024999997</v>
      </c>
      <c r="G106" s="56">
        <f t="shared" si="19"/>
        <v>3.3983411023136245</v>
      </c>
      <c r="H106" s="56">
        <f t="shared" si="20"/>
        <v>5.1092359302734183</v>
      </c>
      <c r="I106" s="56">
        <f t="shared" si="21"/>
        <v>-6.5115126119526023E-2</v>
      </c>
      <c r="J106" s="56">
        <f t="shared" si="22"/>
        <v>-9.7897336364401399E-2</v>
      </c>
      <c r="K106" s="56">
        <f t="shared" ca="1" si="23"/>
        <v>-3.9139449668452744E-2</v>
      </c>
      <c r="L106" s="56">
        <f t="shared" ca="1" si="24"/>
        <v>1.7397410595227814E-5</v>
      </c>
      <c r="M106" s="56">
        <f t="shared" ca="1" si="25"/>
        <v>46102899008.763985</v>
      </c>
      <c r="N106" s="56">
        <f t="shared" ca="1" si="26"/>
        <v>189125646979.43088</v>
      </c>
      <c r="O106" s="56">
        <f t="shared" ca="1" si="27"/>
        <v>7775320937.761775</v>
      </c>
      <c r="P106" s="13">
        <f t="shared" ca="1" si="28"/>
        <v>-4.1710203302342957E-3</v>
      </c>
      <c r="Q106" s="13"/>
      <c r="R106" s="13"/>
      <c r="S106" s="13"/>
    </row>
    <row r="107" spans="1:19">
      <c r="A107" s="117">
        <v>15035</v>
      </c>
      <c r="B107" s="117">
        <v>-4.2454099995666184E-2</v>
      </c>
      <c r="C107" s="13"/>
      <c r="D107" s="118">
        <f t="shared" si="16"/>
        <v>1.5035000000000001</v>
      </c>
      <c r="E107" s="118">
        <f t="shared" si="17"/>
        <v>-4.2454099995666184E-2</v>
      </c>
      <c r="F107" s="56">
        <f t="shared" si="18"/>
        <v>2.2605122500000001</v>
      </c>
      <c r="G107" s="56">
        <f t="shared" si="19"/>
        <v>3.3986801678750003</v>
      </c>
      <c r="H107" s="56">
        <f t="shared" si="20"/>
        <v>5.109915632400063</v>
      </c>
      <c r="I107" s="56">
        <f t="shared" si="21"/>
        <v>-6.3829739343484113E-2</v>
      </c>
      <c r="J107" s="56">
        <f t="shared" si="22"/>
        <v>-9.5968013102928365E-2</v>
      </c>
      <c r="K107" s="56">
        <f t="shared" ca="1" si="23"/>
        <v>-3.914039406289252E-2</v>
      </c>
      <c r="L107" s="56">
        <f t="shared" ca="1" si="24"/>
        <v>1.0980647008899379E-5</v>
      </c>
      <c r="M107" s="56">
        <f t="shared" ca="1" si="25"/>
        <v>46088515480.624435</v>
      </c>
      <c r="N107" s="56">
        <f t="shared" ca="1" si="26"/>
        <v>189152198118.22025</v>
      </c>
      <c r="O107" s="56">
        <f t="shared" ca="1" si="27"/>
        <v>7777084700.2189379</v>
      </c>
      <c r="P107" s="13">
        <f t="shared" ca="1" si="28"/>
        <v>-3.313705932773664E-3</v>
      </c>
      <c r="Q107" s="13"/>
      <c r="R107" s="13"/>
      <c r="S107" s="13"/>
    </row>
    <row r="108" spans="1:19">
      <c r="A108" s="117">
        <v>15035</v>
      </c>
      <c r="B108" s="117">
        <v>-4.2154099995968863E-2</v>
      </c>
      <c r="C108" s="13"/>
      <c r="D108" s="118">
        <f t="shared" si="16"/>
        <v>1.5035000000000001</v>
      </c>
      <c r="E108" s="118">
        <f t="shared" si="17"/>
        <v>-4.2154099995968863E-2</v>
      </c>
      <c r="F108" s="56">
        <f t="shared" si="18"/>
        <v>2.2605122500000001</v>
      </c>
      <c r="G108" s="56">
        <f t="shared" si="19"/>
        <v>3.3986801678750003</v>
      </c>
      <c r="H108" s="56">
        <f t="shared" si="20"/>
        <v>5.109915632400063</v>
      </c>
      <c r="I108" s="56">
        <f t="shared" si="21"/>
        <v>-6.3378689343939185E-2</v>
      </c>
      <c r="J108" s="56">
        <f t="shared" si="22"/>
        <v>-9.5289859428612567E-2</v>
      </c>
      <c r="K108" s="56">
        <f t="shared" ca="1" si="23"/>
        <v>-3.914039406289252E-2</v>
      </c>
      <c r="L108" s="56">
        <f t="shared" ca="1" si="24"/>
        <v>9.0824234510595567E-6</v>
      </c>
      <c r="M108" s="56">
        <f t="shared" ca="1" si="25"/>
        <v>46088515480.624435</v>
      </c>
      <c r="N108" s="56">
        <f t="shared" ca="1" si="26"/>
        <v>189152198118.22025</v>
      </c>
      <c r="O108" s="56">
        <f t="shared" ca="1" si="27"/>
        <v>7777084700.2189379</v>
      </c>
      <c r="P108" s="13">
        <f t="shared" ca="1" si="28"/>
        <v>-3.0137059330763438E-3</v>
      </c>
      <c r="Q108" s="13"/>
      <c r="R108" s="13"/>
      <c r="S108" s="13"/>
    </row>
    <row r="109" spans="1:19">
      <c r="A109" s="117">
        <v>15277.5</v>
      </c>
      <c r="B109" s="117">
        <v>-4.33146499999566E-2</v>
      </c>
      <c r="C109" s="13"/>
      <c r="D109" s="118">
        <f t="shared" si="16"/>
        <v>1.5277499999999999</v>
      </c>
      <c r="E109" s="118">
        <f t="shared" si="17"/>
        <v>-4.33146499999566E-2</v>
      </c>
      <c r="F109" s="56">
        <f t="shared" si="18"/>
        <v>2.3340200624999996</v>
      </c>
      <c r="G109" s="56">
        <f t="shared" si="19"/>
        <v>3.5657991504843745</v>
      </c>
      <c r="H109" s="56">
        <f t="shared" si="20"/>
        <v>5.447649652152502</v>
      </c>
      <c r="I109" s="56">
        <f t="shared" si="21"/>
        <v>-6.6173956537433687E-2</v>
      </c>
      <c r="J109" s="56">
        <f t="shared" si="22"/>
        <v>-0.10109726210006431</v>
      </c>
      <c r="K109" s="56">
        <f t="shared" ca="1" si="23"/>
        <v>-3.9597378278221802E-2</v>
      </c>
      <c r="L109" s="56">
        <f t="shared" ca="1" si="24"/>
        <v>1.381810905320919E-5</v>
      </c>
      <c r="M109" s="56">
        <f t="shared" ca="1" si="25"/>
        <v>39347542556.227234</v>
      </c>
      <c r="N109" s="56">
        <f t="shared" ca="1" si="26"/>
        <v>202294071656.69977</v>
      </c>
      <c r="O109" s="56">
        <f t="shared" ca="1" si="27"/>
        <v>8660286010.391346</v>
      </c>
      <c r="P109" s="13">
        <f t="shared" ca="1" si="28"/>
        <v>-3.7172717217347981E-3</v>
      </c>
      <c r="Q109" s="13"/>
      <c r="R109" s="13"/>
      <c r="S109" s="13"/>
    </row>
    <row r="110" spans="1:19">
      <c r="A110" s="117">
        <v>15277.5</v>
      </c>
      <c r="B110" s="117">
        <v>-4.33146499999566E-2</v>
      </c>
      <c r="C110" s="13"/>
      <c r="D110" s="118">
        <f t="shared" si="16"/>
        <v>1.5277499999999999</v>
      </c>
      <c r="E110" s="118">
        <f t="shared" si="17"/>
        <v>-4.33146499999566E-2</v>
      </c>
      <c r="F110" s="56">
        <f t="shared" si="18"/>
        <v>2.3340200624999996</v>
      </c>
      <c r="G110" s="56">
        <f t="shared" si="19"/>
        <v>3.5657991504843745</v>
      </c>
      <c r="H110" s="56">
        <f t="shared" si="20"/>
        <v>5.447649652152502</v>
      </c>
      <c r="I110" s="56">
        <f t="shared" si="21"/>
        <v>-6.6173956537433687E-2</v>
      </c>
      <c r="J110" s="56">
        <f t="shared" si="22"/>
        <v>-0.10109726210006431</v>
      </c>
      <c r="K110" s="56">
        <f t="shared" ca="1" si="23"/>
        <v>-3.9597378278221802E-2</v>
      </c>
      <c r="L110" s="56">
        <f t="shared" ca="1" si="24"/>
        <v>1.381810905320919E-5</v>
      </c>
      <c r="M110" s="56">
        <f t="shared" ca="1" si="25"/>
        <v>39347542556.227234</v>
      </c>
      <c r="N110" s="56">
        <f t="shared" ca="1" si="26"/>
        <v>202294071656.69977</v>
      </c>
      <c r="O110" s="56">
        <f t="shared" ca="1" si="27"/>
        <v>8660286010.391346</v>
      </c>
      <c r="P110" s="13">
        <f t="shared" ca="1" si="28"/>
        <v>-3.7172717217347981E-3</v>
      </c>
      <c r="Q110" s="13"/>
      <c r="R110" s="13"/>
      <c r="S110" s="13"/>
    </row>
    <row r="111" spans="1:19">
      <c r="A111" s="117">
        <v>15280.5</v>
      </c>
      <c r="B111" s="117">
        <v>-4.3376430003263522E-2</v>
      </c>
      <c r="C111" s="13"/>
      <c r="D111" s="118">
        <f t="shared" si="16"/>
        <v>1.5280499999999999</v>
      </c>
      <c r="E111" s="118">
        <f t="shared" si="17"/>
        <v>-4.3376430003263522E-2</v>
      </c>
      <c r="F111" s="56">
        <f t="shared" si="18"/>
        <v>2.3349368024999997</v>
      </c>
      <c r="G111" s="56">
        <f t="shared" si="19"/>
        <v>3.5679001810601245</v>
      </c>
      <c r="H111" s="56">
        <f t="shared" si="20"/>
        <v>5.4519298716689226</v>
      </c>
      <c r="I111" s="56">
        <f t="shared" si="21"/>
        <v>-6.6281353866486814E-2</v>
      </c>
      <c r="J111" s="56">
        <f t="shared" si="22"/>
        <v>-0.10128122277568517</v>
      </c>
      <c r="K111" s="56">
        <f t="shared" ca="1" si="23"/>
        <v>-3.9603018604261291E-2</v>
      </c>
      <c r="L111" s="56">
        <f t="shared" ca="1" si="24"/>
        <v>1.4238633586119977E-5</v>
      </c>
      <c r="M111" s="56">
        <f t="shared" ca="1" si="25"/>
        <v>39267117384.828346</v>
      </c>
      <c r="N111" s="56">
        <f t="shared" ca="1" si="26"/>
        <v>202459977072.91379</v>
      </c>
      <c r="O111" s="56">
        <f t="shared" ca="1" si="27"/>
        <v>8671562164.9755192</v>
      </c>
      <c r="P111" s="13">
        <f t="shared" ca="1" si="28"/>
        <v>-3.7734113990022314E-3</v>
      </c>
      <c r="Q111" s="13"/>
      <c r="R111" s="13"/>
      <c r="S111" s="13"/>
    </row>
    <row r="112" spans="1:19">
      <c r="A112" s="117">
        <v>15280.5</v>
      </c>
      <c r="B112" s="117">
        <v>-4.3376430003263522E-2</v>
      </c>
      <c r="C112" s="13"/>
      <c r="D112" s="118">
        <f t="shared" si="16"/>
        <v>1.5280499999999999</v>
      </c>
      <c r="E112" s="118">
        <f t="shared" si="17"/>
        <v>-4.3376430003263522E-2</v>
      </c>
      <c r="F112" s="56">
        <f t="shared" si="18"/>
        <v>2.3349368024999997</v>
      </c>
      <c r="G112" s="56">
        <f t="shared" si="19"/>
        <v>3.5679001810601245</v>
      </c>
      <c r="H112" s="56">
        <f t="shared" si="20"/>
        <v>5.4519298716689226</v>
      </c>
      <c r="I112" s="56">
        <f t="shared" si="21"/>
        <v>-6.6281353866486814E-2</v>
      </c>
      <c r="J112" s="56">
        <f t="shared" si="22"/>
        <v>-0.10128122277568517</v>
      </c>
      <c r="K112" s="56">
        <f t="shared" ca="1" si="23"/>
        <v>-3.9603018604261291E-2</v>
      </c>
      <c r="L112" s="56">
        <f t="shared" ca="1" si="24"/>
        <v>1.4238633586119977E-5</v>
      </c>
      <c r="M112" s="56">
        <f t="shared" ca="1" si="25"/>
        <v>39267117384.828346</v>
      </c>
      <c r="N112" s="56">
        <f t="shared" ca="1" si="26"/>
        <v>202459977072.91379</v>
      </c>
      <c r="O112" s="56">
        <f t="shared" ca="1" si="27"/>
        <v>8671562164.9755192</v>
      </c>
      <c r="P112" s="13">
        <f t="shared" ca="1" si="28"/>
        <v>-3.7734113990022314E-3</v>
      </c>
      <c r="Q112" s="13"/>
      <c r="R112" s="13"/>
      <c r="S112" s="13"/>
    </row>
    <row r="113" spans="1:19">
      <c r="A113" s="117">
        <v>15289.5</v>
      </c>
      <c r="B113" s="117">
        <v>-4.3861770005605649E-2</v>
      </c>
      <c r="C113" s="13"/>
      <c r="D113" s="118">
        <f t="shared" si="16"/>
        <v>1.52895</v>
      </c>
      <c r="E113" s="118">
        <f t="shared" si="17"/>
        <v>-4.3861770005605649E-2</v>
      </c>
      <c r="F113" s="56">
        <f t="shared" si="18"/>
        <v>2.3376881025</v>
      </c>
      <c r="G113" s="56">
        <f t="shared" si="19"/>
        <v>3.5742082243173749</v>
      </c>
      <c r="H113" s="56">
        <f t="shared" si="20"/>
        <v>5.4647856645700505</v>
      </c>
      <c r="I113" s="56">
        <f t="shared" si="21"/>
        <v>-6.7062453250070764E-2</v>
      </c>
      <c r="J113" s="56">
        <f t="shared" si="22"/>
        <v>-0.1025351378966957</v>
      </c>
      <c r="K113" s="56">
        <f t="shared" ca="1" si="23"/>
        <v>-3.9619937663318228E-2</v>
      </c>
      <c r="L113" s="56">
        <f t="shared" ca="1" si="24"/>
        <v>1.7993141620075593E-5</v>
      </c>
      <c r="M113" s="56">
        <f t="shared" ca="1" si="25"/>
        <v>39026281811.01178</v>
      </c>
      <c r="N113" s="56">
        <f t="shared" ca="1" si="26"/>
        <v>202958183836.57675</v>
      </c>
      <c r="O113" s="56">
        <f t="shared" ca="1" si="27"/>
        <v>8705442370.0056362</v>
      </c>
      <c r="P113" s="13">
        <f t="shared" ca="1" si="28"/>
        <v>-4.2418323422874216E-3</v>
      </c>
      <c r="Q113" s="13"/>
      <c r="R113" s="13"/>
      <c r="S113" s="13"/>
    </row>
    <row r="114" spans="1:19">
      <c r="A114" s="117">
        <v>15414.5</v>
      </c>
      <c r="B114" s="117">
        <v>-4.7269270005926955E-2</v>
      </c>
      <c r="C114" s="13"/>
      <c r="D114" s="118">
        <f t="shared" si="16"/>
        <v>1.54145</v>
      </c>
      <c r="E114" s="118">
        <f t="shared" si="17"/>
        <v>-4.7269270005926955E-2</v>
      </c>
      <c r="F114" s="56">
        <f t="shared" si="18"/>
        <v>2.3760681025000001</v>
      </c>
      <c r="G114" s="56">
        <f t="shared" si="19"/>
        <v>3.6625901765986253</v>
      </c>
      <c r="H114" s="56">
        <f t="shared" si="20"/>
        <v>5.645699627717951</v>
      </c>
      <c r="I114" s="56">
        <f t="shared" si="21"/>
        <v>-7.2863216250636104E-2</v>
      </c>
      <c r="J114" s="56">
        <f t="shared" si="22"/>
        <v>-0.11231500468954302</v>
      </c>
      <c r="K114" s="56">
        <f t="shared" ca="1" si="23"/>
        <v>-3.9854626962432818E-2</v>
      </c>
      <c r="L114" s="56">
        <f t="shared" ca="1" si="24"/>
        <v>5.4976931462436001E-5</v>
      </c>
      <c r="M114" s="56">
        <f t="shared" ca="1" si="25"/>
        <v>35749965976.847862</v>
      </c>
      <c r="N114" s="56">
        <f t="shared" ca="1" si="26"/>
        <v>209954036855.55228</v>
      </c>
      <c r="O114" s="56">
        <f t="shared" ca="1" si="27"/>
        <v>9184061019.6670914</v>
      </c>
      <c r="P114" s="13">
        <f t="shared" ca="1" si="28"/>
        <v>-7.4146430434941374E-3</v>
      </c>
      <c r="Q114" s="13"/>
      <c r="R114" s="13"/>
      <c r="S114" s="13"/>
    </row>
    <row r="115" spans="1:19">
      <c r="A115" s="117">
        <v>15422</v>
      </c>
      <c r="B115" s="117">
        <v>-3.9623720003874041E-2</v>
      </c>
      <c r="C115" s="13"/>
      <c r="D115" s="118">
        <f t="shared" si="16"/>
        <v>1.5422</v>
      </c>
      <c r="E115" s="118">
        <f t="shared" si="17"/>
        <v>-3.9623720003874041E-2</v>
      </c>
      <c r="F115" s="56">
        <f t="shared" si="18"/>
        <v>2.3783808400000002</v>
      </c>
      <c r="G115" s="56">
        <f t="shared" si="19"/>
        <v>3.6679389314480004</v>
      </c>
      <c r="H115" s="56">
        <f t="shared" si="20"/>
        <v>5.6566954200791066</v>
      </c>
      <c r="I115" s="56">
        <f t="shared" si="21"/>
        <v>-6.1107700989974548E-2</v>
      </c>
      <c r="J115" s="56">
        <f t="shared" si="22"/>
        <v>-9.4240296466738746E-2</v>
      </c>
      <c r="K115" s="56">
        <f t="shared" ca="1" si="23"/>
        <v>-3.9868690662348036E-2</v>
      </c>
      <c r="L115" s="56">
        <f t="shared" ca="1" si="24"/>
        <v>6.001062351318255E-8</v>
      </c>
      <c r="M115" s="56">
        <f t="shared" ca="1" si="25"/>
        <v>35557482302.01738</v>
      </c>
      <c r="N115" s="56">
        <f t="shared" ca="1" si="26"/>
        <v>210378330342.31073</v>
      </c>
      <c r="O115" s="56">
        <f t="shared" ca="1" si="27"/>
        <v>9213258521.6859741</v>
      </c>
      <c r="P115" s="13">
        <f t="shared" ca="1" si="28"/>
        <v>2.4497065847399468E-4</v>
      </c>
      <c r="Q115" s="13"/>
      <c r="R115" s="13"/>
      <c r="S115" s="13"/>
    </row>
    <row r="116" spans="1:19">
      <c r="A116" s="117">
        <v>15429.5</v>
      </c>
      <c r="B116" s="117">
        <v>-4.3978170004265849E-2</v>
      </c>
      <c r="C116" s="13"/>
      <c r="D116" s="118">
        <f t="shared" si="16"/>
        <v>1.54295</v>
      </c>
      <c r="E116" s="118">
        <f t="shared" si="17"/>
        <v>-4.3978170004265849E-2</v>
      </c>
      <c r="F116" s="56">
        <f t="shared" si="18"/>
        <v>2.3806947025</v>
      </c>
      <c r="G116" s="56">
        <f t="shared" si="19"/>
        <v>3.673292891222375</v>
      </c>
      <c r="H116" s="56">
        <f t="shared" si="20"/>
        <v>5.667707266511564</v>
      </c>
      <c r="I116" s="56">
        <f t="shared" si="21"/>
        <v>-6.7856117408081992E-2</v>
      </c>
      <c r="J116" s="56">
        <f t="shared" si="22"/>
        <v>-0.10469859635480011</v>
      </c>
      <c r="K116" s="56">
        <f t="shared" ca="1" si="23"/>
        <v>-3.9882752363240806E-2</v>
      </c>
      <c r="L116" s="56">
        <f t="shared" ca="1" si="24"/>
        <v>1.6772445654419124E-5</v>
      </c>
      <c r="M116" s="56">
        <f t="shared" ca="1" si="25"/>
        <v>35365464935.55439</v>
      </c>
      <c r="N116" s="56">
        <f t="shared" ca="1" si="26"/>
        <v>210803139698.70999</v>
      </c>
      <c r="O116" s="56">
        <f t="shared" ca="1" si="27"/>
        <v>9242510651.4185448</v>
      </c>
      <c r="P116" s="13">
        <f t="shared" ca="1" si="28"/>
        <v>-4.0954176410250426E-3</v>
      </c>
      <c r="Q116" s="13"/>
      <c r="R116" s="13"/>
      <c r="S116" s="13"/>
    </row>
    <row r="117" spans="1:19">
      <c r="A117" s="117">
        <v>15432.5</v>
      </c>
      <c r="B117" s="117">
        <v>-3.863995000574505E-2</v>
      </c>
      <c r="C117" s="13"/>
      <c r="D117" s="118">
        <f t="shared" si="16"/>
        <v>1.54325</v>
      </c>
      <c r="E117" s="118">
        <f t="shared" si="17"/>
        <v>-3.863995000574505E-2</v>
      </c>
      <c r="F117" s="56">
        <f t="shared" si="18"/>
        <v>2.3816205625000002</v>
      </c>
      <c r="G117" s="56">
        <f t="shared" si="19"/>
        <v>3.6754359330781252</v>
      </c>
      <c r="H117" s="56">
        <f t="shared" si="20"/>
        <v>5.6721165037228172</v>
      </c>
      <c r="I117" s="56">
        <f t="shared" si="21"/>
        <v>-5.9631102846366045E-2</v>
      </c>
      <c r="J117" s="56">
        <f t="shared" si="22"/>
        <v>-9.2025699467654404E-2</v>
      </c>
      <c r="K117" s="56">
        <f t="shared" ca="1" si="23"/>
        <v>-3.9888376483871626E-2</v>
      </c>
      <c r="L117" s="56">
        <f t="shared" ca="1" si="24"/>
        <v>1.5585686712875285E-6</v>
      </c>
      <c r="M117" s="56">
        <f t="shared" ca="1" si="25"/>
        <v>35288788652.363586</v>
      </c>
      <c r="N117" s="56">
        <f t="shared" ca="1" si="26"/>
        <v>210973207944.09641</v>
      </c>
      <c r="O117" s="56">
        <f t="shared" ca="1" si="27"/>
        <v>9254226807.8935223</v>
      </c>
      <c r="P117" s="13">
        <f t="shared" ca="1" si="28"/>
        <v>1.2484264781265769E-3</v>
      </c>
      <c r="Q117" s="13"/>
      <c r="R117" s="13"/>
      <c r="S117" s="13"/>
    </row>
    <row r="118" spans="1:19">
      <c r="A118" s="119">
        <v>15495.5</v>
      </c>
      <c r="B118" s="119">
        <v>-4.4337330000416841E-2</v>
      </c>
      <c r="C118" s="13"/>
      <c r="D118" s="118">
        <f t="shared" si="16"/>
        <v>1.54955</v>
      </c>
      <c r="E118" s="118">
        <f t="shared" si="17"/>
        <v>-4.4337330000416841E-2</v>
      </c>
      <c r="F118" s="56">
        <f t="shared" si="18"/>
        <v>2.4011052025000001</v>
      </c>
      <c r="G118" s="56">
        <f t="shared" si="19"/>
        <v>3.7206325665338751</v>
      </c>
      <c r="H118" s="56">
        <f t="shared" si="20"/>
        <v>5.7653061934725667</v>
      </c>
      <c r="I118" s="56">
        <f t="shared" si="21"/>
        <v>-6.8702909702145917E-2</v>
      </c>
      <c r="J118" s="56">
        <f t="shared" si="22"/>
        <v>-0.1064585937289602</v>
      </c>
      <c r="K118" s="56">
        <f t="shared" ca="1" si="23"/>
        <v>-4.0006409133249043E-2</v>
      </c>
      <c r="L118" s="56">
        <f t="shared" ca="1" si="24"/>
        <v>1.8756875557669472E-5</v>
      </c>
      <c r="M118" s="56">
        <f t="shared" ca="1" si="25"/>
        <v>33695886623.418331</v>
      </c>
      <c r="N118" s="56">
        <f t="shared" ca="1" si="26"/>
        <v>214563747465.57034</v>
      </c>
      <c r="O118" s="56">
        <f t="shared" ca="1" si="27"/>
        <v>9502291057.4441872</v>
      </c>
      <c r="P118" s="13">
        <f t="shared" ca="1" si="28"/>
        <v>-4.3309208671677979E-3</v>
      </c>
      <c r="Q118" s="13"/>
      <c r="R118" s="13"/>
      <c r="S118" s="13"/>
    </row>
    <row r="119" spans="1:19">
      <c r="A119" s="119">
        <v>15497</v>
      </c>
      <c r="B119" s="119">
        <v>-4.3268220004392788E-2</v>
      </c>
      <c r="C119" s="13"/>
      <c r="D119" s="118">
        <f t="shared" si="16"/>
        <v>1.5497000000000001</v>
      </c>
      <c r="E119" s="118">
        <f t="shared" si="17"/>
        <v>-4.3268220004392788E-2</v>
      </c>
      <c r="F119" s="56">
        <f t="shared" si="18"/>
        <v>2.4015700900000003</v>
      </c>
      <c r="G119" s="56">
        <f t="shared" si="19"/>
        <v>3.7217131684730007</v>
      </c>
      <c r="H119" s="56">
        <f t="shared" si="20"/>
        <v>5.76753889718261</v>
      </c>
      <c r="I119" s="56">
        <f t="shared" si="21"/>
        <v>-6.7052760540807513E-2</v>
      </c>
      <c r="J119" s="56">
        <f t="shared" si="22"/>
        <v>-0.1039116630100894</v>
      </c>
      <c r="K119" s="56">
        <f t="shared" ca="1" si="23"/>
        <v>-4.0009217715265388E-2</v>
      </c>
      <c r="L119" s="56">
        <f t="shared" ca="1" si="24"/>
        <v>1.062109592053763E-5</v>
      </c>
      <c r="M119" s="56">
        <f t="shared" ca="1" si="25"/>
        <v>33658364045.457645</v>
      </c>
      <c r="N119" s="56">
        <f t="shared" ca="1" si="26"/>
        <v>214649681760.44046</v>
      </c>
      <c r="O119" s="56">
        <f t="shared" ca="1" si="27"/>
        <v>9508244568.5206699</v>
      </c>
      <c r="P119" s="13">
        <f t="shared" ca="1" si="28"/>
        <v>-3.2590022891273995E-3</v>
      </c>
      <c r="Q119" s="13"/>
      <c r="R119" s="13"/>
      <c r="S119" s="13"/>
    </row>
    <row r="120" spans="1:19">
      <c r="A120" s="119">
        <v>15497.5</v>
      </c>
      <c r="B120" s="119">
        <v>-4.2011849996924866E-2</v>
      </c>
      <c r="C120" s="13"/>
      <c r="D120" s="118">
        <f t="shared" si="16"/>
        <v>1.54975</v>
      </c>
      <c r="E120" s="118">
        <f t="shared" si="17"/>
        <v>-4.2011849996924866E-2</v>
      </c>
      <c r="F120" s="56">
        <f t="shared" si="18"/>
        <v>2.4017250624999997</v>
      </c>
      <c r="G120" s="56">
        <f t="shared" si="19"/>
        <v>3.7220734156093744</v>
      </c>
      <c r="H120" s="56">
        <f t="shared" si="20"/>
        <v>5.7682832758406279</v>
      </c>
      <c r="I120" s="56">
        <f t="shared" si="21"/>
        <v>-6.5107864532734303E-2</v>
      </c>
      <c r="J120" s="56">
        <f t="shared" si="22"/>
        <v>-0.10090091305960498</v>
      </c>
      <c r="K120" s="56">
        <f t="shared" ca="1" si="23"/>
        <v>-4.001015389150174E-2</v>
      </c>
      <c r="L120" s="56">
        <f t="shared" ca="1" si="24"/>
        <v>4.0067872984661093E-6</v>
      </c>
      <c r="M120" s="56">
        <f t="shared" ca="1" si="25"/>
        <v>33645860702.824593</v>
      </c>
      <c r="N120" s="56">
        <f t="shared" ca="1" si="26"/>
        <v>214678331134.3652</v>
      </c>
      <c r="O120" s="56">
        <f t="shared" ca="1" si="27"/>
        <v>9510229561.282341</v>
      </c>
      <c r="P120" s="13">
        <f t="shared" ca="1" si="28"/>
        <v>-2.0016961054231258E-3</v>
      </c>
      <c r="Q120" s="13"/>
      <c r="R120" s="13"/>
      <c r="S120" s="13"/>
    </row>
    <row r="121" spans="1:19">
      <c r="A121" s="119">
        <v>15499</v>
      </c>
      <c r="B121" s="119">
        <v>-4.2042740002216306E-2</v>
      </c>
      <c r="C121" s="13"/>
      <c r="D121" s="118">
        <f t="shared" si="16"/>
        <v>1.5499000000000001</v>
      </c>
      <c r="E121" s="118">
        <f t="shared" si="17"/>
        <v>-4.2042740002216306E-2</v>
      </c>
      <c r="F121" s="56">
        <f t="shared" si="18"/>
        <v>2.40219001</v>
      </c>
      <c r="G121" s="56">
        <f t="shared" si="19"/>
        <v>3.7231542964990001</v>
      </c>
      <c r="H121" s="56">
        <f t="shared" si="20"/>
        <v>5.7705168441438</v>
      </c>
      <c r="I121" s="56">
        <f t="shared" si="21"/>
        <v>-6.5162042729435057E-2</v>
      </c>
      <c r="J121" s="56">
        <f t="shared" si="22"/>
        <v>-0.1009946500263514</v>
      </c>
      <c r="K121" s="56">
        <f t="shared" ca="1" si="23"/>
        <v>-4.0012962366903562E-2</v>
      </c>
      <c r="L121" s="56">
        <f t="shared" ca="1" si="24"/>
        <v>4.1199972488157924E-6</v>
      </c>
      <c r="M121" s="56">
        <f t="shared" ca="1" si="25"/>
        <v>33608363226.788864</v>
      </c>
      <c r="N121" s="56">
        <f t="shared" ca="1" si="26"/>
        <v>214764293084.14523</v>
      </c>
      <c r="O121" s="56">
        <f t="shared" ca="1" si="27"/>
        <v>9516186006.9397621</v>
      </c>
      <c r="P121" s="13">
        <f t="shared" ca="1" si="28"/>
        <v>-2.0297776353127434E-3</v>
      </c>
      <c r="Q121" s="13"/>
      <c r="R121" s="13"/>
      <c r="S121" s="13"/>
    </row>
    <row r="122" spans="1:19">
      <c r="A122" s="119">
        <v>17773.5</v>
      </c>
      <c r="B122" s="119">
        <v>-4.1215609999198932E-2</v>
      </c>
      <c r="C122" s="13"/>
      <c r="D122" s="118">
        <f t="shared" si="16"/>
        <v>1.77735</v>
      </c>
      <c r="E122" s="118">
        <f t="shared" si="17"/>
        <v>-4.1215609999198932E-2</v>
      </c>
      <c r="F122" s="56">
        <f t="shared" si="18"/>
        <v>3.1589730225000001</v>
      </c>
      <c r="G122" s="56">
        <f t="shared" si="19"/>
        <v>5.6146007015403754</v>
      </c>
      <c r="H122" s="56">
        <f t="shared" si="20"/>
        <v>9.9791105568827856</v>
      </c>
      <c r="I122" s="56">
        <f t="shared" si="21"/>
        <v>-7.3254564432076216E-2</v>
      </c>
      <c r="J122" s="56">
        <f t="shared" si="22"/>
        <v>-0.13019900009335067</v>
      </c>
      <c r="K122" s="56">
        <f t="shared" ca="1" si="23"/>
        <v>-4.4179560892609111E-2</v>
      </c>
      <c r="L122" s="56">
        <f t="shared" ca="1" si="24"/>
        <v>8.7850048985469981E-6</v>
      </c>
      <c r="M122" s="56">
        <f t="shared" ca="1" si="25"/>
        <v>474190898.22832185</v>
      </c>
      <c r="N122" s="56">
        <f t="shared" ca="1" si="26"/>
        <v>370227546683.57465</v>
      </c>
      <c r="O122" s="56">
        <f t="shared" ca="1" si="27"/>
        <v>21268032618.858047</v>
      </c>
      <c r="P122" s="13">
        <f t="shared" ca="1" si="28"/>
        <v>2.9639508934101791E-3</v>
      </c>
      <c r="Q122" s="13"/>
      <c r="R122" s="13"/>
      <c r="S122" s="13"/>
    </row>
    <row r="123" spans="1:19">
      <c r="A123" s="119">
        <v>17889.5</v>
      </c>
      <c r="B123" s="119">
        <v>-4.1837769975245465E-2</v>
      </c>
      <c r="C123" s="13"/>
      <c r="D123" s="118">
        <f t="shared" si="16"/>
        <v>1.78895</v>
      </c>
      <c r="E123" s="118">
        <f t="shared" si="17"/>
        <v>-4.1837769975245465E-2</v>
      </c>
      <c r="F123" s="56">
        <f t="shared" si="18"/>
        <v>3.2003421025000001</v>
      </c>
      <c r="G123" s="56">
        <f t="shared" si="19"/>
        <v>5.7252520042673751</v>
      </c>
      <c r="H123" s="56">
        <f t="shared" si="20"/>
        <v>10.242189573034121</v>
      </c>
      <c r="I123" s="56">
        <f t="shared" si="21"/>
        <v>-7.4845678597215373E-2</v>
      </c>
      <c r="J123" s="56">
        <f t="shared" si="22"/>
        <v>-0.13389517672648846</v>
      </c>
      <c r="K123" s="56">
        <f t="shared" ca="1" si="23"/>
        <v>-4.4387131000665735E-2</v>
      </c>
      <c r="L123" s="56">
        <f t="shared" ca="1" si="24"/>
        <v>6.4992416379318909E-6</v>
      </c>
      <c r="M123" s="56">
        <f t="shared" ca="1" si="25"/>
        <v>173915882.84325105</v>
      </c>
      <c r="N123" s="56">
        <f t="shared" ca="1" si="26"/>
        <v>379573351729.7428</v>
      </c>
      <c r="O123" s="56">
        <f t="shared" ca="1" si="27"/>
        <v>22023876469.291931</v>
      </c>
      <c r="P123" s="13">
        <f t="shared" ca="1" si="28"/>
        <v>2.54936102542027E-3</v>
      </c>
      <c r="Q123" s="13"/>
      <c r="R123" s="13"/>
      <c r="S123" s="13"/>
    </row>
    <row r="124" spans="1:19">
      <c r="A124" s="119">
        <v>17907</v>
      </c>
      <c r="B124" s="119">
        <v>-4.246481999871321E-2</v>
      </c>
      <c r="C124" s="13"/>
      <c r="D124" s="118">
        <f t="shared" si="16"/>
        <v>1.7907</v>
      </c>
      <c r="E124" s="118">
        <f t="shared" si="17"/>
        <v>-4.246481999871321E-2</v>
      </c>
      <c r="F124" s="56">
        <f t="shared" si="18"/>
        <v>3.20660649</v>
      </c>
      <c r="G124" s="56">
        <f t="shared" si="19"/>
        <v>5.7420702416429998</v>
      </c>
      <c r="H124" s="56">
        <f t="shared" si="20"/>
        <v>10.282325181710119</v>
      </c>
      <c r="I124" s="56">
        <f t="shared" si="21"/>
        <v>-7.6041753171695745E-2</v>
      </c>
      <c r="J124" s="56">
        <f t="shared" si="22"/>
        <v>-0.13616796740455556</v>
      </c>
      <c r="K124" s="56">
        <f t="shared" ca="1" si="23"/>
        <v>-4.4418403943589632E-2</v>
      </c>
      <c r="L124" s="56">
        <f t="shared" ca="1" si="24"/>
        <v>3.816490229678923E-6</v>
      </c>
      <c r="M124" s="56">
        <f t="shared" ca="1" si="25"/>
        <v>141351672.32755104</v>
      </c>
      <c r="N124" s="56">
        <f t="shared" ca="1" si="26"/>
        <v>380995837171.71075</v>
      </c>
      <c r="O124" s="56">
        <f t="shared" ca="1" si="27"/>
        <v>22139316753.976173</v>
      </c>
      <c r="P124" s="13">
        <f t="shared" ca="1" si="28"/>
        <v>1.953583944876422E-3</v>
      </c>
      <c r="Q124" s="13"/>
      <c r="R124" s="13"/>
      <c r="S124" s="13"/>
    </row>
    <row r="125" spans="1:19">
      <c r="A125" s="119">
        <v>17914</v>
      </c>
      <c r="B125" s="119">
        <v>-4.2775640009494964E-2</v>
      </c>
      <c r="C125" s="13"/>
      <c r="D125" s="118">
        <f t="shared" si="16"/>
        <v>1.7914000000000001</v>
      </c>
      <c r="E125" s="118">
        <f t="shared" si="17"/>
        <v>-4.2775640009494964E-2</v>
      </c>
      <c r="F125" s="56">
        <f t="shared" si="18"/>
        <v>3.2091139600000003</v>
      </c>
      <c r="G125" s="56">
        <f t="shared" si="19"/>
        <v>5.748806747944001</v>
      </c>
      <c r="H125" s="56">
        <f t="shared" si="20"/>
        <v>10.298412408266882</v>
      </c>
      <c r="I125" s="56">
        <f t="shared" si="21"/>
        <v>-7.662828151300928E-2</v>
      </c>
      <c r="J125" s="56">
        <f t="shared" si="22"/>
        <v>-0.13727190350240484</v>
      </c>
      <c r="K125" s="56">
        <f t="shared" ca="1" si="23"/>
        <v>-4.4430910073360537E-2</v>
      </c>
      <c r="L125" s="56">
        <f t="shared" ca="1" si="24"/>
        <v>2.7399189843295378E-6</v>
      </c>
      <c r="M125" s="56">
        <f t="shared" ca="1" si="25"/>
        <v>129265406.2409841</v>
      </c>
      <c r="N125" s="56">
        <f t="shared" ca="1" si="26"/>
        <v>381565755896.67218</v>
      </c>
      <c r="O125" s="56">
        <f t="shared" ca="1" si="27"/>
        <v>22185596938.45927</v>
      </c>
      <c r="P125" s="13">
        <f t="shared" ca="1" si="28"/>
        <v>1.6552700638655729E-3</v>
      </c>
      <c r="Q125" s="13"/>
      <c r="R125" s="13"/>
      <c r="S125" s="13"/>
    </row>
    <row r="126" spans="1:19">
      <c r="A126" s="119">
        <v>17914.5</v>
      </c>
      <c r="B126" s="119">
        <v>-4.0819270005158614E-2</v>
      </c>
      <c r="C126" s="13"/>
      <c r="D126" s="118">
        <f t="shared" si="16"/>
        <v>1.79145</v>
      </c>
      <c r="E126" s="118">
        <f t="shared" si="17"/>
        <v>-4.0819270005158614E-2</v>
      </c>
      <c r="F126" s="56">
        <f t="shared" si="18"/>
        <v>3.2092931024999998</v>
      </c>
      <c r="G126" s="56">
        <f t="shared" si="19"/>
        <v>5.7492881284736246</v>
      </c>
      <c r="H126" s="56">
        <f t="shared" si="20"/>
        <v>10.299562217754074</v>
      </c>
      <c r="I126" s="56">
        <f t="shared" si="21"/>
        <v>-7.3125681250741398E-2</v>
      </c>
      <c r="J126" s="56">
        <f t="shared" si="22"/>
        <v>-0.13100100167664067</v>
      </c>
      <c r="K126" s="56">
        <f t="shared" ca="1" si="23"/>
        <v>-4.4431803301710079E-2</v>
      </c>
      <c r="L126" s="56">
        <f t="shared" ca="1" si="24"/>
        <v>1.3050396818692995E-5</v>
      </c>
      <c r="M126" s="56">
        <f t="shared" ca="1" si="25"/>
        <v>128422660.25508468</v>
      </c>
      <c r="N126" s="56">
        <f t="shared" ca="1" si="26"/>
        <v>381606484603.57251</v>
      </c>
      <c r="O126" s="56">
        <f t="shared" ca="1" si="27"/>
        <v>22188904943.114117</v>
      </c>
      <c r="P126" s="13">
        <f t="shared" ca="1" si="28"/>
        <v>3.612533296551465E-3</v>
      </c>
      <c r="Q126" s="13"/>
      <c r="R126" s="13"/>
      <c r="S126" s="13"/>
    </row>
    <row r="127" spans="1:19">
      <c r="A127" s="119">
        <v>17955.5</v>
      </c>
      <c r="B127" s="119">
        <v>-4.1596930001105648E-2</v>
      </c>
      <c r="C127" s="13"/>
      <c r="D127" s="118">
        <f t="shared" si="16"/>
        <v>1.79555</v>
      </c>
      <c r="E127" s="118">
        <f t="shared" si="17"/>
        <v>-4.1596930001105648E-2</v>
      </c>
      <c r="F127" s="56">
        <f t="shared" si="18"/>
        <v>3.2239998024999998</v>
      </c>
      <c r="G127" s="56">
        <f t="shared" si="19"/>
        <v>5.7888528453788748</v>
      </c>
      <c r="H127" s="56">
        <f t="shared" si="20"/>
        <v>10.394174726520038</v>
      </c>
      <c r="I127" s="56">
        <f t="shared" si="21"/>
        <v>-7.4689367663485245E-2</v>
      </c>
      <c r="J127" s="56">
        <f t="shared" si="22"/>
        <v>-0.13410849410817094</v>
      </c>
      <c r="K127" s="56">
        <f t="shared" ca="1" si="23"/>
        <v>-4.4505017792269445E-2</v>
      </c>
      <c r="L127" s="56">
        <f t="shared" ca="1" si="24"/>
        <v>8.4569746011159361E-6</v>
      </c>
      <c r="M127" s="56">
        <f t="shared" ca="1" si="25"/>
        <v>68661104.853504941</v>
      </c>
      <c r="N127" s="56">
        <f t="shared" ca="1" si="26"/>
        <v>384955425254.94452</v>
      </c>
      <c r="O127" s="56">
        <f t="shared" ca="1" si="27"/>
        <v>22461195967.731354</v>
      </c>
      <c r="P127" s="13">
        <f t="shared" ca="1" si="28"/>
        <v>2.9080877911637978E-3</v>
      </c>
      <c r="Q127" s="13"/>
      <c r="R127" s="13"/>
      <c r="S127" s="13"/>
    </row>
    <row r="128" spans="1:19">
      <c r="A128" s="119">
        <v>17956</v>
      </c>
      <c r="B128" s="119">
        <v>-4.314056000293931E-2</v>
      </c>
      <c r="C128" s="13"/>
      <c r="D128" s="118">
        <f t="shared" si="16"/>
        <v>1.7956000000000001</v>
      </c>
      <c r="E128" s="118">
        <f t="shared" si="17"/>
        <v>-4.314056000293931E-2</v>
      </c>
      <c r="F128" s="56">
        <f t="shared" si="18"/>
        <v>3.2241793600000004</v>
      </c>
      <c r="G128" s="56">
        <f t="shared" si="19"/>
        <v>5.7893364588160008</v>
      </c>
      <c r="H128" s="56">
        <f t="shared" si="20"/>
        <v>10.395332545450012</v>
      </c>
      <c r="I128" s="56">
        <f t="shared" si="21"/>
        <v>-7.746318954127783E-2</v>
      </c>
      <c r="J128" s="56">
        <f t="shared" si="22"/>
        <v>-0.13909290314031847</v>
      </c>
      <c r="K128" s="56">
        <f t="shared" ca="1" si="23"/>
        <v>-4.4505910283201826E-2</v>
      </c>
      <c r="L128" s="56">
        <f t="shared" ca="1" si="24"/>
        <v>1.8641813878129306E-6</v>
      </c>
      <c r="M128" s="56">
        <f t="shared" ca="1" si="25"/>
        <v>68046414.970894828</v>
      </c>
      <c r="N128" s="56">
        <f t="shared" ca="1" si="26"/>
        <v>384996378124.82336</v>
      </c>
      <c r="O128" s="56">
        <f t="shared" ca="1" si="27"/>
        <v>22464529222.424561</v>
      </c>
      <c r="P128" s="13">
        <f t="shared" ca="1" si="28"/>
        <v>1.3653502802625159E-3</v>
      </c>
      <c r="Q128" s="13"/>
      <c r="R128" s="13"/>
      <c r="S128" s="13"/>
    </row>
    <row r="129" spans="1:19">
      <c r="A129" s="119">
        <v>18079</v>
      </c>
      <c r="B129" s="119">
        <v>-4.3173540005227551E-2</v>
      </c>
      <c r="C129" s="13"/>
      <c r="D129" s="118">
        <f t="shared" si="16"/>
        <v>1.8079000000000001</v>
      </c>
      <c r="E129" s="118">
        <f t="shared" si="17"/>
        <v>-4.3173540005227551E-2</v>
      </c>
      <c r="F129" s="56">
        <f t="shared" si="18"/>
        <v>3.2685024100000004</v>
      </c>
      <c r="G129" s="56">
        <f t="shared" si="19"/>
        <v>5.9091255070390005</v>
      </c>
      <c r="H129" s="56">
        <f t="shared" si="20"/>
        <v>10.683108004175811</v>
      </c>
      <c r="I129" s="56">
        <f t="shared" si="21"/>
        <v>-7.8053442975450887E-2</v>
      </c>
      <c r="J129" s="56">
        <f t="shared" si="22"/>
        <v>-0.14111281955531765</v>
      </c>
      <c r="K129" s="56">
        <f t="shared" ca="1" si="23"/>
        <v>-4.4725193131229635E-2</v>
      </c>
      <c r="L129" s="56">
        <f t="shared" ca="1" si="24"/>
        <v>2.4076274234320386E-6</v>
      </c>
      <c r="M129" s="56">
        <f t="shared" ca="1" si="25"/>
        <v>837306.63408312667</v>
      </c>
      <c r="N129" s="56">
        <f t="shared" ca="1" si="26"/>
        <v>395153151340.3631</v>
      </c>
      <c r="O129" s="56">
        <f t="shared" ca="1" si="27"/>
        <v>23293800363.425335</v>
      </c>
      <c r="P129" s="13">
        <f t="shared" ca="1" si="28"/>
        <v>1.5516531260020838E-3</v>
      </c>
      <c r="Q129" s="13"/>
      <c r="R129" s="13"/>
      <c r="S129" s="13"/>
    </row>
    <row r="130" spans="1:19">
      <c r="A130" s="119">
        <v>20563</v>
      </c>
      <c r="B130" s="119">
        <v>-5.0427380003384314E-2</v>
      </c>
      <c r="C130" s="13"/>
      <c r="D130" s="118">
        <f t="shared" si="16"/>
        <v>2.0562999999999998</v>
      </c>
      <c r="E130" s="118">
        <f t="shared" si="17"/>
        <v>-5.0427380003384314E-2</v>
      </c>
      <c r="F130" s="56">
        <f t="shared" si="18"/>
        <v>4.2283696899999992</v>
      </c>
      <c r="G130" s="56">
        <f t="shared" si="19"/>
        <v>8.6947965935469966</v>
      </c>
      <c r="H130" s="56">
        <f t="shared" si="20"/>
        <v>17.879110235310691</v>
      </c>
      <c r="I130" s="56">
        <f t="shared" si="21"/>
        <v>-0.10369382150095915</v>
      </c>
      <c r="J130" s="56">
        <f t="shared" si="22"/>
        <v>-0.21322560515242228</v>
      </c>
      <c r="K130" s="56">
        <f t="shared" ca="1" si="23"/>
        <v>-4.9038568139145741E-2</v>
      </c>
      <c r="L130" s="56">
        <f t="shared" ca="1" si="24"/>
        <v>1.9287983942498213E-6</v>
      </c>
      <c r="M130" s="56">
        <f t="shared" ca="1" si="25"/>
        <v>37689470111.449554</v>
      </c>
      <c r="N130" s="56">
        <f t="shared" ca="1" si="26"/>
        <v>637306803958.22986</v>
      </c>
      <c r="O130" s="56">
        <f t="shared" ca="1" si="27"/>
        <v>44296222252.877815</v>
      </c>
      <c r="P130" s="13">
        <f t="shared" ca="1" si="28"/>
        <v>-1.3888118642385733E-3</v>
      </c>
      <c r="Q130" s="13"/>
      <c r="R130" s="13"/>
      <c r="S130" s="13"/>
    </row>
    <row r="131" spans="1:19">
      <c r="A131" s="119">
        <v>20563.5</v>
      </c>
      <c r="B131" s="119">
        <v>-4.9971009997534566E-2</v>
      </c>
      <c r="C131" s="13"/>
      <c r="D131" s="118">
        <f t="shared" si="16"/>
        <v>2.0563500000000001</v>
      </c>
      <c r="E131" s="118">
        <f t="shared" si="17"/>
        <v>-4.9971009997534566E-2</v>
      </c>
      <c r="F131" s="56">
        <f t="shared" si="18"/>
        <v>4.2285753225000002</v>
      </c>
      <c r="G131" s="56">
        <f t="shared" si="19"/>
        <v>8.6954308644228764</v>
      </c>
      <c r="H131" s="56">
        <f t="shared" si="20"/>
        <v>17.880849258055981</v>
      </c>
      <c r="I131" s="56">
        <f t="shared" si="21"/>
        <v>-0.10275788640843021</v>
      </c>
      <c r="J131" s="56">
        <f t="shared" si="22"/>
        <v>-0.21130617971597548</v>
      </c>
      <c r="K131" s="56">
        <f t="shared" ca="1" si="23"/>
        <v>-4.9039414297179978E-2</v>
      </c>
      <c r="L131" s="56">
        <f t="shared" ca="1" si="24"/>
        <v>8.6787054891915376E-7</v>
      </c>
      <c r="M131" s="56">
        <f t="shared" ca="1" si="25"/>
        <v>37705180401.778656</v>
      </c>
      <c r="N131" s="56">
        <f t="shared" ca="1" si="26"/>
        <v>637363026251.73779</v>
      </c>
      <c r="O131" s="56">
        <f t="shared" ca="1" si="27"/>
        <v>44301323821.70343</v>
      </c>
      <c r="P131" s="13">
        <f t="shared" ca="1" si="28"/>
        <v>-9.3159570035458716E-4</v>
      </c>
      <c r="Q131" s="13"/>
      <c r="R131" s="13"/>
      <c r="S131" s="13"/>
    </row>
    <row r="132" spans="1:19">
      <c r="A132" s="119"/>
      <c r="B132" s="119"/>
      <c r="C132" s="13"/>
      <c r="D132" s="118">
        <f t="shared" si="16"/>
        <v>0</v>
      </c>
      <c r="E132" s="118">
        <f t="shared" si="17"/>
        <v>0</v>
      </c>
      <c r="F132" s="56">
        <f t="shared" si="18"/>
        <v>0</v>
      </c>
      <c r="G132" s="56">
        <f t="shared" si="19"/>
        <v>0</v>
      </c>
      <c r="H132" s="56">
        <f t="shared" si="20"/>
        <v>0</v>
      </c>
      <c r="I132" s="56">
        <f t="shared" si="21"/>
        <v>0</v>
      </c>
      <c r="J132" s="56">
        <f t="shared" si="22"/>
        <v>0</v>
      </c>
      <c r="K132" s="56">
        <f t="shared" ca="1" si="23"/>
        <v>-6.7258626246948774E-3</v>
      </c>
      <c r="L132" s="56">
        <f t="shared" ca="1" si="24"/>
        <v>4.5237228046267465E-5</v>
      </c>
      <c r="M132" s="56">
        <f t="shared" ca="1" si="25"/>
        <v>878605682188.078</v>
      </c>
      <c r="N132" s="56">
        <f t="shared" ca="1" si="26"/>
        <v>84887667942.701141</v>
      </c>
      <c r="O132" s="56">
        <f t="shared" ca="1" si="27"/>
        <v>15851563550.124189</v>
      </c>
      <c r="P132" s="13">
        <f t="shared" ca="1" si="28"/>
        <v>6.7258626246948774E-3</v>
      </c>
      <c r="Q132" s="13"/>
      <c r="R132" s="13"/>
      <c r="S132" s="13"/>
    </row>
    <row r="133" spans="1:19">
      <c r="A133" s="119"/>
      <c r="B133" s="119"/>
      <c r="C133" s="13"/>
      <c r="D133" s="118">
        <f t="shared" si="16"/>
        <v>0</v>
      </c>
      <c r="E133" s="118">
        <f t="shared" si="17"/>
        <v>0</v>
      </c>
      <c r="F133" s="56">
        <f t="shared" si="18"/>
        <v>0</v>
      </c>
      <c r="G133" s="56">
        <f t="shared" si="19"/>
        <v>0</v>
      </c>
      <c r="H133" s="56">
        <f t="shared" si="20"/>
        <v>0</v>
      </c>
      <c r="I133" s="56">
        <f t="shared" si="21"/>
        <v>0</v>
      </c>
      <c r="J133" s="56">
        <f t="shared" si="22"/>
        <v>0</v>
      </c>
      <c r="K133" s="56">
        <f t="shared" ca="1" si="23"/>
        <v>-6.7258626246948774E-3</v>
      </c>
      <c r="L133" s="56">
        <f t="shared" ca="1" si="24"/>
        <v>4.5237228046267465E-5</v>
      </c>
      <c r="M133" s="56">
        <f t="shared" ca="1" si="25"/>
        <v>878605682188.078</v>
      </c>
      <c r="N133" s="56">
        <f t="shared" ca="1" si="26"/>
        <v>84887667942.701141</v>
      </c>
      <c r="O133" s="56">
        <f t="shared" ca="1" si="27"/>
        <v>15851563550.124189</v>
      </c>
      <c r="P133" s="13">
        <f t="shared" ca="1" si="28"/>
        <v>6.7258626246948774E-3</v>
      </c>
      <c r="Q133" s="13"/>
      <c r="R133" s="13"/>
      <c r="S133" s="13"/>
    </row>
    <row r="134" spans="1:19">
      <c r="A134" s="119"/>
      <c r="B134" s="119"/>
      <c r="C134" s="13"/>
      <c r="D134" s="118">
        <f t="shared" si="16"/>
        <v>0</v>
      </c>
      <c r="E134" s="118">
        <f t="shared" si="17"/>
        <v>0</v>
      </c>
      <c r="F134" s="56">
        <f t="shared" si="18"/>
        <v>0</v>
      </c>
      <c r="G134" s="56">
        <f t="shared" si="19"/>
        <v>0</v>
      </c>
      <c r="H134" s="56">
        <f t="shared" si="20"/>
        <v>0</v>
      </c>
      <c r="I134" s="56">
        <f t="shared" si="21"/>
        <v>0</v>
      </c>
      <c r="J134" s="56">
        <f t="shared" si="22"/>
        <v>0</v>
      </c>
      <c r="K134" s="56">
        <f t="shared" ca="1" si="23"/>
        <v>-6.7258626246948774E-3</v>
      </c>
      <c r="L134" s="56">
        <f t="shared" ca="1" si="24"/>
        <v>4.5237228046267465E-5</v>
      </c>
      <c r="M134" s="56">
        <f t="shared" ca="1" si="25"/>
        <v>878605682188.078</v>
      </c>
      <c r="N134" s="56">
        <f t="shared" ca="1" si="26"/>
        <v>84887667942.701141</v>
      </c>
      <c r="O134" s="56">
        <f t="shared" ca="1" si="27"/>
        <v>15851563550.124189</v>
      </c>
      <c r="P134" s="13">
        <f t="shared" ca="1" si="28"/>
        <v>6.7258626246948774E-3</v>
      </c>
      <c r="Q134" s="13"/>
      <c r="R134" s="13"/>
      <c r="S134" s="13"/>
    </row>
    <row r="135" spans="1:19">
      <c r="A135" s="119"/>
      <c r="B135" s="119"/>
      <c r="C135" s="13"/>
      <c r="D135" s="118">
        <f t="shared" si="16"/>
        <v>0</v>
      </c>
      <c r="E135" s="118">
        <f t="shared" si="17"/>
        <v>0</v>
      </c>
      <c r="F135" s="56">
        <f t="shared" si="18"/>
        <v>0</v>
      </c>
      <c r="G135" s="56">
        <f t="shared" si="19"/>
        <v>0</v>
      </c>
      <c r="H135" s="56">
        <f t="shared" si="20"/>
        <v>0</v>
      </c>
      <c r="I135" s="56">
        <f t="shared" si="21"/>
        <v>0</v>
      </c>
      <c r="J135" s="56">
        <f t="shared" si="22"/>
        <v>0</v>
      </c>
      <c r="K135" s="56">
        <f t="shared" ca="1" si="23"/>
        <v>-6.7258626246948774E-3</v>
      </c>
      <c r="L135" s="56">
        <f t="shared" ca="1" si="24"/>
        <v>4.5237228046267465E-5</v>
      </c>
      <c r="M135" s="56">
        <f t="shared" ca="1" si="25"/>
        <v>878605682188.078</v>
      </c>
      <c r="N135" s="56">
        <f t="shared" ca="1" si="26"/>
        <v>84887667942.701141</v>
      </c>
      <c r="O135" s="56">
        <f t="shared" ca="1" si="27"/>
        <v>15851563550.124189</v>
      </c>
      <c r="P135" s="13">
        <f t="shared" ca="1" si="28"/>
        <v>6.7258626246948774E-3</v>
      </c>
      <c r="Q135" s="13"/>
      <c r="R135" s="13"/>
      <c r="S135" s="13"/>
    </row>
    <row r="136" spans="1:19">
      <c r="A136" s="119"/>
      <c r="B136" s="119"/>
      <c r="C136" s="13"/>
      <c r="D136" s="118">
        <f t="shared" si="16"/>
        <v>0</v>
      </c>
      <c r="E136" s="118">
        <f t="shared" si="17"/>
        <v>0</v>
      </c>
      <c r="F136" s="56">
        <f t="shared" si="18"/>
        <v>0</v>
      </c>
      <c r="G136" s="56">
        <f t="shared" si="19"/>
        <v>0</v>
      </c>
      <c r="H136" s="56">
        <f t="shared" si="20"/>
        <v>0</v>
      </c>
      <c r="I136" s="56">
        <f t="shared" si="21"/>
        <v>0</v>
      </c>
      <c r="J136" s="56">
        <f t="shared" si="22"/>
        <v>0</v>
      </c>
      <c r="K136" s="56">
        <f t="shared" ca="1" si="23"/>
        <v>-6.7258626246948774E-3</v>
      </c>
      <c r="L136" s="56">
        <f t="shared" ca="1" si="24"/>
        <v>4.5237228046267465E-5</v>
      </c>
      <c r="M136" s="56">
        <f t="shared" ca="1" si="25"/>
        <v>878605682188.078</v>
      </c>
      <c r="N136" s="56">
        <f t="shared" ca="1" si="26"/>
        <v>84887667942.701141</v>
      </c>
      <c r="O136" s="56">
        <f t="shared" ca="1" si="27"/>
        <v>15851563550.124189</v>
      </c>
      <c r="P136" s="13">
        <f t="shared" ca="1" si="28"/>
        <v>6.7258626246948774E-3</v>
      </c>
      <c r="Q136" s="13"/>
      <c r="R136" s="13"/>
      <c r="S136" s="13"/>
    </row>
    <row r="137" spans="1:19">
      <c r="A137" s="119"/>
      <c r="B137" s="119"/>
      <c r="C137" s="13"/>
      <c r="D137" s="118">
        <f t="shared" si="16"/>
        <v>0</v>
      </c>
      <c r="E137" s="118">
        <f t="shared" si="17"/>
        <v>0</v>
      </c>
      <c r="F137" s="56">
        <f t="shared" si="18"/>
        <v>0</v>
      </c>
      <c r="G137" s="56">
        <f t="shared" si="19"/>
        <v>0</v>
      </c>
      <c r="H137" s="56">
        <f t="shared" si="20"/>
        <v>0</v>
      </c>
      <c r="I137" s="56">
        <f t="shared" si="21"/>
        <v>0</v>
      </c>
      <c r="J137" s="56">
        <f t="shared" si="22"/>
        <v>0</v>
      </c>
      <c r="K137" s="56">
        <f t="shared" ca="1" si="23"/>
        <v>-6.7258626246948774E-3</v>
      </c>
      <c r="L137" s="56">
        <f t="shared" ca="1" si="24"/>
        <v>4.5237228046267465E-5</v>
      </c>
      <c r="M137" s="56">
        <f t="shared" ca="1" si="25"/>
        <v>878605682188.078</v>
      </c>
      <c r="N137" s="56">
        <f t="shared" ca="1" si="26"/>
        <v>84887667942.701141</v>
      </c>
      <c r="O137" s="56">
        <f t="shared" ca="1" si="27"/>
        <v>15851563550.124189</v>
      </c>
      <c r="P137" s="13">
        <f t="shared" ca="1" si="28"/>
        <v>6.7258626246948774E-3</v>
      </c>
      <c r="Q137" s="13"/>
      <c r="R137" s="13"/>
      <c r="S137" s="13"/>
    </row>
    <row r="138" spans="1:19">
      <c r="A138" s="119"/>
      <c r="B138" s="119"/>
      <c r="C138" s="13"/>
      <c r="D138" s="118">
        <f t="shared" si="16"/>
        <v>0</v>
      </c>
      <c r="E138" s="118">
        <f t="shared" si="17"/>
        <v>0</v>
      </c>
      <c r="F138" s="56">
        <f t="shared" si="18"/>
        <v>0</v>
      </c>
      <c r="G138" s="56">
        <f t="shared" si="19"/>
        <v>0</v>
      </c>
      <c r="H138" s="56">
        <f t="shared" si="20"/>
        <v>0</v>
      </c>
      <c r="I138" s="56">
        <f t="shared" si="21"/>
        <v>0</v>
      </c>
      <c r="J138" s="56">
        <f t="shared" si="22"/>
        <v>0</v>
      </c>
      <c r="K138" s="56">
        <f t="shared" ca="1" si="23"/>
        <v>-6.7258626246948774E-3</v>
      </c>
      <c r="L138" s="56">
        <f t="shared" ca="1" si="24"/>
        <v>4.5237228046267465E-5</v>
      </c>
      <c r="M138" s="56">
        <f t="shared" ca="1" si="25"/>
        <v>878605682188.078</v>
      </c>
      <c r="N138" s="56">
        <f t="shared" ca="1" si="26"/>
        <v>84887667942.701141</v>
      </c>
      <c r="O138" s="56">
        <f t="shared" ca="1" si="27"/>
        <v>15851563550.124189</v>
      </c>
      <c r="P138" s="13">
        <f t="shared" ca="1" si="28"/>
        <v>6.7258626246948774E-3</v>
      </c>
      <c r="Q138" s="13"/>
      <c r="R138" s="13"/>
      <c r="S138" s="13"/>
    </row>
    <row r="139" spans="1:19">
      <c r="A139" s="119"/>
      <c r="B139" s="119"/>
      <c r="C139" s="13"/>
      <c r="D139" s="118">
        <f t="shared" si="16"/>
        <v>0</v>
      </c>
      <c r="E139" s="118">
        <f t="shared" si="17"/>
        <v>0</v>
      </c>
      <c r="F139" s="56">
        <f t="shared" si="18"/>
        <v>0</v>
      </c>
      <c r="G139" s="56">
        <f t="shared" si="19"/>
        <v>0</v>
      </c>
      <c r="H139" s="56">
        <f t="shared" si="20"/>
        <v>0</v>
      </c>
      <c r="I139" s="56">
        <f t="shared" si="21"/>
        <v>0</v>
      </c>
      <c r="J139" s="56">
        <f t="shared" si="22"/>
        <v>0</v>
      </c>
      <c r="K139" s="56">
        <f t="shared" ca="1" si="23"/>
        <v>-6.7258626246948774E-3</v>
      </c>
      <c r="L139" s="56">
        <f t="shared" ca="1" si="24"/>
        <v>4.5237228046267465E-5</v>
      </c>
      <c r="M139" s="56">
        <f t="shared" ca="1" si="25"/>
        <v>878605682188.078</v>
      </c>
      <c r="N139" s="56">
        <f t="shared" ca="1" si="26"/>
        <v>84887667942.701141</v>
      </c>
      <c r="O139" s="56">
        <f t="shared" ca="1" si="27"/>
        <v>15851563550.124189</v>
      </c>
      <c r="P139" s="13">
        <f t="shared" ca="1" si="28"/>
        <v>6.7258626246948774E-3</v>
      </c>
      <c r="Q139" s="13"/>
      <c r="R139" s="13"/>
      <c r="S139" s="13"/>
    </row>
    <row r="140" spans="1:19">
      <c r="A140" s="119"/>
      <c r="B140" s="119"/>
      <c r="C140" s="13"/>
      <c r="D140" s="118">
        <f t="shared" si="16"/>
        <v>0</v>
      </c>
      <c r="E140" s="118">
        <f t="shared" si="17"/>
        <v>0</v>
      </c>
      <c r="F140" s="56">
        <f t="shared" si="18"/>
        <v>0</v>
      </c>
      <c r="G140" s="56">
        <f t="shared" si="19"/>
        <v>0</v>
      </c>
      <c r="H140" s="56">
        <f t="shared" si="20"/>
        <v>0</v>
      </c>
      <c r="I140" s="56">
        <f t="shared" si="21"/>
        <v>0</v>
      </c>
      <c r="J140" s="56">
        <f t="shared" si="22"/>
        <v>0</v>
      </c>
      <c r="K140" s="56">
        <f t="shared" ca="1" si="23"/>
        <v>-6.7258626246948774E-3</v>
      </c>
      <c r="L140" s="56">
        <f t="shared" ca="1" si="24"/>
        <v>4.5237228046267465E-5</v>
      </c>
      <c r="M140" s="56">
        <f t="shared" ca="1" si="25"/>
        <v>878605682188.078</v>
      </c>
      <c r="N140" s="56">
        <f t="shared" ca="1" si="26"/>
        <v>84887667942.701141</v>
      </c>
      <c r="O140" s="56">
        <f t="shared" ca="1" si="27"/>
        <v>15851563550.124189</v>
      </c>
      <c r="P140" s="13">
        <f t="shared" ca="1" si="28"/>
        <v>6.7258626246948774E-3</v>
      </c>
      <c r="Q140" s="13"/>
      <c r="R140" s="13"/>
      <c r="S140" s="13"/>
    </row>
    <row r="141" spans="1:19">
      <c r="A141" s="119"/>
      <c r="B141" s="119"/>
      <c r="C141" s="13"/>
      <c r="D141" s="118">
        <f t="shared" si="16"/>
        <v>0</v>
      </c>
      <c r="E141" s="118">
        <f t="shared" si="17"/>
        <v>0</v>
      </c>
      <c r="F141" s="56">
        <f t="shared" si="18"/>
        <v>0</v>
      </c>
      <c r="G141" s="56">
        <f t="shared" si="19"/>
        <v>0</v>
      </c>
      <c r="H141" s="56">
        <f t="shared" si="20"/>
        <v>0</v>
      </c>
      <c r="I141" s="56">
        <f t="shared" si="21"/>
        <v>0</v>
      </c>
      <c r="J141" s="56">
        <f t="shared" si="22"/>
        <v>0</v>
      </c>
      <c r="K141" s="56">
        <f t="shared" ca="1" si="23"/>
        <v>-6.7258626246948774E-3</v>
      </c>
      <c r="L141" s="56">
        <f t="shared" ca="1" si="24"/>
        <v>4.5237228046267465E-5</v>
      </c>
      <c r="M141" s="56">
        <f t="shared" ca="1" si="25"/>
        <v>878605682188.078</v>
      </c>
      <c r="N141" s="56">
        <f t="shared" ca="1" si="26"/>
        <v>84887667942.701141</v>
      </c>
      <c r="O141" s="56">
        <f t="shared" ca="1" si="27"/>
        <v>15851563550.124189</v>
      </c>
      <c r="P141" s="13">
        <f t="shared" ca="1" si="28"/>
        <v>6.7258626246948774E-3</v>
      </c>
      <c r="Q141" s="13"/>
      <c r="R141" s="13"/>
      <c r="S141" s="13"/>
    </row>
    <row r="142" spans="1:19">
      <c r="A142" s="119"/>
      <c r="B142" s="119"/>
      <c r="C142" s="13"/>
      <c r="D142" s="118">
        <f t="shared" si="16"/>
        <v>0</v>
      </c>
      <c r="E142" s="118">
        <f t="shared" si="17"/>
        <v>0</v>
      </c>
      <c r="F142" s="56">
        <f t="shared" si="18"/>
        <v>0</v>
      </c>
      <c r="G142" s="56">
        <f t="shared" si="19"/>
        <v>0</v>
      </c>
      <c r="H142" s="56">
        <f t="shared" si="20"/>
        <v>0</v>
      </c>
      <c r="I142" s="56">
        <f t="shared" si="21"/>
        <v>0</v>
      </c>
      <c r="J142" s="56">
        <f t="shared" si="22"/>
        <v>0</v>
      </c>
      <c r="K142" s="56">
        <f t="shared" ca="1" si="23"/>
        <v>-6.7258626246948774E-3</v>
      </c>
      <c r="L142" s="56">
        <f t="shared" ca="1" si="24"/>
        <v>4.5237228046267465E-5</v>
      </c>
      <c r="M142" s="56">
        <f t="shared" ca="1" si="25"/>
        <v>878605682188.078</v>
      </c>
      <c r="N142" s="56">
        <f t="shared" ca="1" si="26"/>
        <v>84887667942.701141</v>
      </c>
      <c r="O142" s="56">
        <f t="shared" ca="1" si="27"/>
        <v>15851563550.124189</v>
      </c>
      <c r="P142" s="13">
        <f t="shared" ca="1" si="28"/>
        <v>6.7258626246948774E-3</v>
      </c>
      <c r="Q142" s="13"/>
      <c r="R142" s="13"/>
      <c r="S142" s="13"/>
    </row>
    <row r="143" spans="1:19">
      <c r="A143" s="119"/>
      <c r="B143" s="119"/>
      <c r="C143" s="13"/>
      <c r="D143" s="118">
        <f t="shared" si="16"/>
        <v>0</v>
      </c>
      <c r="E143" s="118">
        <f t="shared" si="17"/>
        <v>0</v>
      </c>
      <c r="F143" s="56">
        <f t="shared" si="18"/>
        <v>0</v>
      </c>
      <c r="G143" s="56">
        <f t="shared" si="19"/>
        <v>0</v>
      </c>
      <c r="H143" s="56">
        <f t="shared" si="20"/>
        <v>0</v>
      </c>
      <c r="I143" s="56">
        <f t="shared" si="21"/>
        <v>0</v>
      </c>
      <c r="J143" s="56">
        <f t="shared" si="22"/>
        <v>0</v>
      </c>
      <c r="K143" s="56">
        <f t="shared" ca="1" si="23"/>
        <v>-6.7258626246948774E-3</v>
      </c>
      <c r="L143" s="56">
        <f t="shared" ca="1" si="24"/>
        <v>4.5237228046267465E-5</v>
      </c>
      <c r="M143" s="56">
        <f t="shared" ca="1" si="25"/>
        <v>878605682188.078</v>
      </c>
      <c r="N143" s="56">
        <f t="shared" ca="1" si="26"/>
        <v>84887667942.701141</v>
      </c>
      <c r="O143" s="56">
        <f t="shared" ca="1" si="27"/>
        <v>15851563550.124189</v>
      </c>
      <c r="P143" s="13">
        <f t="shared" ca="1" si="28"/>
        <v>6.7258626246948774E-3</v>
      </c>
      <c r="Q143" s="13"/>
      <c r="R143" s="13"/>
      <c r="S143" s="13"/>
    </row>
    <row r="144" spans="1:19">
      <c r="A144" s="119"/>
      <c r="B144" s="119"/>
      <c r="C144" s="13"/>
      <c r="D144" s="118">
        <f t="shared" si="16"/>
        <v>0</v>
      </c>
      <c r="E144" s="118">
        <f t="shared" si="17"/>
        <v>0</v>
      </c>
      <c r="F144" s="56">
        <f t="shared" si="18"/>
        <v>0</v>
      </c>
      <c r="G144" s="56">
        <f t="shared" si="19"/>
        <v>0</v>
      </c>
      <c r="H144" s="56">
        <f t="shared" si="20"/>
        <v>0</v>
      </c>
      <c r="I144" s="56">
        <f t="shared" si="21"/>
        <v>0</v>
      </c>
      <c r="J144" s="56">
        <f t="shared" si="22"/>
        <v>0</v>
      </c>
      <c r="K144" s="56">
        <f t="shared" ca="1" si="23"/>
        <v>-6.7258626246948774E-3</v>
      </c>
      <c r="L144" s="56">
        <f t="shared" ca="1" si="24"/>
        <v>4.5237228046267465E-5</v>
      </c>
      <c r="M144" s="56">
        <f t="shared" ca="1" si="25"/>
        <v>878605682188.078</v>
      </c>
      <c r="N144" s="56">
        <f t="shared" ca="1" si="26"/>
        <v>84887667942.701141</v>
      </c>
      <c r="O144" s="56">
        <f t="shared" ca="1" si="27"/>
        <v>15851563550.124189</v>
      </c>
      <c r="P144" s="13">
        <f t="shared" ca="1" si="28"/>
        <v>6.7258626246948774E-3</v>
      </c>
      <c r="Q144" s="13"/>
      <c r="R144" s="13"/>
      <c r="S144" s="13"/>
    </row>
    <row r="145" spans="1:19">
      <c r="A145" s="119"/>
      <c r="B145" s="119"/>
      <c r="C145" s="13"/>
      <c r="D145" s="118">
        <f t="shared" si="16"/>
        <v>0</v>
      </c>
      <c r="E145" s="118">
        <f t="shared" si="17"/>
        <v>0</v>
      </c>
      <c r="F145" s="56">
        <f t="shared" si="18"/>
        <v>0</v>
      </c>
      <c r="G145" s="56">
        <f t="shared" si="19"/>
        <v>0</v>
      </c>
      <c r="H145" s="56">
        <f t="shared" si="20"/>
        <v>0</v>
      </c>
      <c r="I145" s="56">
        <f t="shared" si="21"/>
        <v>0</v>
      </c>
      <c r="J145" s="56">
        <f t="shared" si="22"/>
        <v>0</v>
      </c>
      <c r="K145" s="56">
        <f t="shared" ca="1" si="23"/>
        <v>-6.7258626246948774E-3</v>
      </c>
      <c r="L145" s="56">
        <f t="shared" ca="1" si="24"/>
        <v>4.5237228046267465E-5</v>
      </c>
      <c r="M145" s="56">
        <f t="shared" ca="1" si="25"/>
        <v>878605682188.078</v>
      </c>
      <c r="N145" s="56">
        <f t="shared" ca="1" si="26"/>
        <v>84887667942.701141</v>
      </c>
      <c r="O145" s="56">
        <f t="shared" ca="1" si="27"/>
        <v>15851563550.124189</v>
      </c>
      <c r="P145" s="13">
        <f t="shared" ca="1" si="28"/>
        <v>6.7258626246948774E-3</v>
      </c>
      <c r="Q145" s="13"/>
      <c r="R145" s="13"/>
      <c r="S145" s="13"/>
    </row>
    <row r="146" spans="1:19">
      <c r="A146" s="119"/>
      <c r="B146" s="119"/>
      <c r="C146" s="13"/>
      <c r="D146" s="118">
        <f t="shared" si="16"/>
        <v>0</v>
      </c>
      <c r="E146" s="118">
        <f t="shared" si="17"/>
        <v>0</v>
      </c>
      <c r="F146" s="56">
        <f t="shared" si="18"/>
        <v>0</v>
      </c>
      <c r="G146" s="56">
        <f t="shared" si="19"/>
        <v>0</v>
      </c>
      <c r="H146" s="56">
        <f t="shared" si="20"/>
        <v>0</v>
      </c>
      <c r="I146" s="56">
        <f t="shared" si="21"/>
        <v>0</v>
      </c>
      <c r="J146" s="56">
        <f t="shared" si="22"/>
        <v>0</v>
      </c>
      <c r="K146" s="56">
        <f t="shared" ca="1" si="23"/>
        <v>-6.7258626246948774E-3</v>
      </c>
      <c r="L146" s="56">
        <f t="shared" ca="1" si="24"/>
        <v>4.5237228046267465E-5</v>
      </c>
      <c r="M146" s="56">
        <f t="shared" ca="1" si="25"/>
        <v>878605682188.078</v>
      </c>
      <c r="N146" s="56">
        <f t="shared" ca="1" si="26"/>
        <v>84887667942.701141</v>
      </c>
      <c r="O146" s="56">
        <f t="shared" ca="1" si="27"/>
        <v>15851563550.124189</v>
      </c>
      <c r="P146" s="13">
        <f t="shared" ca="1" si="28"/>
        <v>6.7258626246948774E-3</v>
      </c>
      <c r="Q146" s="13"/>
      <c r="R146" s="13"/>
      <c r="S146" s="13"/>
    </row>
    <row r="147" spans="1:19">
      <c r="A147" s="119"/>
      <c r="B147" s="119"/>
      <c r="C147" s="13"/>
      <c r="D147" s="118">
        <f t="shared" si="16"/>
        <v>0</v>
      </c>
      <c r="E147" s="118">
        <f t="shared" si="17"/>
        <v>0</v>
      </c>
      <c r="F147" s="56">
        <f t="shared" si="18"/>
        <v>0</v>
      </c>
      <c r="G147" s="56">
        <f t="shared" si="19"/>
        <v>0</v>
      </c>
      <c r="H147" s="56">
        <f t="shared" si="20"/>
        <v>0</v>
      </c>
      <c r="I147" s="56">
        <f t="shared" si="21"/>
        <v>0</v>
      </c>
      <c r="J147" s="56">
        <f t="shared" si="22"/>
        <v>0</v>
      </c>
      <c r="K147" s="56">
        <f t="shared" ca="1" si="23"/>
        <v>-6.7258626246948774E-3</v>
      </c>
      <c r="L147" s="56">
        <f t="shared" ca="1" si="24"/>
        <v>4.5237228046267465E-5</v>
      </c>
      <c r="M147" s="56">
        <f t="shared" ca="1" si="25"/>
        <v>878605682188.078</v>
      </c>
      <c r="N147" s="56">
        <f t="shared" ca="1" si="26"/>
        <v>84887667942.701141</v>
      </c>
      <c r="O147" s="56">
        <f t="shared" ca="1" si="27"/>
        <v>15851563550.124189</v>
      </c>
      <c r="P147" s="13">
        <f t="shared" ca="1" si="28"/>
        <v>6.7258626246948774E-3</v>
      </c>
      <c r="Q147" s="13"/>
      <c r="R147" s="13"/>
      <c r="S147" s="13"/>
    </row>
    <row r="148" spans="1:19">
      <c r="A148" s="119"/>
      <c r="B148" s="119"/>
      <c r="C148" s="13"/>
      <c r="D148" s="118">
        <f t="shared" ref="D148:D211" si="29">A148/A$18</f>
        <v>0</v>
      </c>
      <c r="E148" s="118">
        <f t="shared" ref="E148:E211" si="30">B148/B$18</f>
        <v>0</v>
      </c>
      <c r="F148" s="56">
        <f t="shared" ref="F148:F211" si="31">D148*D148</f>
        <v>0</v>
      </c>
      <c r="G148" s="56">
        <f t="shared" ref="G148:G211" si="32">D148*F148</f>
        <v>0</v>
      </c>
      <c r="H148" s="56">
        <f t="shared" ref="H148:H211" si="33">F148*F148</f>
        <v>0</v>
      </c>
      <c r="I148" s="56">
        <f t="shared" ref="I148:I211" si="34">E148*D148</f>
        <v>0</v>
      </c>
      <c r="J148" s="56">
        <f t="shared" ref="J148:J211" si="35">I148*D148</f>
        <v>0</v>
      </c>
      <c r="K148" s="56">
        <f t="shared" ref="K148:K211" ca="1" si="36">+E$4+E$5*D148+E$6*D148^2</f>
        <v>-6.7258626246948774E-3</v>
      </c>
      <c r="L148" s="56">
        <f t="shared" ref="L148:L211" ca="1" si="37">+(K148-E148)^2</f>
        <v>4.5237228046267465E-5</v>
      </c>
      <c r="M148" s="56">
        <f t="shared" ref="M148:M211" ca="1" si="38">(M$1-M$2*D148+M$3*F148)^2</f>
        <v>878605682188.078</v>
      </c>
      <c r="N148" s="56">
        <f t="shared" ref="N148:N211" ca="1" si="39">(-M$2+M$4*D148-M$5*F148)^2</f>
        <v>84887667942.701141</v>
      </c>
      <c r="O148" s="56">
        <f t="shared" ref="O148:O211" ca="1" si="40">+(M$3-D148*M$5+F148*M$6)^2</f>
        <v>15851563550.124189</v>
      </c>
      <c r="P148" s="13">
        <f t="shared" ref="P148:P211" ca="1" si="41">+E148-K148</f>
        <v>6.7258626246948774E-3</v>
      </c>
      <c r="Q148" s="13"/>
      <c r="R148" s="13"/>
      <c r="S148" s="13"/>
    </row>
    <row r="149" spans="1:19">
      <c r="A149" s="119"/>
      <c r="B149" s="119"/>
      <c r="C149" s="13"/>
      <c r="D149" s="118">
        <f t="shared" si="29"/>
        <v>0</v>
      </c>
      <c r="E149" s="118">
        <f t="shared" si="30"/>
        <v>0</v>
      </c>
      <c r="F149" s="56">
        <f t="shared" si="31"/>
        <v>0</v>
      </c>
      <c r="G149" s="56">
        <f t="shared" si="32"/>
        <v>0</v>
      </c>
      <c r="H149" s="56">
        <f t="shared" si="33"/>
        <v>0</v>
      </c>
      <c r="I149" s="56">
        <f t="shared" si="34"/>
        <v>0</v>
      </c>
      <c r="J149" s="56">
        <f t="shared" si="35"/>
        <v>0</v>
      </c>
      <c r="K149" s="56">
        <f t="shared" ca="1" si="36"/>
        <v>-6.7258626246948774E-3</v>
      </c>
      <c r="L149" s="56">
        <f t="shared" ca="1" si="37"/>
        <v>4.5237228046267465E-5</v>
      </c>
      <c r="M149" s="56">
        <f t="shared" ca="1" si="38"/>
        <v>878605682188.078</v>
      </c>
      <c r="N149" s="56">
        <f t="shared" ca="1" si="39"/>
        <v>84887667942.701141</v>
      </c>
      <c r="O149" s="56">
        <f t="shared" ca="1" si="40"/>
        <v>15851563550.124189</v>
      </c>
      <c r="P149" s="13">
        <f t="shared" ca="1" si="41"/>
        <v>6.7258626246948774E-3</v>
      </c>
      <c r="Q149" s="13"/>
      <c r="R149" s="13"/>
      <c r="S149" s="13"/>
    </row>
    <row r="150" spans="1:19">
      <c r="A150" s="119"/>
      <c r="B150" s="119"/>
      <c r="C150" s="13"/>
      <c r="D150" s="118">
        <f t="shared" si="29"/>
        <v>0</v>
      </c>
      <c r="E150" s="118">
        <f t="shared" si="30"/>
        <v>0</v>
      </c>
      <c r="F150" s="56">
        <f t="shared" si="31"/>
        <v>0</v>
      </c>
      <c r="G150" s="56">
        <f t="shared" si="32"/>
        <v>0</v>
      </c>
      <c r="H150" s="56">
        <f t="shared" si="33"/>
        <v>0</v>
      </c>
      <c r="I150" s="56">
        <f t="shared" si="34"/>
        <v>0</v>
      </c>
      <c r="J150" s="56">
        <f t="shared" si="35"/>
        <v>0</v>
      </c>
      <c r="K150" s="56">
        <f t="shared" ca="1" si="36"/>
        <v>-6.7258626246948774E-3</v>
      </c>
      <c r="L150" s="56">
        <f t="shared" ca="1" si="37"/>
        <v>4.5237228046267465E-5</v>
      </c>
      <c r="M150" s="56">
        <f t="shared" ca="1" si="38"/>
        <v>878605682188.078</v>
      </c>
      <c r="N150" s="56">
        <f t="shared" ca="1" si="39"/>
        <v>84887667942.701141</v>
      </c>
      <c r="O150" s="56">
        <f t="shared" ca="1" si="40"/>
        <v>15851563550.124189</v>
      </c>
      <c r="P150" s="13">
        <f t="shared" ca="1" si="41"/>
        <v>6.7258626246948774E-3</v>
      </c>
      <c r="Q150" s="13"/>
      <c r="R150" s="13"/>
      <c r="S150" s="13"/>
    </row>
    <row r="151" spans="1:19">
      <c r="A151" s="119"/>
      <c r="B151" s="119"/>
      <c r="C151" s="13"/>
      <c r="D151" s="118">
        <f t="shared" si="29"/>
        <v>0</v>
      </c>
      <c r="E151" s="118">
        <f t="shared" si="30"/>
        <v>0</v>
      </c>
      <c r="F151" s="56">
        <f t="shared" si="31"/>
        <v>0</v>
      </c>
      <c r="G151" s="56">
        <f t="shared" si="32"/>
        <v>0</v>
      </c>
      <c r="H151" s="56">
        <f t="shared" si="33"/>
        <v>0</v>
      </c>
      <c r="I151" s="56">
        <f t="shared" si="34"/>
        <v>0</v>
      </c>
      <c r="J151" s="56">
        <f t="shared" si="35"/>
        <v>0</v>
      </c>
      <c r="K151" s="56">
        <f t="shared" ca="1" si="36"/>
        <v>-6.7258626246948774E-3</v>
      </c>
      <c r="L151" s="56">
        <f t="shared" ca="1" si="37"/>
        <v>4.5237228046267465E-5</v>
      </c>
      <c r="M151" s="56">
        <f t="shared" ca="1" si="38"/>
        <v>878605682188.078</v>
      </c>
      <c r="N151" s="56">
        <f t="shared" ca="1" si="39"/>
        <v>84887667942.701141</v>
      </c>
      <c r="O151" s="56">
        <f t="shared" ca="1" si="40"/>
        <v>15851563550.124189</v>
      </c>
      <c r="P151" s="13">
        <f t="shared" ca="1" si="41"/>
        <v>6.7258626246948774E-3</v>
      </c>
      <c r="Q151" s="13"/>
      <c r="R151" s="13"/>
      <c r="S151" s="13"/>
    </row>
    <row r="152" spans="1:19">
      <c r="A152" s="119"/>
      <c r="B152" s="119"/>
      <c r="C152" s="13"/>
      <c r="D152" s="118">
        <f t="shared" si="29"/>
        <v>0</v>
      </c>
      <c r="E152" s="118">
        <f t="shared" si="30"/>
        <v>0</v>
      </c>
      <c r="F152" s="56">
        <f t="shared" si="31"/>
        <v>0</v>
      </c>
      <c r="G152" s="56">
        <f t="shared" si="32"/>
        <v>0</v>
      </c>
      <c r="H152" s="56">
        <f t="shared" si="33"/>
        <v>0</v>
      </c>
      <c r="I152" s="56">
        <f t="shared" si="34"/>
        <v>0</v>
      </c>
      <c r="J152" s="56">
        <f t="shared" si="35"/>
        <v>0</v>
      </c>
      <c r="K152" s="56">
        <f t="shared" ca="1" si="36"/>
        <v>-6.7258626246948774E-3</v>
      </c>
      <c r="L152" s="56">
        <f t="shared" ca="1" si="37"/>
        <v>4.5237228046267465E-5</v>
      </c>
      <c r="M152" s="56">
        <f t="shared" ca="1" si="38"/>
        <v>878605682188.078</v>
      </c>
      <c r="N152" s="56">
        <f t="shared" ca="1" si="39"/>
        <v>84887667942.701141</v>
      </c>
      <c r="O152" s="56">
        <f t="shared" ca="1" si="40"/>
        <v>15851563550.124189</v>
      </c>
      <c r="P152" s="13">
        <f t="shared" ca="1" si="41"/>
        <v>6.7258626246948774E-3</v>
      </c>
      <c r="Q152" s="13"/>
      <c r="R152" s="13"/>
      <c r="S152" s="13"/>
    </row>
    <row r="153" spans="1:19">
      <c r="A153" s="119"/>
      <c r="B153" s="119"/>
      <c r="C153" s="13"/>
      <c r="D153" s="118">
        <f t="shared" si="29"/>
        <v>0</v>
      </c>
      <c r="E153" s="118">
        <f t="shared" si="30"/>
        <v>0</v>
      </c>
      <c r="F153" s="56">
        <f t="shared" si="31"/>
        <v>0</v>
      </c>
      <c r="G153" s="56">
        <f t="shared" si="32"/>
        <v>0</v>
      </c>
      <c r="H153" s="56">
        <f t="shared" si="33"/>
        <v>0</v>
      </c>
      <c r="I153" s="56">
        <f t="shared" si="34"/>
        <v>0</v>
      </c>
      <c r="J153" s="56">
        <f t="shared" si="35"/>
        <v>0</v>
      </c>
      <c r="K153" s="56">
        <f t="shared" ca="1" si="36"/>
        <v>-6.7258626246948774E-3</v>
      </c>
      <c r="L153" s="56">
        <f t="shared" ca="1" si="37"/>
        <v>4.5237228046267465E-5</v>
      </c>
      <c r="M153" s="56">
        <f t="shared" ca="1" si="38"/>
        <v>878605682188.078</v>
      </c>
      <c r="N153" s="56">
        <f t="shared" ca="1" si="39"/>
        <v>84887667942.701141</v>
      </c>
      <c r="O153" s="56">
        <f t="shared" ca="1" si="40"/>
        <v>15851563550.124189</v>
      </c>
      <c r="P153" s="13">
        <f t="shared" ca="1" si="41"/>
        <v>6.7258626246948774E-3</v>
      </c>
      <c r="Q153" s="13"/>
      <c r="R153" s="13"/>
      <c r="S153" s="13"/>
    </row>
    <row r="154" spans="1:19">
      <c r="A154" s="119"/>
      <c r="B154" s="119"/>
      <c r="C154" s="13"/>
      <c r="D154" s="118">
        <f t="shared" si="29"/>
        <v>0</v>
      </c>
      <c r="E154" s="118">
        <f t="shared" si="30"/>
        <v>0</v>
      </c>
      <c r="F154" s="56">
        <f t="shared" si="31"/>
        <v>0</v>
      </c>
      <c r="G154" s="56">
        <f t="shared" si="32"/>
        <v>0</v>
      </c>
      <c r="H154" s="56">
        <f t="shared" si="33"/>
        <v>0</v>
      </c>
      <c r="I154" s="56">
        <f t="shared" si="34"/>
        <v>0</v>
      </c>
      <c r="J154" s="56">
        <f t="shared" si="35"/>
        <v>0</v>
      </c>
      <c r="K154" s="56">
        <f t="shared" ca="1" si="36"/>
        <v>-6.7258626246948774E-3</v>
      </c>
      <c r="L154" s="56">
        <f t="shared" ca="1" si="37"/>
        <v>4.5237228046267465E-5</v>
      </c>
      <c r="M154" s="56">
        <f t="shared" ca="1" si="38"/>
        <v>878605682188.078</v>
      </c>
      <c r="N154" s="56">
        <f t="shared" ca="1" si="39"/>
        <v>84887667942.701141</v>
      </c>
      <c r="O154" s="56">
        <f t="shared" ca="1" si="40"/>
        <v>15851563550.124189</v>
      </c>
      <c r="P154" s="13">
        <f t="shared" ca="1" si="41"/>
        <v>6.7258626246948774E-3</v>
      </c>
      <c r="Q154" s="13"/>
      <c r="R154" s="13"/>
      <c r="S154" s="13"/>
    </row>
    <row r="155" spans="1:19">
      <c r="A155" s="119"/>
      <c r="B155" s="119"/>
      <c r="C155" s="13"/>
      <c r="D155" s="118">
        <f t="shared" si="29"/>
        <v>0</v>
      </c>
      <c r="E155" s="118">
        <f t="shared" si="30"/>
        <v>0</v>
      </c>
      <c r="F155" s="56">
        <f t="shared" si="31"/>
        <v>0</v>
      </c>
      <c r="G155" s="56">
        <f t="shared" si="32"/>
        <v>0</v>
      </c>
      <c r="H155" s="56">
        <f t="shared" si="33"/>
        <v>0</v>
      </c>
      <c r="I155" s="56">
        <f t="shared" si="34"/>
        <v>0</v>
      </c>
      <c r="J155" s="56">
        <f t="shared" si="35"/>
        <v>0</v>
      </c>
      <c r="K155" s="56">
        <f t="shared" ca="1" si="36"/>
        <v>-6.7258626246948774E-3</v>
      </c>
      <c r="L155" s="56">
        <f t="shared" ca="1" si="37"/>
        <v>4.5237228046267465E-5</v>
      </c>
      <c r="M155" s="56">
        <f t="shared" ca="1" si="38"/>
        <v>878605682188.078</v>
      </c>
      <c r="N155" s="56">
        <f t="shared" ca="1" si="39"/>
        <v>84887667942.701141</v>
      </c>
      <c r="O155" s="56">
        <f t="shared" ca="1" si="40"/>
        <v>15851563550.124189</v>
      </c>
      <c r="P155" s="13">
        <f t="shared" ca="1" si="41"/>
        <v>6.7258626246948774E-3</v>
      </c>
      <c r="Q155" s="13"/>
      <c r="R155" s="13"/>
      <c r="S155" s="13"/>
    </row>
    <row r="156" spans="1:19">
      <c r="A156" s="119"/>
      <c r="B156" s="119"/>
      <c r="C156" s="13"/>
      <c r="D156" s="118">
        <f t="shared" si="29"/>
        <v>0</v>
      </c>
      <c r="E156" s="118">
        <f t="shared" si="30"/>
        <v>0</v>
      </c>
      <c r="F156" s="56">
        <f t="shared" si="31"/>
        <v>0</v>
      </c>
      <c r="G156" s="56">
        <f t="shared" si="32"/>
        <v>0</v>
      </c>
      <c r="H156" s="56">
        <f t="shared" si="33"/>
        <v>0</v>
      </c>
      <c r="I156" s="56">
        <f t="shared" si="34"/>
        <v>0</v>
      </c>
      <c r="J156" s="56">
        <f t="shared" si="35"/>
        <v>0</v>
      </c>
      <c r="K156" s="56">
        <f t="shared" ca="1" si="36"/>
        <v>-6.7258626246948774E-3</v>
      </c>
      <c r="L156" s="56">
        <f t="shared" ca="1" si="37"/>
        <v>4.5237228046267465E-5</v>
      </c>
      <c r="M156" s="56">
        <f t="shared" ca="1" si="38"/>
        <v>878605682188.078</v>
      </c>
      <c r="N156" s="56">
        <f t="shared" ca="1" si="39"/>
        <v>84887667942.701141</v>
      </c>
      <c r="O156" s="56">
        <f t="shared" ca="1" si="40"/>
        <v>15851563550.124189</v>
      </c>
      <c r="P156" s="13">
        <f t="shared" ca="1" si="41"/>
        <v>6.7258626246948774E-3</v>
      </c>
      <c r="Q156" s="13"/>
      <c r="R156" s="13"/>
      <c r="S156" s="13"/>
    </row>
    <row r="157" spans="1:19">
      <c r="A157" s="119"/>
      <c r="B157" s="119"/>
      <c r="C157" s="13"/>
      <c r="D157" s="118">
        <f t="shared" si="29"/>
        <v>0</v>
      </c>
      <c r="E157" s="118">
        <f t="shared" si="30"/>
        <v>0</v>
      </c>
      <c r="F157" s="56">
        <f t="shared" si="31"/>
        <v>0</v>
      </c>
      <c r="G157" s="56">
        <f t="shared" si="32"/>
        <v>0</v>
      </c>
      <c r="H157" s="56">
        <f t="shared" si="33"/>
        <v>0</v>
      </c>
      <c r="I157" s="56">
        <f t="shared" si="34"/>
        <v>0</v>
      </c>
      <c r="J157" s="56">
        <f t="shared" si="35"/>
        <v>0</v>
      </c>
      <c r="K157" s="56">
        <f t="shared" ca="1" si="36"/>
        <v>-6.7258626246948774E-3</v>
      </c>
      <c r="L157" s="56">
        <f t="shared" ca="1" si="37"/>
        <v>4.5237228046267465E-5</v>
      </c>
      <c r="M157" s="56">
        <f t="shared" ca="1" si="38"/>
        <v>878605682188.078</v>
      </c>
      <c r="N157" s="56">
        <f t="shared" ca="1" si="39"/>
        <v>84887667942.701141</v>
      </c>
      <c r="O157" s="56">
        <f t="shared" ca="1" si="40"/>
        <v>15851563550.124189</v>
      </c>
      <c r="P157" s="13">
        <f t="shared" ca="1" si="41"/>
        <v>6.7258626246948774E-3</v>
      </c>
      <c r="Q157" s="13"/>
      <c r="R157" s="13"/>
      <c r="S157" s="13"/>
    </row>
    <row r="158" spans="1:19">
      <c r="A158" s="119"/>
      <c r="B158" s="119"/>
      <c r="C158" s="13"/>
      <c r="D158" s="118">
        <f t="shared" si="29"/>
        <v>0</v>
      </c>
      <c r="E158" s="118">
        <f t="shared" si="30"/>
        <v>0</v>
      </c>
      <c r="F158" s="56">
        <f t="shared" si="31"/>
        <v>0</v>
      </c>
      <c r="G158" s="56">
        <f t="shared" si="32"/>
        <v>0</v>
      </c>
      <c r="H158" s="56">
        <f t="shared" si="33"/>
        <v>0</v>
      </c>
      <c r="I158" s="56">
        <f t="shared" si="34"/>
        <v>0</v>
      </c>
      <c r="J158" s="56">
        <f t="shared" si="35"/>
        <v>0</v>
      </c>
      <c r="K158" s="56">
        <f t="shared" ca="1" si="36"/>
        <v>-6.7258626246948774E-3</v>
      </c>
      <c r="L158" s="56">
        <f t="shared" ca="1" si="37"/>
        <v>4.5237228046267465E-5</v>
      </c>
      <c r="M158" s="56">
        <f t="shared" ca="1" si="38"/>
        <v>878605682188.078</v>
      </c>
      <c r="N158" s="56">
        <f t="shared" ca="1" si="39"/>
        <v>84887667942.701141</v>
      </c>
      <c r="O158" s="56">
        <f t="shared" ca="1" si="40"/>
        <v>15851563550.124189</v>
      </c>
      <c r="P158" s="13">
        <f t="shared" ca="1" si="41"/>
        <v>6.7258626246948774E-3</v>
      </c>
      <c r="Q158" s="13"/>
      <c r="R158" s="13"/>
      <c r="S158" s="13"/>
    </row>
    <row r="159" spans="1:19">
      <c r="A159" s="13"/>
      <c r="B159" s="13"/>
      <c r="C159" s="13"/>
      <c r="D159" s="118">
        <f t="shared" si="29"/>
        <v>0</v>
      </c>
      <c r="E159" s="118">
        <f t="shared" si="30"/>
        <v>0</v>
      </c>
      <c r="F159" s="56">
        <f t="shared" si="31"/>
        <v>0</v>
      </c>
      <c r="G159" s="56">
        <f t="shared" si="32"/>
        <v>0</v>
      </c>
      <c r="H159" s="56">
        <f t="shared" si="33"/>
        <v>0</v>
      </c>
      <c r="I159" s="56">
        <f t="shared" si="34"/>
        <v>0</v>
      </c>
      <c r="J159" s="56">
        <f t="shared" si="35"/>
        <v>0</v>
      </c>
      <c r="K159" s="56">
        <f t="shared" ca="1" si="36"/>
        <v>-6.7258626246948774E-3</v>
      </c>
      <c r="L159" s="56">
        <f t="shared" ca="1" si="37"/>
        <v>4.5237228046267465E-5</v>
      </c>
      <c r="M159" s="56">
        <f t="shared" ca="1" si="38"/>
        <v>878605682188.078</v>
      </c>
      <c r="N159" s="56">
        <f t="shared" ca="1" si="39"/>
        <v>84887667942.701141</v>
      </c>
      <c r="O159" s="56">
        <f t="shared" ca="1" si="40"/>
        <v>15851563550.124189</v>
      </c>
      <c r="P159" s="13">
        <f t="shared" ca="1" si="41"/>
        <v>6.7258626246948774E-3</v>
      </c>
      <c r="Q159" s="13"/>
      <c r="R159" s="13"/>
      <c r="S159" s="13"/>
    </row>
    <row r="160" spans="1:19">
      <c r="A160" s="13"/>
      <c r="B160" s="13"/>
      <c r="C160" s="13"/>
      <c r="D160" s="118">
        <f t="shared" si="29"/>
        <v>0</v>
      </c>
      <c r="E160" s="118">
        <f t="shared" si="30"/>
        <v>0</v>
      </c>
      <c r="F160" s="56">
        <f t="shared" si="31"/>
        <v>0</v>
      </c>
      <c r="G160" s="56">
        <f t="shared" si="32"/>
        <v>0</v>
      </c>
      <c r="H160" s="56">
        <f t="shared" si="33"/>
        <v>0</v>
      </c>
      <c r="I160" s="56">
        <f t="shared" si="34"/>
        <v>0</v>
      </c>
      <c r="J160" s="56">
        <f t="shared" si="35"/>
        <v>0</v>
      </c>
      <c r="K160" s="56">
        <f t="shared" ca="1" si="36"/>
        <v>-6.7258626246948774E-3</v>
      </c>
      <c r="L160" s="56">
        <f t="shared" ca="1" si="37"/>
        <v>4.5237228046267465E-5</v>
      </c>
      <c r="M160" s="56">
        <f t="shared" ca="1" si="38"/>
        <v>878605682188.078</v>
      </c>
      <c r="N160" s="56">
        <f t="shared" ca="1" si="39"/>
        <v>84887667942.701141</v>
      </c>
      <c r="O160" s="56">
        <f t="shared" ca="1" si="40"/>
        <v>15851563550.124189</v>
      </c>
      <c r="P160" s="13">
        <f t="shared" ca="1" si="41"/>
        <v>6.7258626246948774E-3</v>
      </c>
      <c r="Q160" s="13"/>
      <c r="R160" s="13"/>
      <c r="S160" s="13"/>
    </row>
    <row r="161" spans="1:19">
      <c r="A161" s="13"/>
      <c r="B161" s="13"/>
      <c r="C161" s="13"/>
      <c r="D161" s="118">
        <f t="shared" si="29"/>
        <v>0</v>
      </c>
      <c r="E161" s="118">
        <f t="shared" si="30"/>
        <v>0</v>
      </c>
      <c r="F161" s="56">
        <f t="shared" si="31"/>
        <v>0</v>
      </c>
      <c r="G161" s="56">
        <f t="shared" si="32"/>
        <v>0</v>
      </c>
      <c r="H161" s="56">
        <f t="shared" si="33"/>
        <v>0</v>
      </c>
      <c r="I161" s="56">
        <f t="shared" si="34"/>
        <v>0</v>
      </c>
      <c r="J161" s="56">
        <f t="shared" si="35"/>
        <v>0</v>
      </c>
      <c r="K161" s="56">
        <f t="shared" ca="1" si="36"/>
        <v>-6.7258626246948774E-3</v>
      </c>
      <c r="L161" s="56">
        <f t="shared" ca="1" si="37"/>
        <v>4.5237228046267465E-5</v>
      </c>
      <c r="M161" s="56">
        <f t="shared" ca="1" si="38"/>
        <v>878605682188.078</v>
      </c>
      <c r="N161" s="56">
        <f t="shared" ca="1" si="39"/>
        <v>84887667942.701141</v>
      </c>
      <c r="O161" s="56">
        <f t="shared" ca="1" si="40"/>
        <v>15851563550.124189</v>
      </c>
      <c r="P161" s="13">
        <f t="shared" ca="1" si="41"/>
        <v>6.7258626246948774E-3</v>
      </c>
      <c r="Q161" s="13"/>
      <c r="R161" s="13"/>
      <c r="S161" s="13"/>
    </row>
    <row r="162" spans="1:19">
      <c r="A162" s="13"/>
      <c r="B162" s="13"/>
      <c r="C162" s="13"/>
      <c r="D162" s="118">
        <f t="shared" si="29"/>
        <v>0</v>
      </c>
      <c r="E162" s="118">
        <f t="shared" si="30"/>
        <v>0</v>
      </c>
      <c r="F162" s="56">
        <f t="shared" si="31"/>
        <v>0</v>
      </c>
      <c r="G162" s="56">
        <f t="shared" si="32"/>
        <v>0</v>
      </c>
      <c r="H162" s="56">
        <f t="shared" si="33"/>
        <v>0</v>
      </c>
      <c r="I162" s="56">
        <f t="shared" si="34"/>
        <v>0</v>
      </c>
      <c r="J162" s="56">
        <f t="shared" si="35"/>
        <v>0</v>
      </c>
      <c r="K162" s="56">
        <f t="shared" ca="1" si="36"/>
        <v>-6.7258626246948774E-3</v>
      </c>
      <c r="L162" s="56">
        <f t="shared" ca="1" si="37"/>
        <v>4.5237228046267465E-5</v>
      </c>
      <c r="M162" s="56">
        <f t="shared" ca="1" si="38"/>
        <v>878605682188.078</v>
      </c>
      <c r="N162" s="56">
        <f t="shared" ca="1" si="39"/>
        <v>84887667942.701141</v>
      </c>
      <c r="O162" s="56">
        <f t="shared" ca="1" si="40"/>
        <v>15851563550.124189</v>
      </c>
      <c r="P162" s="13">
        <f t="shared" ca="1" si="41"/>
        <v>6.7258626246948774E-3</v>
      </c>
      <c r="Q162" s="13"/>
      <c r="R162" s="13"/>
      <c r="S162" s="13"/>
    </row>
    <row r="163" spans="1:19">
      <c r="A163" s="13"/>
      <c r="B163" s="13"/>
      <c r="C163" s="13"/>
      <c r="D163" s="118">
        <f t="shared" si="29"/>
        <v>0</v>
      </c>
      <c r="E163" s="118">
        <f t="shared" si="30"/>
        <v>0</v>
      </c>
      <c r="F163" s="56">
        <f t="shared" si="31"/>
        <v>0</v>
      </c>
      <c r="G163" s="56">
        <f t="shared" si="32"/>
        <v>0</v>
      </c>
      <c r="H163" s="56">
        <f t="shared" si="33"/>
        <v>0</v>
      </c>
      <c r="I163" s="56">
        <f t="shared" si="34"/>
        <v>0</v>
      </c>
      <c r="J163" s="56">
        <f t="shared" si="35"/>
        <v>0</v>
      </c>
      <c r="K163" s="56">
        <f t="shared" ca="1" si="36"/>
        <v>-6.7258626246948774E-3</v>
      </c>
      <c r="L163" s="56">
        <f t="shared" ca="1" si="37"/>
        <v>4.5237228046267465E-5</v>
      </c>
      <c r="M163" s="56">
        <f t="shared" ca="1" si="38"/>
        <v>878605682188.078</v>
      </c>
      <c r="N163" s="56">
        <f t="shared" ca="1" si="39"/>
        <v>84887667942.701141</v>
      </c>
      <c r="O163" s="56">
        <f t="shared" ca="1" si="40"/>
        <v>15851563550.124189</v>
      </c>
      <c r="P163" s="13">
        <f t="shared" ca="1" si="41"/>
        <v>6.7258626246948774E-3</v>
      </c>
      <c r="Q163" s="13"/>
      <c r="R163" s="13"/>
      <c r="S163" s="13"/>
    </row>
    <row r="164" spans="1:19">
      <c r="A164" s="13"/>
      <c r="B164" s="13"/>
      <c r="C164" s="13"/>
      <c r="D164" s="118">
        <f t="shared" si="29"/>
        <v>0</v>
      </c>
      <c r="E164" s="118">
        <f t="shared" si="30"/>
        <v>0</v>
      </c>
      <c r="F164" s="56">
        <f t="shared" si="31"/>
        <v>0</v>
      </c>
      <c r="G164" s="56">
        <f t="shared" si="32"/>
        <v>0</v>
      </c>
      <c r="H164" s="56">
        <f t="shared" si="33"/>
        <v>0</v>
      </c>
      <c r="I164" s="56">
        <f t="shared" si="34"/>
        <v>0</v>
      </c>
      <c r="J164" s="56">
        <f t="shared" si="35"/>
        <v>0</v>
      </c>
      <c r="K164" s="56">
        <f t="shared" ca="1" si="36"/>
        <v>-6.7258626246948774E-3</v>
      </c>
      <c r="L164" s="56">
        <f t="shared" ca="1" si="37"/>
        <v>4.5237228046267465E-5</v>
      </c>
      <c r="M164" s="56">
        <f t="shared" ca="1" si="38"/>
        <v>878605682188.078</v>
      </c>
      <c r="N164" s="56">
        <f t="shared" ca="1" si="39"/>
        <v>84887667942.701141</v>
      </c>
      <c r="O164" s="56">
        <f t="shared" ca="1" si="40"/>
        <v>15851563550.124189</v>
      </c>
      <c r="P164" s="13">
        <f t="shared" ca="1" si="41"/>
        <v>6.7258626246948774E-3</v>
      </c>
      <c r="Q164" s="13"/>
      <c r="R164" s="13"/>
      <c r="S164" s="13"/>
    </row>
    <row r="165" spans="1:19">
      <c r="A165" s="13"/>
      <c r="B165" s="13"/>
      <c r="C165" s="13"/>
      <c r="D165" s="118">
        <f t="shared" si="29"/>
        <v>0</v>
      </c>
      <c r="E165" s="118">
        <f t="shared" si="30"/>
        <v>0</v>
      </c>
      <c r="F165" s="56">
        <f t="shared" si="31"/>
        <v>0</v>
      </c>
      <c r="G165" s="56">
        <f t="shared" si="32"/>
        <v>0</v>
      </c>
      <c r="H165" s="56">
        <f t="shared" si="33"/>
        <v>0</v>
      </c>
      <c r="I165" s="56">
        <f t="shared" si="34"/>
        <v>0</v>
      </c>
      <c r="J165" s="56">
        <f t="shared" si="35"/>
        <v>0</v>
      </c>
      <c r="K165" s="56">
        <f t="shared" ca="1" si="36"/>
        <v>-6.7258626246948774E-3</v>
      </c>
      <c r="L165" s="56">
        <f t="shared" ca="1" si="37"/>
        <v>4.5237228046267465E-5</v>
      </c>
      <c r="M165" s="56">
        <f t="shared" ca="1" si="38"/>
        <v>878605682188.078</v>
      </c>
      <c r="N165" s="56">
        <f t="shared" ca="1" si="39"/>
        <v>84887667942.701141</v>
      </c>
      <c r="O165" s="56">
        <f t="shared" ca="1" si="40"/>
        <v>15851563550.124189</v>
      </c>
      <c r="P165" s="13">
        <f t="shared" ca="1" si="41"/>
        <v>6.7258626246948774E-3</v>
      </c>
      <c r="Q165" s="13"/>
      <c r="R165" s="13"/>
      <c r="S165" s="13"/>
    </row>
    <row r="166" spans="1:19">
      <c r="A166" s="13"/>
      <c r="B166" s="13"/>
      <c r="C166" s="13"/>
      <c r="D166" s="118">
        <f t="shared" si="29"/>
        <v>0</v>
      </c>
      <c r="E166" s="118">
        <f t="shared" si="30"/>
        <v>0</v>
      </c>
      <c r="F166" s="56">
        <f t="shared" si="31"/>
        <v>0</v>
      </c>
      <c r="G166" s="56">
        <f t="shared" si="32"/>
        <v>0</v>
      </c>
      <c r="H166" s="56">
        <f t="shared" si="33"/>
        <v>0</v>
      </c>
      <c r="I166" s="56">
        <f t="shared" si="34"/>
        <v>0</v>
      </c>
      <c r="J166" s="56">
        <f t="shared" si="35"/>
        <v>0</v>
      </c>
      <c r="K166" s="56">
        <f t="shared" ca="1" si="36"/>
        <v>-6.7258626246948774E-3</v>
      </c>
      <c r="L166" s="56">
        <f t="shared" ca="1" si="37"/>
        <v>4.5237228046267465E-5</v>
      </c>
      <c r="M166" s="56">
        <f t="shared" ca="1" si="38"/>
        <v>878605682188.078</v>
      </c>
      <c r="N166" s="56">
        <f t="shared" ca="1" si="39"/>
        <v>84887667942.701141</v>
      </c>
      <c r="O166" s="56">
        <f t="shared" ca="1" si="40"/>
        <v>15851563550.124189</v>
      </c>
      <c r="P166" s="13">
        <f t="shared" ca="1" si="41"/>
        <v>6.7258626246948774E-3</v>
      </c>
      <c r="Q166" s="13"/>
      <c r="R166" s="13"/>
      <c r="S166" s="13"/>
    </row>
    <row r="167" spans="1:19">
      <c r="A167" s="13"/>
      <c r="B167" s="13"/>
      <c r="C167" s="13"/>
      <c r="D167" s="118">
        <f t="shared" si="29"/>
        <v>0</v>
      </c>
      <c r="E167" s="118">
        <f t="shared" si="30"/>
        <v>0</v>
      </c>
      <c r="F167" s="56">
        <f t="shared" si="31"/>
        <v>0</v>
      </c>
      <c r="G167" s="56">
        <f t="shared" si="32"/>
        <v>0</v>
      </c>
      <c r="H167" s="56">
        <f t="shared" si="33"/>
        <v>0</v>
      </c>
      <c r="I167" s="56">
        <f t="shared" si="34"/>
        <v>0</v>
      </c>
      <c r="J167" s="56">
        <f t="shared" si="35"/>
        <v>0</v>
      </c>
      <c r="K167" s="56">
        <f t="shared" ca="1" si="36"/>
        <v>-6.7258626246948774E-3</v>
      </c>
      <c r="L167" s="56">
        <f t="shared" ca="1" si="37"/>
        <v>4.5237228046267465E-5</v>
      </c>
      <c r="M167" s="56">
        <f t="shared" ca="1" si="38"/>
        <v>878605682188.078</v>
      </c>
      <c r="N167" s="56">
        <f t="shared" ca="1" si="39"/>
        <v>84887667942.701141</v>
      </c>
      <c r="O167" s="56">
        <f t="shared" ca="1" si="40"/>
        <v>15851563550.124189</v>
      </c>
      <c r="P167" s="13">
        <f t="shared" ca="1" si="41"/>
        <v>6.7258626246948774E-3</v>
      </c>
      <c r="Q167" s="13"/>
      <c r="R167" s="13"/>
      <c r="S167" s="13"/>
    </row>
    <row r="168" spans="1:19">
      <c r="A168" s="13"/>
      <c r="B168" s="13"/>
      <c r="C168" s="13"/>
      <c r="D168" s="118">
        <f t="shared" si="29"/>
        <v>0</v>
      </c>
      <c r="E168" s="118">
        <f t="shared" si="30"/>
        <v>0</v>
      </c>
      <c r="F168" s="56">
        <f t="shared" si="31"/>
        <v>0</v>
      </c>
      <c r="G168" s="56">
        <f t="shared" si="32"/>
        <v>0</v>
      </c>
      <c r="H168" s="56">
        <f t="shared" si="33"/>
        <v>0</v>
      </c>
      <c r="I168" s="56">
        <f t="shared" si="34"/>
        <v>0</v>
      </c>
      <c r="J168" s="56">
        <f t="shared" si="35"/>
        <v>0</v>
      </c>
      <c r="K168" s="56">
        <f t="shared" ca="1" si="36"/>
        <v>-6.7258626246948774E-3</v>
      </c>
      <c r="L168" s="56">
        <f t="shared" ca="1" si="37"/>
        <v>4.5237228046267465E-5</v>
      </c>
      <c r="M168" s="56">
        <f t="shared" ca="1" si="38"/>
        <v>878605682188.078</v>
      </c>
      <c r="N168" s="56">
        <f t="shared" ca="1" si="39"/>
        <v>84887667942.701141</v>
      </c>
      <c r="O168" s="56">
        <f t="shared" ca="1" si="40"/>
        <v>15851563550.124189</v>
      </c>
      <c r="P168" s="13">
        <f t="shared" ca="1" si="41"/>
        <v>6.7258626246948774E-3</v>
      </c>
      <c r="Q168" s="13"/>
      <c r="R168" s="13"/>
      <c r="S168" s="13"/>
    </row>
    <row r="169" spans="1:19">
      <c r="A169" s="13"/>
      <c r="B169" s="13"/>
      <c r="C169" s="13"/>
      <c r="D169" s="118">
        <f t="shared" si="29"/>
        <v>0</v>
      </c>
      <c r="E169" s="118">
        <f t="shared" si="30"/>
        <v>0</v>
      </c>
      <c r="F169" s="56">
        <f t="shared" si="31"/>
        <v>0</v>
      </c>
      <c r="G169" s="56">
        <f t="shared" si="32"/>
        <v>0</v>
      </c>
      <c r="H169" s="56">
        <f t="shared" si="33"/>
        <v>0</v>
      </c>
      <c r="I169" s="56">
        <f t="shared" si="34"/>
        <v>0</v>
      </c>
      <c r="J169" s="56">
        <f t="shared" si="35"/>
        <v>0</v>
      </c>
      <c r="K169" s="56">
        <f t="shared" ca="1" si="36"/>
        <v>-6.7258626246948774E-3</v>
      </c>
      <c r="L169" s="56">
        <f t="shared" ca="1" si="37"/>
        <v>4.5237228046267465E-5</v>
      </c>
      <c r="M169" s="56">
        <f t="shared" ca="1" si="38"/>
        <v>878605682188.078</v>
      </c>
      <c r="N169" s="56">
        <f t="shared" ca="1" si="39"/>
        <v>84887667942.701141</v>
      </c>
      <c r="O169" s="56">
        <f t="shared" ca="1" si="40"/>
        <v>15851563550.124189</v>
      </c>
      <c r="P169" s="13">
        <f t="shared" ca="1" si="41"/>
        <v>6.7258626246948774E-3</v>
      </c>
      <c r="Q169" s="13"/>
      <c r="R169" s="13"/>
      <c r="S169" s="13"/>
    </row>
    <row r="170" spans="1:19">
      <c r="A170" s="13"/>
      <c r="B170" s="13"/>
      <c r="C170" s="13"/>
      <c r="D170" s="118">
        <f t="shared" si="29"/>
        <v>0</v>
      </c>
      <c r="E170" s="118">
        <f t="shared" si="30"/>
        <v>0</v>
      </c>
      <c r="F170" s="56">
        <f t="shared" si="31"/>
        <v>0</v>
      </c>
      <c r="G170" s="56">
        <f t="shared" si="32"/>
        <v>0</v>
      </c>
      <c r="H170" s="56">
        <f t="shared" si="33"/>
        <v>0</v>
      </c>
      <c r="I170" s="56">
        <f t="shared" si="34"/>
        <v>0</v>
      </c>
      <c r="J170" s="56">
        <f t="shared" si="35"/>
        <v>0</v>
      </c>
      <c r="K170" s="56">
        <f t="shared" ca="1" si="36"/>
        <v>-6.7258626246948774E-3</v>
      </c>
      <c r="L170" s="56">
        <f t="shared" ca="1" si="37"/>
        <v>4.5237228046267465E-5</v>
      </c>
      <c r="M170" s="56">
        <f t="shared" ca="1" si="38"/>
        <v>878605682188.078</v>
      </c>
      <c r="N170" s="56">
        <f t="shared" ca="1" si="39"/>
        <v>84887667942.701141</v>
      </c>
      <c r="O170" s="56">
        <f t="shared" ca="1" si="40"/>
        <v>15851563550.124189</v>
      </c>
      <c r="P170" s="13">
        <f t="shared" ca="1" si="41"/>
        <v>6.7258626246948774E-3</v>
      </c>
      <c r="Q170" s="13"/>
      <c r="R170" s="13"/>
      <c r="S170" s="13"/>
    </row>
    <row r="171" spans="1:19">
      <c r="A171" s="13"/>
      <c r="B171" s="13"/>
      <c r="C171" s="13"/>
      <c r="D171" s="118">
        <f t="shared" si="29"/>
        <v>0</v>
      </c>
      <c r="E171" s="118">
        <f t="shared" si="30"/>
        <v>0</v>
      </c>
      <c r="F171" s="56">
        <f t="shared" si="31"/>
        <v>0</v>
      </c>
      <c r="G171" s="56">
        <f t="shared" si="32"/>
        <v>0</v>
      </c>
      <c r="H171" s="56">
        <f t="shared" si="33"/>
        <v>0</v>
      </c>
      <c r="I171" s="56">
        <f t="shared" si="34"/>
        <v>0</v>
      </c>
      <c r="J171" s="56">
        <f t="shared" si="35"/>
        <v>0</v>
      </c>
      <c r="K171" s="56">
        <f t="shared" ca="1" si="36"/>
        <v>-6.7258626246948774E-3</v>
      </c>
      <c r="L171" s="56">
        <f t="shared" ca="1" si="37"/>
        <v>4.5237228046267465E-5</v>
      </c>
      <c r="M171" s="56">
        <f t="shared" ca="1" si="38"/>
        <v>878605682188.078</v>
      </c>
      <c r="N171" s="56">
        <f t="shared" ca="1" si="39"/>
        <v>84887667942.701141</v>
      </c>
      <c r="O171" s="56">
        <f t="shared" ca="1" si="40"/>
        <v>15851563550.124189</v>
      </c>
      <c r="P171" s="13">
        <f t="shared" ca="1" si="41"/>
        <v>6.7258626246948774E-3</v>
      </c>
      <c r="Q171" s="13"/>
      <c r="R171" s="13"/>
      <c r="S171" s="13"/>
    </row>
    <row r="172" spans="1:19">
      <c r="A172" s="13"/>
      <c r="B172" s="13"/>
      <c r="C172" s="13"/>
      <c r="D172" s="118">
        <f t="shared" si="29"/>
        <v>0</v>
      </c>
      <c r="E172" s="118">
        <f t="shared" si="30"/>
        <v>0</v>
      </c>
      <c r="F172" s="56">
        <f t="shared" si="31"/>
        <v>0</v>
      </c>
      <c r="G172" s="56">
        <f t="shared" si="32"/>
        <v>0</v>
      </c>
      <c r="H172" s="56">
        <f t="shared" si="33"/>
        <v>0</v>
      </c>
      <c r="I172" s="56">
        <f t="shared" si="34"/>
        <v>0</v>
      </c>
      <c r="J172" s="56">
        <f t="shared" si="35"/>
        <v>0</v>
      </c>
      <c r="K172" s="56">
        <f t="shared" ca="1" si="36"/>
        <v>-6.7258626246948774E-3</v>
      </c>
      <c r="L172" s="56">
        <f t="shared" ca="1" si="37"/>
        <v>4.5237228046267465E-5</v>
      </c>
      <c r="M172" s="56">
        <f t="shared" ca="1" si="38"/>
        <v>878605682188.078</v>
      </c>
      <c r="N172" s="56">
        <f t="shared" ca="1" si="39"/>
        <v>84887667942.701141</v>
      </c>
      <c r="O172" s="56">
        <f t="shared" ca="1" si="40"/>
        <v>15851563550.124189</v>
      </c>
      <c r="P172" s="13">
        <f t="shared" ca="1" si="41"/>
        <v>6.7258626246948774E-3</v>
      </c>
      <c r="Q172" s="13"/>
      <c r="R172" s="13"/>
      <c r="S172" s="13"/>
    </row>
    <row r="173" spans="1:19">
      <c r="A173" s="13"/>
      <c r="B173" s="13"/>
      <c r="C173" s="13"/>
      <c r="D173" s="118">
        <f t="shared" si="29"/>
        <v>0</v>
      </c>
      <c r="E173" s="118">
        <f t="shared" si="30"/>
        <v>0</v>
      </c>
      <c r="F173" s="56">
        <f t="shared" si="31"/>
        <v>0</v>
      </c>
      <c r="G173" s="56">
        <f t="shared" si="32"/>
        <v>0</v>
      </c>
      <c r="H173" s="56">
        <f t="shared" si="33"/>
        <v>0</v>
      </c>
      <c r="I173" s="56">
        <f t="shared" si="34"/>
        <v>0</v>
      </c>
      <c r="J173" s="56">
        <f t="shared" si="35"/>
        <v>0</v>
      </c>
      <c r="K173" s="56">
        <f t="shared" ca="1" si="36"/>
        <v>-6.7258626246948774E-3</v>
      </c>
      <c r="L173" s="56">
        <f t="shared" ca="1" si="37"/>
        <v>4.5237228046267465E-5</v>
      </c>
      <c r="M173" s="56">
        <f t="shared" ca="1" si="38"/>
        <v>878605682188.078</v>
      </c>
      <c r="N173" s="56">
        <f t="shared" ca="1" si="39"/>
        <v>84887667942.701141</v>
      </c>
      <c r="O173" s="56">
        <f t="shared" ca="1" si="40"/>
        <v>15851563550.124189</v>
      </c>
      <c r="P173" s="13">
        <f t="shared" ca="1" si="41"/>
        <v>6.7258626246948774E-3</v>
      </c>
      <c r="Q173" s="13"/>
      <c r="R173" s="13"/>
      <c r="S173" s="13"/>
    </row>
    <row r="174" spans="1:19">
      <c r="A174" s="13"/>
      <c r="B174" s="13"/>
      <c r="C174" s="13"/>
      <c r="D174" s="118">
        <f t="shared" si="29"/>
        <v>0</v>
      </c>
      <c r="E174" s="118">
        <f t="shared" si="30"/>
        <v>0</v>
      </c>
      <c r="F174" s="56">
        <f t="shared" si="31"/>
        <v>0</v>
      </c>
      <c r="G174" s="56">
        <f t="shared" si="32"/>
        <v>0</v>
      </c>
      <c r="H174" s="56">
        <f t="shared" si="33"/>
        <v>0</v>
      </c>
      <c r="I174" s="56">
        <f t="shared" si="34"/>
        <v>0</v>
      </c>
      <c r="J174" s="56">
        <f t="shared" si="35"/>
        <v>0</v>
      </c>
      <c r="K174" s="56">
        <f t="shared" ca="1" si="36"/>
        <v>-6.7258626246948774E-3</v>
      </c>
      <c r="L174" s="56">
        <f t="shared" ca="1" si="37"/>
        <v>4.5237228046267465E-5</v>
      </c>
      <c r="M174" s="56">
        <f t="shared" ca="1" si="38"/>
        <v>878605682188.078</v>
      </c>
      <c r="N174" s="56">
        <f t="shared" ca="1" si="39"/>
        <v>84887667942.701141</v>
      </c>
      <c r="O174" s="56">
        <f t="shared" ca="1" si="40"/>
        <v>15851563550.124189</v>
      </c>
      <c r="P174" s="13">
        <f t="shared" ca="1" si="41"/>
        <v>6.7258626246948774E-3</v>
      </c>
      <c r="Q174" s="13"/>
      <c r="R174" s="13"/>
      <c r="S174" s="13"/>
    </row>
    <row r="175" spans="1:19">
      <c r="A175" s="13"/>
      <c r="B175" s="13"/>
      <c r="C175" s="13"/>
      <c r="D175" s="118">
        <f t="shared" si="29"/>
        <v>0</v>
      </c>
      <c r="E175" s="118">
        <f t="shared" si="30"/>
        <v>0</v>
      </c>
      <c r="F175" s="56">
        <f t="shared" si="31"/>
        <v>0</v>
      </c>
      <c r="G175" s="56">
        <f t="shared" si="32"/>
        <v>0</v>
      </c>
      <c r="H175" s="56">
        <f t="shared" si="33"/>
        <v>0</v>
      </c>
      <c r="I175" s="56">
        <f t="shared" si="34"/>
        <v>0</v>
      </c>
      <c r="J175" s="56">
        <f t="shared" si="35"/>
        <v>0</v>
      </c>
      <c r="K175" s="56">
        <f t="shared" ca="1" si="36"/>
        <v>-6.7258626246948774E-3</v>
      </c>
      <c r="L175" s="56">
        <f t="shared" ca="1" si="37"/>
        <v>4.5237228046267465E-5</v>
      </c>
      <c r="M175" s="56">
        <f t="shared" ca="1" si="38"/>
        <v>878605682188.078</v>
      </c>
      <c r="N175" s="56">
        <f t="shared" ca="1" si="39"/>
        <v>84887667942.701141</v>
      </c>
      <c r="O175" s="56">
        <f t="shared" ca="1" si="40"/>
        <v>15851563550.124189</v>
      </c>
      <c r="P175" s="13">
        <f t="shared" ca="1" si="41"/>
        <v>6.7258626246948774E-3</v>
      </c>
      <c r="Q175" s="13"/>
      <c r="R175" s="13"/>
      <c r="S175" s="13"/>
    </row>
    <row r="176" spans="1:19">
      <c r="A176" s="13"/>
      <c r="B176" s="13"/>
      <c r="C176" s="13"/>
      <c r="D176" s="118">
        <f t="shared" si="29"/>
        <v>0</v>
      </c>
      <c r="E176" s="118">
        <f t="shared" si="30"/>
        <v>0</v>
      </c>
      <c r="F176" s="56">
        <f t="shared" si="31"/>
        <v>0</v>
      </c>
      <c r="G176" s="56">
        <f t="shared" si="32"/>
        <v>0</v>
      </c>
      <c r="H176" s="56">
        <f t="shared" si="33"/>
        <v>0</v>
      </c>
      <c r="I176" s="56">
        <f t="shared" si="34"/>
        <v>0</v>
      </c>
      <c r="J176" s="56">
        <f t="shared" si="35"/>
        <v>0</v>
      </c>
      <c r="K176" s="56">
        <f t="shared" ca="1" si="36"/>
        <v>-6.7258626246948774E-3</v>
      </c>
      <c r="L176" s="56">
        <f t="shared" ca="1" si="37"/>
        <v>4.5237228046267465E-5</v>
      </c>
      <c r="M176" s="56">
        <f t="shared" ca="1" si="38"/>
        <v>878605682188.078</v>
      </c>
      <c r="N176" s="56">
        <f t="shared" ca="1" si="39"/>
        <v>84887667942.701141</v>
      </c>
      <c r="O176" s="56">
        <f t="shared" ca="1" si="40"/>
        <v>15851563550.124189</v>
      </c>
      <c r="P176" s="13">
        <f t="shared" ca="1" si="41"/>
        <v>6.7258626246948774E-3</v>
      </c>
      <c r="Q176" s="13"/>
      <c r="R176" s="13"/>
      <c r="S176" s="13"/>
    </row>
    <row r="177" spans="1:19">
      <c r="A177" s="13"/>
      <c r="B177" s="13"/>
      <c r="C177" s="13"/>
      <c r="D177" s="118">
        <f t="shared" si="29"/>
        <v>0</v>
      </c>
      <c r="E177" s="118">
        <f t="shared" si="30"/>
        <v>0</v>
      </c>
      <c r="F177" s="56">
        <f t="shared" si="31"/>
        <v>0</v>
      </c>
      <c r="G177" s="56">
        <f t="shared" si="32"/>
        <v>0</v>
      </c>
      <c r="H177" s="56">
        <f t="shared" si="33"/>
        <v>0</v>
      </c>
      <c r="I177" s="56">
        <f t="shared" si="34"/>
        <v>0</v>
      </c>
      <c r="J177" s="56">
        <f t="shared" si="35"/>
        <v>0</v>
      </c>
      <c r="K177" s="56">
        <f t="shared" ca="1" si="36"/>
        <v>-6.7258626246948774E-3</v>
      </c>
      <c r="L177" s="56">
        <f t="shared" ca="1" si="37"/>
        <v>4.5237228046267465E-5</v>
      </c>
      <c r="M177" s="56">
        <f t="shared" ca="1" si="38"/>
        <v>878605682188.078</v>
      </c>
      <c r="N177" s="56">
        <f t="shared" ca="1" si="39"/>
        <v>84887667942.701141</v>
      </c>
      <c r="O177" s="56">
        <f t="shared" ca="1" si="40"/>
        <v>15851563550.124189</v>
      </c>
      <c r="P177" s="13">
        <f t="shared" ca="1" si="41"/>
        <v>6.7258626246948774E-3</v>
      </c>
      <c r="Q177" s="13"/>
      <c r="R177" s="13"/>
      <c r="S177" s="13"/>
    </row>
    <row r="178" spans="1:19">
      <c r="A178" s="13"/>
      <c r="B178" s="13"/>
      <c r="C178" s="13"/>
      <c r="D178" s="118">
        <f t="shared" si="29"/>
        <v>0</v>
      </c>
      <c r="E178" s="118">
        <f t="shared" si="30"/>
        <v>0</v>
      </c>
      <c r="F178" s="56">
        <f t="shared" si="31"/>
        <v>0</v>
      </c>
      <c r="G178" s="56">
        <f t="shared" si="32"/>
        <v>0</v>
      </c>
      <c r="H178" s="56">
        <f t="shared" si="33"/>
        <v>0</v>
      </c>
      <c r="I178" s="56">
        <f t="shared" si="34"/>
        <v>0</v>
      </c>
      <c r="J178" s="56">
        <f t="shared" si="35"/>
        <v>0</v>
      </c>
      <c r="K178" s="56">
        <f t="shared" ca="1" si="36"/>
        <v>-6.7258626246948774E-3</v>
      </c>
      <c r="L178" s="56">
        <f t="shared" ca="1" si="37"/>
        <v>4.5237228046267465E-5</v>
      </c>
      <c r="M178" s="56">
        <f t="shared" ca="1" si="38"/>
        <v>878605682188.078</v>
      </c>
      <c r="N178" s="56">
        <f t="shared" ca="1" si="39"/>
        <v>84887667942.701141</v>
      </c>
      <c r="O178" s="56">
        <f t="shared" ca="1" si="40"/>
        <v>15851563550.124189</v>
      </c>
      <c r="P178" s="13">
        <f t="shared" ca="1" si="41"/>
        <v>6.7258626246948774E-3</v>
      </c>
      <c r="Q178" s="13"/>
      <c r="R178" s="13"/>
      <c r="S178" s="13"/>
    </row>
    <row r="179" spans="1:19">
      <c r="A179" s="13"/>
      <c r="B179" s="13"/>
      <c r="C179" s="13"/>
      <c r="D179" s="118">
        <f t="shared" si="29"/>
        <v>0</v>
      </c>
      <c r="E179" s="118">
        <f t="shared" si="30"/>
        <v>0</v>
      </c>
      <c r="F179" s="56">
        <f t="shared" si="31"/>
        <v>0</v>
      </c>
      <c r="G179" s="56">
        <f t="shared" si="32"/>
        <v>0</v>
      </c>
      <c r="H179" s="56">
        <f t="shared" si="33"/>
        <v>0</v>
      </c>
      <c r="I179" s="56">
        <f t="shared" si="34"/>
        <v>0</v>
      </c>
      <c r="J179" s="56">
        <f t="shared" si="35"/>
        <v>0</v>
      </c>
      <c r="K179" s="56">
        <f t="shared" ca="1" si="36"/>
        <v>-6.7258626246948774E-3</v>
      </c>
      <c r="L179" s="56">
        <f t="shared" ca="1" si="37"/>
        <v>4.5237228046267465E-5</v>
      </c>
      <c r="M179" s="56">
        <f t="shared" ca="1" si="38"/>
        <v>878605682188.078</v>
      </c>
      <c r="N179" s="56">
        <f t="shared" ca="1" si="39"/>
        <v>84887667942.701141</v>
      </c>
      <c r="O179" s="56">
        <f t="shared" ca="1" si="40"/>
        <v>15851563550.124189</v>
      </c>
      <c r="P179" s="13">
        <f t="shared" ca="1" si="41"/>
        <v>6.7258626246948774E-3</v>
      </c>
      <c r="Q179" s="13"/>
      <c r="R179" s="13"/>
      <c r="S179" s="13"/>
    </row>
    <row r="180" spans="1:19">
      <c r="A180" s="13"/>
      <c r="B180" s="13"/>
      <c r="C180" s="13"/>
      <c r="D180" s="118">
        <f t="shared" si="29"/>
        <v>0</v>
      </c>
      <c r="E180" s="118">
        <f t="shared" si="30"/>
        <v>0</v>
      </c>
      <c r="F180" s="56">
        <f t="shared" si="31"/>
        <v>0</v>
      </c>
      <c r="G180" s="56">
        <f t="shared" si="32"/>
        <v>0</v>
      </c>
      <c r="H180" s="56">
        <f t="shared" si="33"/>
        <v>0</v>
      </c>
      <c r="I180" s="56">
        <f t="shared" si="34"/>
        <v>0</v>
      </c>
      <c r="J180" s="56">
        <f t="shared" si="35"/>
        <v>0</v>
      </c>
      <c r="K180" s="56">
        <f t="shared" ca="1" si="36"/>
        <v>-6.7258626246948774E-3</v>
      </c>
      <c r="L180" s="56">
        <f t="shared" ca="1" si="37"/>
        <v>4.5237228046267465E-5</v>
      </c>
      <c r="M180" s="56">
        <f t="shared" ca="1" si="38"/>
        <v>878605682188.078</v>
      </c>
      <c r="N180" s="56">
        <f t="shared" ca="1" si="39"/>
        <v>84887667942.701141</v>
      </c>
      <c r="O180" s="56">
        <f t="shared" ca="1" si="40"/>
        <v>15851563550.124189</v>
      </c>
      <c r="P180" s="13">
        <f t="shared" ca="1" si="41"/>
        <v>6.7258626246948774E-3</v>
      </c>
      <c r="Q180" s="13"/>
      <c r="R180" s="13"/>
      <c r="S180" s="13"/>
    </row>
    <row r="181" spans="1:19">
      <c r="A181" s="13"/>
      <c r="B181" s="13"/>
      <c r="C181" s="13"/>
      <c r="D181" s="118">
        <f t="shared" si="29"/>
        <v>0</v>
      </c>
      <c r="E181" s="118">
        <f t="shared" si="30"/>
        <v>0</v>
      </c>
      <c r="F181" s="56">
        <f t="shared" si="31"/>
        <v>0</v>
      </c>
      <c r="G181" s="56">
        <f t="shared" si="32"/>
        <v>0</v>
      </c>
      <c r="H181" s="56">
        <f t="shared" si="33"/>
        <v>0</v>
      </c>
      <c r="I181" s="56">
        <f t="shared" si="34"/>
        <v>0</v>
      </c>
      <c r="J181" s="56">
        <f t="shared" si="35"/>
        <v>0</v>
      </c>
      <c r="K181" s="56">
        <f t="shared" ca="1" si="36"/>
        <v>-6.7258626246948774E-3</v>
      </c>
      <c r="L181" s="56">
        <f t="shared" ca="1" si="37"/>
        <v>4.5237228046267465E-5</v>
      </c>
      <c r="M181" s="56">
        <f t="shared" ca="1" si="38"/>
        <v>878605682188.078</v>
      </c>
      <c r="N181" s="56">
        <f t="shared" ca="1" si="39"/>
        <v>84887667942.701141</v>
      </c>
      <c r="O181" s="56">
        <f t="shared" ca="1" si="40"/>
        <v>15851563550.124189</v>
      </c>
      <c r="P181" s="13">
        <f t="shared" ca="1" si="41"/>
        <v>6.7258626246948774E-3</v>
      </c>
      <c r="Q181" s="13"/>
      <c r="R181" s="13"/>
      <c r="S181" s="13"/>
    </row>
    <row r="182" spans="1:19">
      <c r="A182" s="13"/>
      <c r="B182" s="13"/>
      <c r="C182" s="13"/>
      <c r="D182" s="118">
        <f t="shared" si="29"/>
        <v>0</v>
      </c>
      <c r="E182" s="118">
        <f t="shared" si="30"/>
        <v>0</v>
      </c>
      <c r="F182" s="56">
        <f t="shared" si="31"/>
        <v>0</v>
      </c>
      <c r="G182" s="56">
        <f t="shared" si="32"/>
        <v>0</v>
      </c>
      <c r="H182" s="56">
        <f t="shared" si="33"/>
        <v>0</v>
      </c>
      <c r="I182" s="56">
        <f t="shared" si="34"/>
        <v>0</v>
      </c>
      <c r="J182" s="56">
        <f t="shared" si="35"/>
        <v>0</v>
      </c>
      <c r="K182" s="56">
        <f t="shared" ca="1" si="36"/>
        <v>-6.7258626246948774E-3</v>
      </c>
      <c r="L182" s="56">
        <f t="shared" ca="1" si="37"/>
        <v>4.5237228046267465E-5</v>
      </c>
      <c r="M182" s="56">
        <f t="shared" ca="1" si="38"/>
        <v>878605682188.078</v>
      </c>
      <c r="N182" s="56">
        <f t="shared" ca="1" si="39"/>
        <v>84887667942.701141</v>
      </c>
      <c r="O182" s="56">
        <f t="shared" ca="1" si="40"/>
        <v>15851563550.124189</v>
      </c>
      <c r="P182" s="13">
        <f t="shared" ca="1" si="41"/>
        <v>6.7258626246948774E-3</v>
      </c>
      <c r="Q182" s="13"/>
      <c r="R182" s="13"/>
      <c r="S182" s="13"/>
    </row>
    <row r="183" spans="1:19">
      <c r="A183" s="13"/>
      <c r="B183" s="13"/>
      <c r="C183" s="13"/>
      <c r="D183" s="118">
        <f t="shared" si="29"/>
        <v>0</v>
      </c>
      <c r="E183" s="118">
        <f t="shared" si="30"/>
        <v>0</v>
      </c>
      <c r="F183" s="56">
        <f t="shared" si="31"/>
        <v>0</v>
      </c>
      <c r="G183" s="56">
        <f t="shared" si="32"/>
        <v>0</v>
      </c>
      <c r="H183" s="56">
        <f t="shared" si="33"/>
        <v>0</v>
      </c>
      <c r="I183" s="56">
        <f t="shared" si="34"/>
        <v>0</v>
      </c>
      <c r="J183" s="56">
        <f t="shared" si="35"/>
        <v>0</v>
      </c>
      <c r="K183" s="56">
        <f t="shared" ca="1" si="36"/>
        <v>-6.7258626246948774E-3</v>
      </c>
      <c r="L183" s="56">
        <f t="shared" ca="1" si="37"/>
        <v>4.5237228046267465E-5</v>
      </c>
      <c r="M183" s="56">
        <f t="shared" ca="1" si="38"/>
        <v>878605682188.078</v>
      </c>
      <c r="N183" s="56">
        <f t="shared" ca="1" si="39"/>
        <v>84887667942.701141</v>
      </c>
      <c r="O183" s="56">
        <f t="shared" ca="1" si="40"/>
        <v>15851563550.124189</v>
      </c>
      <c r="P183" s="13">
        <f t="shared" ca="1" si="41"/>
        <v>6.7258626246948774E-3</v>
      </c>
      <c r="Q183" s="13"/>
      <c r="R183" s="13"/>
      <c r="S183" s="13"/>
    </row>
    <row r="184" spans="1:19">
      <c r="A184" s="13"/>
      <c r="B184" s="13"/>
      <c r="C184" s="13"/>
      <c r="D184" s="118">
        <f t="shared" si="29"/>
        <v>0</v>
      </c>
      <c r="E184" s="118">
        <f t="shared" si="30"/>
        <v>0</v>
      </c>
      <c r="F184" s="56">
        <f t="shared" si="31"/>
        <v>0</v>
      </c>
      <c r="G184" s="56">
        <f t="shared" si="32"/>
        <v>0</v>
      </c>
      <c r="H184" s="56">
        <f t="shared" si="33"/>
        <v>0</v>
      </c>
      <c r="I184" s="56">
        <f t="shared" si="34"/>
        <v>0</v>
      </c>
      <c r="J184" s="56">
        <f t="shared" si="35"/>
        <v>0</v>
      </c>
      <c r="K184" s="56">
        <f t="shared" ca="1" si="36"/>
        <v>-6.7258626246948774E-3</v>
      </c>
      <c r="L184" s="56">
        <f t="shared" ca="1" si="37"/>
        <v>4.5237228046267465E-5</v>
      </c>
      <c r="M184" s="56">
        <f t="shared" ca="1" si="38"/>
        <v>878605682188.078</v>
      </c>
      <c r="N184" s="56">
        <f t="shared" ca="1" si="39"/>
        <v>84887667942.701141</v>
      </c>
      <c r="O184" s="56">
        <f t="shared" ca="1" si="40"/>
        <v>15851563550.124189</v>
      </c>
      <c r="P184" s="13">
        <f t="shared" ca="1" si="41"/>
        <v>6.7258626246948774E-3</v>
      </c>
      <c r="Q184" s="13"/>
      <c r="R184" s="13"/>
      <c r="S184" s="13"/>
    </row>
    <row r="185" spans="1:19">
      <c r="A185" s="13"/>
      <c r="B185" s="13"/>
      <c r="C185" s="13"/>
      <c r="D185" s="118">
        <f t="shared" si="29"/>
        <v>0</v>
      </c>
      <c r="E185" s="118">
        <f t="shared" si="30"/>
        <v>0</v>
      </c>
      <c r="F185" s="56">
        <f t="shared" si="31"/>
        <v>0</v>
      </c>
      <c r="G185" s="56">
        <f t="shared" si="32"/>
        <v>0</v>
      </c>
      <c r="H185" s="56">
        <f t="shared" si="33"/>
        <v>0</v>
      </c>
      <c r="I185" s="56">
        <f t="shared" si="34"/>
        <v>0</v>
      </c>
      <c r="J185" s="56">
        <f t="shared" si="35"/>
        <v>0</v>
      </c>
      <c r="K185" s="56">
        <f t="shared" ca="1" si="36"/>
        <v>-6.7258626246948774E-3</v>
      </c>
      <c r="L185" s="56">
        <f t="shared" ca="1" si="37"/>
        <v>4.5237228046267465E-5</v>
      </c>
      <c r="M185" s="56">
        <f t="shared" ca="1" si="38"/>
        <v>878605682188.078</v>
      </c>
      <c r="N185" s="56">
        <f t="shared" ca="1" si="39"/>
        <v>84887667942.701141</v>
      </c>
      <c r="O185" s="56">
        <f t="shared" ca="1" si="40"/>
        <v>15851563550.124189</v>
      </c>
      <c r="P185" s="13">
        <f t="shared" ca="1" si="41"/>
        <v>6.7258626246948774E-3</v>
      </c>
      <c r="Q185" s="13"/>
      <c r="R185" s="13"/>
      <c r="S185" s="13"/>
    </row>
    <row r="186" spans="1:19">
      <c r="A186" s="13"/>
      <c r="B186" s="13"/>
      <c r="C186" s="13"/>
      <c r="D186" s="118">
        <f t="shared" si="29"/>
        <v>0</v>
      </c>
      <c r="E186" s="118">
        <f t="shared" si="30"/>
        <v>0</v>
      </c>
      <c r="F186" s="56">
        <f t="shared" si="31"/>
        <v>0</v>
      </c>
      <c r="G186" s="56">
        <f t="shared" si="32"/>
        <v>0</v>
      </c>
      <c r="H186" s="56">
        <f t="shared" si="33"/>
        <v>0</v>
      </c>
      <c r="I186" s="56">
        <f t="shared" si="34"/>
        <v>0</v>
      </c>
      <c r="J186" s="56">
        <f t="shared" si="35"/>
        <v>0</v>
      </c>
      <c r="K186" s="56">
        <f t="shared" ca="1" si="36"/>
        <v>-6.7258626246948774E-3</v>
      </c>
      <c r="L186" s="56">
        <f t="shared" ca="1" si="37"/>
        <v>4.5237228046267465E-5</v>
      </c>
      <c r="M186" s="56">
        <f t="shared" ca="1" si="38"/>
        <v>878605682188.078</v>
      </c>
      <c r="N186" s="56">
        <f t="shared" ca="1" si="39"/>
        <v>84887667942.701141</v>
      </c>
      <c r="O186" s="56">
        <f t="shared" ca="1" si="40"/>
        <v>15851563550.124189</v>
      </c>
      <c r="P186" s="13">
        <f t="shared" ca="1" si="41"/>
        <v>6.7258626246948774E-3</v>
      </c>
      <c r="Q186" s="13"/>
      <c r="R186" s="13"/>
      <c r="S186" s="13"/>
    </row>
    <row r="187" spans="1:19">
      <c r="A187" s="13"/>
      <c r="B187" s="13"/>
      <c r="C187" s="13"/>
      <c r="D187" s="118">
        <f t="shared" si="29"/>
        <v>0</v>
      </c>
      <c r="E187" s="118">
        <f t="shared" si="30"/>
        <v>0</v>
      </c>
      <c r="F187" s="56">
        <f t="shared" si="31"/>
        <v>0</v>
      </c>
      <c r="G187" s="56">
        <f t="shared" si="32"/>
        <v>0</v>
      </c>
      <c r="H187" s="56">
        <f t="shared" si="33"/>
        <v>0</v>
      </c>
      <c r="I187" s="56">
        <f t="shared" si="34"/>
        <v>0</v>
      </c>
      <c r="J187" s="56">
        <f t="shared" si="35"/>
        <v>0</v>
      </c>
      <c r="K187" s="56">
        <f t="shared" ca="1" si="36"/>
        <v>-6.7258626246948774E-3</v>
      </c>
      <c r="L187" s="56">
        <f t="shared" ca="1" si="37"/>
        <v>4.5237228046267465E-5</v>
      </c>
      <c r="M187" s="56">
        <f t="shared" ca="1" si="38"/>
        <v>878605682188.078</v>
      </c>
      <c r="N187" s="56">
        <f t="shared" ca="1" si="39"/>
        <v>84887667942.701141</v>
      </c>
      <c r="O187" s="56">
        <f t="shared" ca="1" si="40"/>
        <v>15851563550.124189</v>
      </c>
      <c r="P187" s="13">
        <f t="shared" ca="1" si="41"/>
        <v>6.7258626246948774E-3</v>
      </c>
      <c r="Q187" s="13"/>
      <c r="R187" s="13"/>
      <c r="S187" s="13"/>
    </row>
    <row r="188" spans="1:19">
      <c r="A188" s="13"/>
      <c r="B188" s="13"/>
      <c r="C188" s="13"/>
      <c r="D188" s="118">
        <f t="shared" si="29"/>
        <v>0</v>
      </c>
      <c r="E188" s="118">
        <f t="shared" si="30"/>
        <v>0</v>
      </c>
      <c r="F188" s="56">
        <f t="shared" si="31"/>
        <v>0</v>
      </c>
      <c r="G188" s="56">
        <f t="shared" si="32"/>
        <v>0</v>
      </c>
      <c r="H188" s="56">
        <f t="shared" si="33"/>
        <v>0</v>
      </c>
      <c r="I188" s="56">
        <f t="shared" si="34"/>
        <v>0</v>
      </c>
      <c r="J188" s="56">
        <f t="shared" si="35"/>
        <v>0</v>
      </c>
      <c r="K188" s="56">
        <f t="shared" ca="1" si="36"/>
        <v>-6.7258626246948774E-3</v>
      </c>
      <c r="L188" s="56">
        <f t="shared" ca="1" si="37"/>
        <v>4.5237228046267465E-5</v>
      </c>
      <c r="M188" s="56">
        <f t="shared" ca="1" si="38"/>
        <v>878605682188.078</v>
      </c>
      <c r="N188" s="56">
        <f t="shared" ca="1" si="39"/>
        <v>84887667942.701141</v>
      </c>
      <c r="O188" s="56">
        <f t="shared" ca="1" si="40"/>
        <v>15851563550.124189</v>
      </c>
      <c r="P188" s="13">
        <f t="shared" ca="1" si="41"/>
        <v>6.7258626246948774E-3</v>
      </c>
      <c r="Q188" s="13"/>
      <c r="R188" s="13"/>
      <c r="S188" s="13"/>
    </row>
    <row r="189" spans="1:19">
      <c r="A189" s="13"/>
      <c r="B189" s="13"/>
      <c r="C189" s="13"/>
      <c r="D189" s="118">
        <f t="shared" si="29"/>
        <v>0</v>
      </c>
      <c r="E189" s="118">
        <f t="shared" si="30"/>
        <v>0</v>
      </c>
      <c r="F189" s="56">
        <f t="shared" si="31"/>
        <v>0</v>
      </c>
      <c r="G189" s="56">
        <f t="shared" si="32"/>
        <v>0</v>
      </c>
      <c r="H189" s="56">
        <f t="shared" si="33"/>
        <v>0</v>
      </c>
      <c r="I189" s="56">
        <f t="shared" si="34"/>
        <v>0</v>
      </c>
      <c r="J189" s="56">
        <f t="shared" si="35"/>
        <v>0</v>
      </c>
      <c r="K189" s="56">
        <f t="shared" ca="1" si="36"/>
        <v>-6.7258626246948774E-3</v>
      </c>
      <c r="L189" s="56">
        <f t="shared" ca="1" si="37"/>
        <v>4.5237228046267465E-5</v>
      </c>
      <c r="M189" s="56">
        <f t="shared" ca="1" si="38"/>
        <v>878605682188.078</v>
      </c>
      <c r="N189" s="56">
        <f t="shared" ca="1" si="39"/>
        <v>84887667942.701141</v>
      </c>
      <c r="O189" s="56">
        <f t="shared" ca="1" si="40"/>
        <v>15851563550.124189</v>
      </c>
      <c r="P189" s="13">
        <f t="shared" ca="1" si="41"/>
        <v>6.7258626246948774E-3</v>
      </c>
      <c r="Q189" s="13"/>
      <c r="R189" s="13"/>
      <c r="S189" s="13"/>
    </row>
    <row r="190" spans="1:19">
      <c r="A190" s="13"/>
      <c r="B190" s="13"/>
      <c r="C190" s="13"/>
      <c r="D190" s="118">
        <f t="shared" si="29"/>
        <v>0</v>
      </c>
      <c r="E190" s="118">
        <f t="shared" si="30"/>
        <v>0</v>
      </c>
      <c r="F190" s="56">
        <f t="shared" si="31"/>
        <v>0</v>
      </c>
      <c r="G190" s="56">
        <f t="shared" si="32"/>
        <v>0</v>
      </c>
      <c r="H190" s="56">
        <f t="shared" si="33"/>
        <v>0</v>
      </c>
      <c r="I190" s="56">
        <f t="shared" si="34"/>
        <v>0</v>
      </c>
      <c r="J190" s="56">
        <f t="shared" si="35"/>
        <v>0</v>
      </c>
      <c r="K190" s="56">
        <f t="shared" ca="1" si="36"/>
        <v>-6.7258626246948774E-3</v>
      </c>
      <c r="L190" s="56">
        <f t="shared" ca="1" si="37"/>
        <v>4.5237228046267465E-5</v>
      </c>
      <c r="M190" s="56">
        <f t="shared" ca="1" si="38"/>
        <v>878605682188.078</v>
      </c>
      <c r="N190" s="56">
        <f t="shared" ca="1" si="39"/>
        <v>84887667942.701141</v>
      </c>
      <c r="O190" s="56">
        <f t="shared" ca="1" si="40"/>
        <v>15851563550.124189</v>
      </c>
      <c r="P190" s="13">
        <f t="shared" ca="1" si="41"/>
        <v>6.7258626246948774E-3</v>
      </c>
      <c r="Q190" s="13"/>
      <c r="R190" s="13"/>
      <c r="S190" s="13"/>
    </row>
    <row r="191" spans="1:19">
      <c r="A191" s="13"/>
      <c r="B191" s="13"/>
      <c r="C191" s="13"/>
      <c r="D191" s="118">
        <f t="shared" si="29"/>
        <v>0</v>
      </c>
      <c r="E191" s="118">
        <f t="shared" si="30"/>
        <v>0</v>
      </c>
      <c r="F191" s="56">
        <f t="shared" si="31"/>
        <v>0</v>
      </c>
      <c r="G191" s="56">
        <f t="shared" si="32"/>
        <v>0</v>
      </c>
      <c r="H191" s="56">
        <f t="shared" si="33"/>
        <v>0</v>
      </c>
      <c r="I191" s="56">
        <f t="shared" si="34"/>
        <v>0</v>
      </c>
      <c r="J191" s="56">
        <f t="shared" si="35"/>
        <v>0</v>
      </c>
      <c r="K191" s="56">
        <f t="shared" ca="1" si="36"/>
        <v>-6.7258626246948774E-3</v>
      </c>
      <c r="L191" s="56">
        <f t="shared" ca="1" si="37"/>
        <v>4.5237228046267465E-5</v>
      </c>
      <c r="M191" s="56">
        <f t="shared" ca="1" si="38"/>
        <v>878605682188.078</v>
      </c>
      <c r="N191" s="56">
        <f t="shared" ca="1" si="39"/>
        <v>84887667942.701141</v>
      </c>
      <c r="O191" s="56">
        <f t="shared" ca="1" si="40"/>
        <v>15851563550.124189</v>
      </c>
      <c r="P191" s="13">
        <f t="shared" ca="1" si="41"/>
        <v>6.7258626246948774E-3</v>
      </c>
      <c r="Q191" s="13"/>
      <c r="R191" s="13"/>
      <c r="S191" s="13"/>
    </row>
    <row r="192" spans="1:19">
      <c r="A192" s="13"/>
      <c r="B192" s="13"/>
      <c r="C192" s="13"/>
      <c r="D192" s="118">
        <f t="shared" si="29"/>
        <v>0</v>
      </c>
      <c r="E192" s="118">
        <f t="shared" si="30"/>
        <v>0</v>
      </c>
      <c r="F192" s="56">
        <f t="shared" si="31"/>
        <v>0</v>
      </c>
      <c r="G192" s="56">
        <f t="shared" si="32"/>
        <v>0</v>
      </c>
      <c r="H192" s="56">
        <f t="shared" si="33"/>
        <v>0</v>
      </c>
      <c r="I192" s="56">
        <f t="shared" si="34"/>
        <v>0</v>
      </c>
      <c r="J192" s="56">
        <f t="shared" si="35"/>
        <v>0</v>
      </c>
      <c r="K192" s="56">
        <f t="shared" ca="1" si="36"/>
        <v>-6.7258626246948774E-3</v>
      </c>
      <c r="L192" s="56">
        <f t="shared" ca="1" si="37"/>
        <v>4.5237228046267465E-5</v>
      </c>
      <c r="M192" s="56">
        <f t="shared" ca="1" si="38"/>
        <v>878605682188.078</v>
      </c>
      <c r="N192" s="56">
        <f t="shared" ca="1" si="39"/>
        <v>84887667942.701141</v>
      </c>
      <c r="O192" s="56">
        <f t="shared" ca="1" si="40"/>
        <v>15851563550.124189</v>
      </c>
      <c r="P192" s="13">
        <f t="shared" ca="1" si="41"/>
        <v>6.7258626246948774E-3</v>
      </c>
      <c r="Q192" s="13"/>
      <c r="R192" s="13"/>
      <c r="S192" s="13"/>
    </row>
    <row r="193" spans="1:19">
      <c r="A193" s="13"/>
      <c r="B193" s="13"/>
      <c r="C193" s="13"/>
      <c r="D193" s="118">
        <f t="shared" si="29"/>
        <v>0</v>
      </c>
      <c r="E193" s="118">
        <f t="shared" si="30"/>
        <v>0</v>
      </c>
      <c r="F193" s="56">
        <f t="shared" si="31"/>
        <v>0</v>
      </c>
      <c r="G193" s="56">
        <f t="shared" si="32"/>
        <v>0</v>
      </c>
      <c r="H193" s="56">
        <f t="shared" si="33"/>
        <v>0</v>
      </c>
      <c r="I193" s="56">
        <f t="shared" si="34"/>
        <v>0</v>
      </c>
      <c r="J193" s="56">
        <f t="shared" si="35"/>
        <v>0</v>
      </c>
      <c r="K193" s="56">
        <f t="shared" ca="1" si="36"/>
        <v>-6.7258626246948774E-3</v>
      </c>
      <c r="L193" s="56">
        <f t="shared" ca="1" si="37"/>
        <v>4.5237228046267465E-5</v>
      </c>
      <c r="M193" s="56">
        <f t="shared" ca="1" si="38"/>
        <v>878605682188.078</v>
      </c>
      <c r="N193" s="56">
        <f t="shared" ca="1" si="39"/>
        <v>84887667942.701141</v>
      </c>
      <c r="O193" s="56">
        <f t="shared" ca="1" si="40"/>
        <v>15851563550.124189</v>
      </c>
      <c r="P193" s="13">
        <f t="shared" ca="1" si="41"/>
        <v>6.7258626246948774E-3</v>
      </c>
      <c r="Q193" s="13"/>
      <c r="R193" s="13"/>
      <c r="S193" s="13"/>
    </row>
    <row r="194" spans="1:19">
      <c r="A194" s="13"/>
      <c r="B194" s="13"/>
      <c r="C194" s="13"/>
      <c r="D194" s="118">
        <f t="shared" si="29"/>
        <v>0</v>
      </c>
      <c r="E194" s="118">
        <f t="shared" si="30"/>
        <v>0</v>
      </c>
      <c r="F194" s="56">
        <f t="shared" si="31"/>
        <v>0</v>
      </c>
      <c r="G194" s="56">
        <f t="shared" si="32"/>
        <v>0</v>
      </c>
      <c r="H194" s="56">
        <f t="shared" si="33"/>
        <v>0</v>
      </c>
      <c r="I194" s="56">
        <f t="shared" si="34"/>
        <v>0</v>
      </c>
      <c r="J194" s="56">
        <f t="shared" si="35"/>
        <v>0</v>
      </c>
      <c r="K194" s="56">
        <f t="shared" ca="1" si="36"/>
        <v>-6.7258626246948774E-3</v>
      </c>
      <c r="L194" s="56">
        <f t="shared" ca="1" si="37"/>
        <v>4.5237228046267465E-5</v>
      </c>
      <c r="M194" s="56">
        <f t="shared" ca="1" si="38"/>
        <v>878605682188.078</v>
      </c>
      <c r="N194" s="56">
        <f t="shared" ca="1" si="39"/>
        <v>84887667942.701141</v>
      </c>
      <c r="O194" s="56">
        <f t="shared" ca="1" si="40"/>
        <v>15851563550.124189</v>
      </c>
      <c r="P194" s="13">
        <f t="shared" ca="1" si="41"/>
        <v>6.7258626246948774E-3</v>
      </c>
      <c r="Q194" s="13"/>
      <c r="R194" s="13"/>
      <c r="S194" s="13"/>
    </row>
    <row r="195" spans="1:19">
      <c r="A195" s="13"/>
      <c r="B195" s="13"/>
      <c r="C195" s="13"/>
      <c r="D195" s="118">
        <f t="shared" si="29"/>
        <v>0</v>
      </c>
      <c r="E195" s="118">
        <f t="shared" si="30"/>
        <v>0</v>
      </c>
      <c r="F195" s="56">
        <f t="shared" si="31"/>
        <v>0</v>
      </c>
      <c r="G195" s="56">
        <f t="shared" si="32"/>
        <v>0</v>
      </c>
      <c r="H195" s="56">
        <f t="shared" si="33"/>
        <v>0</v>
      </c>
      <c r="I195" s="56">
        <f t="shared" si="34"/>
        <v>0</v>
      </c>
      <c r="J195" s="56">
        <f t="shared" si="35"/>
        <v>0</v>
      </c>
      <c r="K195" s="56">
        <f t="shared" ca="1" si="36"/>
        <v>-6.7258626246948774E-3</v>
      </c>
      <c r="L195" s="56">
        <f t="shared" ca="1" si="37"/>
        <v>4.5237228046267465E-5</v>
      </c>
      <c r="M195" s="56">
        <f t="shared" ca="1" si="38"/>
        <v>878605682188.078</v>
      </c>
      <c r="N195" s="56">
        <f t="shared" ca="1" si="39"/>
        <v>84887667942.701141</v>
      </c>
      <c r="O195" s="56">
        <f t="shared" ca="1" si="40"/>
        <v>15851563550.124189</v>
      </c>
      <c r="P195" s="13">
        <f t="shared" ca="1" si="41"/>
        <v>6.7258626246948774E-3</v>
      </c>
      <c r="Q195" s="13"/>
      <c r="R195" s="13"/>
      <c r="S195" s="13"/>
    </row>
    <row r="196" spans="1:19">
      <c r="A196" s="13"/>
      <c r="B196" s="13"/>
      <c r="C196" s="13"/>
      <c r="D196" s="118">
        <f t="shared" si="29"/>
        <v>0</v>
      </c>
      <c r="E196" s="118">
        <f t="shared" si="30"/>
        <v>0</v>
      </c>
      <c r="F196" s="56">
        <f t="shared" si="31"/>
        <v>0</v>
      </c>
      <c r="G196" s="56">
        <f t="shared" si="32"/>
        <v>0</v>
      </c>
      <c r="H196" s="56">
        <f t="shared" si="33"/>
        <v>0</v>
      </c>
      <c r="I196" s="56">
        <f t="shared" si="34"/>
        <v>0</v>
      </c>
      <c r="J196" s="56">
        <f t="shared" si="35"/>
        <v>0</v>
      </c>
      <c r="K196" s="56">
        <f t="shared" ca="1" si="36"/>
        <v>-6.7258626246948774E-3</v>
      </c>
      <c r="L196" s="56">
        <f t="shared" ca="1" si="37"/>
        <v>4.5237228046267465E-5</v>
      </c>
      <c r="M196" s="56">
        <f t="shared" ca="1" si="38"/>
        <v>878605682188.078</v>
      </c>
      <c r="N196" s="56">
        <f t="shared" ca="1" si="39"/>
        <v>84887667942.701141</v>
      </c>
      <c r="O196" s="56">
        <f t="shared" ca="1" si="40"/>
        <v>15851563550.124189</v>
      </c>
      <c r="P196" s="13">
        <f t="shared" ca="1" si="41"/>
        <v>6.7258626246948774E-3</v>
      </c>
      <c r="Q196" s="13"/>
      <c r="R196" s="13"/>
      <c r="S196" s="13"/>
    </row>
    <row r="197" spans="1:19">
      <c r="A197" s="13"/>
      <c r="B197" s="13"/>
      <c r="C197" s="13"/>
      <c r="D197" s="118">
        <f t="shared" si="29"/>
        <v>0</v>
      </c>
      <c r="E197" s="118">
        <f t="shared" si="30"/>
        <v>0</v>
      </c>
      <c r="F197" s="56">
        <f t="shared" si="31"/>
        <v>0</v>
      </c>
      <c r="G197" s="56">
        <f t="shared" si="32"/>
        <v>0</v>
      </c>
      <c r="H197" s="56">
        <f t="shared" si="33"/>
        <v>0</v>
      </c>
      <c r="I197" s="56">
        <f t="shared" si="34"/>
        <v>0</v>
      </c>
      <c r="J197" s="56">
        <f t="shared" si="35"/>
        <v>0</v>
      </c>
      <c r="K197" s="56">
        <f t="shared" ca="1" si="36"/>
        <v>-6.7258626246948774E-3</v>
      </c>
      <c r="L197" s="56">
        <f t="shared" ca="1" si="37"/>
        <v>4.5237228046267465E-5</v>
      </c>
      <c r="M197" s="56">
        <f t="shared" ca="1" si="38"/>
        <v>878605682188.078</v>
      </c>
      <c r="N197" s="56">
        <f t="shared" ca="1" si="39"/>
        <v>84887667942.701141</v>
      </c>
      <c r="O197" s="56">
        <f t="shared" ca="1" si="40"/>
        <v>15851563550.124189</v>
      </c>
      <c r="P197" s="13">
        <f t="shared" ca="1" si="41"/>
        <v>6.7258626246948774E-3</v>
      </c>
      <c r="Q197" s="13"/>
      <c r="R197" s="13"/>
      <c r="S197" s="13"/>
    </row>
    <row r="198" spans="1:19">
      <c r="A198" s="13"/>
      <c r="B198" s="13"/>
      <c r="C198" s="13"/>
      <c r="D198" s="118">
        <f t="shared" si="29"/>
        <v>0</v>
      </c>
      <c r="E198" s="118">
        <f t="shared" si="30"/>
        <v>0</v>
      </c>
      <c r="F198" s="56">
        <f t="shared" si="31"/>
        <v>0</v>
      </c>
      <c r="G198" s="56">
        <f t="shared" si="32"/>
        <v>0</v>
      </c>
      <c r="H198" s="56">
        <f t="shared" si="33"/>
        <v>0</v>
      </c>
      <c r="I198" s="56">
        <f t="shared" si="34"/>
        <v>0</v>
      </c>
      <c r="J198" s="56">
        <f t="shared" si="35"/>
        <v>0</v>
      </c>
      <c r="K198" s="56">
        <f t="shared" ca="1" si="36"/>
        <v>-6.7258626246948774E-3</v>
      </c>
      <c r="L198" s="56">
        <f t="shared" ca="1" si="37"/>
        <v>4.5237228046267465E-5</v>
      </c>
      <c r="M198" s="56">
        <f t="shared" ca="1" si="38"/>
        <v>878605682188.078</v>
      </c>
      <c r="N198" s="56">
        <f t="shared" ca="1" si="39"/>
        <v>84887667942.701141</v>
      </c>
      <c r="O198" s="56">
        <f t="shared" ca="1" si="40"/>
        <v>15851563550.124189</v>
      </c>
      <c r="P198" s="13">
        <f t="shared" ca="1" si="41"/>
        <v>6.7258626246948774E-3</v>
      </c>
      <c r="Q198" s="13"/>
      <c r="R198" s="13"/>
      <c r="S198" s="13"/>
    </row>
    <row r="199" spans="1:19">
      <c r="A199" s="13"/>
      <c r="B199" s="13"/>
      <c r="C199" s="13"/>
      <c r="D199" s="118">
        <f t="shared" si="29"/>
        <v>0</v>
      </c>
      <c r="E199" s="118">
        <f t="shared" si="30"/>
        <v>0</v>
      </c>
      <c r="F199" s="56">
        <f t="shared" si="31"/>
        <v>0</v>
      </c>
      <c r="G199" s="56">
        <f t="shared" si="32"/>
        <v>0</v>
      </c>
      <c r="H199" s="56">
        <f t="shared" si="33"/>
        <v>0</v>
      </c>
      <c r="I199" s="56">
        <f t="shared" si="34"/>
        <v>0</v>
      </c>
      <c r="J199" s="56">
        <f t="shared" si="35"/>
        <v>0</v>
      </c>
      <c r="K199" s="56">
        <f t="shared" ca="1" si="36"/>
        <v>-6.7258626246948774E-3</v>
      </c>
      <c r="L199" s="56">
        <f t="shared" ca="1" si="37"/>
        <v>4.5237228046267465E-5</v>
      </c>
      <c r="M199" s="56">
        <f t="shared" ca="1" si="38"/>
        <v>878605682188.078</v>
      </c>
      <c r="N199" s="56">
        <f t="shared" ca="1" si="39"/>
        <v>84887667942.701141</v>
      </c>
      <c r="O199" s="56">
        <f t="shared" ca="1" si="40"/>
        <v>15851563550.124189</v>
      </c>
      <c r="P199" s="13">
        <f t="shared" ca="1" si="41"/>
        <v>6.7258626246948774E-3</v>
      </c>
      <c r="Q199" s="13"/>
      <c r="R199" s="13"/>
      <c r="S199" s="13"/>
    </row>
    <row r="200" spans="1:19">
      <c r="A200" s="13"/>
      <c r="B200" s="13"/>
      <c r="C200" s="13"/>
      <c r="D200" s="118">
        <f t="shared" si="29"/>
        <v>0</v>
      </c>
      <c r="E200" s="118">
        <f t="shared" si="30"/>
        <v>0</v>
      </c>
      <c r="F200" s="56">
        <f t="shared" si="31"/>
        <v>0</v>
      </c>
      <c r="G200" s="56">
        <f t="shared" si="32"/>
        <v>0</v>
      </c>
      <c r="H200" s="56">
        <f t="shared" si="33"/>
        <v>0</v>
      </c>
      <c r="I200" s="56">
        <f t="shared" si="34"/>
        <v>0</v>
      </c>
      <c r="J200" s="56">
        <f t="shared" si="35"/>
        <v>0</v>
      </c>
      <c r="K200" s="56">
        <f t="shared" ca="1" si="36"/>
        <v>-6.7258626246948774E-3</v>
      </c>
      <c r="L200" s="56">
        <f t="shared" ca="1" si="37"/>
        <v>4.5237228046267465E-5</v>
      </c>
      <c r="M200" s="56">
        <f t="shared" ca="1" si="38"/>
        <v>878605682188.078</v>
      </c>
      <c r="N200" s="56">
        <f t="shared" ca="1" si="39"/>
        <v>84887667942.701141</v>
      </c>
      <c r="O200" s="56">
        <f t="shared" ca="1" si="40"/>
        <v>15851563550.124189</v>
      </c>
      <c r="P200" s="13">
        <f t="shared" ca="1" si="41"/>
        <v>6.7258626246948774E-3</v>
      </c>
      <c r="Q200" s="13"/>
      <c r="R200" s="13"/>
      <c r="S200" s="13"/>
    </row>
    <row r="201" spans="1:19">
      <c r="A201" s="13"/>
      <c r="B201" s="13"/>
      <c r="C201" s="13"/>
      <c r="D201" s="118">
        <f t="shared" si="29"/>
        <v>0</v>
      </c>
      <c r="E201" s="118">
        <f t="shared" si="30"/>
        <v>0</v>
      </c>
      <c r="F201" s="56">
        <f t="shared" si="31"/>
        <v>0</v>
      </c>
      <c r="G201" s="56">
        <f t="shared" si="32"/>
        <v>0</v>
      </c>
      <c r="H201" s="56">
        <f t="shared" si="33"/>
        <v>0</v>
      </c>
      <c r="I201" s="56">
        <f t="shared" si="34"/>
        <v>0</v>
      </c>
      <c r="J201" s="56">
        <f t="shared" si="35"/>
        <v>0</v>
      </c>
      <c r="K201" s="56">
        <f t="shared" ca="1" si="36"/>
        <v>-6.7258626246948774E-3</v>
      </c>
      <c r="L201" s="56">
        <f t="shared" ca="1" si="37"/>
        <v>4.5237228046267465E-5</v>
      </c>
      <c r="M201" s="56">
        <f t="shared" ca="1" si="38"/>
        <v>878605682188.078</v>
      </c>
      <c r="N201" s="56">
        <f t="shared" ca="1" si="39"/>
        <v>84887667942.701141</v>
      </c>
      <c r="O201" s="56">
        <f t="shared" ca="1" si="40"/>
        <v>15851563550.124189</v>
      </c>
      <c r="P201" s="13">
        <f t="shared" ca="1" si="41"/>
        <v>6.7258626246948774E-3</v>
      </c>
      <c r="Q201" s="13"/>
      <c r="R201" s="13"/>
      <c r="S201" s="13"/>
    </row>
    <row r="202" spans="1:19">
      <c r="A202" s="13"/>
      <c r="B202" s="13"/>
      <c r="C202" s="13"/>
      <c r="D202" s="118">
        <f t="shared" si="29"/>
        <v>0</v>
      </c>
      <c r="E202" s="118">
        <f t="shared" si="30"/>
        <v>0</v>
      </c>
      <c r="F202" s="56">
        <f t="shared" si="31"/>
        <v>0</v>
      </c>
      <c r="G202" s="56">
        <f t="shared" si="32"/>
        <v>0</v>
      </c>
      <c r="H202" s="56">
        <f t="shared" si="33"/>
        <v>0</v>
      </c>
      <c r="I202" s="56">
        <f t="shared" si="34"/>
        <v>0</v>
      </c>
      <c r="J202" s="56">
        <f t="shared" si="35"/>
        <v>0</v>
      </c>
      <c r="K202" s="56">
        <f t="shared" ca="1" si="36"/>
        <v>-6.7258626246948774E-3</v>
      </c>
      <c r="L202" s="56">
        <f t="shared" ca="1" si="37"/>
        <v>4.5237228046267465E-5</v>
      </c>
      <c r="M202" s="56">
        <f t="shared" ca="1" si="38"/>
        <v>878605682188.078</v>
      </c>
      <c r="N202" s="56">
        <f t="shared" ca="1" si="39"/>
        <v>84887667942.701141</v>
      </c>
      <c r="O202" s="56">
        <f t="shared" ca="1" si="40"/>
        <v>15851563550.124189</v>
      </c>
      <c r="P202" s="13">
        <f t="shared" ca="1" si="41"/>
        <v>6.7258626246948774E-3</v>
      </c>
      <c r="Q202" s="13"/>
      <c r="R202" s="13"/>
      <c r="S202" s="13"/>
    </row>
    <row r="203" spans="1:19">
      <c r="A203" s="13"/>
      <c r="B203" s="13"/>
      <c r="C203" s="13"/>
      <c r="D203" s="118">
        <f t="shared" si="29"/>
        <v>0</v>
      </c>
      <c r="E203" s="118">
        <f t="shared" si="30"/>
        <v>0</v>
      </c>
      <c r="F203" s="56">
        <f t="shared" si="31"/>
        <v>0</v>
      </c>
      <c r="G203" s="56">
        <f t="shared" si="32"/>
        <v>0</v>
      </c>
      <c r="H203" s="56">
        <f t="shared" si="33"/>
        <v>0</v>
      </c>
      <c r="I203" s="56">
        <f t="shared" si="34"/>
        <v>0</v>
      </c>
      <c r="J203" s="56">
        <f t="shared" si="35"/>
        <v>0</v>
      </c>
      <c r="K203" s="56">
        <f t="shared" ca="1" si="36"/>
        <v>-6.7258626246948774E-3</v>
      </c>
      <c r="L203" s="56">
        <f t="shared" ca="1" si="37"/>
        <v>4.5237228046267465E-5</v>
      </c>
      <c r="M203" s="56">
        <f t="shared" ca="1" si="38"/>
        <v>878605682188.078</v>
      </c>
      <c r="N203" s="56">
        <f t="shared" ca="1" si="39"/>
        <v>84887667942.701141</v>
      </c>
      <c r="O203" s="56">
        <f t="shared" ca="1" si="40"/>
        <v>15851563550.124189</v>
      </c>
      <c r="P203" s="13">
        <f t="shared" ca="1" si="41"/>
        <v>6.7258626246948774E-3</v>
      </c>
      <c r="Q203" s="13"/>
      <c r="R203" s="13"/>
      <c r="S203" s="13"/>
    </row>
    <row r="204" spans="1:19">
      <c r="A204" s="13"/>
      <c r="B204" s="13"/>
      <c r="C204" s="13"/>
      <c r="D204" s="118">
        <f t="shared" si="29"/>
        <v>0</v>
      </c>
      <c r="E204" s="118">
        <f t="shared" si="30"/>
        <v>0</v>
      </c>
      <c r="F204" s="56">
        <f t="shared" si="31"/>
        <v>0</v>
      </c>
      <c r="G204" s="56">
        <f t="shared" si="32"/>
        <v>0</v>
      </c>
      <c r="H204" s="56">
        <f t="shared" si="33"/>
        <v>0</v>
      </c>
      <c r="I204" s="56">
        <f t="shared" si="34"/>
        <v>0</v>
      </c>
      <c r="J204" s="56">
        <f t="shared" si="35"/>
        <v>0</v>
      </c>
      <c r="K204" s="56">
        <f t="shared" ca="1" si="36"/>
        <v>-6.7258626246948774E-3</v>
      </c>
      <c r="L204" s="56">
        <f t="shared" ca="1" si="37"/>
        <v>4.5237228046267465E-5</v>
      </c>
      <c r="M204" s="56">
        <f t="shared" ca="1" si="38"/>
        <v>878605682188.078</v>
      </c>
      <c r="N204" s="56">
        <f t="shared" ca="1" si="39"/>
        <v>84887667942.701141</v>
      </c>
      <c r="O204" s="56">
        <f t="shared" ca="1" si="40"/>
        <v>15851563550.124189</v>
      </c>
      <c r="P204" s="13">
        <f t="shared" ca="1" si="41"/>
        <v>6.7258626246948774E-3</v>
      </c>
      <c r="Q204" s="13"/>
      <c r="R204" s="13"/>
      <c r="S204" s="13"/>
    </row>
    <row r="205" spans="1:19">
      <c r="A205" s="13"/>
      <c r="B205" s="13"/>
      <c r="C205" s="13"/>
      <c r="D205" s="118">
        <f t="shared" si="29"/>
        <v>0</v>
      </c>
      <c r="E205" s="118">
        <f t="shared" si="30"/>
        <v>0</v>
      </c>
      <c r="F205" s="56">
        <f t="shared" si="31"/>
        <v>0</v>
      </c>
      <c r="G205" s="56">
        <f t="shared" si="32"/>
        <v>0</v>
      </c>
      <c r="H205" s="56">
        <f t="shared" si="33"/>
        <v>0</v>
      </c>
      <c r="I205" s="56">
        <f t="shared" si="34"/>
        <v>0</v>
      </c>
      <c r="J205" s="56">
        <f t="shared" si="35"/>
        <v>0</v>
      </c>
      <c r="K205" s="56">
        <f t="shared" ca="1" si="36"/>
        <v>-6.7258626246948774E-3</v>
      </c>
      <c r="L205" s="56">
        <f t="shared" ca="1" si="37"/>
        <v>4.5237228046267465E-5</v>
      </c>
      <c r="M205" s="56">
        <f t="shared" ca="1" si="38"/>
        <v>878605682188.078</v>
      </c>
      <c r="N205" s="56">
        <f t="shared" ca="1" si="39"/>
        <v>84887667942.701141</v>
      </c>
      <c r="O205" s="56">
        <f t="shared" ca="1" si="40"/>
        <v>15851563550.124189</v>
      </c>
      <c r="P205" s="13">
        <f t="shared" ca="1" si="41"/>
        <v>6.7258626246948774E-3</v>
      </c>
      <c r="Q205" s="13"/>
      <c r="R205" s="13"/>
      <c r="S205" s="13"/>
    </row>
    <row r="206" spans="1:19">
      <c r="A206" s="13"/>
      <c r="B206" s="13"/>
      <c r="C206" s="13"/>
      <c r="D206" s="118">
        <f t="shared" si="29"/>
        <v>0</v>
      </c>
      <c r="E206" s="118">
        <f t="shared" si="30"/>
        <v>0</v>
      </c>
      <c r="F206" s="56">
        <f t="shared" si="31"/>
        <v>0</v>
      </c>
      <c r="G206" s="56">
        <f t="shared" si="32"/>
        <v>0</v>
      </c>
      <c r="H206" s="56">
        <f t="shared" si="33"/>
        <v>0</v>
      </c>
      <c r="I206" s="56">
        <f t="shared" si="34"/>
        <v>0</v>
      </c>
      <c r="J206" s="56">
        <f t="shared" si="35"/>
        <v>0</v>
      </c>
      <c r="K206" s="56">
        <f t="shared" ca="1" si="36"/>
        <v>-6.7258626246948774E-3</v>
      </c>
      <c r="L206" s="56">
        <f t="shared" ca="1" si="37"/>
        <v>4.5237228046267465E-5</v>
      </c>
      <c r="M206" s="56">
        <f t="shared" ca="1" si="38"/>
        <v>878605682188.078</v>
      </c>
      <c r="N206" s="56">
        <f t="shared" ca="1" si="39"/>
        <v>84887667942.701141</v>
      </c>
      <c r="O206" s="56">
        <f t="shared" ca="1" si="40"/>
        <v>15851563550.124189</v>
      </c>
      <c r="P206" s="13">
        <f t="shared" ca="1" si="41"/>
        <v>6.7258626246948774E-3</v>
      </c>
      <c r="Q206" s="13"/>
      <c r="R206" s="13"/>
      <c r="S206" s="13"/>
    </row>
    <row r="207" spans="1:19">
      <c r="A207" s="13"/>
      <c r="B207" s="13"/>
      <c r="C207" s="13"/>
      <c r="D207" s="118">
        <f t="shared" si="29"/>
        <v>0</v>
      </c>
      <c r="E207" s="118">
        <f t="shared" si="30"/>
        <v>0</v>
      </c>
      <c r="F207" s="56">
        <f t="shared" si="31"/>
        <v>0</v>
      </c>
      <c r="G207" s="56">
        <f t="shared" si="32"/>
        <v>0</v>
      </c>
      <c r="H207" s="56">
        <f t="shared" si="33"/>
        <v>0</v>
      </c>
      <c r="I207" s="56">
        <f t="shared" si="34"/>
        <v>0</v>
      </c>
      <c r="J207" s="56">
        <f t="shared" si="35"/>
        <v>0</v>
      </c>
      <c r="K207" s="56">
        <f t="shared" ca="1" si="36"/>
        <v>-6.7258626246948774E-3</v>
      </c>
      <c r="L207" s="56">
        <f t="shared" ca="1" si="37"/>
        <v>4.5237228046267465E-5</v>
      </c>
      <c r="M207" s="56">
        <f t="shared" ca="1" si="38"/>
        <v>878605682188.078</v>
      </c>
      <c r="N207" s="56">
        <f t="shared" ca="1" si="39"/>
        <v>84887667942.701141</v>
      </c>
      <c r="O207" s="56">
        <f t="shared" ca="1" si="40"/>
        <v>15851563550.124189</v>
      </c>
      <c r="P207" s="13">
        <f t="shared" ca="1" si="41"/>
        <v>6.7258626246948774E-3</v>
      </c>
      <c r="Q207" s="13"/>
      <c r="R207" s="13"/>
      <c r="S207" s="13"/>
    </row>
    <row r="208" spans="1:19">
      <c r="A208" s="13"/>
      <c r="B208" s="13"/>
      <c r="C208" s="13"/>
      <c r="D208" s="118">
        <f t="shared" si="29"/>
        <v>0</v>
      </c>
      <c r="E208" s="118">
        <f t="shared" si="30"/>
        <v>0</v>
      </c>
      <c r="F208" s="56">
        <f t="shared" si="31"/>
        <v>0</v>
      </c>
      <c r="G208" s="56">
        <f t="shared" si="32"/>
        <v>0</v>
      </c>
      <c r="H208" s="56">
        <f t="shared" si="33"/>
        <v>0</v>
      </c>
      <c r="I208" s="56">
        <f t="shared" si="34"/>
        <v>0</v>
      </c>
      <c r="J208" s="56">
        <f t="shared" si="35"/>
        <v>0</v>
      </c>
      <c r="K208" s="56">
        <f t="shared" ca="1" si="36"/>
        <v>-6.7258626246948774E-3</v>
      </c>
      <c r="L208" s="56">
        <f t="shared" ca="1" si="37"/>
        <v>4.5237228046267465E-5</v>
      </c>
      <c r="M208" s="56">
        <f t="shared" ca="1" si="38"/>
        <v>878605682188.078</v>
      </c>
      <c r="N208" s="56">
        <f t="shared" ca="1" si="39"/>
        <v>84887667942.701141</v>
      </c>
      <c r="O208" s="56">
        <f t="shared" ca="1" si="40"/>
        <v>15851563550.124189</v>
      </c>
      <c r="P208" s="13">
        <f t="shared" ca="1" si="41"/>
        <v>6.7258626246948774E-3</v>
      </c>
      <c r="Q208" s="13"/>
      <c r="R208" s="13"/>
      <c r="S208" s="13"/>
    </row>
    <row r="209" spans="1:19">
      <c r="A209" s="13"/>
      <c r="B209" s="13"/>
      <c r="C209" s="13"/>
      <c r="D209" s="118">
        <f t="shared" si="29"/>
        <v>0</v>
      </c>
      <c r="E209" s="118">
        <f t="shared" si="30"/>
        <v>0</v>
      </c>
      <c r="F209" s="56">
        <f t="shared" si="31"/>
        <v>0</v>
      </c>
      <c r="G209" s="56">
        <f t="shared" si="32"/>
        <v>0</v>
      </c>
      <c r="H209" s="56">
        <f t="shared" si="33"/>
        <v>0</v>
      </c>
      <c r="I209" s="56">
        <f t="shared" si="34"/>
        <v>0</v>
      </c>
      <c r="J209" s="56">
        <f t="shared" si="35"/>
        <v>0</v>
      </c>
      <c r="K209" s="56">
        <f t="shared" ca="1" si="36"/>
        <v>-6.7258626246948774E-3</v>
      </c>
      <c r="L209" s="56">
        <f t="shared" ca="1" si="37"/>
        <v>4.5237228046267465E-5</v>
      </c>
      <c r="M209" s="56">
        <f t="shared" ca="1" si="38"/>
        <v>878605682188.078</v>
      </c>
      <c r="N209" s="56">
        <f t="shared" ca="1" si="39"/>
        <v>84887667942.701141</v>
      </c>
      <c r="O209" s="56">
        <f t="shared" ca="1" si="40"/>
        <v>15851563550.124189</v>
      </c>
      <c r="P209" s="13">
        <f t="shared" ca="1" si="41"/>
        <v>6.7258626246948774E-3</v>
      </c>
      <c r="Q209" s="13"/>
      <c r="R209" s="13"/>
      <c r="S209" s="13"/>
    </row>
    <row r="210" spans="1:19">
      <c r="A210" s="13"/>
      <c r="B210" s="13"/>
      <c r="C210" s="13"/>
      <c r="D210" s="118">
        <f t="shared" si="29"/>
        <v>0</v>
      </c>
      <c r="E210" s="118">
        <f t="shared" si="30"/>
        <v>0</v>
      </c>
      <c r="F210" s="56">
        <f t="shared" si="31"/>
        <v>0</v>
      </c>
      <c r="G210" s="56">
        <f t="shared" si="32"/>
        <v>0</v>
      </c>
      <c r="H210" s="56">
        <f t="shared" si="33"/>
        <v>0</v>
      </c>
      <c r="I210" s="56">
        <f t="shared" si="34"/>
        <v>0</v>
      </c>
      <c r="J210" s="56">
        <f t="shared" si="35"/>
        <v>0</v>
      </c>
      <c r="K210" s="56">
        <f t="shared" ca="1" si="36"/>
        <v>-6.7258626246948774E-3</v>
      </c>
      <c r="L210" s="56">
        <f t="shared" ca="1" si="37"/>
        <v>4.5237228046267465E-5</v>
      </c>
      <c r="M210" s="56">
        <f t="shared" ca="1" si="38"/>
        <v>878605682188.078</v>
      </c>
      <c r="N210" s="56">
        <f t="shared" ca="1" si="39"/>
        <v>84887667942.701141</v>
      </c>
      <c r="O210" s="56">
        <f t="shared" ca="1" si="40"/>
        <v>15851563550.124189</v>
      </c>
      <c r="P210" s="13">
        <f t="shared" ca="1" si="41"/>
        <v>6.7258626246948774E-3</v>
      </c>
      <c r="Q210" s="13"/>
      <c r="R210" s="13"/>
      <c r="S210" s="13"/>
    </row>
    <row r="211" spans="1:19">
      <c r="A211" s="13"/>
      <c r="B211" s="13"/>
      <c r="C211" s="13"/>
      <c r="D211" s="118">
        <f t="shared" si="29"/>
        <v>0</v>
      </c>
      <c r="E211" s="118">
        <f t="shared" si="30"/>
        <v>0</v>
      </c>
      <c r="F211" s="56">
        <f t="shared" si="31"/>
        <v>0</v>
      </c>
      <c r="G211" s="56">
        <f t="shared" si="32"/>
        <v>0</v>
      </c>
      <c r="H211" s="56">
        <f t="shared" si="33"/>
        <v>0</v>
      </c>
      <c r="I211" s="56">
        <f t="shared" si="34"/>
        <v>0</v>
      </c>
      <c r="J211" s="56">
        <f t="shared" si="35"/>
        <v>0</v>
      </c>
      <c r="K211" s="56">
        <f t="shared" ca="1" si="36"/>
        <v>-6.7258626246948774E-3</v>
      </c>
      <c r="L211" s="56">
        <f t="shared" ca="1" si="37"/>
        <v>4.5237228046267465E-5</v>
      </c>
      <c r="M211" s="56">
        <f t="shared" ca="1" si="38"/>
        <v>878605682188.078</v>
      </c>
      <c r="N211" s="56">
        <f t="shared" ca="1" si="39"/>
        <v>84887667942.701141</v>
      </c>
      <c r="O211" s="56">
        <f t="shared" ca="1" si="40"/>
        <v>15851563550.124189</v>
      </c>
      <c r="P211" s="13">
        <f t="shared" ca="1" si="41"/>
        <v>6.7258626246948774E-3</v>
      </c>
      <c r="Q211" s="13"/>
      <c r="R211" s="13"/>
      <c r="S211" s="13"/>
    </row>
    <row r="212" spans="1:19">
      <c r="A212" s="13"/>
      <c r="B212" s="13"/>
      <c r="C212" s="13"/>
      <c r="D212" s="118">
        <f t="shared" ref="D212:D275" si="42">A212/A$18</f>
        <v>0</v>
      </c>
      <c r="E212" s="118">
        <f t="shared" ref="E212:E275" si="43">B212/B$18</f>
        <v>0</v>
      </c>
      <c r="F212" s="56">
        <f t="shared" ref="F212:F275" si="44">D212*D212</f>
        <v>0</v>
      </c>
      <c r="G212" s="56">
        <f t="shared" ref="G212:G275" si="45">D212*F212</f>
        <v>0</v>
      </c>
      <c r="H212" s="56">
        <f t="shared" ref="H212:H275" si="46">F212*F212</f>
        <v>0</v>
      </c>
      <c r="I212" s="56">
        <f t="shared" ref="I212:I275" si="47">E212*D212</f>
        <v>0</v>
      </c>
      <c r="J212" s="56">
        <f t="shared" ref="J212:J275" si="48">I212*D212</f>
        <v>0</v>
      </c>
      <c r="K212" s="56">
        <f t="shared" ref="K212:K275" ca="1" si="49">+E$4+E$5*D212+E$6*D212^2</f>
        <v>-6.7258626246948774E-3</v>
      </c>
      <c r="L212" s="56">
        <f t="shared" ref="L212:L275" ca="1" si="50">+(K212-E212)^2</f>
        <v>4.5237228046267465E-5</v>
      </c>
      <c r="M212" s="56">
        <f t="shared" ref="M212:M275" ca="1" si="51">(M$1-M$2*D212+M$3*F212)^2</f>
        <v>878605682188.078</v>
      </c>
      <c r="N212" s="56">
        <f t="shared" ref="N212:N275" ca="1" si="52">(-M$2+M$4*D212-M$5*F212)^2</f>
        <v>84887667942.701141</v>
      </c>
      <c r="O212" s="56">
        <f t="shared" ref="O212:O275" ca="1" si="53">+(M$3-D212*M$5+F212*M$6)^2</f>
        <v>15851563550.124189</v>
      </c>
      <c r="P212" s="13">
        <f t="shared" ref="P212:P275" ca="1" si="54">+E212-K212</f>
        <v>6.7258626246948774E-3</v>
      </c>
      <c r="Q212" s="13"/>
      <c r="R212" s="13"/>
      <c r="S212" s="13"/>
    </row>
    <row r="213" spans="1:19">
      <c r="A213" s="13"/>
      <c r="B213" s="13"/>
      <c r="C213" s="13"/>
      <c r="D213" s="118">
        <f t="shared" si="42"/>
        <v>0</v>
      </c>
      <c r="E213" s="118">
        <f t="shared" si="43"/>
        <v>0</v>
      </c>
      <c r="F213" s="56">
        <f t="shared" si="44"/>
        <v>0</v>
      </c>
      <c r="G213" s="56">
        <f t="shared" si="45"/>
        <v>0</v>
      </c>
      <c r="H213" s="56">
        <f t="shared" si="46"/>
        <v>0</v>
      </c>
      <c r="I213" s="56">
        <f t="shared" si="47"/>
        <v>0</v>
      </c>
      <c r="J213" s="56">
        <f t="shared" si="48"/>
        <v>0</v>
      </c>
      <c r="K213" s="56">
        <f t="shared" ca="1" si="49"/>
        <v>-6.7258626246948774E-3</v>
      </c>
      <c r="L213" s="56">
        <f t="shared" ca="1" si="50"/>
        <v>4.5237228046267465E-5</v>
      </c>
      <c r="M213" s="56">
        <f t="shared" ca="1" si="51"/>
        <v>878605682188.078</v>
      </c>
      <c r="N213" s="56">
        <f t="shared" ca="1" si="52"/>
        <v>84887667942.701141</v>
      </c>
      <c r="O213" s="56">
        <f t="shared" ca="1" si="53"/>
        <v>15851563550.124189</v>
      </c>
      <c r="P213" s="13">
        <f t="shared" ca="1" si="54"/>
        <v>6.7258626246948774E-3</v>
      </c>
      <c r="Q213" s="13"/>
      <c r="R213" s="13"/>
      <c r="S213" s="13"/>
    </row>
    <row r="214" spans="1:19">
      <c r="A214" s="13"/>
      <c r="B214" s="13"/>
      <c r="C214" s="13"/>
      <c r="D214" s="118">
        <f t="shared" si="42"/>
        <v>0</v>
      </c>
      <c r="E214" s="118">
        <f t="shared" si="43"/>
        <v>0</v>
      </c>
      <c r="F214" s="56">
        <f t="shared" si="44"/>
        <v>0</v>
      </c>
      <c r="G214" s="56">
        <f t="shared" si="45"/>
        <v>0</v>
      </c>
      <c r="H214" s="56">
        <f t="shared" si="46"/>
        <v>0</v>
      </c>
      <c r="I214" s="56">
        <f t="shared" si="47"/>
        <v>0</v>
      </c>
      <c r="J214" s="56">
        <f t="shared" si="48"/>
        <v>0</v>
      </c>
      <c r="K214" s="56">
        <f t="shared" ca="1" si="49"/>
        <v>-6.7258626246948774E-3</v>
      </c>
      <c r="L214" s="56">
        <f t="shared" ca="1" si="50"/>
        <v>4.5237228046267465E-5</v>
      </c>
      <c r="M214" s="56">
        <f t="shared" ca="1" si="51"/>
        <v>878605682188.078</v>
      </c>
      <c r="N214" s="56">
        <f t="shared" ca="1" si="52"/>
        <v>84887667942.701141</v>
      </c>
      <c r="O214" s="56">
        <f t="shared" ca="1" si="53"/>
        <v>15851563550.124189</v>
      </c>
      <c r="P214" s="13">
        <f t="shared" ca="1" si="54"/>
        <v>6.7258626246948774E-3</v>
      </c>
      <c r="Q214" s="13"/>
      <c r="R214" s="13"/>
      <c r="S214" s="13"/>
    </row>
    <row r="215" spans="1:19">
      <c r="A215" s="13"/>
      <c r="B215" s="13"/>
      <c r="C215" s="13"/>
      <c r="D215" s="118">
        <f t="shared" si="42"/>
        <v>0</v>
      </c>
      <c r="E215" s="118">
        <f t="shared" si="43"/>
        <v>0</v>
      </c>
      <c r="F215" s="56">
        <f t="shared" si="44"/>
        <v>0</v>
      </c>
      <c r="G215" s="56">
        <f t="shared" si="45"/>
        <v>0</v>
      </c>
      <c r="H215" s="56">
        <f t="shared" si="46"/>
        <v>0</v>
      </c>
      <c r="I215" s="56">
        <f t="shared" si="47"/>
        <v>0</v>
      </c>
      <c r="J215" s="56">
        <f t="shared" si="48"/>
        <v>0</v>
      </c>
      <c r="K215" s="56">
        <f t="shared" ca="1" si="49"/>
        <v>-6.7258626246948774E-3</v>
      </c>
      <c r="L215" s="56">
        <f t="shared" ca="1" si="50"/>
        <v>4.5237228046267465E-5</v>
      </c>
      <c r="M215" s="56">
        <f t="shared" ca="1" si="51"/>
        <v>878605682188.078</v>
      </c>
      <c r="N215" s="56">
        <f t="shared" ca="1" si="52"/>
        <v>84887667942.701141</v>
      </c>
      <c r="O215" s="56">
        <f t="shared" ca="1" si="53"/>
        <v>15851563550.124189</v>
      </c>
      <c r="P215" s="13">
        <f t="shared" ca="1" si="54"/>
        <v>6.7258626246948774E-3</v>
      </c>
      <c r="Q215" s="13"/>
      <c r="R215" s="13"/>
      <c r="S215" s="13"/>
    </row>
    <row r="216" spans="1:19">
      <c r="A216" s="13"/>
      <c r="B216" s="13"/>
      <c r="C216" s="13"/>
      <c r="D216" s="118">
        <f t="shared" si="42"/>
        <v>0</v>
      </c>
      <c r="E216" s="118">
        <f t="shared" si="43"/>
        <v>0</v>
      </c>
      <c r="F216" s="56">
        <f t="shared" si="44"/>
        <v>0</v>
      </c>
      <c r="G216" s="56">
        <f t="shared" si="45"/>
        <v>0</v>
      </c>
      <c r="H216" s="56">
        <f t="shared" si="46"/>
        <v>0</v>
      </c>
      <c r="I216" s="56">
        <f t="shared" si="47"/>
        <v>0</v>
      </c>
      <c r="J216" s="56">
        <f t="shared" si="48"/>
        <v>0</v>
      </c>
      <c r="K216" s="56">
        <f t="shared" ca="1" si="49"/>
        <v>-6.7258626246948774E-3</v>
      </c>
      <c r="L216" s="56">
        <f t="shared" ca="1" si="50"/>
        <v>4.5237228046267465E-5</v>
      </c>
      <c r="M216" s="56">
        <f t="shared" ca="1" si="51"/>
        <v>878605682188.078</v>
      </c>
      <c r="N216" s="56">
        <f t="shared" ca="1" si="52"/>
        <v>84887667942.701141</v>
      </c>
      <c r="O216" s="56">
        <f t="shared" ca="1" si="53"/>
        <v>15851563550.124189</v>
      </c>
      <c r="P216" s="13">
        <f t="shared" ca="1" si="54"/>
        <v>6.7258626246948774E-3</v>
      </c>
      <c r="Q216" s="13"/>
      <c r="R216" s="13"/>
      <c r="S216" s="13"/>
    </row>
    <row r="217" spans="1:19">
      <c r="A217" s="13"/>
      <c r="B217" s="13"/>
      <c r="C217" s="13"/>
      <c r="D217" s="118">
        <f t="shared" si="42"/>
        <v>0</v>
      </c>
      <c r="E217" s="118">
        <f t="shared" si="43"/>
        <v>0</v>
      </c>
      <c r="F217" s="56">
        <f t="shared" si="44"/>
        <v>0</v>
      </c>
      <c r="G217" s="56">
        <f t="shared" si="45"/>
        <v>0</v>
      </c>
      <c r="H217" s="56">
        <f t="shared" si="46"/>
        <v>0</v>
      </c>
      <c r="I217" s="56">
        <f t="shared" si="47"/>
        <v>0</v>
      </c>
      <c r="J217" s="56">
        <f t="shared" si="48"/>
        <v>0</v>
      </c>
      <c r="K217" s="56">
        <f t="shared" ca="1" si="49"/>
        <v>-6.7258626246948774E-3</v>
      </c>
      <c r="L217" s="56">
        <f t="shared" ca="1" si="50"/>
        <v>4.5237228046267465E-5</v>
      </c>
      <c r="M217" s="56">
        <f t="shared" ca="1" si="51"/>
        <v>878605682188.078</v>
      </c>
      <c r="N217" s="56">
        <f t="shared" ca="1" si="52"/>
        <v>84887667942.701141</v>
      </c>
      <c r="O217" s="56">
        <f t="shared" ca="1" si="53"/>
        <v>15851563550.124189</v>
      </c>
      <c r="P217" s="13">
        <f t="shared" ca="1" si="54"/>
        <v>6.7258626246948774E-3</v>
      </c>
      <c r="Q217" s="13"/>
      <c r="R217" s="13"/>
      <c r="S217" s="13"/>
    </row>
    <row r="218" spans="1:19">
      <c r="A218" s="13"/>
      <c r="B218" s="13"/>
      <c r="C218" s="13"/>
      <c r="D218" s="118">
        <f t="shared" si="42"/>
        <v>0</v>
      </c>
      <c r="E218" s="118">
        <f t="shared" si="43"/>
        <v>0</v>
      </c>
      <c r="F218" s="56">
        <f t="shared" si="44"/>
        <v>0</v>
      </c>
      <c r="G218" s="56">
        <f t="shared" si="45"/>
        <v>0</v>
      </c>
      <c r="H218" s="56">
        <f t="shared" si="46"/>
        <v>0</v>
      </c>
      <c r="I218" s="56">
        <f t="shared" si="47"/>
        <v>0</v>
      </c>
      <c r="J218" s="56">
        <f t="shared" si="48"/>
        <v>0</v>
      </c>
      <c r="K218" s="56">
        <f t="shared" ca="1" si="49"/>
        <v>-6.7258626246948774E-3</v>
      </c>
      <c r="L218" s="56">
        <f t="shared" ca="1" si="50"/>
        <v>4.5237228046267465E-5</v>
      </c>
      <c r="M218" s="56">
        <f t="shared" ca="1" si="51"/>
        <v>878605682188.078</v>
      </c>
      <c r="N218" s="56">
        <f t="shared" ca="1" si="52"/>
        <v>84887667942.701141</v>
      </c>
      <c r="O218" s="56">
        <f t="shared" ca="1" si="53"/>
        <v>15851563550.124189</v>
      </c>
      <c r="P218" s="13">
        <f t="shared" ca="1" si="54"/>
        <v>6.7258626246948774E-3</v>
      </c>
      <c r="Q218" s="13"/>
      <c r="R218" s="13"/>
      <c r="S218" s="13"/>
    </row>
    <row r="219" spans="1:19">
      <c r="A219" s="13"/>
      <c r="B219" s="13"/>
      <c r="C219" s="13"/>
      <c r="D219" s="118">
        <f t="shared" si="42"/>
        <v>0</v>
      </c>
      <c r="E219" s="118">
        <f t="shared" si="43"/>
        <v>0</v>
      </c>
      <c r="F219" s="56">
        <f t="shared" si="44"/>
        <v>0</v>
      </c>
      <c r="G219" s="56">
        <f t="shared" si="45"/>
        <v>0</v>
      </c>
      <c r="H219" s="56">
        <f t="shared" si="46"/>
        <v>0</v>
      </c>
      <c r="I219" s="56">
        <f t="shared" si="47"/>
        <v>0</v>
      </c>
      <c r="J219" s="56">
        <f t="shared" si="48"/>
        <v>0</v>
      </c>
      <c r="K219" s="56">
        <f t="shared" ca="1" si="49"/>
        <v>-6.7258626246948774E-3</v>
      </c>
      <c r="L219" s="56">
        <f t="shared" ca="1" si="50"/>
        <v>4.5237228046267465E-5</v>
      </c>
      <c r="M219" s="56">
        <f t="shared" ca="1" si="51"/>
        <v>878605682188.078</v>
      </c>
      <c r="N219" s="56">
        <f t="shared" ca="1" si="52"/>
        <v>84887667942.701141</v>
      </c>
      <c r="O219" s="56">
        <f t="shared" ca="1" si="53"/>
        <v>15851563550.124189</v>
      </c>
      <c r="P219" s="13">
        <f t="shared" ca="1" si="54"/>
        <v>6.7258626246948774E-3</v>
      </c>
      <c r="Q219" s="13"/>
      <c r="R219" s="13"/>
      <c r="S219" s="13"/>
    </row>
    <row r="220" spans="1:19">
      <c r="A220" s="13"/>
      <c r="B220" s="13"/>
      <c r="C220" s="13"/>
      <c r="D220" s="118">
        <f t="shared" si="42"/>
        <v>0</v>
      </c>
      <c r="E220" s="118">
        <f t="shared" si="43"/>
        <v>0</v>
      </c>
      <c r="F220" s="56">
        <f t="shared" si="44"/>
        <v>0</v>
      </c>
      <c r="G220" s="56">
        <f t="shared" si="45"/>
        <v>0</v>
      </c>
      <c r="H220" s="56">
        <f t="shared" si="46"/>
        <v>0</v>
      </c>
      <c r="I220" s="56">
        <f t="shared" si="47"/>
        <v>0</v>
      </c>
      <c r="J220" s="56">
        <f t="shared" si="48"/>
        <v>0</v>
      </c>
      <c r="K220" s="56">
        <f t="shared" ca="1" si="49"/>
        <v>-6.7258626246948774E-3</v>
      </c>
      <c r="L220" s="56">
        <f t="shared" ca="1" si="50"/>
        <v>4.5237228046267465E-5</v>
      </c>
      <c r="M220" s="56">
        <f t="shared" ca="1" si="51"/>
        <v>878605682188.078</v>
      </c>
      <c r="N220" s="56">
        <f t="shared" ca="1" si="52"/>
        <v>84887667942.701141</v>
      </c>
      <c r="O220" s="56">
        <f t="shared" ca="1" si="53"/>
        <v>15851563550.124189</v>
      </c>
      <c r="P220" s="13">
        <f t="shared" ca="1" si="54"/>
        <v>6.7258626246948774E-3</v>
      </c>
      <c r="Q220" s="13"/>
      <c r="R220" s="13"/>
      <c r="S220" s="13"/>
    </row>
    <row r="221" spans="1:19">
      <c r="A221" s="13"/>
      <c r="B221" s="13"/>
      <c r="C221" s="13"/>
      <c r="D221" s="118">
        <f t="shared" si="42"/>
        <v>0</v>
      </c>
      <c r="E221" s="118">
        <f t="shared" si="43"/>
        <v>0</v>
      </c>
      <c r="F221" s="56">
        <f t="shared" si="44"/>
        <v>0</v>
      </c>
      <c r="G221" s="56">
        <f t="shared" si="45"/>
        <v>0</v>
      </c>
      <c r="H221" s="56">
        <f t="shared" si="46"/>
        <v>0</v>
      </c>
      <c r="I221" s="56">
        <f t="shared" si="47"/>
        <v>0</v>
      </c>
      <c r="J221" s="56">
        <f t="shared" si="48"/>
        <v>0</v>
      </c>
      <c r="K221" s="56">
        <f t="shared" ca="1" si="49"/>
        <v>-6.7258626246948774E-3</v>
      </c>
      <c r="L221" s="56">
        <f t="shared" ca="1" si="50"/>
        <v>4.5237228046267465E-5</v>
      </c>
      <c r="M221" s="56">
        <f t="shared" ca="1" si="51"/>
        <v>878605682188.078</v>
      </c>
      <c r="N221" s="56">
        <f t="shared" ca="1" si="52"/>
        <v>84887667942.701141</v>
      </c>
      <c r="O221" s="56">
        <f t="shared" ca="1" si="53"/>
        <v>15851563550.124189</v>
      </c>
      <c r="P221" s="13">
        <f t="shared" ca="1" si="54"/>
        <v>6.7258626246948774E-3</v>
      </c>
      <c r="Q221" s="13"/>
      <c r="R221" s="13"/>
      <c r="S221" s="13"/>
    </row>
    <row r="222" spans="1:19">
      <c r="A222" s="13"/>
      <c r="B222" s="13"/>
      <c r="C222" s="13"/>
      <c r="D222" s="118">
        <f t="shared" si="42"/>
        <v>0</v>
      </c>
      <c r="E222" s="118">
        <f t="shared" si="43"/>
        <v>0</v>
      </c>
      <c r="F222" s="56">
        <f t="shared" si="44"/>
        <v>0</v>
      </c>
      <c r="G222" s="56">
        <f t="shared" si="45"/>
        <v>0</v>
      </c>
      <c r="H222" s="56">
        <f t="shared" si="46"/>
        <v>0</v>
      </c>
      <c r="I222" s="56">
        <f t="shared" si="47"/>
        <v>0</v>
      </c>
      <c r="J222" s="56">
        <f t="shared" si="48"/>
        <v>0</v>
      </c>
      <c r="K222" s="56">
        <f t="shared" ca="1" si="49"/>
        <v>-6.7258626246948774E-3</v>
      </c>
      <c r="L222" s="56">
        <f t="shared" ca="1" si="50"/>
        <v>4.5237228046267465E-5</v>
      </c>
      <c r="M222" s="56">
        <f t="shared" ca="1" si="51"/>
        <v>878605682188.078</v>
      </c>
      <c r="N222" s="56">
        <f t="shared" ca="1" si="52"/>
        <v>84887667942.701141</v>
      </c>
      <c r="O222" s="56">
        <f t="shared" ca="1" si="53"/>
        <v>15851563550.124189</v>
      </c>
      <c r="P222" s="13">
        <f t="shared" ca="1" si="54"/>
        <v>6.7258626246948774E-3</v>
      </c>
      <c r="Q222" s="13"/>
      <c r="R222" s="13"/>
      <c r="S222" s="13"/>
    </row>
    <row r="223" spans="1:19">
      <c r="A223" s="13"/>
      <c r="B223" s="13"/>
      <c r="C223" s="13"/>
      <c r="D223" s="118">
        <f t="shared" si="42"/>
        <v>0</v>
      </c>
      <c r="E223" s="118">
        <f t="shared" si="43"/>
        <v>0</v>
      </c>
      <c r="F223" s="56">
        <f t="shared" si="44"/>
        <v>0</v>
      </c>
      <c r="G223" s="56">
        <f t="shared" si="45"/>
        <v>0</v>
      </c>
      <c r="H223" s="56">
        <f t="shared" si="46"/>
        <v>0</v>
      </c>
      <c r="I223" s="56">
        <f t="shared" si="47"/>
        <v>0</v>
      </c>
      <c r="J223" s="56">
        <f t="shared" si="48"/>
        <v>0</v>
      </c>
      <c r="K223" s="56">
        <f t="shared" ca="1" si="49"/>
        <v>-6.7258626246948774E-3</v>
      </c>
      <c r="L223" s="56">
        <f t="shared" ca="1" si="50"/>
        <v>4.5237228046267465E-5</v>
      </c>
      <c r="M223" s="56">
        <f t="shared" ca="1" si="51"/>
        <v>878605682188.078</v>
      </c>
      <c r="N223" s="56">
        <f t="shared" ca="1" si="52"/>
        <v>84887667942.701141</v>
      </c>
      <c r="O223" s="56">
        <f t="shared" ca="1" si="53"/>
        <v>15851563550.124189</v>
      </c>
      <c r="P223" s="13">
        <f t="shared" ca="1" si="54"/>
        <v>6.7258626246948774E-3</v>
      </c>
      <c r="Q223" s="13"/>
      <c r="R223" s="13"/>
      <c r="S223" s="13"/>
    </row>
    <row r="224" spans="1:19">
      <c r="A224" s="13"/>
      <c r="B224" s="13"/>
      <c r="C224" s="13"/>
      <c r="D224" s="118">
        <f t="shared" si="42"/>
        <v>0</v>
      </c>
      <c r="E224" s="118">
        <f t="shared" si="43"/>
        <v>0</v>
      </c>
      <c r="F224" s="56">
        <f t="shared" si="44"/>
        <v>0</v>
      </c>
      <c r="G224" s="56">
        <f t="shared" si="45"/>
        <v>0</v>
      </c>
      <c r="H224" s="56">
        <f t="shared" si="46"/>
        <v>0</v>
      </c>
      <c r="I224" s="56">
        <f t="shared" si="47"/>
        <v>0</v>
      </c>
      <c r="J224" s="56">
        <f t="shared" si="48"/>
        <v>0</v>
      </c>
      <c r="K224" s="56">
        <f t="shared" ca="1" si="49"/>
        <v>-6.7258626246948774E-3</v>
      </c>
      <c r="L224" s="56">
        <f t="shared" ca="1" si="50"/>
        <v>4.5237228046267465E-5</v>
      </c>
      <c r="M224" s="56">
        <f t="shared" ca="1" si="51"/>
        <v>878605682188.078</v>
      </c>
      <c r="N224" s="56">
        <f t="shared" ca="1" si="52"/>
        <v>84887667942.701141</v>
      </c>
      <c r="O224" s="56">
        <f t="shared" ca="1" si="53"/>
        <v>15851563550.124189</v>
      </c>
      <c r="P224" s="13">
        <f t="shared" ca="1" si="54"/>
        <v>6.7258626246948774E-3</v>
      </c>
      <c r="Q224" s="13"/>
      <c r="R224" s="13"/>
      <c r="S224" s="13"/>
    </row>
    <row r="225" spans="1:19">
      <c r="A225" s="13"/>
      <c r="B225" s="13"/>
      <c r="C225" s="13"/>
      <c r="D225" s="118">
        <f t="shared" si="42"/>
        <v>0</v>
      </c>
      <c r="E225" s="118">
        <f t="shared" si="43"/>
        <v>0</v>
      </c>
      <c r="F225" s="56">
        <f t="shared" si="44"/>
        <v>0</v>
      </c>
      <c r="G225" s="56">
        <f t="shared" si="45"/>
        <v>0</v>
      </c>
      <c r="H225" s="56">
        <f t="shared" si="46"/>
        <v>0</v>
      </c>
      <c r="I225" s="56">
        <f t="shared" si="47"/>
        <v>0</v>
      </c>
      <c r="J225" s="56">
        <f t="shared" si="48"/>
        <v>0</v>
      </c>
      <c r="K225" s="56">
        <f t="shared" ca="1" si="49"/>
        <v>-6.7258626246948774E-3</v>
      </c>
      <c r="L225" s="56">
        <f t="shared" ca="1" si="50"/>
        <v>4.5237228046267465E-5</v>
      </c>
      <c r="M225" s="56">
        <f t="shared" ca="1" si="51"/>
        <v>878605682188.078</v>
      </c>
      <c r="N225" s="56">
        <f t="shared" ca="1" si="52"/>
        <v>84887667942.701141</v>
      </c>
      <c r="O225" s="56">
        <f t="shared" ca="1" si="53"/>
        <v>15851563550.124189</v>
      </c>
      <c r="P225" s="13">
        <f t="shared" ca="1" si="54"/>
        <v>6.7258626246948774E-3</v>
      </c>
      <c r="Q225" s="13"/>
      <c r="R225" s="13"/>
      <c r="S225" s="13"/>
    </row>
    <row r="226" spans="1:19">
      <c r="A226" s="13"/>
      <c r="B226" s="13"/>
      <c r="C226" s="13"/>
      <c r="D226" s="118">
        <f t="shared" si="42"/>
        <v>0</v>
      </c>
      <c r="E226" s="118">
        <f t="shared" si="43"/>
        <v>0</v>
      </c>
      <c r="F226" s="56">
        <f t="shared" si="44"/>
        <v>0</v>
      </c>
      <c r="G226" s="56">
        <f t="shared" si="45"/>
        <v>0</v>
      </c>
      <c r="H226" s="56">
        <f t="shared" si="46"/>
        <v>0</v>
      </c>
      <c r="I226" s="56">
        <f t="shared" si="47"/>
        <v>0</v>
      </c>
      <c r="J226" s="56">
        <f t="shared" si="48"/>
        <v>0</v>
      </c>
      <c r="K226" s="56">
        <f t="shared" ca="1" si="49"/>
        <v>-6.7258626246948774E-3</v>
      </c>
      <c r="L226" s="56">
        <f t="shared" ca="1" si="50"/>
        <v>4.5237228046267465E-5</v>
      </c>
      <c r="M226" s="56">
        <f t="shared" ca="1" si="51"/>
        <v>878605682188.078</v>
      </c>
      <c r="N226" s="56">
        <f t="shared" ca="1" si="52"/>
        <v>84887667942.701141</v>
      </c>
      <c r="O226" s="56">
        <f t="shared" ca="1" si="53"/>
        <v>15851563550.124189</v>
      </c>
      <c r="P226" s="13">
        <f t="shared" ca="1" si="54"/>
        <v>6.7258626246948774E-3</v>
      </c>
      <c r="Q226" s="13"/>
      <c r="R226" s="13"/>
      <c r="S226" s="13"/>
    </row>
    <row r="227" spans="1:19">
      <c r="A227" s="13"/>
      <c r="B227" s="13"/>
      <c r="C227" s="13"/>
      <c r="D227" s="118">
        <f t="shared" si="42"/>
        <v>0</v>
      </c>
      <c r="E227" s="118">
        <f t="shared" si="43"/>
        <v>0</v>
      </c>
      <c r="F227" s="56">
        <f t="shared" si="44"/>
        <v>0</v>
      </c>
      <c r="G227" s="56">
        <f t="shared" si="45"/>
        <v>0</v>
      </c>
      <c r="H227" s="56">
        <f t="shared" si="46"/>
        <v>0</v>
      </c>
      <c r="I227" s="56">
        <f t="shared" si="47"/>
        <v>0</v>
      </c>
      <c r="J227" s="56">
        <f t="shared" si="48"/>
        <v>0</v>
      </c>
      <c r="K227" s="56">
        <f t="shared" ca="1" si="49"/>
        <v>-6.7258626246948774E-3</v>
      </c>
      <c r="L227" s="56">
        <f t="shared" ca="1" si="50"/>
        <v>4.5237228046267465E-5</v>
      </c>
      <c r="M227" s="56">
        <f t="shared" ca="1" si="51"/>
        <v>878605682188.078</v>
      </c>
      <c r="N227" s="56">
        <f t="shared" ca="1" si="52"/>
        <v>84887667942.701141</v>
      </c>
      <c r="O227" s="56">
        <f t="shared" ca="1" si="53"/>
        <v>15851563550.124189</v>
      </c>
      <c r="P227" s="13">
        <f t="shared" ca="1" si="54"/>
        <v>6.7258626246948774E-3</v>
      </c>
      <c r="Q227" s="13"/>
      <c r="R227" s="13"/>
      <c r="S227" s="13"/>
    </row>
    <row r="228" spans="1:19">
      <c r="A228" s="13"/>
      <c r="B228" s="13"/>
      <c r="C228" s="13"/>
      <c r="D228" s="118">
        <f t="shared" si="42"/>
        <v>0</v>
      </c>
      <c r="E228" s="118">
        <f t="shared" si="43"/>
        <v>0</v>
      </c>
      <c r="F228" s="56">
        <f t="shared" si="44"/>
        <v>0</v>
      </c>
      <c r="G228" s="56">
        <f t="shared" si="45"/>
        <v>0</v>
      </c>
      <c r="H228" s="56">
        <f t="shared" si="46"/>
        <v>0</v>
      </c>
      <c r="I228" s="56">
        <f t="shared" si="47"/>
        <v>0</v>
      </c>
      <c r="J228" s="56">
        <f t="shared" si="48"/>
        <v>0</v>
      </c>
      <c r="K228" s="56">
        <f t="shared" ca="1" si="49"/>
        <v>-6.7258626246948774E-3</v>
      </c>
      <c r="L228" s="56">
        <f t="shared" ca="1" si="50"/>
        <v>4.5237228046267465E-5</v>
      </c>
      <c r="M228" s="56">
        <f t="shared" ca="1" si="51"/>
        <v>878605682188.078</v>
      </c>
      <c r="N228" s="56">
        <f t="shared" ca="1" si="52"/>
        <v>84887667942.701141</v>
      </c>
      <c r="O228" s="56">
        <f t="shared" ca="1" si="53"/>
        <v>15851563550.124189</v>
      </c>
      <c r="P228" s="13">
        <f t="shared" ca="1" si="54"/>
        <v>6.7258626246948774E-3</v>
      </c>
      <c r="Q228" s="13"/>
      <c r="R228" s="13"/>
      <c r="S228" s="13"/>
    </row>
    <row r="229" spans="1:19">
      <c r="A229" s="13"/>
      <c r="B229" s="13"/>
      <c r="C229" s="13"/>
      <c r="D229" s="118">
        <f t="shared" si="42"/>
        <v>0</v>
      </c>
      <c r="E229" s="118">
        <f t="shared" si="43"/>
        <v>0</v>
      </c>
      <c r="F229" s="56">
        <f t="shared" si="44"/>
        <v>0</v>
      </c>
      <c r="G229" s="56">
        <f t="shared" si="45"/>
        <v>0</v>
      </c>
      <c r="H229" s="56">
        <f t="shared" si="46"/>
        <v>0</v>
      </c>
      <c r="I229" s="56">
        <f t="shared" si="47"/>
        <v>0</v>
      </c>
      <c r="J229" s="56">
        <f t="shared" si="48"/>
        <v>0</v>
      </c>
      <c r="K229" s="56">
        <f t="shared" ca="1" si="49"/>
        <v>-6.7258626246948774E-3</v>
      </c>
      <c r="L229" s="56">
        <f t="shared" ca="1" si="50"/>
        <v>4.5237228046267465E-5</v>
      </c>
      <c r="M229" s="56">
        <f t="shared" ca="1" si="51"/>
        <v>878605682188.078</v>
      </c>
      <c r="N229" s="56">
        <f t="shared" ca="1" si="52"/>
        <v>84887667942.701141</v>
      </c>
      <c r="O229" s="56">
        <f t="shared" ca="1" si="53"/>
        <v>15851563550.124189</v>
      </c>
      <c r="P229" s="13">
        <f t="shared" ca="1" si="54"/>
        <v>6.7258626246948774E-3</v>
      </c>
      <c r="Q229" s="13"/>
      <c r="R229" s="13"/>
      <c r="S229" s="13"/>
    </row>
    <row r="230" spans="1:19">
      <c r="A230" s="13"/>
      <c r="B230" s="13"/>
      <c r="C230" s="13"/>
      <c r="D230" s="118">
        <f t="shared" si="42"/>
        <v>0</v>
      </c>
      <c r="E230" s="118">
        <f t="shared" si="43"/>
        <v>0</v>
      </c>
      <c r="F230" s="56">
        <f t="shared" si="44"/>
        <v>0</v>
      </c>
      <c r="G230" s="56">
        <f t="shared" si="45"/>
        <v>0</v>
      </c>
      <c r="H230" s="56">
        <f t="shared" si="46"/>
        <v>0</v>
      </c>
      <c r="I230" s="56">
        <f t="shared" si="47"/>
        <v>0</v>
      </c>
      <c r="J230" s="56">
        <f t="shared" si="48"/>
        <v>0</v>
      </c>
      <c r="K230" s="56">
        <f t="shared" ca="1" si="49"/>
        <v>-6.7258626246948774E-3</v>
      </c>
      <c r="L230" s="56">
        <f t="shared" ca="1" si="50"/>
        <v>4.5237228046267465E-5</v>
      </c>
      <c r="M230" s="56">
        <f t="shared" ca="1" si="51"/>
        <v>878605682188.078</v>
      </c>
      <c r="N230" s="56">
        <f t="shared" ca="1" si="52"/>
        <v>84887667942.701141</v>
      </c>
      <c r="O230" s="56">
        <f t="shared" ca="1" si="53"/>
        <v>15851563550.124189</v>
      </c>
      <c r="P230" s="13">
        <f t="shared" ca="1" si="54"/>
        <v>6.7258626246948774E-3</v>
      </c>
      <c r="Q230" s="13"/>
      <c r="R230" s="13"/>
      <c r="S230" s="13"/>
    </row>
    <row r="231" spans="1:19">
      <c r="A231" s="13"/>
      <c r="B231" s="13"/>
      <c r="C231" s="13"/>
      <c r="D231" s="118">
        <f t="shared" si="42"/>
        <v>0</v>
      </c>
      <c r="E231" s="118">
        <f t="shared" si="43"/>
        <v>0</v>
      </c>
      <c r="F231" s="56">
        <f t="shared" si="44"/>
        <v>0</v>
      </c>
      <c r="G231" s="56">
        <f t="shared" si="45"/>
        <v>0</v>
      </c>
      <c r="H231" s="56">
        <f t="shared" si="46"/>
        <v>0</v>
      </c>
      <c r="I231" s="56">
        <f t="shared" si="47"/>
        <v>0</v>
      </c>
      <c r="J231" s="56">
        <f t="shared" si="48"/>
        <v>0</v>
      </c>
      <c r="K231" s="56">
        <f t="shared" ca="1" si="49"/>
        <v>-6.7258626246948774E-3</v>
      </c>
      <c r="L231" s="56">
        <f t="shared" ca="1" si="50"/>
        <v>4.5237228046267465E-5</v>
      </c>
      <c r="M231" s="56">
        <f t="shared" ca="1" si="51"/>
        <v>878605682188.078</v>
      </c>
      <c r="N231" s="56">
        <f t="shared" ca="1" si="52"/>
        <v>84887667942.701141</v>
      </c>
      <c r="O231" s="56">
        <f t="shared" ca="1" si="53"/>
        <v>15851563550.124189</v>
      </c>
      <c r="P231" s="13">
        <f t="shared" ca="1" si="54"/>
        <v>6.7258626246948774E-3</v>
      </c>
      <c r="Q231" s="13"/>
      <c r="R231" s="13"/>
      <c r="S231" s="13"/>
    </row>
    <row r="232" spans="1:19">
      <c r="A232" s="13"/>
      <c r="B232" s="13"/>
      <c r="C232" s="13"/>
      <c r="D232" s="118">
        <f t="shared" si="42"/>
        <v>0</v>
      </c>
      <c r="E232" s="118">
        <f t="shared" si="43"/>
        <v>0</v>
      </c>
      <c r="F232" s="56">
        <f t="shared" si="44"/>
        <v>0</v>
      </c>
      <c r="G232" s="56">
        <f t="shared" si="45"/>
        <v>0</v>
      </c>
      <c r="H232" s="56">
        <f t="shared" si="46"/>
        <v>0</v>
      </c>
      <c r="I232" s="56">
        <f t="shared" si="47"/>
        <v>0</v>
      </c>
      <c r="J232" s="56">
        <f t="shared" si="48"/>
        <v>0</v>
      </c>
      <c r="K232" s="56">
        <f t="shared" ca="1" si="49"/>
        <v>-6.7258626246948774E-3</v>
      </c>
      <c r="L232" s="56">
        <f t="shared" ca="1" si="50"/>
        <v>4.5237228046267465E-5</v>
      </c>
      <c r="M232" s="56">
        <f t="shared" ca="1" si="51"/>
        <v>878605682188.078</v>
      </c>
      <c r="N232" s="56">
        <f t="shared" ca="1" si="52"/>
        <v>84887667942.701141</v>
      </c>
      <c r="O232" s="56">
        <f t="shared" ca="1" si="53"/>
        <v>15851563550.124189</v>
      </c>
      <c r="P232" s="13">
        <f t="shared" ca="1" si="54"/>
        <v>6.7258626246948774E-3</v>
      </c>
      <c r="Q232" s="13"/>
      <c r="R232" s="13"/>
      <c r="S232" s="13"/>
    </row>
    <row r="233" spans="1:19">
      <c r="A233" s="13"/>
      <c r="B233" s="13"/>
      <c r="C233" s="13"/>
      <c r="D233" s="118">
        <f t="shared" si="42"/>
        <v>0</v>
      </c>
      <c r="E233" s="118">
        <f t="shared" si="43"/>
        <v>0</v>
      </c>
      <c r="F233" s="56">
        <f t="shared" si="44"/>
        <v>0</v>
      </c>
      <c r="G233" s="56">
        <f t="shared" si="45"/>
        <v>0</v>
      </c>
      <c r="H233" s="56">
        <f t="shared" si="46"/>
        <v>0</v>
      </c>
      <c r="I233" s="56">
        <f t="shared" si="47"/>
        <v>0</v>
      </c>
      <c r="J233" s="56">
        <f t="shared" si="48"/>
        <v>0</v>
      </c>
      <c r="K233" s="56">
        <f t="shared" ca="1" si="49"/>
        <v>-6.7258626246948774E-3</v>
      </c>
      <c r="L233" s="56">
        <f t="shared" ca="1" si="50"/>
        <v>4.5237228046267465E-5</v>
      </c>
      <c r="M233" s="56">
        <f t="shared" ca="1" si="51"/>
        <v>878605682188.078</v>
      </c>
      <c r="N233" s="56">
        <f t="shared" ca="1" si="52"/>
        <v>84887667942.701141</v>
      </c>
      <c r="O233" s="56">
        <f t="shared" ca="1" si="53"/>
        <v>15851563550.124189</v>
      </c>
      <c r="P233" s="13">
        <f t="shared" ca="1" si="54"/>
        <v>6.7258626246948774E-3</v>
      </c>
      <c r="Q233" s="13"/>
      <c r="R233" s="13"/>
      <c r="S233" s="13"/>
    </row>
    <row r="234" spans="1:19">
      <c r="A234" s="13"/>
      <c r="B234" s="13"/>
      <c r="C234" s="13"/>
      <c r="D234" s="118">
        <f t="shared" si="42"/>
        <v>0</v>
      </c>
      <c r="E234" s="118">
        <f t="shared" si="43"/>
        <v>0</v>
      </c>
      <c r="F234" s="56">
        <f t="shared" si="44"/>
        <v>0</v>
      </c>
      <c r="G234" s="56">
        <f t="shared" si="45"/>
        <v>0</v>
      </c>
      <c r="H234" s="56">
        <f t="shared" si="46"/>
        <v>0</v>
      </c>
      <c r="I234" s="56">
        <f t="shared" si="47"/>
        <v>0</v>
      </c>
      <c r="J234" s="56">
        <f t="shared" si="48"/>
        <v>0</v>
      </c>
      <c r="K234" s="56">
        <f t="shared" ca="1" si="49"/>
        <v>-6.7258626246948774E-3</v>
      </c>
      <c r="L234" s="56">
        <f t="shared" ca="1" si="50"/>
        <v>4.5237228046267465E-5</v>
      </c>
      <c r="M234" s="56">
        <f t="shared" ca="1" si="51"/>
        <v>878605682188.078</v>
      </c>
      <c r="N234" s="56">
        <f t="shared" ca="1" si="52"/>
        <v>84887667942.701141</v>
      </c>
      <c r="O234" s="56">
        <f t="shared" ca="1" si="53"/>
        <v>15851563550.124189</v>
      </c>
      <c r="P234" s="13">
        <f t="shared" ca="1" si="54"/>
        <v>6.7258626246948774E-3</v>
      </c>
      <c r="Q234" s="13"/>
      <c r="R234" s="13"/>
      <c r="S234" s="13"/>
    </row>
    <row r="235" spans="1:19">
      <c r="A235" s="13"/>
      <c r="B235" s="13"/>
      <c r="C235" s="13"/>
      <c r="D235" s="118">
        <f t="shared" si="42"/>
        <v>0</v>
      </c>
      <c r="E235" s="118">
        <f t="shared" si="43"/>
        <v>0</v>
      </c>
      <c r="F235" s="56">
        <f t="shared" si="44"/>
        <v>0</v>
      </c>
      <c r="G235" s="56">
        <f t="shared" si="45"/>
        <v>0</v>
      </c>
      <c r="H235" s="56">
        <f t="shared" si="46"/>
        <v>0</v>
      </c>
      <c r="I235" s="56">
        <f t="shared" si="47"/>
        <v>0</v>
      </c>
      <c r="J235" s="56">
        <f t="shared" si="48"/>
        <v>0</v>
      </c>
      <c r="K235" s="56">
        <f t="shared" ca="1" si="49"/>
        <v>-6.7258626246948774E-3</v>
      </c>
      <c r="L235" s="56">
        <f t="shared" ca="1" si="50"/>
        <v>4.5237228046267465E-5</v>
      </c>
      <c r="M235" s="56">
        <f t="shared" ca="1" si="51"/>
        <v>878605682188.078</v>
      </c>
      <c r="N235" s="56">
        <f t="shared" ca="1" si="52"/>
        <v>84887667942.701141</v>
      </c>
      <c r="O235" s="56">
        <f t="shared" ca="1" si="53"/>
        <v>15851563550.124189</v>
      </c>
      <c r="P235" s="13">
        <f t="shared" ca="1" si="54"/>
        <v>6.7258626246948774E-3</v>
      </c>
      <c r="Q235" s="13"/>
      <c r="R235" s="13"/>
      <c r="S235" s="13"/>
    </row>
    <row r="236" spans="1:19">
      <c r="A236" s="13"/>
      <c r="B236" s="13"/>
      <c r="C236" s="13"/>
      <c r="D236" s="118">
        <f t="shared" si="42"/>
        <v>0</v>
      </c>
      <c r="E236" s="118">
        <f t="shared" si="43"/>
        <v>0</v>
      </c>
      <c r="F236" s="56">
        <f t="shared" si="44"/>
        <v>0</v>
      </c>
      <c r="G236" s="56">
        <f t="shared" si="45"/>
        <v>0</v>
      </c>
      <c r="H236" s="56">
        <f t="shared" si="46"/>
        <v>0</v>
      </c>
      <c r="I236" s="56">
        <f t="shared" si="47"/>
        <v>0</v>
      </c>
      <c r="J236" s="56">
        <f t="shared" si="48"/>
        <v>0</v>
      </c>
      <c r="K236" s="56">
        <f t="shared" ca="1" si="49"/>
        <v>-6.7258626246948774E-3</v>
      </c>
      <c r="L236" s="56">
        <f t="shared" ca="1" si="50"/>
        <v>4.5237228046267465E-5</v>
      </c>
      <c r="M236" s="56">
        <f t="shared" ca="1" si="51"/>
        <v>878605682188.078</v>
      </c>
      <c r="N236" s="56">
        <f t="shared" ca="1" si="52"/>
        <v>84887667942.701141</v>
      </c>
      <c r="O236" s="56">
        <f t="shared" ca="1" si="53"/>
        <v>15851563550.124189</v>
      </c>
      <c r="P236" s="13">
        <f t="shared" ca="1" si="54"/>
        <v>6.7258626246948774E-3</v>
      </c>
      <c r="Q236" s="13"/>
      <c r="R236" s="13"/>
      <c r="S236" s="13"/>
    </row>
    <row r="237" spans="1:19">
      <c r="A237" s="13"/>
      <c r="B237" s="13"/>
      <c r="C237" s="13"/>
      <c r="D237" s="118">
        <f t="shared" si="42"/>
        <v>0</v>
      </c>
      <c r="E237" s="118">
        <f t="shared" si="43"/>
        <v>0</v>
      </c>
      <c r="F237" s="56">
        <f t="shared" si="44"/>
        <v>0</v>
      </c>
      <c r="G237" s="56">
        <f t="shared" si="45"/>
        <v>0</v>
      </c>
      <c r="H237" s="56">
        <f t="shared" si="46"/>
        <v>0</v>
      </c>
      <c r="I237" s="56">
        <f t="shared" si="47"/>
        <v>0</v>
      </c>
      <c r="J237" s="56">
        <f t="shared" si="48"/>
        <v>0</v>
      </c>
      <c r="K237" s="56">
        <f t="shared" ca="1" si="49"/>
        <v>-6.7258626246948774E-3</v>
      </c>
      <c r="L237" s="56">
        <f t="shared" ca="1" si="50"/>
        <v>4.5237228046267465E-5</v>
      </c>
      <c r="M237" s="56">
        <f t="shared" ca="1" si="51"/>
        <v>878605682188.078</v>
      </c>
      <c r="N237" s="56">
        <f t="shared" ca="1" si="52"/>
        <v>84887667942.701141</v>
      </c>
      <c r="O237" s="56">
        <f t="shared" ca="1" si="53"/>
        <v>15851563550.124189</v>
      </c>
      <c r="P237" s="13">
        <f t="shared" ca="1" si="54"/>
        <v>6.7258626246948774E-3</v>
      </c>
      <c r="Q237" s="13"/>
      <c r="R237" s="13"/>
      <c r="S237" s="13"/>
    </row>
    <row r="238" spans="1:19">
      <c r="A238" s="13"/>
      <c r="B238" s="13"/>
      <c r="C238" s="13"/>
      <c r="D238" s="118">
        <f t="shared" si="42"/>
        <v>0</v>
      </c>
      <c r="E238" s="118">
        <f t="shared" si="43"/>
        <v>0</v>
      </c>
      <c r="F238" s="56">
        <f t="shared" si="44"/>
        <v>0</v>
      </c>
      <c r="G238" s="56">
        <f t="shared" si="45"/>
        <v>0</v>
      </c>
      <c r="H238" s="56">
        <f t="shared" si="46"/>
        <v>0</v>
      </c>
      <c r="I238" s="56">
        <f t="shared" si="47"/>
        <v>0</v>
      </c>
      <c r="J238" s="56">
        <f t="shared" si="48"/>
        <v>0</v>
      </c>
      <c r="K238" s="56">
        <f t="shared" ca="1" si="49"/>
        <v>-6.7258626246948774E-3</v>
      </c>
      <c r="L238" s="56">
        <f t="shared" ca="1" si="50"/>
        <v>4.5237228046267465E-5</v>
      </c>
      <c r="M238" s="56">
        <f t="shared" ca="1" si="51"/>
        <v>878605682188.078</v>
      </c>
      <c r="N238" s="56">
        <f t="shared" ca="1" si="52"/>
        <v>84887667942.701141</v>
      </c>
      <c r="O238" s="56">
        <f t="shared" ca="1" si="53"/>
        <v>15851563550.124189</v>
      </c>
      <c r="P238" s="13">
        <f t="shared" ca="1" si="54"/>
        <v>6.7258626246948774E-3</v>
      </c>
      <c r="Q238" s="13"/>
      <c r="R238" s="13"/>
      <c r="S238" s="13"/>
    </row>
    <row r="239" spans="1:19">
      <c r="A239" s="13"/>
      <c r="B239" s="13"/>
      <c r="C239" s="13"/>
      <c r="D239" s="118">
        <f t="shared" si="42"/>
        <v>0</v>
      </c>
      <c r="E239" s="118">
        <f t="shared" si="43"/>
        <v>0</v>
      </c>
      <c r="F239" s="56">
        <f t="shared" si="44"/>
        <v>0</v>
      </c>
      <c r="G239" s="56">
        <f t="shared" si="45"/>
        <v>0</v>
      </c>
      <c r="H239" s="56">
        <f t="shared" si="46"/>
        <v>0</v>
      </c>
      <c r="I239" s="56">
        <f t="shared" si="47"/>
        <v>0</v>
      </c>
      <c r="J239" s="56">
        <f t="shared" si="48"/>
        <v>0</v>
      </c>
      <c r="K239" s="56">
        <f t="shared" ca="1" si="49"/>
        <v>-6.7258626246948774E-3</v>
      </c>
      <c r="L239" s="56">
        <f t="shared" ca="1" si="50"/>
        <v>4.5237228046267465E-5</v>
      </c>
      <c r="M239" s="56">
        <f t="shared" ca="1" si="51"/>
        <v>878605682188.078</v>
      </c>
      <c r="N239" s="56">
        <f t="shared" ca="1" si="52"/>
        <v>84887667942.701141</v>
      </c>
      <c r="O239" s="56">
        <f t="shared" ca="1" si="53"/>
        <v>15851563550.124189</v>
      </c>
      <c r="P239" s="13">
        <f t="shared" ca="1" si="54"/>
        <v>6.7258626246948774E-3</v>
      </c>
      <c r="Q239" s="13"/>
      <c r="R239" s="13"/>
      <c r="S239" s="13"/>
    </row>
    <row r="240" spans="1:19">
      <c r="A240" s="13"/>
      <c r="B240" s="13"/>
      <c r="C240" s="13"/>
      <c r="D240" s="118">
        <f t="shared" si="42"/>
        <v>0</v>
      </c>
      <c r="E240" s="118">
        <f t="shared" si="43"/>
        <v>0</v>
      </c>
      <c r="F240" s="56">
        <f t="shared" si="44"/>
        <v>0</v>
      </c>
      <c r="G240" s="56">
        <f t="shared" si="45"/>
        <v>0</v>
      </c>
      <c r="H240" s="56">
        <f t="shared" si="46"/>
        <v>0</v>
      </c>
      <c r="I240" s="56">
        <f t="shared" si="47"/>
        <v>0</v>
      </c>
      <c r="J240" s="56">
        <f t="shared" si="48"/>
        <v>0</v>
      </c>
      <c r="K240" s="56">
        <f t="shared" ca="1" si="49"/>
        <v>-6.7258626246948774E-3</v>
      </c>
      <c r="L240" s="56">
        <f t="shared" ca="1" si="50"/>
        <v>4.5237228046267465E-5</v>
      </c>
      <c r="M240" s="56">
        <f t="shared" ca="1" si="51"/>
        <v>878605682188.078</v>
      </c>
      <c r="N240" s="56">
        <f t="shared" ca="1" si="52"/>
        <v>84887667942.701141</v>
      </c>
      <c r="O240" s="56">
        <f t="shared" ca="1" si="53"/>
        <v>15851563550.124189</v>
      </c>
      <c r="P240" s="13">
        <f t="shared" ca="1" si="54"/>
        <v>6.7258626246948774E-3</v>
      </c>
      <c r="Q240" s="13"/>
      <c r="R240" s="13"/>
      <c r="S240" s="13"/>
    </row>
    <row r="241" spans="1:19">
      <c r="A241" s="13"/>
      <c r="B241" s="13"/>
      <c r="C241" s="13"/>
      <c r="D241" s="118">
        <f t="shared" si="42"/>
        <v>0</v>
      </c>
      <c r="E241" s="118">
        <f t="shared" si="43"/>
        <v>0</v>
      </c>
      <c r="F241" s="56">
        <f t="shared" si="44"/>
        <v>0</v>
      </c>
      <c r="G241" s="56">
        <f t="shared" si="45"/>
        <v>0</v>
      </c>
      <c r="H241" s="56">
        <f t="shared" si="46"/>
        <v>0</v>
      </c>
      <c r="I241" s="56">
        <f t="shared" si="47"/>
        <v>0</v>
      </c>
      <c r="J241" s="56">
        <f t="shared" si="48"/>
        <v>0</v>
      </c>
      <c r="K241" s="56">
        <f t="shared" ca="1" si="49"/>
        <v>-6.7258626246948774E-3</v>
      </c>
      <c r="L241" s="56">
        <f t="shared" ca="1" si="50"/>
        <v>4.5237228046267465E-5</v>
      </c>
      <c r="M241" s="56">
        <f t="shared" ca="1" si="51"/>
        <v>878605682188.078</v>
      </c>
      <c r="N241" s="56">
        <f t="shared" ca="1" si="52"/>
        <v>84887667942.701141</v>
      </c>
      <c r="O241" s="56">
        <f t="shared" ca="1" si="53"/>
        <v>15851563550.124189</v>
      </c>
      <c r="P241" s="13">
        <f t="shared" ca="1" si="54"/>
        <v>6.7258626246948774E-3</v>
      </c>
      <c r="Q241" s="13"/>
      <c r="R241" s="13"/>
      <c r="S241" s="13"/>
    </row>
    <row r="242" spans="1:19">
      <c r="A242" s="13"/>
      <c r="B242" s="13"/>
      <c r="C242" s="13"/>
      <c r="D242" s="118">
        <f t="shared" si="42"/>
        <v>0</v>
      </c>
      <c r="E242" s="118">
        <f t="shared" si="43"/>
        <v>0</v>
      </c>
      <c r="F242" s="56">
        <f t="shared" si="44"/>
        <v>0</v>
      </c>
      <c r="G242" s="56">
        <f t="shared" si="45"/>
        <v>0</v>
      </c>
      <c r="H242" s="56">
        <f t="shared" si="46"/>
        <v>0</v>
      </c>
      <c r="I242" s="56">
        <f t="shared" si="47"/>
        <v>0</v>
      </c>
      <c r="J242" s="56">
        <f t="shared" si="48"/>
        <v>0</v>
      </c>
      <c r="K242" s="56">
        <f t="shared" ca="1" si="49"/>
        <v>-6.7258626246948774E-3</v>
      </c>
      <c r="L242" s="56">
        <f t="shared" ca="1" si="50"/>
        <v>4.5237228046267465E-5</v>
      </c>
      <c r="M242" s="56">
        <f t="shared" ca="1" si="51"/>
        <v>878605682188.078</v>
      </c>
      <c r="N242" s="56">
        <f t="shared" ca="1" si="52"/>
        <v>84887667942.701141</v>
      </c>
      <c r="O242" s="56">
        <f t="shared" ca="1" si="53"/>
        <v>15851563550.124189</v>
      </c>
      <c r="P242" s="13">
        <f t="shared" ca="1" si="54"/>
        <v>6.7258626246948774E-3</v>
      </c>
      <c r="Q242" s="13"/>
      <c r="R242" s="13"/>
      <c r="S242" s="13"/>
    </row>
    <row r="243" spans="1:19">
      <c r="A243" s="13"/>
      <c r="B243" s="13"/>
      <c r="C243" s="13"/>
      <c r="D243" s="118">
        <f t="shared" si="42"/>
        <v>0</v>
      </c>
      <c r="E243" s="118">
        <f t="shared" si="43"/>
        <v>0</v>
      </c>
      <c r="F243" s="56">
        <f t="shared" si="44"/>
        <v>0</v>
      </c>
      <c r="G243" s="56">
        <f t="shared" si="45"/>
        <v>0</v>
      </c>
      <c r="H243" s="56">
        <f t="shared" si="46"/>
        <v>0</v>
      </c>
      <c r="I243" s="56">
        <f t="shared" si="47"/>
        <v>0</v>
      </c>
      <c r="J243" s="56">
        <f t="shared" si="48"/>
        <v>0</v>
      </c>
      <c r="K243" s="56">
        <f t="shared" ca="1" si="49"/>
        <v>-6.7258626246948774E-3</v>
      </c>
      <c r="L243" s="56">
        <f t="shared" ca="1" si="50"/>
        <v>4.5237228046267465E-5</v>
      </c>
      <c r="M243" s="56">
        <f t="shared" ca="1" si="51"/>
        <v>878605682188.078</v>
      </c>
      <c r="N243" s="56">
        <f t="shared" ca="1" si="52"/>
        <v>84887667942.701141</v>
      </c>
      <c r="O243" s="56">
        <f t="shared" ca="1" si="53"/>
        <v>15851563550.124189</v>
      </c>
      <c r="P243" s="13">
        <f t="shared" ca="1" si="54"/>
        <v>6.7258626246948774E-3</v>
      </c>
      <c r="Q243" s="13"/>
      <c r="R243" s="13"/>
      <c r="S243" s="13"/>
    </row>
    <row r="244" spans="1:19">
      <c r="A244" s="13"/>
      <c r="B244" s="13"/>
      <c r="C244" s="13"/>
      <c r="D244" s="118">
        <f t="shared" si="42"/>
        <v>0</v>
      </c>
      <c r="E244" s="118">
        <f t="shared" si="43"/>
        <v>0</v>
      </c>
      <c r="F244" s="56">
        <f t="shared" si="44"/>
        <v>0</v>
      </c>
      <c r="G244" s="56">
        <f t="shared" si="45"/>
        <v>0</v>
      </c>
      <c r="H244" s="56">
        <f t="shared" si="46"/>
        <v>0</v>
      </c>
      <c r="I244" s="56">
        <f t="shared" si="47"/>
        <v>0</v>
      </c>
      <c r="J244" s="56">
        <f t="shared" si="48"/>
        <v>0</v>
      </c>
      <c r="K244" s="56">
        <f t="shared" ca="1" si="49"/>
        <v>-6.7258626246948774E-3</v>
      </c>
      <c r="L244" s="56">
        <f t="shared" ca="1" si="50"/>
        <v>4.5237228046267465E-5</v>
      </c>
      <c r="M244" s="56">
        <f t="shared" ca="1" si="51"/>
        <v>878605682188.078</v>
      </c>
      <c r="N244" s="56">
        <f t="shared" ca="1" si="52"/>
        <v>84887667942.701141</v>
      </c>
      <c r="O244" s="56">
        <f t="shared" ca="1" si="53"/>
        <v>15851563550.124189</v>
      </c>
      <c r="P244" s="13">
        <f t="shared" ca="1" si="54"/>
        <v>6.7258626246948774E-3</v>
      </c>
      <c r="Q244" s="13"/>
      <c r="R244" s="13"/>
      <c r="S244" s="13"/>
    </row>
    <row r="245" spans="1:19">
      <c r="A245" s="13"/>
      <c r="B245" s="13"/>
      <c r="C245" s="13"/>
      <c r="D245" s="118">
        <f t="shared" si="42"/>
        <v>0</v>
      </c>
      <c r="E245" s="118">
        <f t="shared" si="43"/>
        <v>0</v>
      </c>
      <c r="F245" s="56">
        <f t="shared" si="44"/>
        <v>0</v>
      </c>
      <c r="G245" s="56">
        <f t="shared" si="45"/>
        <v>0</v>
      </c>
      <c r="H245" s="56">
        <f t="shared" si="46"/>
        <v>0</v>
      </c>
      <c r="I245" s="56">
        <f t="shared" si="47"/>
        <v>0</v>
      </c>
      <c r="J245" s="56">
        <f t="shared" si="48"/>
        <v>0</v>
      </c>
      <c r="K245" s="56">
        <f t="shared" ca="1" si="49"/>
        <v>-6.7258626246948774E-3</v>
      </c>
      <c r="L245" s="56">
        <f t="shared" ca="1" si="50"/>
        <v>4.5237228046267465E-5</v>
      </c>
      <c r="M245" s="56">
        <f t="shared" ca="1" si="51"/>
        <v>878605682188.078</v>
      </c>
      <c r="N245" s="56">
        <f t="shared" ca="1" si="52"/>
        <v>84887667942.701141</v>
      </c>
      <c r="O245" s="56">
        <f t="shared" ca="1" si="53"/>
        <v>15851563550.124189</v>
      </c>
      <c r="P245" s="13">
        <f t="shared" ca="1" si="54"/>
        <v>6.7258626246948774E-3</v>
      </c>
      <c r="Q245" s="13"/>
      <c r="R245" s="13"/>
      <c r="S245" s="13"/>
    </row>
    <row r="246" spans="1:19">
      <c r="A246" s="13"/>
      <c r="B246" s="13"/>
      <c r="C246" s="13"/>
      <c r="D246" s="118">
        <f t="shared" si="42"/>
        <v>0</v>
      </c>
      <c r="E246" s="118">
        <f t="shared" si="43"/>
        <v>0</v>
      </c>
      <c r="F246" s="56">
        <f t="shared" si="44"/>
        <v>0</v>
      </c>
      <c r="G246" s="56">
        <f t="shared" si="45"/>
        <v>0</v>
      </c>
      <c r="H246" s="56">
        <f t="shared" si="46"/>
        <v>0</v>
      </c>
      <c r="I246" s="56">
        <f t="shared" si="47"/>
        <v>0</v>
      </c>
      <c r="J246" s="56">
        <f t="shared" si="48"/>
        <v>0</v>
      </c>
      <c r="K246" s="56">
        <f t="shared" ca="1" si="49"/>
        <v>-6.7258626246948774E-3</v>
      </c>
      <c r="L246" s="56">
        <f t="shared" ca="1" si="50"/>
        <v>4.5237228046267465E-5</v>
      </c>
      <c r="M246" s="56">
        <f t="shared" ca="1" si="51"/>
        <v>878605682188.078</v>
      </c>
      <c r="N246" s="56">
        <f t="shared" ca="1" si="52"/>
        <v>84887667942.701141</v>
      </c>
      <c r="O246" s="56">
        <f t="shared" ca="1" si="53"/>
        <v>15851563550.124189</v>
      </c>
      <c r="P246" s="13">
        <f t="shared" ca="1" si="54"/>
        <v>6.7258626246948774E-3</v>
      </c>
      <c r="Q246" s="13"/>
      <c r="R246" s="13"/>
      <c r="S246" s="13"/>
    </row>
    <row r="247" spans="1:19">
      <c r="A247" s="13"/>
      <c r="B247" s="13"/>
      <c r="C247" s="13"/>
      <c r="D247" s="118">
        <f t="shared" si="42"/>
        <v>0</v>
      </c>
      <c r="E247" s="118">
        <f t="shared" si="43"/>
        <v>0</v>
      </c>
      <c r="F247" s="56">
        <f t="shared" si="44"/>
        <v>0</v>
      </c>
      <c r="G247" s="56">
        <f t="shared" si="45"/>
        <v>0</v>
      </c>
      <c r="H247" s="56">
        <f t="shared" si="46"/>
        <v>0</v>
      </c>
      <c r="I247" s="56">
        <f t="shared" si="47"/>
        <v>0</v>
      </c>
      <c r="J247" s="56">
        <f t="shared" si="48"/>
        <v>0</v>
      </c>
      <c r="K247" s="56">
        <f t="shared" ca="1" si="49"/>
        <v>-6.7258626246948774E-3</v>
      </c>
      <c r="L247" s="56">
        <f t="shared" ca="1" si="50"/>
        <v>4.5237228046267465E-5</v>
      </c>
      <c r="M247" s="56">
        <f t="shared" ca="1" si="51"/>
        <v>878605682188.078</v>
      </c>
      <c r="N247" s="56">
        <f t="shared" ca="1" si="52"/>
        <v>84887667942.701141</v>
      </c>
      <c r="O247" s="56">
        <f t="shared" ca="1" si="53"/>
        <v>15851563550.124189</v>
      </c>
      <c r="P247" s="13">
        <f t="shared" ca="1" si="54"/>
        <v>6.7258626246948774E-3</v>
      </c>
      <c r="Q247" s="13"/>
      <c r="R247" s="13"/>
      <c r="S247" s="13"/>
    </row>
    <row r="248" spans="1:19">
      <c r="A248" s="13"/>
      <c r="B248" s="13"/>
      <c r="C248" s="13"/>
      <c r="D248" s="118">
        <f t="shared" si="42"/>
        <v>0</v>
      </c>
      <c r="E248" s="118">
        <f t="shared" si="43"/>
        <v>0</v>
      </c>
      <c r="F248" s="56">
        <f t="shared" si="44"/>
        <v>0</v>
      </c>
      <c r="G248" s="56">
        <f t="shared" si="45"/>
        <v>0</v>
      </c>
      <c r="H248" s="56">
        <f t="shared" si="46"/>
        <v>0</v>
      </c>
      <c r="I248" s="56">
        <f t="shared" si="47"/>
        <v>0</v>
      </c>
      <c r="J248" s="56">
        <f t="shared" si="48"/>
        <v>0</v>
      </c>
      <c r="K248" s="56">
        <f t="shared" ca="1" si="49"/>
        <v>-6.7258626246948774E-3</v>
      </c>
      <c r="L248" s="56">
        <f t="shared" ca="1" si="50"/>
        <v>4.5237228046267465E-5</v>
      </c>
      <c r="M248" s="56">
        <f t="shared" ca="1" si="51"/>
        <v>878605682188.078</v>
      </c>
      <c r="N248" s="56">
        <f t="shared" ca="1" si="52"/>
        <v>84887667942.701141</v>
      </c>
      <c r="O248" s="56">
        <f t="shared" ca="1" si="53"/>
        <v>15851563550.124189</v>
      </c>
      <c r="P248" s="13">
        <f t="shared" ca="1" si="54"/>
        <v>6.7258626246948774E-3</v>
      </c>
      <c r="Q248" s="13"/>
      <c r="R248" s="13"/>
      <c r="S248" s="13"/>
    </row>
    <row r="249" spans="1:19">
      <c r="A249" s="13"/>
      <c r="B249" s="13"/>
      <c r="C249" s="13"/>
      <c r="D249" s="118">
        <f t="shared" si="42"/>
        <v>0</v>
      </c>
      <c r="E249" s="118">
        <f t="shared" si="43"/>
        <v>0</v>
      </c>
      <c r="F249" s="56">
        <f t="shared" si="44"/>
        <v>0</v>
      </c>
      <c r="G249" s="56">
        <f t="shared" si="45"/>
        <v>0</v>
      </c>
      <c r="H249" s="56">
        <f t="shared" si="46"/>
        <v>0</v>
      </c>
      <c r="I249" s="56">
        <f t="shared" si="47"/>
        <v>0</v>
      </c>
      <c r="J249" s="56">
        <f t="shared" si="48"/>
        <v>0</v>
      </c>
      <c r="K249" s="56">
        <f t="shared" ca="1" si="49"/>
        <v>-6.7258626246948774E-3</v>
      </c>
      <c r="L249" s="56">
        <f t="shared" ca="1" si="50"/>
        <v>4.5237228046267465E-5</v>
      </c>
      <c r="M249" s="56">
        <f t="shared" ca="1" si="51"/>
        <v>878605682188.078</v>
      </c>
      <c r="N249" s="56">
        <f t="shared" ca="1" si="52"/>
        <v>84887667942.701141</v>
      </c>
      <c r="O249" s="56">
        <f t="shared" ca="1" si="53"/>
        <v>15851563550.124189</v>
      </c>
      <c r="P249" s="13">
        <f t="shared" ca="1" si="54"/>
        <v>6.7258626246948774E-3</v>
      </c>
      <c r="Q249" s="13"/>
      <c r="R249" s="13"/>
      <c r="S249" s="13"/>
    </row>
    <row r="250" spans="1:19">
      <c r="A250" s="13"/>
      <c r="B250" s="13"/>
      <c r="C250" s="13"/>
      <c r="D250" s="118">
        <f t="shared" si="42"/>
        <v>0</v>
      </c>
      <c r="E250" s="118">
        <f t="shared" si="43"/>
        <v>0</v>
      </c>
      <c r="F250" s="56">
        <f t="shared" si="44"/>
        <v>0</v>
      </c>
      <c r="G250" s="56">
        <f t="shared" si="45"/>
        <v>0</v>
      </c>
      <c r="H250" s="56">
        <f t="shared" si="46"/>
        <v>0</v>
      </c>
      <c r="I250" s="56">
        <f t="shared" si="47"/>
        <v>0</v>
      </c>
      <c r="J250" s="56">
        <f t="shared" si="48"/>
        <v>0</v>
      </c>
      <c r="K250" s="56">
        <f t="shared" ca="1" si="49"/>
        <v>-6.7258626246948774E-3</v>
      </c>
      <c r="L250" s="56">
        <f t="shared" ca="1" si="50"/>
        <v>4.5237228046267465E-5</v>
      </c>
      <c r="M250" s="56">
        <f t="shared" ca="1" si="51"/>
        <v>878605682188.078</v>
      </c>
      <c r="N250" s="56">
        <f t="shared" ca="1" si="52"/>
        <v>84887667942.701141</v>
      </c>
      <c r="O250" s="56">
        <f t="shared" ca="1" si="53"/>
        <v>15851563550.124189</v>
      </c>
      <c r="P250" s="13">
        <f t="shared" ca="1" si="54"/>
        <v>6.7258626246948774E-3</v>
      </c>
      <c r="Q250" s="13"/>
      <c r="R250" s="13"/>
      <c r="S250" s="13"/>
    </row>
    <row r="251" spans="1:19">
      <c r="A251" s="13"/>
      <c r="B251" s="13"/>
      <c r="C251" s="13"/>
      <c r="D251" s="118">
        <f t="shared" si="42"/>
        <v>0</v>
      </c>
      <c r="E251" s="118">
        <f t="shared" si="43"/>
        <v>0</v>
      </c>
      <c r="F251" s="56">
        <f t="shared" si="44"/>
        <v>0</v>
      </c>
      <c r="G251" s="56">
        <f t="shared" si="45"/>
        <v>0</v>
      </c>
      <c r="H251" s="56">
        <f t="shared" si="46"/>
        <v>0</v>
      </c>
      <c r="I251" s="56">
        <f t="shared" si="47"/>
        <v>0</v>
      </c>
      <c r="J251" s="56">
        <f t="shared" si="48"/>
        <v>0</v>
      </c>
      <c r="K251" s="56">
        <f t="shared" ca="1" si="49"/>
        <v>-6.7258626246948774E-3</v>
      </c>
      <c r="L251" s="56">
        <f t="shared" ca="1" si="50"/>
        <v>4.5237228046267465E-5</v>
      </c>
      <c r="M251" s="56">
        <f t="shared" ca="1" si="51"/>
        <v>878605682188.078</v>
      </c>
      <c r="N251" s="56">
        <f t="shared" ca="1" si="52"/>
        <v>84887667942.701141</v>
      </c>
      <c r="O251" s="56">
        <f t="shared" ca="1" si="53"/>
        <v>15851563550.124189</v>
      </c>
      <c r="P251" s="13">
        <f t="shared" ca="1" si="54"/>
        <v>6.7258626246948774E-3</v>
      </c>
      <c r="Q251" s="13"/>
      <c r="R251" s="13"/>
      <c r="S251" s="13"/>
    </row>
    <row r="252" spans="1:19">
      <c r="A252" s="13"/>
      <c r="B252" s="13"/>
      <c r="C252" s="13"/>
      <c r="D252" s="118">
        <f t="shared" si="42"/>
        <v>0</v>
      </c>
      <c r="E252" s="118">
        <f t="shared" si="43"/>
        <v>0</v>
      </c>
      <c r="F252" s="56">
        <f t="shared" si="44"/>
        <v>0</v>
      </c>
      <c r="G252" s="56">
        <f t="shared" si="45"/>
        <v>0</v>
      </c>
      <c r="H252" s="56">
        <f t="shared" si="46"/>
        <v>0</v>
      </c>
      <c r="I252" s="56">
        <f t="shared" si="47"/>
        <v>0</v>
      </c>
      <c r="J252" s="56">
        <f t="shared" si="48"/>
        <v>0</v>
      </c>
      <c r="K252" s="56">
        <f t="shared" ca="1" si="49"/>
        <v>-6.7258626246948774E-3</v>
      </c>
      <c r="L252" s="56">
        <f t="shared" ca="1" si="50"/>
        <v>4.5237228046267465E-5</v>
      </c>
      <c r="M252" s="56">
        <f t="shared" ca="1" si="51"/>
        <v>878605682188.078</v>
      </c>
      <c r="N252" s="56">
        <f t="shared" ca="1" si="52"/>
        <v>84887667942.701141</v>
      </c>
      <c r="O252" s="56">
        <f t="shared" ca="1" si="53"/>
        <v>15851563550.124189</v>
      </c>
      <c r="P252" s="13">
        <f t="shared" ca="1" si="54"/>
        <v>6.7258626246948774E-3</v>
      </c>
      <c r="Q252" s="13"/>
      <c r="R252" s="13"/>
      <c r="S252" s="13"/>
    </row>
    <row r="253" spans="1:19">
      <c r="A253" s="13"/>
      <c r="B253" s="13"/>
      <c r="C253" s="13"/>
      <c r="D253" s="118">
        <f t="shared" si="42"/>
        <v>0</v>
      </c>
      <c r="E253" s="118">
        <f t="shared" si="43"/>
        <v>0</v>
      </c>
      <c r="F253" s="56">
        <f t="shared" si="44"/>
        <v>0</v>
      </c>
      <c r="G253" s="56">
        <f t="shared" si="45"/>
        <v>0</v>
      </c>
      <c r="H253" s="56">
        <f t="shared" si="46"/>
        <v>0</v>
      </c>
      <c r="I253" s="56">
        <f t="shared" si="47"/>
        <v>0</v>
      </c>
      <c r="J253" s="56">
        <f t="shared" si="48"/>
        <v>0</v>
      </c>
      <c r="K253" s="56">
        <f t="shared" ca="1" si="49"/>
        <v>-6.7258626246948774E-3</v>
      </c>
      <c r="L253" s="56">
        <f t="shared" ca="1" si="50"/>
        <v>4.5237228046267465E-5</v>
      </c>
      <c r="M253" s="56">
        <f t="shared" ca="1" si="51"/>
        <v>878605682188.078</v>
      </c>
      <c r="N253" s="56">
        <f t="shared" ca="1" si="52"/>
        <v>84887667942.701141</v>
      </c>
      <c r="O253" s="56">
        <f t="shared" ca="1" si="53"/>
        <v>15851563550.124189</v>
      </c>
      <c r="P253" s="13">
        <f t="shared" ca="1" si="54"/>
        <v>6.7258626246948774E-3</v>
      </c>
      <c r="Q253" s="13"/>
      <c r="R253" s="13"/>
      <c r="S253" s="13"/>
    </row>
    <row r="254" spans="1:19">
      <c r="A254" s="13"/>
      <c r="B254" s="13"/>
      <c r="C254" s="13"/>
      <c r="D254" s="118">
        <f t="shared" si="42"/>
        <v>0</v>
      </c>
      <c r="E254" s="118">
        <f t="shared" si="43"/>
        <v>0</v>
      </c>
      <c r="F254" s="56">
        <f t="shared" si="44"/>
        <v>0</v>
      </c>
      <c r="G254" s="56">
        <f t="shared" si="45"/>
        <v>0</v>
      </c>
      <c r="H254" s="56">
        <f t="shared" si="46"/>
        <v>0</v>
      </c>
      <c r="I254" s="56">
        <f t="shared" si="47"/>
        <v>0</v>
      </c>
      <c r="J254" s="56">
        <f t="shared" si="48"/>
        <v>0</v>
      </c>
      <c r="K254" s="56">
        <f t="shared" ca="1" si="49"/>
        <v>-6.7258626246948774E-3</v>
      </c>
      <c r="L254" s="56">
        <f t="shared" ca="1" si="50"/>
        <v>4.5237228046267465E-5</v>
      </c>
      <c r="M254" s="56">
        <f t="shared" ca="1" si="51"/>
        <v>878605682188.078</v>
      </c>
      <c r="N254" s="56">
        <f t="shared" ca="1" si="52"/>
        <v>84887667942.701141</v>
      </c>
      <c r="O254" s="56">
        <f t="shared" ca="1" si="53"/>
        <v>15851563550.124189</v>
      </c>
      <c r="P254" s="13">
        <f t="shared" ca="1" si="54"/>
        <v>6.7258626246948774E-3</v>
      </c>
      <c r="Q254" s="13"/>
      <c r="R254" s="13"/>
      <c r="S254" s="13"/>
    </row>
    <row r="255" spans="1:19">
      <c r="A255" s="13"/>
      <c r="B255" s="13"/>
      <c r="C255" s="13"/>
      <c r="D255" s="118">
        <f t="shared" si="42"/>
        <v>0</v>
      </c>
      <c r="E255" s="118">
        <f t="shared" si="43"/>
        <v>0</v>
      </c>
      <c r="F255" s="56">
        <f t="shared" si="44"/>
        <v>0</v>
      </c>
      <c r="G255" s="56">
        <f t="shared" si="45"/>
        <v>0</v>
      </c>
      <c r="H255" s="56">
        <f t="shared" si="46"/>
        <v>0</v>
      </c>
      <c r="I255" s="56">
        <f t="shared" si="47"/>
        <v>0</v>
      </c>
      <c r="J255" s="56">
        <f t="shared" si="48"/>
        <v>0</v>
      </c>
      <c r="K255" s="56">
        <f t="shared" ca="1" si="49"/>
        <v>-6.7258626246948774E-3</v>
      </c>
      <c r="L255" s="56">
        <f t="shared" ca="1" si="50"/>
        <v>4.5237228046267465E-5</v>
      </c>
      <c r="M255" s="56">
        <f t="shared" ca="1" si="51"/>
        <v>878605682188.078</v>
      </c>
      <c r="N255" s="56">
        <f t="shared" ca="1" si="52"/>
        <v>84887667942.701141</v>
      </c>
      <c r="O255" s="56">
        <f t="shared" ca="1" si="53"/>
        <v>15851563550.124189</v>
      </c>
      <c r="P255" s="13">
        <f t="shared" ca="1" si="54"/>
        <v>6.7258626246948774E-3</v>
      </c>
      <c r="Q255" s="13"/>
      <c r="R255" s="13"/>
      <c r="S255" s="13"/>
    </row>
    <row r="256" spans="1:19">
      <c r="A256" s="13"/>
      <c r="B256" s="13"/>
      <c r="C256" s="13"/>
      <c r="D256" s="118">
        <f t="shared" si="42"/>
        <v>0</v>
      </c>
      <c r="E256" s="118">
        <f t="shared" si="43"/>
        <v>0</v>
      </c>
      <c r="F256" s="56">
        <f t="shared" si="44"/>
        <v>0</v>
      </c>
      <c r="G256" s="56">
        <f t="shared" si="45"/>
        <v>0</v>
      </c>
      <c r="H256" s="56">
        <f t="shared" si="46"/>
        <v>0</v>
      </c>
      <c r="I256" s="56">
        <f t="shared" si="47"/>
        <v>0</v>
      </c>
      <c r="J256" s="56">
        <f t="shared" si="48"/>
        <v>0</v>
      </c>
      <c r="K256" s="56">
        <f t="shared" ca="1" si="49"/>
        <v>-6.7258626246948774E-3</v>
      </c>
      <c r="L256" s="56">
        <f t="shared" ca="1" si="50"/>
        <v>4.5237228046267465E-5</v>
      </c>
      <c r="M256" s="56">
        <f t="shared" ca="1" si="51"/>
        <v>878605682188.078</v>
      </c>
      <c r="N256" s="56">
        <f t="shared" ca="1" si="52"/>
        <v>84887667942.701141</v>
      </c>
      <c r="O256" s="56">
        <f t="shared" ca="1" si="53"/>
        <v>15851563550.124189</v>
      </c>
      <c r="P256" s="13">
        <f t="shared" ca="1" si="54"/>
        <v>6.7258626246948774E-3</v>
      </c>
      <c r="Q256" s="13"/>
      <c r="R256" s="13"/>
      <c r="S256" s="13"/>
    </row>
    <row r="257" spans="1:19">
      <c r="A257" s="13"/>
      <c r="B257" s="13"/>
      <c r="C257" s="13"/>
      <c r="D257" s="118">
        <f t="shared" si="42"/>
        <v>0</v>
      </c>
      <c r="E257" s="118">
        <f t="shared" si="43"/>
        <v>0</v>
      </c>
      <c r="F257" s="56">
        <f t="shared" si="44"/>
        <v>0</v>
      </c>
      <c r="G257" s="56">
        <f t="shared" si="45"/>
        <v>0</v>
      </c>
      <c r="H257" s="56">
        <f t="shared" si="46"/>
        <v>0</v>
      </c>
      <c r="I257" s="56">
        <f t="shared" si="47"/>
        <v>0</v>
      </c>
      <c r="J257" s="56">
        <f t="shared" si="48"/>
        <v>0</v>
      </c>
      <c r="K257" s="56">
        <f t="shared" ca="1" si="49"/>
        <v>-6.7258626246948774E-3</v>
      </c>
      <c r="L257" s="56">
        <f t="shared" ca="1" si="50"/>
        <v>4.5237228046267465E-5</v>
      </c>
      <c r="M257" s="56">
        <f t="shared" ca="1" si="51"/>
        <v>878605682188.078</v>
      </c>
      <c r="N257" s="56">
        <f t="shared" ca="1" si="52"/>
        <v>84887667942.701141</v>
      </c>
      <c r="O257" s="56">
        <f t="shared" ca="1" si="53"/>
        <v>15851563550.124189</v>
      </c>
      <c r="P257" s="13">
        <f t="shared" ca="1" si="54"/>
        <v>6.7258626246948774E-3</v>
      </c>
      <c r="Q257" s="13"/>
      <c r="R257" s="13"/>
      <c r="S257" s="13"/>
    </row>
    <row r="258" spans="1:19">
      <c r="A258" s="13"/>
      <c r="B258" s="13"/>
      <c r="C258" s="13"/>
      <c r="D258" s="118">
        <f t="shared" si="42"/>
        <v>0</v>
      </c>
      <c r="E258" s="118">
        <f t="shared" si="43"/>
        <v>0</v>
      </c>
      <c r="F258" s="56">
        <f t="shared" si="44"/>
        <v>0</v>
      </c>
      <c r="G258" s="56">
        <f t="shared" si="45"/>
        <v>0</v>
      </c>
      <c r="H258" s="56">
        <f t="shared" si="46"/>
        <v>0</v>
      </c>
      <c r="I258" s="56">
        <f t="shared" si="47"/>
        <v>0</v>
      </c>
      <c r="J258" s="56">
        <f t="shared" si="48"/>
        <v>0</v>
      </c>
      <c r="K258" s="56">
        <f t="shared" ca="1" si="49"/>
        <v>-6.7258626246948774E-3</v>
      </c>
      <c r="L258" s="56">
        <f t="shared" ca="1" si="50"/>
        <v>4.5237228046267465E-5</v>
      </c>
      <c r="M258" s="56">
        <f t="shared" ca="1" si="51"/>
        <v>878605682188.078</v>
      </c>
      <c r="N258" s="56">
        <f t="shared" ca="1" si="52"/>
        <v>84887667942.701141</v>
      </c>
      <c r="O258" s="56">
        <f t="shared" ca="1" si="53"/>
        <v>15851563550.124189</v>
      </c>
      <c r="P258" s="13">
        <f t="shared" ca="1" si="54"/>
        <v>6.7258626246948774E-3</v>
      </c>
      <c r="Q258" s="13"/>
      <c r="R258" s="13"/>
      <c r="S258" s="13"/>
    </row>
    <row r="259" spans="1:19">
      <c r="A259" s="13"/>
      <c r="B259" s="13"/>
      <c r="C259" s="13"/>
      <c r="D259" s="118">
        <f t="shared" si="42"/>
        <v>0</v>
      </c>
      <c r="E259" s="118">
        <f t="shared" si="43"/>
        <v>0</v>
      </c>
      <c r="F259" s="56">
        <f t="shared" si="44"/>
        <v>0</v>
      </c>
      <c r="G259" s="56">
        <f t="shared" si="45"/>
        <v>0</v>
      </c>
      <c r="H259" s="56">
        <f t="shared" si="46"/>
        <v>0</v>
      </c>
      <c r="I259" s="56">
        <f t="shared" si="47"/>
        <v>0</v>
      </c>
      <c r="J259" s="56">
        <f t="shared" si="48"/>
        <v>0</v>
      </c>
      <c r="K259" s="56">
        <f t="shared" ca="1" si="49"/>
        <v>-6.7258626246948774E-3</v>
      </c>
      <c r="L259" s="56">
        <f t="shared" ca="1" si="50"/>
        <v>4.5237228046267465E-5</v>
      </c>
      <c r="M259" s="56">
        <f t="shared" ca="1" si="51"/>
        <v>878605682188.078</v>
      </c>
      <c r="N259" s="56">
        <f t="shared" ca="1" si="52"/>
        <v>84887667942.701141</v>
      </c>
      <c r="O259" s="56">
        <f t="shared" ca="1" si="53"/>
        <v>15851563550.124189</v>
      </c>
      <c r="P259" s="13">
        <f t="shared" ca="1" si="54"/>
        <v>6.7258626246948774E-3</v>
      </c>
      <c r="Q259" s="13"/>
      <c r="R259" s="13"/>
      <c r="S259" s="13"/>
    </row>
    <row r="260" spans="1:19">
      <c r="A260" s="13"/>
      <c r="B260" s="13"/>
      <c r="C260" s="13"/>
      <c r="D260" s="118">
        <f t="shared" si="42"/>
        <v>0</v>
      </c>
      <c r="E260" s="118">
        <f t="shared" si="43"/>
        <v>0</v>
      </c>
      <c r="F260" s="56">
        <f t="shared" si="44"/>
        <v>0</v>
      </c>
      <c r="G260" s="56">
        <f t="shared" si="45"/>
        <v>0</v>
      </c>
      <c r="H260" s="56">
        <f t="shared" si="46"/>
        <v>0</v>
      </c>
      <c r="I260" s="56">
        <f t="shared" si="47"/>
        <v>0</v>
      </c>
      <c r="J260" s="56">
        <f t="shared" si="48"/>
        <v>0</v>
      </c>
      <c r="K260" s="56">
        <f t="shared" ca="1" si="49"/>
        <v>-6.7258626246948774E-3</v>
      </c>
      <c r="L260" s="56">
        <f t="shared" ca="1" si="50"/>
        <v>4.5237228046267465E-5</v>
      </c>
      <c r="M260" s="56">
        <f t="shared" ca="1" si="51"/>
        <v>878605682188.078</v>
      </c>
      <c r="N260" s="56">
        <f t="shared" ca="1" si="52"/>
        <v>84887667942.701141</v>
      </c>
      <c r="O260" s="56">
        <f t="shared" ca="1" si="53"/>
        <v>15851563550.124189</v>
      </c>
      <c r="P260" s="13">
        <f t="shared" ca="1" si="54"/>
        <v>6.7258626246948774E-3</v>
      </c>
      <c r="Q260" s="13"/>
      <c r="R260" s="13"/>
      <c r="S260" s="13"/>
    </row>
    <row r="261" spans="1:19">
      <c r="A261" s="13"/>
      <c r="B261" s="13"/>
      <c r="C261" s="13"/>
      <c r="D261" s="118">
        <f t="shared" si="42"/>
        <v>0</v>
      </c>
      <c r="E261" s="118">
        <f t="shared" si="43"/>
        <v>0</v>
      </c>
      <c r="F261" s="56">
        <f t="shared" si="44"/>
        <v>0</v>
      </c>
      <c r="G261" s="56">
        <f t="shared" si="45"/>
        <v>0</v>
      </c>
      <c r="H261" s="56">
        <f t="shared" si="46"/>
        <v>0</v>
      </c>
      <c r="I261" s="56">
        <f t="shared" si="47"/>
        <v>0</v>
      </c>
      <c r="J261" s="56">
        <f t="shared" si="48"/>
        <v>0</v>
      </c>
      <c r="K261" s="56">
        <f t="shared" ca="1" si="49"/>
        <v>-6.7258626246948774E-3</v>
      </c>
      <c r="L261" s="56">
        <f t="shared" ca="1" si="50"/>
        <v>4.5237228046267465E-5</v>
      </c>
      <c r="M261" s="56">
        <f t="shared" ca="1" si="51"/>
        <v>878605682188.078</v>
      </c>
      <c r="N261" s="56">
        <f t="shared" ca="1" si="52"/>
        <v>84887667942.701141</v>
      </c>
      <c r="O261" s="56">
        <f t="shared" ca="1" si="53"/>
        <v>15851563550.124189</v>
      </c>
      <c r="P261" s="13">
        <f t="shared" ca="1" si="54"/>
        <v>6.7258626246948774E-3</v>
      </c>
      <c r="Q261" s="13"/>
      <c r="R261" s="13"/>
      <c r="S261" s="13"/>
    </row>
    <row r="262" spans="1:19">
      <c r="A262" s="13"/>
      <c r="B262" s="13"/>
      <c r="C262" s="13"/>
      <c r="D262" s="118">
        <f t="shared" si="42"/>
        <v>0</v>
      </c>
      <c r="E262" s="118">
        <f t="shared" si="43"/>
        <v>0</v>
      </c>
      <c r="F262" s="56">
        <f t="shared" si="44"/>
        <v>0</v>
      </c>
      <c r="G262" s="56">
        <f t="shared" si="45"/>
        <v>0</v>
      </c>
      <c r="H262" s="56">
        <f t="shared" si="46"/>
        <v>0</v>
      </c>
      <c r="I262" s="56">
        <f t="shared" si="47"/>
        <v>0</v>
      </c>
      <c r="J262" s="56">
        <f t="shared" si="48"/>
        <v>0</v>
      </c>
      <c r="K262" s="56">
        <f t="shared" ca="1" si="49"/>
        <v>-6.7258626246948774E-3</v>
      </c>
      <c r="L262" s="56">
        <f t="shared" ca="1" si="50"/>
        <v>4.5237228046267465E-5</v>
      </c>
      <c r="M262" s="56">
        <f t="shared" ca="1" si="51"/>
        <v>878605682188.078</v>
      </c>
      <c r="N262" s="56">
        <f t="shared" ca="1" si="52"/>
        <v>84887667942.701141</v>
      </c>
      <c r="O262" s="56">
        <f t="shared" ca="1" si="53"/>
        <v>15851563550.124189</v>
      </c>
      <c r="P262" s="13">
        <f t="shared" ca="1" si="54"/>
        <v>6.7258626246948774E-3</v>
      </c>
      <c r="Q262" s="13"/>
      <c r="R262" s="13"/>
      <c r="S262" s="13"/>
    </row>
    <row r="263" spans="1:19">
      <c r="A263" s="13"/>
      <c r="B263" s="13"/>
      <c r="C263" s="13"/>
      <c r="D263" s="118">
        <f t="shared" si="42"/>
        <v>0</v>
      </c>
      <c r="E263" s="118">
        <f t="shared" si="43"/>
        <v>0</v>
      </c>
      <c r="F263" s="56">
        <f t="shared" si="44"/>
        <v>0</v>
      </c>
      <c r="G263" s="56">
        <f t="shared" si="45"/>
        <v>0</v>
      </c>
      <c r="H263" s="56">
        <f t="shared" si="46"/>
        <v>0</v>
      </c>
      <c r="I263" s="56">
        <f t="shared" si="47"/>
        <v>0</v>
      </c>
      <c r="J263" s="56">
        <f t="shared" si="48"/>
        <v>0</v>
      </c>
      <c r="K263" s="56">
        <f t="shared" ca="1" si="49"/>
        <v>-6.7258626246948774E-3</v>
      </c>
      <c r="L263" s="56">
        <f t="shared" ca="1" si="50"/>
        <v>4.5237228046267465E-5</v>
      </c>
      <c r="M263" s="56">
        <f t="shared" ca="1" si="51"/>
        <v>878605682188.078</v>
      </c>
      <c r="N263" s="56">
        <f t="shared" ca="1" si="52"/>
        <v>84887667942.701141</v>
      </c>
      <c r="O263" s="56">
        <f t="shared" ca="1" si="53"/>
        <v>15851563550.124189</v>
      </c>
      <c r="P263" s="13">
        <f t="shared" ca="1" si="54"/>
        <v>6.7258626246948774E-3</v>
      </c>
      <c r="Q263" s="13"/>
      <c r="R263" s="13"/>
      <c r="S263" s="13"/>
    </row>
    <row r="264" spans="1:19">
      <c r="A264" s="13"/>
      <c r="B264" s="13"/>
      <c r="C264" s="13"/>
      <c r="D264" s="118">
        <f t="shared" si="42"/>
        <v>0</v>
      </c>
      <c r="E264" s="118">
        <f t="shared" si="43"/>
        <v>0</v>
      </c>
      <c r="F264" s="56">
        <f t="shared" si="44"/>
        <v>0</v>
      </c>
      <c r="G264" s="56">
        <f t="shared" si="45"/>
        <v>0</v>
      </c>
      <c r="H264" s="56">
        <f t="shared" si="46"/>
        <v>0</v>
      </c>
      <c r="I264" s="56">
        <f t="shared" si="47"/>
        <v>0</v>
      </c>
      <c r="J264" s="56">
        <f t="shared" si="48"/>
        <v>0</v>
      </c>
      <c r="K264" s="56">
        <f t="shared" ca="1" si="49"/>
        <v>-6.7258626246948774E-3</v>
      </c>
      <c r="L264" s="56">
        <f t="shared" ca="1" si="50"/>
        <v>4.5237228046267465E-5</v>
      </c>
      <c r="M264" s="56">
        <f t="shared" ca="1" si="51"/>
        <v>878605682188.078</v>
      </c>
      <c r="N264" s="56">
        <f t="shared" ca="1" si="52"/>
        <v>84887667942.701141</v>
      </c>
      <c r="O264" s="56">
        <f t="shared" ca="1" si="53"/>
        <v>15851563550.124189</v>
      </c>
      <c r="P264" s="13">
        <f t="shared" ca="1" si="54"/>
        <v>6.7258626246948774E-3</v>
      </c>
      <c r="Q264" s="13"/>
      <c r="R264" s="13"/>
      <c r="S264" s="13"/>
    </row>
    <row r="265" spans="1:19">
      <c r="A265" s="13"/>
      <c r="B265" s="13"/>
      <c r="C265" s="13"/>
      <c r="D265" s="118">
        <f t="shared" si="42"/>
        <v>0</v>
      </c>
      <c r="E265" s="118">
        <f t="shared" si="43"/>
        <v>0</v>
      </c>
      <c r="F265" s="56">
        <f t="shared" si="44"/>
        <v>0</v>
      </c>
      <c r="G265" s="56">
        <f t="shared" si="45"/>
        <v>0</v>
      </c>
      <c r="H265" s="56">
        <f t="shared" si="46"/>
        <v>0</v>
      </c>
      <c r="I265" s="56">
        <f t="shared" si="47"/>
        <v>0</v>
      </c>
      <c r="J265" s="56">
        <f t="shared" si="48"/>
        <v>0</v>
      </c>
      <c r="K265" s="56">
        <f t="shared" ca="1" si="49"/>
        <v>-6.7258626246948774E-3</v>
      </c>
      <c r="L265" s="56">
        <f t="shared" ca="1" si="50"/>
        <v>4.5237228046267465E-5</v>
      </c>
      <c r="M265" s="56">
        <f t="shared" ca="1" si="51"/>
        <v>878605682188.078</v>
      </c>
      <c r="N265" s="56">
        <f t="shared" ca="1" si="52"/>
        <v>84887667942.701141</v>
      </c>
      <c r="O265" s="56">
        <f t="shared" ca="1" si="53"/>
        <v>15851563550.124189</v>
      </c>
      <c r="P265" s="13">
        <f t="shared" ca="1" si="54"/>
        <v>6.7258626246948774E-3</v>
      </c>
      <c r="Q265" s="13"/>
      <c r="R265" s="13"/>
      <c r="S265" s="13"/>
    </row>
    <row r="266" spans="1:19">
      <c r="A266" s="13"/>
      <c r="B266" s="13"/>
      <c r="C266" s="13"/>
      <c r="D266" s="118">
        <f t="shared" si="42"/>
        <v>0</v>
      </c>
      <c r="E266" s="118">
        <f t="shared" si="43"/>
        <v>0</v>
      </c>
      <c r="F266" s="56">
        <f t="shared" si="44"/>
        <v>0</v>
      </c>
      <c r="G266" s="56">
        <f t="shared" si="45"/>
        <v>0</v>
      </c>
      <c r="H266" s="56">
        <f t="shared" si="46"/>
        <v>0</v>
      </c>
      <c r="I266" s="56">
        <f t="shared" si="47"/>
        <v>0</v>
      </c>
      <c r="J266" s="56">
        <f t="shared" si="48"/>
        <v>0</v>
      </c>
      <c r="K266" s="56">
        <f t="shared" ca="1" si="49"/>
        <v>-6.7258626246948774E-3</v>
      </c>
      <c r="L266" s="56">
        <f t="shared" ca="1" si="50"/>
        <v>4.5237228046267465E-5</v>
      </c>
      <c r="M266" s="56">
        <f t="shared" ca="1" si="51"/>
        <v>878605682188.078</v>
      </c>
      <c r="N266" s="56">
        <f t="shared" ca="1" si="52"/>
        <v>84887667942.701141</v>
      </c>
      <c r="O266" s="56">
        <f t="shared" ca="1" si="53"/>
        <v>15851563550.124189</v>
      </c>
      <c r="P266" s="13">
        <f t="shared" ca="1" si="54"/>
        <v>6.7258626246948774E-3</v>
      </c>
      <c r="Q266" s="13"/>
      <c r="R266" s="13"/>
      <c r="S266" s="13"/>
    </row>
    <row r="267" spans="1:19">
      <c r="A267" s="13"/>
      <c r="B267" s="13"/>
      <c r="C267" s="13"/>
      <c r="D267" s="118">
        <f t="shared" si="42"/>
        <v>0</v>
      </c>
      <c r="E267" s="118">
        <f t="shared" si="43"/>
        <v>0</v>
      </c>
      <c r="F267" s="56">
        <f t="shared" si="44"/>
        <v>0</v>
      </c>
      <c r="G267" s="56">
        <f t="shared" si="45"/>
        <v>0</v>
      </c>
      <c r="H267" s="56">
        <f t="shared" si="46"/>
        <v>0</v>
      </c>
      <c r="I267" s="56">
        <f t="shared" si="47"/>
        <v>0</v>
      </c>
      <c r="J267" s="56">
        <f t="shared" si="48"/>
        <v>0</v>
      </c>
      <c r="K267" s="56">
        <f t="shared" ca="1" si="49"/>
        <v>-6.7258626246948774E-3</v>
      </c>
      <c r="L267" s="56">
        <f t="shared" ca="1" si="50"/>
        <v>4.5237228046267465E-5</v>
      </c>
      <c r="M267" s="56">
        <f t="shared" ca="1" si="51"/>
        <v>878605682188.078</v>
      </c>
      <c r="N267" s="56">
        <f t="shared" ca="1" si="52"/>
        <v>84887667942.701141</v>
      </c>
      <c r="O267" s="56">
        <f t="shared" ca="1" si="53"/>
        <v>15851563550.124189</v>
      </c>
      <c r="P267" s="13">
        <f t="shared" ca="1" si="54"/>
        <v>6.7258626246948774E-3</v>
      </c>
      <c r="Q267" s="13"/>
      <c r="R267" s="13"/>
      <c r="S267" s="13"/>
    </row>
    <row r="268" spans="1:19">
      <c r="A268" s="13"/>
      <c r="B268" s="13"/>
      <c r="C268" s="13"/>
      <c r="D268" s="118">
        <f t="shared" si="42"/>
        <v>0</v>
      </c>
      <c r="E268" s="118">
        <f t="shared" si="43"/>
        <v>0</v>
      </c>
      <c r="F268" s="56">
        <f t="shared" si="44"/>
        <v>0</v>
      </c>
      <c r="G268" s="56">
        <f t="shared" si="45"/>
        <v>0</v>
      </c>
      <c r="H268" s="56">
        <f t="shared" si="46"/>
        <v>0</v>
      </c>
      <c r="I268" s="56">
        <f t="shared" si="47"/>
        <v>0</v>
      </c>
      <c r="J268" s="56">
        <f t="shared" si="48"/>
        <v>0</v>
      </c>
      <c r="K268" s="56">
        <f t="shared" ca="1" si="49"/>
        <v>-6.7258626246948774E-3</v>
      </c>
      <c r="L268" s="56">
        <f t="shared" ca="1" si="50"/>
        <v>4.5237228046267465E-5</v>
      </c>
      <c r="M268" s="56">
        <f t="shared" ca="1" si="51"/>
        <v>878605682188.078</v>
      </c>
      <c r="N268" s="56">
        <f t="shared" ca="1" si="52"/>
        <v>84887667942.701141</v>
      </c>
      <c r="O268" s="56">
        <f t="shared" ca="1" si="53"/>
        <v>15851563550.124189</v>
      </c>
      <c r="P268" s="13">
        <f t="shared" ca="1" si="54"/>
        <v>6.7258626246948774E-3</v>
      </c>
      <c r="Q268" s="13"/>
      <c r="R268" s="13"/>
      <c r="S268" s="13"/>
    </row>
    <row r="269" spans="1:19">
      <c r="A269" s="13"/>
      <c r="B269" s="13"/>
      <c r="C269" s="13"/>
      <c r="D269" s="118">
        <f t="shared" si="42"/>
        <v>0</v>
      </c>
      <c r="E269" s="118">
        <f t="shared" si="43"/>
        <v>0</v>
      </c>
      <c r="F269" s="56">
        <f t="shared" si="44"/>
        <v>0</v>
      </c>
      <c r="G269" s="56">
        <f t="shared" si="45"/>
        <v>0</v>
      </c>
      <c r="H269" s="56">
        <f t="shared" si="46"/>
        <v>0</v>
      </c>
      <c r="I269" s="56">
        <f t="shared" si="47"/>
        <v>0</v>
      </c>
      <c r="J269" s="56">
        <f t="shared" si="48"/>
        <v>0</v>
      </c>
      <c r="K269" s="56">
        <f t="shared" ca="1" si="49"/>
        <v>-6.7258626246948774E-3</v>
      </c>
      <c r="L269" s="56">
        <f t="shared" ca="1" si="50"/>
        <v>4.5237228046267465E-5</v>
      </c>
      <c r="M269" s="56">
        <f t="shared" ca="1" si="51"/>
        <v>878605682188.078</v>
      </c>
      <c r="N269" s="56">
        <f t="shared" ca="1" si="52"/>
        <v>84887667942.701141</v>
      </c>
      <c r="O269" s="56">
        <f t="shared" ca="1" si="53"/>
        <v>15851563550.124189</v>
      </c>
      <c r="P269" s="13">
        <f t="shared" ca="1" si="54"/>
        <v>6.7258626246948774E-3</v>
      </c>
      <c r="Q269" s="13"/>
      <c r="R269" s="13"/>
      <c r="S269" s="13"/>
    </row>
    <row r="270" spans="1:19">
      <c r="A270" s="13"/>
      <c r="B270" s="13"/>
      <c r="C270" s="13"/>
      <c r="D270" s="118">
        <f t="shared" si="42"/>
        <v>0</v>
      </c>
      <c r="E270" s="118">
        <f t="shared" si="43"/>
        <v>0</v>
      </c>
      <c r="F270" s="56">
        <f t="shared" si="44"/>
        <v>0</v>
      </c>
      <c r="G270" s="56">
        <f t="shared" si="45"/>
        <v>0</v>
      </c>
      <c r="H270" s="56">
        <f t="shared" si="46"/>
        <v>0</v>
      </c>
      <c r="I270" s="56">
        <f t="shared" si="47"/>
        <v>0</v>
      </c>
      <c r="J270" s="56">
        <f t="shared" si="48"/>
        <v>0</v>
      </c>
      <c r="K270" s="56">
        <f t="shared" ca="1" si="49"/>
        <v>-6.7258626246948774E-3</v>
      </c>
      <c r="L270" s="56">
        <f t="shared" ca="1" si="50"/>
        <v>4.5237228046267465E-5</v>
      </c>
      <c r="M270" s="56">
        <f t="shared" ca="1" si="51"/>
        <v>878605682188.078</v>
      </c>
      <c r="N270" s="56">
        <f t="shared" ca="1" si="52"/>
        <v>84887667942.701141</v>
      </c>
      <c r="O270" s="56">
        <f t="shared" ca="1" si="53"/>
        <v>15851563550.124189</v>
      </c>
      <c r="P270" s="13">
        <f t="shared" ca="1" si="54"/>
        <v>6.7258626246948774E-3</v>
      </c>
      <c r="Q270" s="13"/>
      <c r="R270" s="13"/>
      <c r="S270" s="13"/>
    </row>
    <row r="271" spans="1:19">
      <c r="A271" s="13"/>
      <c r="B271" s="13"/>
      <c r="C271" s="13"/>
      <c r="D271" s="118">
        <f t="shared" si="42"/>
        <v>0</v>
      </c>
      <c r="E271" s="118">
        <f t="shared" si="43"/>
        <v>0</v>
      </c>
      <c r="F271" s="56">
        <f t="shared" si="44"/>
        <v>0</v>
      </c>
      <c r="G271" s="56">
        <f t="shared" si="45"/>
        <v>0</v>
      </c>
      <c r="H271" s="56">
        <f t="shared" si="46"/>
        <v>0</v>
      </c>
      <c r="I271" s="56">
        <f t="shared" si="47"/>
        <v>0</v>
      </c>
      <c r="J271" s="56">
        <f t="shared" si="48"/>
        <v>0</v>
      </c>
      <c r="K271" s="56">
        <f t="shared" ca="1" si="49"/>
        <v>-6.7258626246948774E-3</v>
      </c>
      <c r="L271" s="56">
        <f t="shared" ca="1" si="50"/>
        <v>4.5237228046267465E-5</v>
      </c>
      <c r="M271" s="56">
        <f t="shared" ca="1" si="51"/>
        <v>878605682188.078</v>
      </c>
      <c r="N271" s="56">
        <f t="shared" ca="1" si="52"/>
        <v>84887667942.701141</v>
      </c>
      <c r="O271" s="56">
        <f t="shared" ca="1" si="53"/>
        <v>15851563550.124189</v>
      </c>
      <c r="P271" s="13">
        <f t="shared" ca="1" si="54"/>
        <v>6.7258626246948774E-3</v>
      </c>
      <c r="Q271" s="13"/>
      <c r="R271" s="13"/>
      <c r="S271" s="13"/>
    </row>
    <row r="272" spans="1:19">
      <c r="A272" s="13"/>
      <c r="B272" s="13"/>
      <c r="C272" s="13"/>
      <c r="D272" s="118">
        <f t="shared" si="42"/>
        <v>0</v>
      </c>
      <c r="E272" s="118">
        <f t="shared" si="43"/>
        <v>0</v>
      </c>
      <c r="F272" s="56">
        <f t="shared" si="44"/>
        <v>0</v>
      </c>
      <c r="G272" s="56">
        <f t="shared" si="45"/>
        <v>0</v>
      </c>
      <c r="H272" s="56">
        <f t="shared" si="46"/>
        <v>0</v>
      </c>
      <c r="I272" s="56">
        <f t="shared" si="47"/>
        <v>0</v>
      </c>
      <c r="J272" s="56">
        <f t="shared" si="48"/>
        <v>0</v>
      </c>
      <c r="K272" s="56">
        <f t="shared" ca="1" si="49"/>
        <v>-6.7258626246948774E-3</v>
      </c>
      <c r="L272" s="56">
        <f t="shared" ca="1" si="50"/>
        <v>4.5237228046267465E-5</v>
      </c>
      <c r="M272" s="56">
        <f t="shared" ca="1" si="51"/>
        <v>878605682188.078</v>
      </c>
      <c r="N272" s="56">
        <f t="shared" ca="1" si="52"/>
        <v>84887667942.701141</v>
      </c>
      <c r="O272" s="56">
        <f t="shared" ca="1" si="53"/>
        <v>15851563550.124189</v>
      </c>
      <c r="P272" s="13">
        <f t="shared" ca="1" si="54"/>
        <v>6.7258626246948774E-3</v>
      </c>
      <c r="Q272" s="13"/>
      <c r="R272" s="13"/>
      <c r="S272" s="13"/>
    </row>
    <row r="273" spans="1:19">
      <c r="A273" s="13"/>
      <c r="B273" s="13"/>
      <c r="C273" s="13"/>
      <c r="D273" s="118">
        <f t="shared" si="42"/>
        <v>0</v>
      </c>
      <c r="E273" s="118">
        <f t="shared" si="43"/>
        <v>0</v>
      </c>
      <c r="F273" s="56">
        <f t="shared" si="44"/>
        <v>0</v>
      </c>
      <c r="G273" s="56">
        <f t="shared" si="45"/>
        <v>0</v>
      </c>
      <c r="H273" s="56">
        <f t="shared" si="46"/>
        <v>0</v>
      </c>
      <c r="I273" s="56">
        <f t="shared" si="47"/>
        <v>0</v>
      </c>
      <c r="J273" s="56">
        <f t="shared" si="48"/>
        <v>0</v>
      </c>
      <c r="K273" s="56">
        <f t="shared" ca="1" si="49"/>
        <v>-6.7258626246948774E-3</v>
      </c>
      <c r="L273" s="56">
        <f t="shared" ca="1" si="50"/>
        <v>4.5237228046267465E-5</v>
      </c>
      <c r="M273" s="56">
        <f t="shared" ca="1" si="51"/>
        <v>878605682188.078</v>
      </c>
      <c r="N273" s="56">
        <f t="shared" ca="1" si="52"/>
        <v>84887667942.701141</v>
      </c>
      <c r="O273" s="56">
        <f t="shared" ca="1" si="53"/>
        <v>15851563550.124189</v>
      </c>
      <c r="P273" s="13">
        <f t="shared" ca="1" si="54"/>
        <v>6.7258626246948774E-3</v>
      </c>
      <c r="Q273" s="13"/>
      <c r="R273" s="13"/>
      <c r="S273" s="13"/>
    </row>
    <row r="274" spans="1:19">
      <c r="A274" s="13"/>
      <c r="B274" s="13"/>
      <c r="C274" s="13"/>
      <c r="D274" s="118">
        <f t="shared" si="42"/>
        <v>0</v>
      </c>
      <c r="E274" s="118">
        <f t="shared" si="43"/>
        <v>0</v>
      </c>
      <c r="F274" s="56">
        <f t="shared" si="44"/>
        <v>0</v>
      </c>
      <c r="G274" s="56">
        <f t="shared" si="45"/>
        <v>0</v>
      </c>
      <c r="H274" s="56">
        <f t="shared" si="46"/>
        <v>0</v>
      </c>
      <c r="I274" s="56">
        <f t="shared" si="47"/>
        <v>0</v>
      </c>
      <c r="J274" s="56">
        <f t="shared" si="48"/>
        <v>0</v>
      </c>
      <c r="K274" s="56">
        <f t="shared" ca="1" si="49"/>
        <v>-6.7258626246948774E-3</v>
      </c>
      <c r="L274" s="56">
        <f t="shared" ca="1" si="50"/>
        <v>4.5237228046267465E-5</v>
      </c>
      <c r="M274" s="56">
        <f t="shared" ca="1" si="51"/>
        <v>878605682188.078</v>
      </c>
      <c r="N274" s="56">
        <f t="shared" ca="1" si="52"/>
        <v>84887667942.701141</v>
      </c>
      <c r="O274" s="56">
        <f t="shared" ca="1" si="53"/>
        <v>15851563550.124189</v>
      </c>
      <c r="P274" s="13">
        <f t="shared" ca="1" si="54"/>
        <v>6.7258626246948774E-3</v>
      </c>
      <c r="Q274" s="13"/>
      <c r="R274" s="13"/>
      <c r="S274" s="13"/>
    </row>
    <row r="275" spans="1:19">
      <c r="A275" s="13"/>
      <c r="B275" s="13"/>
      <c r="C275" s="13"/>
      <c r="D275" s="118">
        <f t="shared" si="42"/>
        <v>0</v>
      </c>
      <c r="E275" s="118">
        <f t="shared" si="43"/>
        <v>0</v>
      </c>
      <c r="F275" s="56">
        <f t="shared" si="44"/>
        <v>0</v>
      </c>
      <c r="G275" s="56">
        <f t="shared" si="45"/>
        <v>0</v>
      </c>
      <c r="H275" s="56">
        <f t="shared" si="46"/>
        <v>0</v>
      </c>
      <c r="I275" s="56">
        <f t="shared" si="47"/>
        <v>0</v>
      </c>
      <c r="J275" s="56">
        <f t="shared" si="48"/>
        <v>0</v>
      </c>
      <c r="K275" s="56">
        <f t="shared" ca="1" si="49"/>
        <v>-6.7258626246948774E-3</v>
      </c>
      <c r="L275" s="56">
        <f t="shared" ca="1" si="50"/>
        <v>4.5237228046267465E-5</v>
      </c>
      <c r="M275" s="56">
        <f t="shared" ca="1" si="51"/>
        <v>878605682188.078</v>
      </c>
      <c r="N275" s="56">
        <f t="shared" ca="1" si="52"/>
        <v>84887667942.701141</v>
      </c>
      <c r="O275" s="56">
        <f t="shared" ca="1" si="53"/>
        <v>15851563550.124189</v>
      </c>
      <c r="P275" s="13">
        <f t="shared" ca="1" si="54"/>
        <v>6.7258626246948774E-3</v>
      </c>
      <c r="Q275" s="13"/>
      <c r="R275" s="13"/>
      <c r="S275" s="13"/>
    </row>
    <row r="276" spans="1:19">
      <c r="A276" s="13"/>
      <c r="B276" s="13"/>
      <c r="C276" s="13"/>
      <c r="D276" s="118">
        <f t="shared" ref="D276:D340" si="55">A276/A$18</f>
        <v>0</v>
      </c>
      <c r="E276" s="118">
        <f t="shared" ref="E276:E340" si="56">B276/B$18</f>
        <v>0</v>
      </c>
      <c r="F276" s="56">
        <f t="shared" ref="F276:F340" si="57">D276*D276</f>
        <v>0</v>
      </c>
      <c r="G276" s="56">
        <f t="shared" ref="G276:G339" si="58">D276*F276</f>
        <v>0</v>
      </c>
      <c r="H276" s="56">
        <f t="shared" ref="H276:H340" si="59">F276*F276</f>
        <v>0</v>
      </c>
      <c r="I276" s="56">
        <f t="shared" ref="I276:I340" si="60">E276*D276</f>
        <v>0</v>
      </c>
      <c r="J276" s="56">
        <f t="shared" ref="J276:J339" si="61">I276*D276</f>
        <v>0</v>
      </c>
      <c r="K276" s="56">
        <f t="shared" ref="K276:K340" ca="1" si="62">+E$4+E$5*D276+E$6*D276^2</f>
        <v>-6.7258626246948774E-3</v>
      </c>
      <c r="L276" s="56">
        <f t="shared" ref="L276:L339" ca="1" si="63">+(K276-E276)^2</f>
        <v>4.5237228046267465E-5</v>
      </c>
      <c r="M276" s="56">
        <f t="shared" ref="M276:M340" ca="1" si="64">(M$1-M$2*D276+M$3*F276)^2</f>
        <v>878605682188.078</v>
      </c>
      <c r="N276" s="56">
        <f t="shared" ref="N276:N339" ca="1" si="65">(-M$2+M$4*D276-M$5*F276)^2</f>
        <v>84887667942.701141</v>
      </c>
      <c r="O276" s="56">
        <f t="shared" ref="O276:O340" ca="1" si="66">+(M$3-D276*M$5+F276*M$6)^2</f>
        <v>15851563550.124189</v>
      </c>
      <c r="P276" s="13">
        <f t="shared" ref="P276:P340" ca="1" si="67">+E276-K276</f>
        <v>6.7258626246948774E-3</v>
      </c>
      <c r="Q276" s="13"/>
      <c r="R276" s="13"/>
      <c r="S276" s="13"/>
    </row>
    <row r="277" spans="1:19">
      <c r="A277" s="13"/>
      <c r="B277" s="13"/>
      <c r="C277" s="13"/>
      <c r="D277" s="118">
        <f t="shared" si="55"/>
        <v>0</v>
      </c>
      <c r="E277" s="118">
        <f t="shared" si="56"/>
        <v>0</v>
      </c>
      <c r="F277" s="56">
        <f t="shared" si="57"/>
        <v>0</v>
      </c>
      <c r="G277" s="56">
        <f t="shared" si="58"/>
        <v>0</v>
      </c>
      <c r="H277" s="56">
        <f t="shared" si="59"/>
        <v>0</v>
      </c>
      <c r="I277" s="56">
        <f t="shared" si="60"/>
        <v>0</v>
      </c>
      <c r="J277" s="56">
        <f t="shared" si="61"/>
        <v>0</v>
      </c>
      <c r="K277" s="56">
        <f t="shared" ca="1" si="62"/>
        <v>-6.7258626246948774E-3</v>
      </c>
      <c r="L277" s="56">
        <f t="shared" ca="1" si="63"/>
        <v>4.5237228046267465E-5</v>
      </c>
      <c r="M277" s="56">
        <f t="shared" ca="1" si="64"/>
        <v>878605682188.078</v>
      </c>
      <c r="N277" s="56">
        <f t="shared" ca="1" si="65"/>
        <v>84887667942.701141</v>
      </c>
      <c r="O277" s="56">
        <f t="shared" ca="1" si="66"/>
        <v>15851563550.124189</v>
      </c>
      <c r="P277" s="13">
        <f t="shared" ca="1" si="67"/>
        <v>6.7258626246948774E-3</v>
      </c>
      <c r="Q277" s="13"/>
      <c r="R277" s="13"/>
      <c r="S277" s="13"/>
    </row>
    <row r="278" spans="1:19">
      <c r="A278" s="13"/>
      <c r="B278" s="13"/>
      <c r="C278" s="13"/>
      <c r="D278" s="118">
        <f t="shared" si="55"/>
        <v>0</v>
      </c>
      <c r="E278" s="118">
        <f t="shared" si="56"/>
        <v>0</v>
      </c>
      <c r="F278" s="56">
        <f t="shared" si="57"/>
        <v>0</v>
      </c>
      <c r="G278" s="56">
        <f t="shared" si="58"/>
        <v>0</v>
      </c>
      <c r="H278" s="56">
        <f t="shared" si="59"/>
        <v>0</v>
      </c>
      <c r="I278" s="56">
        <f t="shared" si="60"/>
        <v>0</v>
      </c>
      <c r="J278" s="56">
        <f t="shared" si="61"/>
        <v>0</v>
      </c>
      <c r="K278" s="56">
        <f t="shared" ca="1" si="62"/>
        <v>-6.7258626246948774E-3</v>
      </c>
      <c r="L278" s="56">
        <f t="shared" ca="1" si="63"/>
        <v>4.5237228046267465E-5</v>
      </c>
      <c r="M278" s="56">
        <f t="shared" ca="1" si="64"/>
        <v>878605682188.078</v>
      </c>
      <c r="N278" s="56">
        <f t="shared" ca="1" si="65"/>
        <v>84887667942.701141</v>
      </c>
      <c r="O278" s="56">
        <f t="shared" ca="1" si="66"/>
        <v>15851563550.124189</v>
      </c>
      <c r="P278" s="13">
        <f t="shared" ca="1" si="67"/>
        <v>6.7258626246948774E-3</v>
      </c>
      <c r="Q278" s="13"/>
      <c r="R278" s="13"/>
      <c r="S278" s="13"/>
    </row>
    <row r="279" spans="1:19">
      <c r="A279" s="13"/>
      <c r="B279" s="13"/>
      <c r="C279" s="13"/>
      <c r="D279" s="118">
        <f t="shared" si="55"/>
        <v>0</v>
      </c>
      <c r="E279" s="118">
        <f t="shared" si="56"/>
        <v>0</v>
      </c>
      <c r="F279" s="56">
        <f t="shared" si="57"/>
        <v>0</v>
      </c>
      <c r="G279" s="56">
        <f t="shared" si="58"/>
        <v>0</v>
      </c>
      <c r="H279" s="56">
        <f t="shared" si="59"/>
        <v>0</v>
      </c>
      <c r="I279" s="56">
        <f t="shared" si="60"/>
        <v>0</v>
      </c>
      <c r="J279" s="56">
        <f t="shared" si="61"/>
        <v>0</v>
      </c>
      <c r="K279" s="56">
        <f t="shared" ca="1" si="62"/>
        <v>-6.7258626246948774E-3</v>
      </c>
      <c r="L279" s="56">
        <f t="shared" ca="1" si="63"/>
        <v>4.5237228046267465E-5</v>
      </c>
      <c r="M279" s="56">
        <f t="shared" ca="1" si="64"/>
        <v>878605682188.078</v>
      </c>
      <c r="N279" s="56">
        <f t="shared" ca="1" si="65"/>
        <v>84887667942.701141</v>
      </c>
      <c r="O279" s="56">
        <f t="shared" ca="1" si="66"/>
        <v>15851563550.124189</v>
      </c>
      <c r="P279" s="13">
        <f t="shared" ca="1" si="67"/>
        <v>6.7258626246948774E-3</v>
      </c>
      <c r="Q279" s="13"/>
      <c r="R279" s="13"/>
      <c r="S279" s="13"/>
    </row>
    <row r="280" spans="1:19">
      <c r="A280" s="13"/>
      <c r="B280" s="13"/>
      <c r="C280" s="13"/>
      <c r="D280" s="118">
        <f t="shared" si="55"/>
        <v>0</v>
      </c>
      <c r="E280" s="118">
        <f t="shared" si="56"/>
        <v>0</v>
      </c>
      <c r="F280" s="56">
        <f t="shared" si="57"/>
        <v>0</v>
      </c>
      <c r="G280" s="56">
        <f t="shared" si="58"/>
        <v>0</v>
      </c>
      <c r="H280" s="56">
        <f t="shared" si="59"/>
        <v>0</v>
      </c>
      <c r="I280" s="56">
        <f t="shared" si="60"/>
        <v>0</v>
      </c>
      <c r="J280" s="56">
        <f t="shared" si="61"/>
        <v>0</v>
      </c>
      <c r="K280" s="56">
        <f t="shared" ca="1" si="62"/>
        <v>-6.7258626246948774E-3</v>
      </c>
      <c r="L280" s="56">
        <f t="shared" ca="1" si="63"/>
        <v>4.5237228046267465E-5</v>
      </c>
      <c r="M280" s="56">
        <f t="shared" ca="1" si="64"/>
        <v>878605682188.078</v>
      </c>
      <c r="N280" s="56">
        <f t="shared" ca="1" si="65"/>
        <v>84887667942.701141</v>
      </c>
      <c r="O280" s="56">
        <f t="shared" ca="1" si="66"/>
        <v>15851563550.124189</v>
      </c>
      <c r="P280" s="13">
        <f t="shared" ca="1" si="67"/>
        <v>6.7258626246948774E-3</v>
      </c>
      <c r="Q280" s="13"/>
      <c r="R280" s="13"/>
      <c r="S280" s="13"/>
    </row>
    <row r="281" spans="1:19">
      <c r="A281" s="13"/>
      <c r="B281" s="13"/>
      <c r="C281" s="13"/>
      <c r="D281" s="118">
        <f t="shared" si="55"/>
        <v>0</v>
      </c>
      <c r="E281" s="118">
        <f t="shared" si="56"/>
        <v>0</v>
      </c>
      <c r="F281" s="56">
        <f t="shared" si="57"/>
        <v>0</v>
      </c>
      <c r="G281" s="56">
        <f t="shared" si="58"/>
        <v>0</v>
      </c>
      <c r="H281" s="56">
        <f t="shared" si="59"/>
        <v>0</v>
      </c>
      <c r="I281" s="56">
        <f t="shared" si="60"/>
        <v>0</v>
      </c>
      <c r="J281" s="56">
        <f t="shared" si="61"/>
        <v>0</v>
      </c>
      <c r="K281" s="56">
        <f t="shared" ca="1" si="62"/>
        <v>-6.7258626246948774E-3</v>
      </c>
      <c r="L281" s="56">
        <f t="shared" ca="1" si="63"/>
        <v>4.5237228046267465E-5</v>
      </c>
      <c r="M281" s="56">
        <f t="shared" ca="1" si="64"/>
        <v>878605682188.078</v>
      </c>
      <c r="N281" s="56">
        <f t="shared" ca="1" si="65"/>
        <v>84887667942.701141</v>
      </c>
      <c r="O281" s="56">
        <f t="shared" ca="1" si="66"/>
        <v>15851563550.124189</v>
      </c>
      <c r="P281" s="13">
        <f t="shared" ca="1" si="67"/>
        <v>6.7258626246948774E-3</v>
      </c>
      <c r="Q281" s="13"/>
      <c r="R281" s="13"/>
      <c r="S281" s="13"/>
    </row>
    <row r="282" spans="1:19">
      <c r="A282" s="13"/>
      <c r="B282" s="13"/>
      <c r="C282" s="13"/>
      <c r="D282" s="118">
        <f t="shared" si="55"/>
        <v>0</v>
      </c>
      <c r="E282" s="118">
        <f t="shared" si="56"/>
        <v>0</v>
      </c>
      <c r="F282" s="56">
        <f t="shared" si="57"/>
        <v>0</v>
      </c>
      <c r="G282" s="56">
        <f t="shared" si="58"/>
        <v>0</v>
      </c>
      <c r="H282" s="56">
        <f t="shared" si="59"/>
        <v>0</v>
      </c>
      <c r="I282" s="56">
        <f t="shared" si="60"/>
        <v>0</v>
      </c>
      <c r="J282" s="56">
        <f t="shared" si="61"/>
        <v>0</v>
      </c>
      <c r="K282" s="56">
        <f t="shared" ca="1" si="62"/>
        <v>-6.7258626246948774E-3</v>
      </c>
      <c r="L282" s="56">
        <f t="shared" ca="1" si="63"/>
        <v>4.5237228046267465E-5</v>
      </c>
      <c r="M282" s="56">
        <f t="shared" ca="1" si="64"/>
        <v>878605682188.078</v>
      </c>
      <c r="N282" s="56">
        <f t="shared" ca="1" si="65"/>
        <v>84887667942.701141</v>
      </c>
      <c r="O282" s="56">
        <f t="shared" ca="1" si="66"/>
        <v>15851563550.124189</v>
      </c>
      <c r="P282" s="13">
        <f t="shared" ca="1" si="67"/>
        <v>6.7258626246948774E-3</v>
      </c>
      <c r="Q282" s="13"/>
      <c r="R282" s="13"/>
      <c r="S282" s="13"/>
    </row>
    <row r="283" spans="1:19">
      <c r="A283" s="13"/>
      <c r="B283" s="13"/>
      <c r="C283" s="13"/>
      <c r="D283" s="118">
        <f t="shared" si="55"/>
        <v>0</v>
      </c>
      <c r="E283" s="118">
        <f t="shared" si="56"/>
        <v>0</v>
      </c>
      <c r="F283" s="56">
        <f t="shared" si="57"/>
        <v>0</v>
      </c>
      <c r="G283" s="56">
        <f t="shared" si="58"/>
        <v>0</v>
      </c>
      <c r="H283" s="56">
        <f t="shared" si="59"/>
        <v>0</v>
      </c>
      <c r="I283" s="56">
        <f t="shared" si="60"/>
        <v>0</v>
      </c>
      <c r="J283" s="56">
        <f t="shared" si="61"/>
        <v>0</v>
      </c>
      <c r="K283" s="56">
        <f t="shared" ca="1" si="62"/>
        <v>-6.7258626246948774E-3</v>
      </c>
      <c r="L283" s="56">
        <f t="shared" ca="1" si="63"/>
        <v>4.5237228046267465E-5</v>
      </c>
      <c r="M283" s="56">
        <f t="shared" ca="1" si="64"/>
        <v>878605682188.078</v>
      </c>
      <c r="N283" s="56">
        <f t="shared" ca="1" si="65"/>
        <v>84887667942.701141</v>
      </c>
      <c r="O283" s="56">
        <f t="shared" ca="1" si="66"/>
        <v>15851563550.124189</v>
      </c>
      <c r="P283" s="13">
        <f t="shared" ca="1" si="67"/>
        <v>6.7258626246948774E-3</v>
      </c>
      <c r="Q283" s="13"/>
      <c r="R283" s="13"/>
      <c r="S283" s="13"/>
    </row>
    <row r="284" spans="1:19">
      <c r="A284" s="13"/>
      <c r="B284" s="13"/>
      <c r="C284" s="13"/>
      <c r="D284" s="118">
        <f t="shared" si="55"/>
        <v>0</v>
      </c>
      <c r="E284" s="118">
        <f t="shared" si="56"/>
        <v>0</v>
      </c>
      <c r="F284" s="56">
        <f t="shared" si="57"/>
        <v>0</v>
      </c>
      <c r="G284" s="56">
        <f t="shared" si="58"/>
        <v>0</v>
      </c>
      <c r="H284" s="56">
        <f t="shared" si="59"/>
        <v>0</v>
      </c>
      <c r="I284" s="56">
        <f t="shared" si="60"/>
        <v>0</v>
      </c>
      <c r="J284" s="56">
        <f t="shared" si="61"/>
        <v>0</v>
      </c>
      <c r="K284" s="56">
        <f t="shared" ca="1" si="62"/>
        <v>-6.7258626246948774E-3</v>
      </c>
      <c r="L284" s="56">
        <f t="shared" ca="1" si="63"/>
        <v>4.5237228046267465E-5</v>
      </c>
      <c r="M284" s="56">
        <f t="shared" ca="1" si="64"/>
        <v>878605682188.078</v>
      </c>
      <c r="N284" s="56">
        <f t="shared" ca="1" si="65"/>
        <v>84887667942.701141</v>
      </c>
      <c r="O284" s="56">
        <f t="shared" ca="1" si="66"/>
        <v>15851563550.124189</v>
      </c>
      <c r="P284" s="13">
        <f t="shared" ca="1" si="67"/>
        <v>6.7258626246948774E-3</v>
      </c>
      <c r="Q284" s="13"/>
      <c r="R284" s="13"/>
      <c r="S284" s="13"/>
    </row>
    <row r="285" spans="1:19">
      <c r="A285" s="13"/>
      <c r="B285" s="13"/>
      <c r="C285" s="13"/>
      <c r="D285" s="118">
        <f t="shared" si="55"/>
        <v>0</v>
      </c>
      <c r="E285" s="118">
        <f t="shared" si="56"/>
        <v>0</v>
      </c>
      <c r="F285" s="56">
        <f t="shared" si="57"/>
        <v>0</v>
      </c>
      <c r="G285" s="56">
        <f t="shared" si="58"/>
        <v>0</v>
      </c>
      <c r="H285" s="56">
        <f t="shared" si="59"/>
        <v>0</v>
      </c>
      <c r="I285" s="56">
        <f t="shared" si="60"/>
        <v>0</v>
      </c>
      <c r="J285" s="56">
        <f t="shared" si="61"/>
        <v>0</v>
      </c>
      <c r="K285" s="56">
        <f t="shared" ca="1" si="62"/>
        <v>-6.7258626246948774E-3</v>
      </c>
      <c r="L285" s="56">
        <f t="shared" ca="1" si="63"/>
        <v>4.5237228046267465E-5</v>
      </c>
      <c r="M285" s="56">
        <f t="shared" ca="1" si="64"/>
        <v>878605682188.078</v>
      </c>
      <c r="N285" s="56">
        <f t="shared" ca="1" si="65"/>
        <v>84887667942.701141</v>
      </c>
      <c r="O285" s="56">
        <f t="shared" ca="1" si="66"/>
        <v>15851563550.124189</v>
      </c>
      <c r="P285" s="13">
        <f t="shared" ca="1" si="67"/>
        <v>6.7258626246948774E-3</v>
      </c>
      <c r="Q285" s="13"/>
      <c r="R285" s="13"/>
      <c r="S285" s="13"/>
    </row>
    <row r="286" spans="1:19">
      <c r="A286" s="13"/>
      <c r="B286" s="13"/>
      <c r="C286" s="13"/>
      <c r="D286" s="118">
        <f t="shared" si="55"/>
        <v>0</v>
      </c>
      <c r="E286" s="118">
        <f t="shared" si="56"/>
        <v>0</v>
      </c>
      <c r="F286" s="56">
        <f t="shared" si="57"/>
        <v>0</v>
      </c>
      <c r="G286" s="56">
        <f t="shared" si="58"/>
        <v>0</v>
      </c>
      <c r="H286" s="56">
        <f t="shared" si="59"/>
        <v>0</v>
      </c>
      <c r="I286" s="56">
        <f t="shared" si="60"/>
        <v>0</v>
      </c>
      <c r="J286" s="56">
        <f t="shared" si="61"/>
        <v>0</v>
      </c>
      <c r="K286" s="56">
        <f t="shared" ca="1" si="62"/>
        <v>-6.7258626246948774E-3</v>
      </c>
      <c r="L286" s="56">
        <f t="shared" ca="1" si="63"/>
        <v>4.5237228046267465E-5</v>
      </c>
      <c r="M286" s="56">
        <f t="shared" ca="1" si="64"/>
        <v>878605682188.078</v>
      </c>
      <c r="N286" s="56">
        <f t="shared" ca="1" si="65"/>
        <v>84887667942.701141</v>
      </c>
      <c r="O286" s="56">
        <f t="shared" ca="1" si="66"/>
        <v>15851563550.124189</v>
      </c>
      <c r="P286" s="13">
        <f t="shared" ca="1" si="67"/>
        <v>6.7258626246948774E-3</v>
      </c>
      <c r="Q286" s="13"/>
      <c r="R286" s="13"/>
      <c r="S286" s="13"/>
    </row>
    <row r="287" spans="1:19">
      <c r="A287" s="13"/>
      <c r="B287" s="13"/>
      <c r="C287" s="13"/>
      <c r="D287" s="118">
        <f t="shared" si="55"/>
        <v>0</v>
      </c>
      <c r="E287" s="118">
        <f t="shared" si="56"/>
        <v>0</v>
      </c>
      <c r="F287" s="56">
        <f t="shared" si="57"/>
        <v>0</v>
      </c>
      <c r="G287" s="56">
        <f t="shared" si="58"/>
        <v>0</v>
      </c>
      <c r="H287" s="56">
        <f t="shared" si="59"/>
        <v>0</v>
      </c>
      <c r="I287" s="56">
        <f t="shared" si="60"/>
        <v>0</v>
      </c>
      <c r="J287" s="56">
        <f t="shared" si="61"/>
        <v>0</v>
      </c>
      <c r="K287" s="56">
        <f t="shared" ca="1" si="62"/>
        <v>-6.7258626246948774E-3</v>
      </c>
      <c r="L287" s="56">
        <f t="shared" ca="1" si="63"/>
        <v>4.5237228046267465E-5</v>
      </c>
      <c r="M287" s="56">
        <f t="shared" ca="1" si="64"/>
        <v>878605682188.078</v>
      </c>
      <c r="N287" s="56">
        <f t="shared" ca="1" si="65"/>
        <v>84887667942.701141</v>
      </c>
      <c r="O287" s="56">
        <f t="shared" ca="1" si="66"/>
        <v>15851563550.124189</v>
      </c>
      <c r="P287" s="13">
        <f t="shared" ca="1" si="67"/>
        <v>6.7258626246948774E-3</v>
      </c>
      <c r="Q287" s="13"/>
      <c r="R287" s="13"/>
      <c r="S287" s="13"/>
    </row>
    <row r="288" spans="1:19">
      <c r="A288" s="13"/>
      <c r="B288" s="13"/>
      <c r="C288" s="13"/>
      <c r="D288" s="118">
        <f t="shared" si="55"/>
        <v>0</v>
      </c>
      <c r="E288" s="118">
        <f t="shared" si="56"/>
        <v>0</v>
      </c>
      <c r="F288" s="56">
        <f t="shared" si="57"/>
        <v>0</v>
      </c>
      <c r="G288" s="56">
        <f t="shared" si="58"/>
        <v>0</v>
      </c>
      <c r="H288" s="56">
        <f t="shared" si="59"/>
        <v>0</v>
      </c>
      <c r="I288" s="56">
        <f t="shared" si="60"/>
        <v>0</v>
      </c>
      <c r="J288" s="56">
        <f t="shared" si="61"/>
        <v>0</v>
      </c>
      <c r="K288" s="56">
        <f t="shared" ca="1" si="62"/>
        <v>-6.7258626246948774E-3</v>
      </c>
      <c r="L288" s="56">
        <f t="shared" ca="1" si="63"/>
        <v>4.5237228046267465E-5</v>
      </c>
      <c r="M288" s="56">
        <f t="shared" ca="1" si="64"/>
        <v>878605682188.078</v>
      </c>
      <c r="N288" s="56">
        <f t="shared" ca="1" si="65"/>
        <v>84887667942.701141</v>
      </c>
      <c r="O288" s="56">
        <f t="shared" ca="1" si="66"/>
        <v>15851563550.124189</v>
      </c>
      <c r="P288" s="13">
        <f t="shared" ca="1" si="67"/>
        <v>6.7258626246948774E-3</v>
      </c>
      <c r="Q288" s="13"/>
      <c r="R288" s="13"/>
      <c r="S288" s="13"/>
    </row>
    <row r="289" spans="1:19">
      <c r="A289" s="13"/>
      <c r="B289" s="13"/>
      <c r="C289" s="13"/>
      <c r="D289" s="118">
        <f t="shared" si="55"/>
        <v>0</v>
      </c>
      <c r="E289" s="118">
        <f t="shared" si="56"/>
        <v>0</v>
      </c>
      <c r="F289" s="56">
        <f t="shared" si="57"/>
        <v>0</v>
      </c>
      <c r="G289" s="56">
        <f t="shared" si="58"/>
        <v>0</v>
      </c>
      <c r="H289" s="56">
        <f t="shared" si="59"/>
        <v>0</v>
      </c>
      <c r="I289" s="56">
        <f t="shared" si="60"/>
        <v>0</v>
      </c>
      <c r="J289" s="56">
        <f t="shared" si="61"/>
        <v>0</v>
      </c>
      <c r="K289" s="56">
        <f t="shared" ca="1" si="62"/>
        <v>-6.7258626246948774E-3</v>
      </c>
      <c r="L289" s="56">
        <f t="shared" ca="1" si="63"/>
        <v>4.5237228046267465E-5</v>
      </c>
      <c r="M289" s="56">
        <f t="shared" ca="1" si="64"/>
        <v>878605682188.078</v>
      </c>
      <c r="N289" s="56">
        <f t="shared" ca="1" si="65"/>
        <v>84887667942.701141</v>
      </c>
      <c r="O289" s="56">
        <f t="shared" ca="1" si="66"/>
        <v>15851563550.124189</v>
      </c>
      <c r="P289" s="13">
        <f t="shared" ca="1" si="67"/>
        <v>6.7258626246948774E-3</v>
      </c>
      <c r="Q289" s="13"/>
      <c r="R289" s="13"/>
      <c r="S289" s="13"/>
    </row>
    <row r="290" spans="1:19">
      <c r="A290" s="13"/>
      <c r="B290" s="13"/>
      <c r="C290" s="13"/>
      <c r="D290" s="118">
        <f t="shared" si="55"/>
        <v>0</v>
      </c>
      <c r="E290" s="118">
        <f t="shared" si="56"/>
        <v>0</v>
      </c>
      <c r="F290" s="56">
        <f t="shared" si="57"/>
        <v>0</v>
      </c>
      <c r="G290" s="56">
        <f t="shared" si="58"/>
        <v>0</v>
      </c>
      <c r="H290" s="56">
        <f t="shared" si="59"/>
        <v>0</v>
      </c>
      <c r="I290" s="56">
        <f t="shared" si="60"/>
        <v>0</v>
      </c>
      <c r="J290" s="56">
        <f t="shared" si="61"/>
        <v>0</v>
      </c>
      <c r="K290" s="56">
        <f t="shared" ca="1" si="62"/>
        <v>-6.7258626246948774E-3</v>
      </c>
      <c r="L290" s="56">
        <f t="shared" ca="1" si="63"/>
        <v>4.5237228046267465E-5</v>
      </c>
      <c r="M290" s="56">
        <f t="shared" ca="1" si="64"/>
        <v>878605682188.078</v>
      </c>
      <c r="N290" s="56">
        <f t="shared" ca="1" si="65"/>
        <v>84887667942.701141</v>
      </c>
      <c r="O290" s="56">
        <f t="shared" ca="1" si="66"/>
        <v>15851563550.124189</v>
      </c>
      <c r="P290" s="13">
        <f t="shared" ca="1" si="67"/>
        <v>6.7258626246948774E-3</v>
      </c>
      <c r="Q290" s="13"/>
      <c r="R290" s="13"/>
      <c r="S290" s="13"/>
    </row>
    <row r="291" spans="1:19">
      <c r="A291" s="13"/>
      <c r="B291" s="13"/>
      <c r="C291" s="13"/>
      <c r="D291" s="118">
        <f t="shared" si="55"/>
        <v>0</v>
      </c>
      <c r="E291" s="118">
        <f t="shared" si="56"/>
        <v>0</v>
      </c>
      <c r="F291" s="56">
        <f t="shared" si="57"/>
        <v>0</v>
      </c>
      <c r="G291" s="56">
        <f t="shared" si="58"/>
        <v>0</v>
      </c>
      <c r="H291" s="56">
        <f t="shared" si="59"/>
        <v>0</v>
      </c>
      <c r="I291" s="56">
        <f t="shared" si="60"/>
        <v>0</v>
      </c>
      <c r="J291" s="56">
        <f t="shared" si="61"/>
        <v>0</v>
      </c>
      <c r="K291" s="56">
        <f t="shared" ca="1" si="62"/>
        <v>-6.7258626246948774E-3</v>
      </c>
      <c r="L291" s="56">
        <f t="shared" ca="1" si="63"/>
        <v>4.5237228046267465E-5</v>
      </c>
      <c r="M291" s="56">
        <f t="shared" ca="1" si="64"/>
        <v>878605682188.078</v>
      </c>
      <c r="N291" s="56">
        <f t="shared" ca="1" si="65"/>
        <v>84887667942.701141</v>
      </c>
      <c r="O291" s="56">
        <f t="shared" ca="1" si="66"/>
        <v>15851563550.124189</v>
      </c>
      <c r="P291" s="13">
        <f t="shared" ca="1" si="67"/>
        <v>6.7258626246948774E-3</v>
      </c>
      <c r="Q291" s="13"/>
      <c r="R291" s="13"/>
      <c r="S291" s="13"/>
    </row>
    <row r="292" spans="1:19">
      <c r="A292" s="13"/>
      <c r="B292" s="13"/>
      <c r="C292" s="13"/>
      <c r="D292" s="118">
        <f t="shared" si="55"/>
        <v>0</v>
      </c>
      <c r="E292" s="118">
        <f t="shared" si="56"/>
        <v>0</v>
      </c>
      <c r="F292" s="56">
        <f t="shared" si="57"/>
        <v>0</v>
      </c>
      <c r="G292" s="56">
        <f t="shared" si="58"/>
        <v>0</v>
      </c>
      <c r="H292" s="56">
        <f t="shared" si="59"/>
        <v>0</v>
      </c>
      <c r="I292" s="56">
        <f t="shared" si="60"/>
        <v>0</v>
      </c>
      <c r="J292" s="56">
        <f t="shared" si="61"/>
        <v>0</v>
      </c>
      <c r="K292" s="56">
        <f t="shared" ca="1" si="62"/>
        <v>-6.7258626246948774E-3</v>
      </c>
      <c r="L292" s="56">
        <f t="shared" ca="1" si="63"/>
        <v>4.5237228046267465E-5</v>
      </c>
      <c r="M292" s="56">
        <f t="shared" ca="1" si="64"/>
        <v>878605682188.078</v>
      </c>
      <c r="N292" s="56">
        <f t="shared" ca="1" si="65"/>
        <v>84887667942.701141</v>
      </c>
      <c r="O292" s="56">
        <f t="shared" ca="1" si="66"/>
        <v>15851563550.124189</v>
      </c>
      <c r="P292" s="13">
        <f t="shared" ca="1" si="67"/>
        <v>6.7258626246948774E-3</v>
      </c>
      <c r="Q292" s="13"/>
      <c r="R292" s="13"/>
      <c r="S292" s="13"/>
    </row>
    <row r="293" spans="1:19">
      <c r="A293" s="13"/>
      <c r="B293" s="13"/>
      <c r="C293" s="13"/>
      <c r="D293" s="118">
        <f t="shared" si="55"/>
        <v>0</v>
      </c>
      <c r="E293" s="118">
        <f t="shared" si="56"/>
        <v>0</v>
      </c>
      <c r="F293" s="56">
        <f t="shared" si="57"/>
        <v>0</v>
      </c>
      <c r="G293" s="56">
        <f t="shared" si="58"/>
        <v>0</v>
      </c>
      <c r="H293" s="56">
        <f t="shared" si="59"/>
        <v>0</v>
      </c>
      <c r="I293" s="56">
        <f t="shared" si="60"/>
        <v>0</v>
      </c>
      <c r="J293" s="56">
        <f t="shared" si="61"/>
        <v>0</v>
      </c>
      <c r="K293" s="56">
        <f t="shared" ca="1" si="62"/>
        <v>-6.7258626246948774E-3</v>
      </c>
      <c r="L293" s="56">
        <f t="shared" ca="1" si="63"/>
        <v>4.5237228046267465E-5</v>
      </c>
      <c r="M293" s="56">
        <f t="shared" ca="1" si="64"/>
        <v>878605682188.078</v>
      </c>
      <c r="N293" s="56">
        <f t="shared" ca="1" si="65"/>
        <v>84887667942.701141</v>
      </c>
      <c r="O293" s="56">
        <f t="shared" ca="1" si="66"/>
        <v>15851563550.124189</v>
      </c>
      <c r="P293" s="13">
        <f t="shared" ca="1" si="67"/>
        <v>6.7258626246948774E-3</v>
      </c>
      <c r="Q293" s="13"/>
      <c r="R293" s="13"/>
      <c r="S293" s="13"/>
    </row>
    <row r="294" spans="1:19">
      <c r="A294" s="13"/>
      <c r="B294" s="13"/>
      <c r="C294" s="13"/>
      <c r="D294" s="118">
        <f t="shared" si="55"/>
        <v>0</v>
      </c>
      <c r="E294" s="118">
        <f t="shared" si="56"/>
        <v>0</v>
      </c>
      <c r="F294" s="56">
        <f t="shared" si="57"/>
        <v>0</v>
      </c>
      <c r="G294" s="56">
        <f t="shared" si="58"/>
        <v>0</v>
      </c>
      <c r="H294" s="56">
        <f t="shared" si="59"/>
        <v>0</v>
      </c>
      <c r="I294" s="56">
        <f t="shared" si="60"/>
        <v>0</v>
      </c>
      <c r="J294" s="56">
        <f t="shared" si="61"/>
        <v>0</v>
      </c>
      <c r="K294" s="56">
        <f t="shared" ca="1" si="62"/>
        <v>-6.7258626246948774E-3</v>
      </c>
      <c r="L294" s="56">
        <f t="shared" ca="1" si="63"/>
        <v>4.5237228046267465E-5</v>
      </c>
      <c r="M294" s="56">
        <f t="shared" ca="1" si="64"/>
        <v>878605682188.078</v>
      </c>
      <c r="N294" s="56">
        <f t="shared" ca="1" si="65"/>
        <v>84887667942.701141</v>
      </c>
      <c r="O294" s="56">
        <f t="shared" ca="1" si="66"/>
        <v>15851563550.124189</v>
      </c>
      <c r="P294" s="13">
        <f t="shared" ca="1" si="67"/>
        <v>6.7258626246948774E-3</v>
      </c>
      <c r="Q294" s="13"/>
      <c r="R294" s="13"/>
      <c r="S294" s="13"/>
    </row>
    <row r="295" spans="1:19">
      <c r="A295" s="13"/>
      <c r="B295" s="13"/>
      <c r="C295" s="13"/>
      <c r="D295" s="118">
        <f t="shared" si="55"/>
        <v>0</v>
      </c>
      <c r="E295" s="118">
        <f t="shared" si="56"/>
        <v>0</v>
      </c>
      <c r="F295" s="56">
        <f t="shared" si="57"/>
        <v>0</v>
      </c>
      <c r="G295" s="56">
        <f t="shared" si="58"/>
        <v>0</v>
      </c>
      <c r="H295" s="56">
        <f t="shared" si="59"/>
        <v>0</v>
      </c>
      <c r="I295" s="56">
        <f t="shared" si="60"/>
        <v>0</v>
      </c>
      <c r="J295" s="56">
        <f t="shared" si="61"/>
        <v>0</v>
      </c>
      <c r="K295" s="56">
        <f t="shared" ca="1" si="62"/>
        <v>-6.7258626246948774E-3</v>
      </c>
      <c r="L295" s="56">
        <f t="shared" ca="1" si="63"/>
        <v>4.5237228046267465E-5</v>
      </c>
      <c r="M295" s="56">
        <f t="shared" ca="1" si="64"/>
        <v>878605682188.078</v>
      </c>
      <c r="N295" s="56">
        <f t="shared" ca="1" si="65"/>
        <v>84887667942.701141</v>
      </c>
      <c r="O295" s="56">
        <f t="shared" ca="1" si="66"/>
        <v>15851563550.124189</v>
      </c>
      <c r="P295" s="13">
        <f t="shared" ca="1" si="67"/>
        <v>6.7258626246948774E-3</v>
      </c>
      <c r="Q295" s="13"/>
      <c r="R295" s="13"/>
      <c r="S295" s="13"/>
    </row>
    <row r="296" spans="1:19">
      <c r="A296" s="13"/>
      <c r="B296" s="13"/>
      <c r="C296" s="13"/>
      <c r="D296" s="118">
        <f t="shared" si="55"/>
        <v>0</v>
      </c>
      <c r="E296" s="118">
        <f t="shared" si="56"/>
        <v>0</v>
      </c>
      <c r="F296" s="56">
        <f t="shared" si="57"/>
        <v>0</v>
      </c>
      <c r="G296" s="56">
        <f t="shared" si="58"/>
        <v>0</v>
      </c>
      <c r="H296" s="56">
        <f t="shared" si="59"/>
        <v>0</v>
      </c>
      <c r="I296" s="56">
        <f t="shared" si="60"/>
        <v>0</v>
      </c>
      <c r="J296" s="56">
        <f t="shared" si="61"/>
        <v>0</v>
      </c>
      <c r="K296" s="56">
        <f t="shared" ca="1" si="62"/>
        <v>-6.7258626246948774E-3</v>
      </c>
      <c r="L296" s="56">
        <f t="shared" ca="1" si="63"/>
        <v>4.5237228046267465E-5</v>
      </c>
      <c r="M296" s="56">
        <f t="shared" ca="1" si="64"/>
        <v>878605682188.078</v>
      </c>
      <c r="N296" s="56">
        <f t="shared" ca="1" si="65"/>
        <v>84887667942.701141</v>
      </c>
      <c r="O296" s="56">
        <f t="shared" ca="1" si="66"/>
        <v>15851563550.124189</v>
      </c>
      <c r="P296" s="13">
        <f t="shared" ca="1" si="67"/>
        <v>6.7258626246948774E-3</v>
      </c>
      <c r="Q296" s="13"/>
      <c r="R296" s="13"/>
      <c r="S296" s="13"/>
    </row>
    <row r="297" spans="1:19">
      <c r="A297" s="13"/>
      <c r="B297" s="13"/>
      <c r="C297" s="13"/>
      <c r="D297" s="118">
        <f t="shared" si="55"/>
        <v>0</v>
      </c>
      <c r="E297" s="118">
        <f t="shared" si="56"/>
        <v>0</v>
      </c>
      <c r="F297" s="56">
        <f t="shared" si="57"/>
        <v>0</v>
      </c>
      <c r="G297" s="56">
        <f t="shared" si="58"/>
        <v>0</v>
      </c>
      <c r="H297" s="56">
        <f t="shared" si="59"/>
        <v>0</v>
      </c>
      <c r="I297" s="56">
        <f t="shared" si="60"/>
        <v>0</v>
      </c>
      <c r="J297" s="56">
        <f t="shared" si="61"/>
        <v>0</v>
      </c>
      <c r="K297" s="56">
        <f t="shared" ca="1" si="62"/>
        <v>-6.7258626246948774E-3</v>
      </c>
      <c r="L297" s="56">
        <f t="shared" ca="1" si="63"/>
        <v>4.5237228046267465E-5</v>
      </c>
      <c r="M297" s="56">
        <f t="shared" ca="1" si="64"/>
        <v>878605682188.078</v>
      </c>
      <c r="N297" s="56">
        <f t="shared" ca="1" si="65"/>
        <v>84887667942.701141</v>
      </c>
      <c r="O297" s="56">
        <f t="shared" ca="1" si="66"/>
        <v>15851563550.124189</v>
      </c>
      <c r="P297" s="13">
        <f t="shared" ca="1" si="67"/>
        <v>6.7258626246948774E-3</v>
      </c>
      <c r="Q297" s="13"/>
      <c r="R297" s="13"/>
      <c r="S297" s="13"/>
    </row>
    <row r="298" spans="1:19">
      <c r="A298" s="13"/>
      <c r="B298" s="13"/>
      <c r="C298" s="13"/>
      <c r="D298" s="118">
        <f t="shared" si="55"/>
        <v>0</v>
      </c>
      <c r="E298" s="118">
        <f t="shared" si="56"/>
        <v>0</v>
      </c>
      <c r="F298" s="56">
        <f t="shared" si="57"/>
        <v>0</v>
      </c>
      <c r="G298" s="56">
        <f t="shared" si="58"/>
        <v>0</v>
      </c>
      <c r="H298" s="56">
        <f t="shared" si="59"/>
        <v>0</v>
      </c>
      <c r="I298" s="56">
        <f t="shared" si="60"/>
        <v>0</v>
      </c>
      <c r="J298" s="56">
        <f t="shared" si="61"/>
        <v>0</v>
      </c>
      <c r="K298" s="56">
        <f t="shared" ca="1" si="62"/>
        <v>-6.7258626246948774E-3</v>
      </c>
      <c r="L298" s="56">
        <f t="shared" ca="1" si="63"/>
        <v>4.5237228046267465E-5</v>
      </c>
      <c r="M298" s="56">
        <f t="shared" ca="1" si="64"/>
        <v>878605682188.078</v>
      </c>
      <c r="N298" s="56">
        <f t="shared" ca="1" si="65"/>
        <v>84887667942.701141</v>
      </c>
      <c r="O298" s="56">
        <f t="shared" ca="1" si="66"/>
        <v>15851563550.124189</v>
      </c>
      <c r="P298" s="13">
        <f t="shared" ca="1" si="67"/>
        <v>6.7258626246948774E-3</v>
      </c>
      <c r="Q298" s="13"/>
      <c r="R298" s="13"/>
      <c r="S298" s="13"/>
    </row>
    <row r="299" spans="1:19">
      <c r="A299" s="13"/>
      <c r="B299" s="13"/>
      <c r="C299" s="13"/>
      <c r="D299" s="118">
        <f t="shared" si="55"/>
        <v>0</v>
      </c>
      <c r="E299" s="118">
        <f t="shared" si="56"/>
        <v>0</v>
      </c>
      <c r="F299" s="56">
        <f t="shared" si="57"/>
        <v>0</v>
      </c>
      <c r="G299" s="56">
        <f t="shared" si="58"/>
        <v>0</v>
      </c>
      <c r="H299" s="56">
        <f t="shared" si="59"/>
        <v>0</v>
      </c>
      <c r="I299" s="56">
        <f t="shared" si="60"/>
        <v>0</v>
      </c>
      <c r="J299" s="56">
        <f t="shared" si="61"/>
        <v>0</v>
      </c>
      <c r="K299" s="56">
        <f t="shared" ca="1" si="62"/>
        <v>-6.7258626246948774E-3</v>
      </c>
      <c r="L299" s="56">
        <f t="shared" ca="1" si="63"/>
        <v>4.5237228046267465E-5</v>
      </c>
      <c r="M299" s="56">
        <f t="shared" ca="1" si="64"/>
        <v>878605682188.078</v>
      </c>
      <c r="N299" s="56">
        <f t="shared" ca="1" si="65"/>
        <v>84887667942.701141</v>
      </c>
      <c r="O299" s="56">
        <f t="shared" ca="1" si="66"/>
        <v>15851563550.124189</v>
      </c>
      <c r="P299" s="13">
        <f t="shared" ca="1" si="67"/>
        <v>6.7258626246948774E-3</v>
      </c>
      <c r="Q299" s="13"/>
      <c r="R299" s="13"/>
      <c r="S299" s="13"/>
    </row>
    <row r="300" spans="1:19">
      <c r="A300" s="13"/>
      <c r="B300" s="13"/>
      <c r="C300" s="13"/>
      <c r="D300" s="118">
        <f t="shared" si="55"/>
        <v>0</v>
      </c>
      <c r="E300" s="118">
        <f t="shared" si="56"/>
        <v>0</v>
      </c>
      <c r="F300" s="56">
        <f t="shared" si="57"/>
        <v>0</v>
      </c>
      <c r="G300" s="56">
        <f t="shared" si="58"/>
        <v>0</v>
      </c>
      <c r="H300" s="56">
        <f t="shared" si="59"/>
        <v>0</v>
      </c>
      <c r="I300" s="56">
        <f t="shared" si="60"/>
        <v>0</v>
      </c>
      <c r="J300" s="56">
        <f t="shared" si="61"/>
        <v>0</v>
      </c>
      <c r="K300" s="56">
        <f t="shared" ca="1" si="62"/>
        <v>-6.7258626246948774E-3</v>
      </c>
      <c r="L300" s="56">
        <f t="shared" ca="1" si="63"/>
        <v>4.5237228046267465E-5</v>
      </c>
      <c r="M300" s="56">
        <f t="shared" ca="1" si="64"/>
        <v>878605682188.078</v>
      </c>
      <c r="N300" s="56">
        <f t="shared" ca="1" si="65"/>
        <v>84887667942.701141</v>
      </c>
      <c r="O300" s="56">
        <f t="shared" ca="1" si="66"/>
        <v>15851563550.124189</v>
      </c>
      <c r="P300" s="13">
        <f t="shared" ca="1" si="67"/>
        <v>6.7258626246948774E-3</v>
      </c>
      <c r="Q300" s="13"/>
      <c r="R300" s="13"/>
      <c r="S300" s="13"/>
    </row>
    <row r="301" spans="1:19">
      <c r="A301" s="13"/>
      <c r="B301" s="13"/>
      <c r="C301" s="13"/>
      <c r="D301" s="118">
        <f t="shared" si="55"/>
        <v>0</v>
      </c>
      <c r="E301" s="118">
        <f t="shared" si="56"/>
        <v>0</v>
      </c>
      <c r="F301" s="56">
        <f t="shared" si="57"/>
        <v>0</v>
      </c>
      <c r="G301" s="56">
        <f t="shared" si="58"/>
        <v>0</v>
      </c>
      <c r="H301" s="56">
        <f t="shared" si="59"/>
        <v>0</v>
      </c>
      <c r="I301" s="56">
        <f t="shared" si="60"/>
        <v>0</v>
      </c>
      <c r="J301" s="56">
        <f t="shared" si="61"/>
        <v>0</v>
      </c>
      <c r="K301" s="56">
        <f t="shared" ca="1" si="62"/>
        <v>-6.7258626246948774E-3</v>
      </c>
      <c r="L301" s="56">
        <f t="shared" ca="1" si="63"/>
        <v>4.5237228046267465E-5</v>
      </c>
      <c r="M301" s="56">
        <f t="shared" ca="1" si="64"/>
        <v>878605682188.078</v>
      </c>
      <c r="N301" s="56">
        <f t="shared" ca="1" si="65"/>
        <v>84887667942.701141</v>
      </c>
      <c r="O301" s="56">
        <f t="shared" ca="1" si="66"/>
        <v>15851563550.124189</v>
      </c>
      <c r="P301" s="13">
        <f t="shared" ca="1" si="67"/>
        <v>6.7258626246948774E-3</v>
      </c>
      <c r="Q301" s="13"/>
      <c r="R301" s="13"/>
      <c r="S301" s="13"/>
    </row>
    <row r="302" spans="1:19">
      <c r="A302" s="13"/>
      <c r="B302" s="13"/>
      <c r="C302" s="13"/>
      <c r="D302" s="118">
        <f t="shared" si="55"/>
        <v>0</v>
      </c>
      <c r="E302" s="118">
        <f t="shared" si="56"/>
        <v>0</v>
      </c>
      <c r="F302" s="56">
        <f t="shared" si="57"/>
        <v>0</v>
      </c>
      <c r="G302" s="56">
        <f t="shared" si="58"/>
        <v>0</v>
      </c>
      <c r="H302" s="56">
        <f t="shared" si="59"/>
        <v>0</v>
      </c>
      <c r="I302" s="56">
        <f t="shared" si="60"/>
        <v>0</v>
      </c>
      <c r="J302" s="56">
        <f t="shared" si="61"/>
        <v>0</v>
      </c>
      <c r="K302" s="56">
        <f t="shared" ca="1" si="62"/>
        <v>-6.7258626246948774E-3</v>
      </c>
      <c r="L302" s="56">
        <f t="shared" ca="1" si="63"/>
        <v>4.5237228046267465E-5</v>
      </c>
      <c r="M302" s="56">
        <f t="shared" ca="1" si="64"/>
        <v>878605682188.078</v>
      </c>
      <c r="N302" s="56">
        <f t="shared" ca="1" si="65"/>
        <v>84887667942.701141</v>
      </c>
      <c r="O302" s="56">
        <f t="shared" ca="1" si="66"/>
        <v>15851563550.124189</v>
      </c>
      <c r="P302" s="13">
        <f t="shared" ca="1" si="67"/>
        <v>6.7258626246948774E-3</v>
      </c>
      <c r="Q302" s="13"/>
      <c r="R302" s="13"/>
      <c r="S302" s="13"/>
    </row>
    <row r="303" spans="1:19">
      <c r="A303" s="13"/>
      <c r="B303" s="13"/>
      <c r="C303" s="13"/>
      <c r="D303" s="118">
        <f t="shared" si="55"/>
        <v>0</v>
      </c>
      <c r="E303" s="118">
        <f t="shared" si="56"/>
        <v>0</v>
      </c>
      <c r="F303" s="56">
        <f t="shared" si="57"/>
        <v>0</v>
      </c>
      <c r="G303" s="56">
        <f t="shared" si="58"/>
        <v>0</v>
      </c>
      <c r="H303" s="56">
        <f t="shared" si="59"/>
        <v>0</v>
      </c>
      <c r="I303" s="56">
        <f t="shared" si="60"/>
        <v>0</v>
      </c>
      <c r="J303" s="56">
        <f t="shared" si="61"/>
        <v>0</v>
      </c>
      <c r="K303" s="56">
        <f t="shared" ca="1" si="62"/>
        <v>-6.7258626246948774E-3</v>
      </c>
      <c r="L303" s="56">
        <f t="shared" ca="1" si="63"/>
        <v>4.5237228046267465E-5</v>
      </c>
      <c r="M303" s="56">
        <f t="shared" ca="1" si="64"/>
        <v>878605682188.078</v>
      </c>
      <c r="N303" s="56">
        <f t="shared" ca="1" si="65"/>
        <v>84887667942.701141</v>
      </c>
      <c r="O303" s="56">
        <f t="shared" ca="1" si="66"/>
        <v>15851563550.124189</v>
      </c>
      <c r="P303" s="13">
        <f t="shared" ca="1" si="67"/>
        <v>6.7258626246948774E-3</v>
      </c>
      <c r="Q303" s="13"/>
      <c r="R303" s="13"/>
      <c r="S303" s="13"/>
    </row>
    <row r="304" spans="1:19">
      <c r="A304" s="13"/>
      <c r="B304" s="13"/>
      <c r="C304" s="13"/>
      <c r="D304" s="118">
        <f t="shared" si="55"/>
        <v>0</v>
      </c>
      <c r="E304" s="118">
        <f t="shared" si="56"/>
        <v>0</v>
      </c>
      <c r="F304" s="56">
        <f t="shared" si="57"/>
        <v>0</v>
      </c>
      <c r="G304" s="56">
        <f t="shared" si="58"/>
        <v>0</v>
      </c>
      <c r="H304" s="56">
        <f t="shared" si="59"/>
        <v>0</v>
      </c>
      <c r="I304" s="56">
        <f t="shared" si="60"/>
        <v>0</v>
      </c>
      <c r="J304" s="56">
        <f t="shared" si="61"/>
        <v>0</v>
      </c>
      <c r="K304" s="56">
        <f t="shared" ca="1" si="62"/>
        <v>-6.7258626246948774E-3</v>
      </c>
      <c r="L304" s="56">
        <f t="shared" ca="1" si="63"/>
        <v>4.5237228046267465E-5</v>
      </c>
      <c r="M304" s="56">
        <f t="shared" ca="1" si="64"/>
        <v>878605682188.078</v>
      </c>
      <c r="N304" s="56">
        <f t="shared" ca="1" si="65"/>
        <v>84887667942.701141</v>
      </c>
      <c r="O304" s="56">
        <f t="shared" ca="1" si="66"/>
        <v>15851563550.124189</v>
      </c>
      <c r="P304" s="13">
        <f t="shared" ca="1" si="67"/>
        <v>6.7258626246948774E-3</v>
      </c>
      <c r="Q304" s="13"/>
      <c r="R304" s="13"/>
      <c r="S304" s="13"/>
    </row>
    <row r="305" spans="1:19">
      <c r="A305" s="13"/>
      <c r="B305" s="13"/>
      <c r="C305" s="13"/>
      <c r="D305" s="118">
        <f t="shared" si="55"/>
        <v>0</v>
      </c>
      <c r="E305" s="118">
        <f t="shared" si="56"/>
        <v>0</v>
      </c>
      <c r="F305" s="56">
        <f t="shared" si="57"/>
        <v>0</v>
      </c>
      <c r="G305" s="56">
        <f t="shared" si="58"/>
        <v>0</v>
      </c>
      <c r="H305" s="56">
        <f t="shared" si="59"/>
        <v>0</v>
      </c>
      <c r="I305" s="56">
        <f t="shared" si="60"/>
        <v>0</v>
      </c>
      <c r="J305" s="56">
        <f t="shared" si="61"/>
        <v>0</v>
      </c>
      <c r="K305" s="56">
        <f t="shared" ca="1" si="62"/>
        <v>-6.7258626246948774E-3</v>
      </c>
      <c r="L305" s="56">
        <f t="shared" ca="1" si="63"/>
        <v>4.5237228046267465E-5</v>
      </c>
      <c r="M305" s="56">
        <f t="shared" ca="1" si="64"/>
        <v>878605682188.078</v>
      </c>
      <c r="N305" s="56">
        <f t="shared" ca="1" si="65"/>
        <v>84887667942.701141</v>
      </c>
      <c r="O305" s="56">
        <f t="shared" ca="1" si="66"/>
        <v>15851563550.124189</v>
      </c>
      <c r="P305" s="13">
        <f t="shared" ca="1" si="67"/>
        <v>6.7258626246948774E-3</v>
      </c>
      <c r="Q305" s="13"/>
      <c r="R305" s="13"/>
      <c r="S305" s="13"/>
    </row>
    <row r="306" spans="1:19">
      <c r="A306" s="13"/>
      <c r="B306" s="13"/>
      <c r="C306" s="13"/>
      <c r="D306" s="118">
        <f t="shared" si="55"/>
        <v>0</v>
      </c>
      <c r="E306" s="118">
        <f t="shared" si="56"/>
        <v>0</v>
      </c>
      <c r="F306" s="56">
        <f t="shared" si="57"/>
        <v>0</v>
      </c>
      <c r="G306" s="56">
        <f t="shared" si="58"/>
        <v>0</v>
      </c>
      <c r="H306" s="56">
        <f t="shared" si="59"/>
        <v>0</v>
      </c>
      <c r="I306" s="56">
        <f t="shared" si="60"/>
        <v>0</v>
      </c>
      <c r="J306" s="56">
        <f t="shared" si="61"/>
        <v>0</v>
      </c>
      <c r="K306" s="56">
        <f t="shared" ca="1" si="62"/>
        <v>-6.7258626246948774E-3</v>
      </c>
      <c r="L306" s="56">
        <f t="shared" ca="1" si="63"/>
        <v>4.5237228046267465E-5</v>
      </c>
      <c r="M306" s="56">
        <f t="shared" ca="1" si="64"/>
        <v>878605682188.078</v>
      </c>
      <c r="N306" s="56">
        <f t="shared" ca="1" si="65"/>
        <v>84887667942.701141</v>
      </c>
      <c r="O306" s="56">
        <f t="shared" ca="1" si="66"/>
        <v>15851563550.124189</v>
      </c>
      <c r="P306" s="13">
        <f t="shared" ca="1" si="67"/>
        <v>6.7258626246948774E-3</v>
      </c>
      <c r="Q306" s="13"/>
      <c r="R306" s="13"/>
      <c r="S306" s="13"/>
    </row>
    <row r="307" spans="1:19">
      <c r="A307" s="13"/>
      <c r="B307" s="13"/>
      <c r="C307" s="13"/>
      <c r="D307" s="118">
        <f t="shared" si="55"/>
        <v>0</v>
      </c>
      <c r="E307" s="118">
        <f t="shared" si="56"/>
        <v>0</v>
      </c>
      <c r="F307" s="56">
        <f t="shared" si="57"/>
        <v>0</v>
      </c>
      <c r="G307" s="56">
        <f t="shared" si="58"/>
        <v>0</v>
      </c>
      <c r="H307" s="56">
        <f t="shared" si="59"/>
        <v>0</v>
      </c>
      <c r="I307" s="56">
        <f t="shared" si="60"/>
        <v>0</v>
      </c>
      <c r="J307" s="56">
        <f t="shared" si="61"/>
        <v>0</v>
      </c>
      <c r="K307" s="56">
        <f t="shared" ca="1" si="62"/>
        <v>-6.7258626246948774E-3</v>
      </c>
      <c r="L307" s="56">
        <f t="shared" ca="1" si="63"/>
        <v>4.5237228046267465E-5</v>
      </c>
      <c r="M307" s="56">
        <f t="shared" ca="1" si="64"/>
        <v>878605682188.078</v>
      </c>
      <c r="N307" s="56">
        <f t="shared" ca="1" si="65"/>
        <v>84887667942.701141</v>
      </c>
      <c r="O307" s="56">
        <f t="shared" ca="1" si="66"/>
        <v>15851563550.124189</v>
      </c>
      <c r="P307" s="13">
        <f t="shared" ca="1" si="67"/>
        <v>6.7258626246948774E-3</v>
      </c>
      <c r="Q307" s="13"/>
      <c r="R307" s="13"/>
      <c r="S307" s="13"/>
    </row>
    <row r="308" spans="1:19">
      <c r="A308" s="13"/>
      <c r="B308" s="13"/>
      <c r="C308" s="13"/>
      <c r="D308" s="118">
        <f t="shared" si="55"/>
        <v>0</v>
      </c>
      <c r="E308" s="118">
        <f t="shared" si="56"/>
        <v>0</v>
      </c>
      <c r="F308" s="56">
        <f t="shared" si="57"/>
        <v>0</v>
      </c>
      <c r="G308" s="56">
        <f t="shared" si="58"/>
        <v>0</v>
      </c>
      <c r="H308" s="56">
        <f t="shared" si="59"/>
        <v>0</v>
      </c>
      <c r="I308" s="56">
        <f t="shared" si="60"/>
        <v>0</v>
      </c>
      <c r="J308" s="56">
        <f t="shared" si="61"/>
        <v>0</v>
      </c>
      <c r="K308" s="56">
        <f t="shared" ca="1" si="62"/>
        <v>-6.7258626246948774E-3</v>
      </c>
      <c r="L308" s="56">
        <f t="shared" ca="1" si="63"/>
        <v>4.5237228046267465E-5</v>
      </c>
      <c r="M308" s="56">
        <f t="shared" ca="1" si="64"/>
        <v>878605682188.078</v>
      </c>
      <c r="N308" s="56">
        <f t="shared" ca="1" si="65"/>
        <v>84887667942.701141</v>
      </c>
      <c r="O308" s="56">
        <f t="shared" ca="1" si="66"/>
        <v>15851563550.124189</v>
      </c>
      <c r="P308" s="13">
        <f t="shared" ca="1" si="67"/>
        <v>6.7258626246948774E-3</v>
      </c>
      <c r="Q308" s="13"/>
      <c r="R308" s="13"/>
      <c r="S308" s="13"/>
    </row>
    <row r="309" spans="1:19">
      <c r="A309" s="13"/>
      <c r="B309" s="13"/>
      <c r="C309" s="13"/>
      <c r="D309" s="118">
        <f t="shared" si="55"/>
        <v>0</v>
      </c>
      <c r="E309" s="118">
        <f t="shared" si="56"/>
        <v>0</v>
      </c>
      <c r="F309" s="56">
        <f t="shared" si="57"/>
        <v>0</v>
      </c>
      <c r="G309" s="56">
        <f t="shared" si="58"/>
        <v>0</v>
      </c>
      <c r="H309" s="56">
        <f t="shared" si="59"/>
        <v>0</v>
      </c>
      <c r="I309" s="56">
        <f t="shared" si="60"/>
        <v>0</v>
      </c>
      <c r="J309" s="56">
        <f t="shared" si="61"/>
        <v>0</v>
      </c>
      <c r="K309" s="56">
        <f t="shared" ca="1" si="62"/>
        <v>-6.7258626246948774E-3</v>
      </c>
      <c r="L309" s="56">
        <f t="shared" ca="1" si="63"/>
        <v>4.5237228046267465E-5</v>
      </c>
      <c r="M309" s="56">
        <f t="shared" ca="1" si="64"/>
        <v>878605682188.078</v>
      </c>
      <c r="N309" s="56">
        <f t="shared" ca="1" si="65"/>
        <v>84887667942.701141</v>
      </c>
      <c r="O309" s="56">
        <f t="shared" ca="1" si="66"/>
        <v>15851563550.124189</v>
      </c>
      <c r="P309" s="13">
        <f t="shared" ca="1" si="67"/>
        <v>6.7258626246948774E-3</v>
      </c>
      <c r="Q309" s="13"/>
      <c r="R309" s="13"/>
      <c r="S309" s="13"/>
    </row>
    <row r="310" spans="1:19">
      <c r="A310" s="13"/>
      <c r="B310" s="13"/>
      <c r="C310" s="13"/>
      <c r="D310" s="118">
        <f t="shared" si="55"/>
        <v>0</v>
      </c>
      <c r="E310" s="118">
        <f t="shared" si="56"/>
        <v>0</v>
      </c>
      <c r="F310" s="56">
        <f t="shared" si="57"/>
        <v>0</v>
      </c>
      <c r="G310" s="56">
        <f t="shared" si="58"/>
        <v>0</v>
      </c>
      <c r="H310" s="56">
        <f t="shared" si="59"/>
        <v>0</v>
      </c>
      <c r="I310" s="56">
        <f t="shared" si="60"/>
        <v>0</v>
      </c>
      <c r="J310" s="56">
        <f t="shared" si="61"/>
        <v>0</v>
      </c>
      <c r="K310" s="56">
        <f t="shared" ca="1" si="62"/>
        <v>-6.7258626246948774E-3</v>
      </c>
      <c r="L310" s="56">
        <f t="shared" ca="1" si="63"/>
        <v>4.5237228046267465E-5</v>
      </c>
      <c r="M310" s="56">
        <f t="shared" ca="1" si="64"/>
        <v>878605682188.078</v>
      </c>
      <c r="N310" s="56">
        <f t="shared" ca="1" si="65"/>
        <v>84887667942.701141</v>
      </c>
      <c r="O310" s="56">
        <f t="shared" ca="1" si="66"/>
        <v>15851563550.124189</v>
      </c>
      <c r="P310" s="13">
        <f t="shared" ca="1" si="67"/>
        <v>6.7258626246948774E-3</v>
      </c>
      <c r="Q310" s="13"/>
      <c r="R310" s="13"/>
      <c r="S310" s="13"/>
    </row>
    <row r="311" spans="1:19">
      <c r="A311" s="13"/>
      <c r="B311" s="13"/>
      <c r="C311" s="13"/>
      <c r="D311" s="118">
        <f t="shared" si="55"/>
        <v>0</v>
      </c>
      <c r="E311" s="118">
        <f t="shared" si="56"/>
        <v>0</v>
      </c>
      <c r="F311" s="56">
        <f t="shared" si="57"/>
        <v>0</v>
      </c>
      <c r="G311" s="56">
        <f t="shared" si="58"/>
        <v>0</v>
      </c>
      <c r="H311" s="56">
        <f t="shared" si="59"/>
        <v>0</v>
      </c>
      <c r="I311" s="56">
        <f t="shared" si="60"/>
        <v>0</v>
      </c>
      <c r="J311" s="56">
        <f t="shared" si="61"/>
        <v>0</v>
      </c>
      <c r="K311" s="56">
        <f t="shared" ca="1" si="62"/>
        <v>-6.7258626246948774E-3</v>
      </c>
      <c r="L311" s="56">
        <f t="shared" ca="1" si="63"/>
        <v>4.5237228046267465E-5</v>
      </c>
      <c r="M311" s="56">
        <f t="shared" ca="1" si="64"/>
        <v>878605682188.078</v>
      </c>
      <c r="N311" s="56">
        <f t="shared" ca="1" si="65"/>
        <v>84887667942.701141</v>
      </c>
      <c r="O311" s="56">
        <f t="shared" ca="1" si="66"/>
        <v>15851563550.124189</v>
      </c>
      <c r="P311" s="13">
        <f t="shared" ca="1" si="67"/>
        <v>6.7258626246948774E-3</v>
      </c>
      <c r="Q311" s="13"/>
      <c r="R311" s="13"/>
      <c r="S311" s="13"/>
    </row>
    <row r="312" spans="1:19">
      <c r="A312" s="13"/>
      <c r="B312" s="13"/>
      <c r="C312" s="13"/>
      <c r="D312" s="118">
        <f t="shared" si="55"/>
        <v>0</v>
      </c>
      <c r="E312" s="118">
        <f t="shared" si="56"/>
        <v>0</v>
      </c>
      <c r="F312" s="56">
        <f t="shared" si="57"/>
        <v>0</v>
      </c>
      <c r="G312" s="56">
        <f t="shared" si="58"/>
        <v>0</v>
      </c>
      <c r="H312" s="56">
        <f t="shared" si="59"/>
        <v>0</v>
      </c>
      <c r="I312" s="56">
        <f t="shared" si="60"/>
        <v>0</v>
      </c>
      <c r="J312" s="56">
        <f t="shared" si="61"/>
        <v>0</v>
      </c>
      <c r="K312" s="56">
        <f t="shared" ca="1" si="62"/>
        <v>-6.7258626246948774E-3</v>
      </c>
      <c r="L312" s="56">
        <f t="shared" ca="1" si="63"/>
        <v>4.5237228046267465E-5</v>
      </c>
      <c r="M312" s="56">
        <f t="shared" ca="1" si="64"/>
        <v>878605682188.078</v>
      </c>
      <c r="N312" s="56">
        <f t="shared" ca="1" si="65"/>
        <v>84887667942.701141</v>
      </c>
      <c r="O312" s="56">
        <f t="shared" ca="1" si="66"/>
        <v>15851563550.124189</v>
      </c>
      <c r="P312" s="13">
        <f t="shared" ca="1" si="67"/>
        <v>6.7258626246948774E-3</v>
      </c>
      <c r="Q312" s="13"/>
      <c r="R312" s="13"/>
      <c r="S312" s="13"/>
    </row>
    <row r="313" spans="1:19">
      <c r="A313" s="13"/>
      <c r="B313" s="13"/>
      <c r="C313" s="13"/>
      <c r="D313" s="118">
        <f t="shared" si="55"/>
        <v>0</v>
      </c>
      <c r="E313" s="118">
        <f t="shared" si="56"/>
        <v>0</v>
      </c>
      <c r="F313" s="56">
        <f t="shared" si="57"/>
        <v>0</v>
      </c>
      <c r="G313" s="56">
        <f t="shared" si="58"/>
        <v>0</v>
      </c>
      <c r="H313" s="56">
        <f t="shared" si="59"/>
        <v>0</v>
      </c>
      <c r="I313" s="56">
        <f t="shared" si="60"/>
        <v>0</v>
      </c>
      <c r="J313" s="56">
        <f t="shared" si="61"/>
        <v>0</v>
      </c>
      <c r="K313" s="56">
        <f t="shared" ca="1" si="62"/>
        <v>-6.7258626246948774E-3</v>
      </c>
      <c r="L313" s="56">
        <f t="shared" ca="1" si="63"/>
        <v>4.5237228046267465E-5</v>
      </c>
      <c r="M313" s="56">
        <f t="shared" ca="1" si="64"/>
        <v>878605682188.078</v>
      </c>
      <c r="N313" s="56">
        <f t="shared" ca="1" si="65"/>
        <v>84887667942.701141</v>
      </c>
      <c r="O313" s="56">
        <f t="shared" ca="1" si="66"/>
        <v>15851563550.124189</v>
      </c>
      <c r="P313" s="13">
        <f t="shared" ca="1" si="67"/>
        <v>6.7258626246948774E-3</v>
      </c>
      <c r="Q313" s="13"/>
      <c r="R313" s="13"/>
      <c r="S313" s="13"/>
    </row>
    <row r="314" spans="1:19">
      <c r="A314" s="13"/>
      <c r="B314" s="13"/>
      <c r="C314" s="13"/>
      <c r="D314" s="118">
        <f t="shared" si="55"/>
        <v>0</v>
      </c>
      <c r="E314" s="118">
        <f t="shared" si="56"/>
        <v>0</v>
      </c>
      <c r="F314" s="56">
        <f t="shared" si="57"/>
        <v>0</v>
      </c>
      <c r="G314" s="56">
        <f t="shared" si="58"/>
        <v>0</v>
      </c>
      <c r="H314" s="56">
        <f t="shared" si="59"/>
        <v>0</v>
      </c>
      <c r="I314" s="56">
        <f t="shared" si="60"/>
        <v>0</v>
      </c>
      <c r="J314" s="56">
        <f t="shared" si="61"/>
        <v>0</v>
      </c>
      <c r="K314" s="56">
        <f t="shared" ca="1" si="62"/>
        <v>-6.7258626246948774E-3</v>
      </c>
      <c r="L314" s="56">
        <f t="shared" ca="1" si="63"/>
        <v>4.5237228046267465E-5</v>
      </c>
      <c r="M314" s="56">
        <f t="shared" ca="1" si="64"/>
        <v>878605682188.078</v>
      </c>
      <c r="N314" s="56">
        <f t="shared" ca="1" si="65"/>
        <v>84887667942.701141</v>
      </c>
      <c r="O314" s="56">
        <f t="shared" ca="1" si="66"/>
        <v>15851563550.124189</v>
      </c>
      <c r="P314" s="13">
        <f t="shared" ca="1" si="67"/>
        <v>6.7258626246948774E-3</v>
      </c>
      <c r="Q314" s="13"/>
      <c r="R314" s="13"/>
      <c r="S314" s="13"/>
    </row>
    <row r="315" spans="1:19">
      <c r="A315" s="13"/>
      <c r="B315" s="13"/>
      <c r="C315" s="13"/>
      <c r="D315" s="118">
        <f t="shared" si="55"/>
        <v>0</v>
      </c>
      <c r="E315" s="118">
        <f t="shared" si="56"/>
        <v>0</v>
      </c>
      <c r="F315" s="56">
        <f t="shared" si="57"/>
        <v>0</v>
      </c>
      <c r="G315" s="56">
        <f t="shared" si="58"/>
        <v>0</v>
      </c>
      <c r="H315" s="56">
        <f t="shared" si="59"/>
        <v>0</v>
      </c>
      <c r="I315" s="56">
        <f t="shared" si="60"/>
        <v>0</v>
      </c>
      <c r="J315" s="56">
        <f t="shared" si="61"/>
        <v>0</v>
      </c>
      <c r="K315" s="56">
        <f t="shared" ca="1" si="62"/>
        <v>-6.7258626246948774E-3</v>
      </c>
      <c r="L315" s="56">
        <f t="shared" ca="1" si="63"/>
        <v>4.5237228046267465E-5</v>
      </c>
      <c r="M315" s="56">
        <f t="shared" ca="1" si="64"/>
        <v>878605682188.078</v>
      </c>
      <c r="N315" s="56">
        <f t="shared" ca="1" si="65"/>
        <v>84887667942.701141</v>
      </c>
      <c r="O315" s="56">
        <f t="shared" ca="1" si="66"/>
        <v>15851563550.124189</v>
      </c>
      <c r="P315" s="13">
        <f t="shared" ca="1" si="67"/>
        <v>6.7258626246948774E-3</v>
      </c>
      <c r="Q315" s="13"/>
      <c r="R315" s="13"/>
      <c r="S315" s="13"/>
    </row>
    <row r="316" spans="1:19">
      <c r="A316" s="13"/>
      <c r="B316" s="13"/>
      <c r="C316" s="13"/>
      <c r="D316" s="118">
        <f t="shared" si="55"/>
        <v>0</v>
      </c>
      <c r="E316" s="118">
        <f t="shared" si="56"/>
        <v>0</v>
      </c>
      <c r="F316" s="56">
        <f t="shared" si="57"/>
        <v>0</v>
      </c>
      <c r="G316" s="56">
        <f t="shared" si="58"/>
        <v>0</v>
      </c>
      <c r="H316" s="56">
        <f t="shared" si="59"/>
        <v>0</v>
      </c>
      <c r="I316" s="56">
        <f t="shared" si="60"/>
        <v>0</v>
      </c>
      <c r="J316" s="56">
        <f t="shared" si="61"/>
        <v>0</v>
      </c>
      <c r="K316" s="56">
        <f t="shared" ca="1" si="62"/>
        <v>-6.7258626246948774E-3</v>
      </c>
      <c r="L316" s="56">
        <f t="shared" ca="1" si="63"/>
        <v>4.5237228046267465E-5</v>
      </c>
      <c r="M316" s="56">
        <f t="shared" ca="1" si="64"/>
        <v>878605682188.078</v>
      </c>
      <c r="N316" s="56">
        <f t="shared" ca="1" si="65"/>
        <v>84887667942.701141</v>
      </c>
      <c r="O316" s="56">
        <f t="shared" ca="1" si="66"/>
        <v>15851563550.124189</v>
      </c>
      <c r="P316" s="13">
        <f t="shared" ca="1" si="67"/>
        <v>6.7258626246948774E-3</v>
      </c>
      <c r="Q316" s="13"/>
      <c r="R316" s="13"/>
      <c r="S316" s="13"/>
    </row>
    <row r="317" spans="1:19">
      <c r="A317" s="13"/>
      <c r="B317" s="13"/>
      <c r="C317" s="13"/>
      <c r="D317" s="118">
        <f t="shared" si="55"/>
        <v>0</v>
      </c>
      <c r="E317" s="118">
        <f t="shared" si="56"/>
        <v>0</v>
      </c>
      <c r="F317" s="56">
        <f t="shared" si="57"/>
        <v>0</v>
      </c>
      <c r="G317" s="56">
        <f t="shared" si="58"/>
        <v>0</v>
      </c>
      <c r="H317" s="56">
        <f t="shared" si="59"/>
        <v>0</v>
      </c>
      <c r="I317" s="56">
        <f t="shared" si="60"/>
        <v>0</v>
      </c>
      <c r="J317" s="56">
        <f t="shared" si="61"/>
        <v>0</v>
      </c>
      <c r="K317" s="56">
        <f t="shared" ca="1" si="62"/>
        <v>-6.7258626246948774E-3</v>
      </c>
      <c r="L317" s="56">
        <f t="shared" ca="1" si="63"/>
        <v>4.5237228046267465E-5</v>
      </c>
      <c r="M317" s="56">
        <f t="shared" ca="1" si="64"/>
        <v>878605682188.078</v>
      </c>
      <c r="N317" s="56">
        <f t="shared" ca="1" si="65"/>
        <v>84887667942.701141</v>
      </c>
      <c r="O317" s="56">
        <f t="shared" ca="1" si="66"/>
        <v>15851563550.124189</v>
      </c>
      <c r="P317" s="13">
        <f t="shared" ca="1" si="67"/>
        <v>6.7258626246948774E-3</v>
      </c>
      <c r="Q317" s="13"/>
      <c r="R317" s="13"/>
      <c r="S317" s="13"/>
    </row>
    <row r="318" spans="1:19">
      <c r="A318" s="13"/>
      <c r="B318" s="13"/>
      <c r="C318" s="13"/>
      <c r="D318" s="118">
        <f t="shared" si="55"/>
        <v>0</v>
      </c>
      <c r="E318" s="118">
        <f t="shared" si="56"/>
        <v>0</v>
      </c>
      <c r="F318" s="56">
        <f t="shared" si="57"/>
        <v>0</v>
      </c>
      <c r="G318" s="56">
        <f t="shared" si="58"/>
        <v>0</v>
      </c>
      <c r="H318" s="56">
        <f t="shared" si="59"/>
        <v>0</v>
      </c>
      <c r="I318" s="56">
        <f t="shared" si="60"/>
        <v>0</v>
      </c>
      <c r="J318" s="56">
        <f t="shared" si="61"/>
        <v>0</v>
      </c>
      <c r="K318" s="56">
        <f t="shared" ca="1" si="62"/>
        <v>-6.7258626246948774E-3</v>
      </c>
      <c r="L318" s="56">
        <f t="shared" ca="1" si="63"/>
        <v>4.5237228046267465E-5</v>
      </c>
      <c r="M318" s="56">
        <f t="shared" ca="1" si="64"/>
        <v>878605682188.078</v>
      </c>
      <c r="N318" s="56">
        <f t="shared" ca="1" si="65"/>
        <v>84887667942.701141</v>
      </c>
      <c r="O318" s="56">
        <f t="shared" ca="1" si="66"/>
        <v>15851563550.124189</v>
      </c>
      <c r="P318" s="13">
        <f t="shared" ca="1" si="67"/>
        <v>6.7258626246948774E-3</v>
      </c>
      <c r="Q318" s="13"/>
      <c r="R318" s="13"/>
      <c r="S318" s="13"/>
    </row>
    <row r="319" spans="1:19">
      <c r="A319" s="13"/>
      <c r="B319" s="13"/>
      <c r="C319" s="13"/>
      <c r="D319" s="118">
        <f t="shared" si="55"/>
        <v>0</v>
      </c>
      <c r="E319" s="118">
        <f t="shared" si="56"/>
        <v>0</v>
      </c>
      <c r="F319" s="56">
        <f t="shared" si="57"/>
        <v>0</v>
      </c>
      <c r="G319" s="56">
        <f t="shared" si="58"/>
        <v>0</v>
      </c>
      <c r="H319" s="56">
        <f t="shared" si="59"/>
        <v>0</v>
      </c>
      <c r="I319" s="56">
        <f t="shared" si="60"/>
        <v>0</v>
      </c>
      <c r="J319" s="56">
        <f t="shared" si="61"/>
        <v>0</v>
      </c>
      <c r="K319" s="56">
        <f t="shared" ca="1" si="62"/>
        <v>-6.7258626246948774E-3</v>
      </c>
      <c r="L319" s="56">
        <f t="shared" ca="1" si="63"/>
        <v>4.5237228046267465E-5</v>
      </c>
      <c r="M319" s="56">
        <f t="shared" ca="1" si="64"/>
        <v>878605682188.078</v>
      </c>
      <c r="N319" s="56">
        <f t="shared" ca="1" si="65"/>
        <v>84887667942.701141</v>
      </c>
      <c r="O319" s="56">
        <f t="shared" ca="1" si="66"/>
        <v>15851563550.124189</v>
      </c>
      <c r="P319" s="13">
        <f t="shared" ca="1" si="67"/>
        <v>6.7258626246948774E-3</v>
      </c>
      <c r="Q319" s="13"/>
      <c r="R319" s="13"/>
      <c r="S319" s="13"/>
    </row>
    <row r="320" spans="1:19">
      <c r="A320" s="13"/>
      <c r="B320" s="13"/>
      <c r="C320" s="13"/>
      <c r="D320" s="118">
        <f t="shared" si="55"/>
        <v>0</v>
      </c>
      <c r="E320" s="118">
        <f t="shared" si="56"/>
        <v>0</v>
      </c>
      <c r="F320" s="56">
        <f t="shared" si="57"/>
        <v>0</v>
      </c>
      <c r="G320" s="56">
        <f t="shared" si="58"/>
        <v>0</v>
      </c>
      <c r="H320" s="56">
        <f t="shared" si="59"/>
        <v>0</v>
      </c>
      <c r="I320" s="56">
        <f t="shared" si="60"/>
        <v>0</v>
      </c>
      <c r="J320" s="56">
        <f t="shared" si="61"/>
        <v>0</v>
      </c>
      <c r="K320" s="56">
        <f t="shared" ca="1" si="62"/>
        <v>-6.7258626246948774E-3</v>
      </c>
      <c r="L320" s="56">
        <f t="shared" ca="1" si="63"/>
        <v>4.5237228046267465E-5</v>
      </c>
      <c r="M320" s="56">
        <f t="shared" ca="1" si="64"/>
        <v>878605682188.078</v>
      </c>
      <c r="N320" s="56">
        <f t="shared" ca="1" si="65"/>
        <v>84887667942.701141</v>
      </c>
      <c r="O320" s="56">
        <f t="shared" ca="1" si="66"/>
        <v>15851563550.124189</v>
      </c>
      <c r="P320" s="13">
        <f t="shared" ca="1" si="67"/>
        <v>6.7258626246948774E-3</v>
      </c>
      <c r="Q320" s="13"/>
      <c r="R320" s="13"/>
      <c r="S320" s="13"/>
    </row>
    <row r="321" spans="1:19">
      <c r="A321" s="13"/>
      <c r="B321" s="13"/>
      <c r="C321" s="13"/>
      <c r="D321" s="118">
        <f t="shared" si="55"/>
        <v>0</v>
      </c>
      <c r="E321" s="118">
        <f t="shared" si="56"/>
        <v>0</v>
      </c>
      <c r="F321" s="56">
        <f t="shared" si="57"/>
        <v>0</v>
      </c>
      <c r="G321" s="56">
        <f t="shared" si="58"/>
        <v>0</v>
      </c>
      <c r="H321" s="56">
        <f t="shared" si="59"/>
        <v>0</v>
      </c>
      <c r="I321" s="56">
        <f t="shared" si="60"/>
        <v>0</v>
      </c>
      <c r="J321" s="56">
        <f t="shared" si="61"/>
        <v>0</v>
      </c>
      <c r="K321" s="56">
        <f t="shared" ca="1" si="62"/>
        <v>-6.7258626246948774E-3</v>
      </c>
      <c r="L321" s="56">
        <f t="shared" ca="1" si="63"/>
        <v>4.5237228046267465E-5</v>
      </c>
      <c r="M321" s="56">
        <f t="shared" ca="1" si="64"/>
        <v>878605682188.078</v>
      </c>
      <c r="N321" s="56">
        <f t="shared" ca="1" si="65"/>
        <v>84887667942.701141</v>
      </c>
      <c r="O321" s="56">
        <f t="shared" ca="1" si="66"/>
        <v>15851563550.124189</v>
      </c>
      <c r="P321" s="13">
        <f t="shared" ca="1" si="67"/>
        <v>6.7258626246948774E-3</v>
      </c>
      <c r="Q321" s="13"/>
      <c r="R321" s="13"/>
      <c r="S321" s="13"/>
    </row>
    <row r="322" spans="1:19">
      <c r="A322" s="13"/>
      <c r="B322" s="13"/>
      <c r="C322" s="13"/>
      <c r="D322" s="118">
        <f t="shared" si="55"/>
        <v>0</v>
      </c>
      <c r="E322" s="118">
        <f t="shared" si="56"/>
        <v>0</v>
      </c>
      <c r="F322" s="56">
        <f t="shared" si="57"/>
        <v>0</v>
      </c>
      <c r="G322" s="56">
        <f t="shared" si="58"/>
        <v>0</v>
      </c>
      <c r="H322" s="56">
        <f t="shared" si="59"/>
        <v>0</v>
      </c>
      <c r="I322" s="56">
        <f t="shared" si="60"/>
        <v>0</v>
      </c>
      <c r="J322" s="56">
        <f t="shared" si="61"/>
        <v>0</v>
      </c>
      <c r="K322" s="56">
        <f t="shared" ca="1" si="62"/>
        <v>-6.7258626246948774E-3</v>
      </c>
      <c r="L322" s="56">
        <f t="shared" ca="1" si="63"/>
        <v>4.5237228046267465E-5</v>
      </c>
      <c r="M322" s="56">
        <f t="shared" ca="1" si="64"/>
        <v>878605682188.078</v>
      </c>
      <c r="N322" s="56">
        <f t="shared" ca="1" si="65"/>
        <v>84887667942.701141</v>
      </c>
      <c r="O322" s="56">
        <f t="shared" ca="1" si="66"/>
        <v>15851563550.124189</v>
      </c>
      <c r="P322" s="13">
        <f t="shared" ca="1" si="67"/>
        <v>6.7258626246948774E-3</v>
      </c>
      <c r="Q322" s="13"/>
      <c r="R322" s="13"/>
      <c r="S322" s="13"/>
    </row>
    <row r="323" spans="1:19">
      <c r="A323" s="13"/>
      <c r="B323" s="13"/>
      <c r="C323" s="13"/>
      <c r="D323" s="118">
        <f t="shared" si="55"/>
        <v>0</v>
      </c>
      <c r="E323" s="118">
        <f t="shared" si="56"/>
        <v>0</v>
      </c>
      <c r="F323" s="56">
        <f t="shared" si="57"/>
        <v>0</v>
      </c>
      <c r="G323" s="56">
        <f t="shared" si="58"/>
        <v>0</v>
      </c>
      <c r="H323" s="56">
        <f t="shared" si="59"/>
        <v>0</v>
      </c>
      <c r="I323" s="56">
        <f t="shared" si="60"/>
        <v>0</v>
      </c>
      <c r="J323" s="56">
        <f t="shared" si="61"/>
        <v>0</v>
      </c>
      <c r="K323" s="56">
        <f t="shared" ca="1" si="62"/>
        <v>-6.7258626246948774E-3</v>
      </c>
      <c r="L323" s="56">
        <f t="shared" ca="1" si="63"/>
        <v>4.5237228046267465E-5</v>
      </c>
      <c r="M323" s="56">
        <f t="shared" ca="1" si="64"/>
        <v>878605682188.078</v>
      </c>
      <c r="N323" s="56">
        <f t="shared" ca="1" si="65"/>
        <v>84887667942.701141</v>
      </c>
      <c r="O323" s="56">
        <f t="shared" ca="1" si="66"/>
        <v>15851563550.124189</v>
      </c>
      <c r="P323" s="13">
        <f t="shared" ca="1" si="67"/>
        <v>6.7258626246948774E-3</v>
      </c>
      <c r="Q323" s="13"/>
      <c r="R323" s="13"/>
      <c r="S323" s="13"/>
    </row>
    <row r="324" spans="1:19">
      <c r="A324" s="13"/>
      <c r="B324" s="13"/>
      <c r="C324" s="13"/>
      <c r="D324" s="118">
        <f t="shared" si="55"/>
        <v>0</v>
      </c>
      <c r="E324" s="118">
        <f t="shared" si="56"/>
        <v>0</v>
      </c>
      <c r="F324" s="56">
        <f t="shared" si="57"/>
        <v>0</v>
      </c>
      <c r="G324" s="56">
        <f t="shared" si="58"/>
        <v>0</v>
      </c>
      <c r="H324" s="56">
        <f t="shared" si="59"/>
        <v>0</v>
      </c>
      <c r="I324" s="56">
        <f t="shared" si="60"/>
        <v>0</v>
      </c>
      <c r="J324" s="56">
        <f t="shared" si="61"/>
        <v>0</v>
      </c>
      <c r="K324" s="56">
        <f t="shared" ca="1" si="62"/>
        <v>-6.7258626246948774E-3</v>
      </c>
      <c r="L324" s="56">
        <f t="shared" ca="1" si="63"/>
        <v>4.5237228046267465E-5</v>
      </c>
      <c r="M324" s="56">
        <f t="shared" ca="1" si="64"/>
        <v>878605682188.078</v>
      </c>
      <c r="N324" s="56">
        <f t="shared" ca="1" si="65"/>
        <v>84887667942.701141</v>
      </c>
      <c r="O324" s="56">
        <f t="shared" ca="1" si="66"/>
        <v>15851563550.124189</v>
      </c>
      <c r="P324" s="13">
        <f t="shared" ca="1" si="67"/>
        <v>6.7258626246948774E-3</v>
      </c>
      <c r="Q324" s="13"/>
      <c r="R324" s="13"/>
      <c r="S324" s="13"/>
    </row>
    <row r="325" spans="1:19">
      <c r="A325" s="13"/>
      <c r="B325" s="13"/>
      <c r="C325" s="13"/>
      <c r="D325" s="118">
        <f t="shared" si="55"/>
        <v>0</v>
      </c>
      <c r="E325" s="118">
        <f t="shared" si="56"/>
        <v>0</v>
      </c>
      <c r="F325" s="56">
        <f t="shared" si="57"/>
        <v>0</v>
      </c>
      <c r="G325" s="56">
        <f t="shared" si="58"/>
        <v>0</v>
      </c>
      <c r="H325" s="56">
        <f t="shared" si="59"/>
        <v>0</v>
      </c>
      <c r="I325" s="56">
        <f t="shared" si="60"/>
        <v>0</v>
      </c>
      <c r="J325" s="56">
        <f t="shared" si="61"/>
        <v>0</v>
      </c>
      <c r="K325" s="56">
        <f t="shared" ca="1" si="62"/>
        <v>-6.7258626246948774E-3</v>
      </c>
      <c r="L325" s="56">
        <f t="shared" ca="1" si="63"/>
        <v>4.5237228046267465E-5</v>
      </c>
      <c r="M325" s="56">
        <f t="shared" ca="1" si="64"/>
        <v>878605682188.078</v>
      </c>
      <c r="N325" s="56">
        <f t="shared" ca="1" si="65"/>
        <v>84887667942.701141</v>
      </c>
      <c r="O325" s="56">
        <f t="shared" ca="1" si="66"/>
        <v>15851563550.124189</v>
      </c>
      <c r="P325" s="13">
        <f t="shared" ca="1" si="67"/>
        <v>6.7258626246948774E-3</v>
      </c>
      <c r="Q325" s="13"/>
      <c r="R325" s="13"/>
      <c r="S325" s="13"/>
    </row>
    <row r="326" spans="1:19">
      <c r="A326" s="13"/>
      <c r="B326" s="13"/>
      <c r="C326" s="13"/>
      <c r="D326" s="118">
        <f t="shared" si="55"/>
        <v>0</v>
      </c>
      <c r="E326" s="118">
        <f t="shared" si="56"/>
        <v>0</v>
      </c>
      <c r="F326" s="56">
        <f t="shared" si="57"/>
        <v>0</v>
      </c>
      <c r="G326" s="56">
        <f t="shared" si="58"/>
        <v>0</v>
      </c>
      <c r="H326" s="56">
        <f t="shared" si="59"/>
        <v>0</v>
      </c>
      <c r="I326" s="56">
        <f t="shared" si="60"/>
        <v>0</v>
      </c>
      <c r="J326" s="56">
        <f t="shared" si="61"/>
        <v>0</v>
      </c>
      <c r="K326" s="56">
        <f t="shared" ca="1" si="62"/>
        <v>-6.7258626246948774E-3</v>
      </c>
      <c r="L326" s="56">
        <f t="shared" ca="1" si="63"/>
        <v>4.5237228046267465E-5</v>
      </c>
      <c r="M326" s="56">
        <f t="shared" ca="1" si="64"/>
        <v>878605682188.078</v>
      </c>
      <c r="N326" s="56">
        <f t="shared" ca="1" si="65"/>
        <v>84887667942.701141</v>
      </c>
      <c r="O326" s="56">
        <f t="shared" ca="1" si="66"/>
        <v>15851563550.124189</v>
      </c>
      <c r="P326" s="13">
        <f t="shared" ca="1" si="67"/>
        <v>6.7258626246948774E-3</v>
      </c>
      <c r="Q326" s="13"/>
      <c r="R326" s="13"/>
      <c r="S326" s="13"/>
    </row>
    <row r="327" spans="1:19">
      <c r="A327" s="13"/>
      <c r="B327" s="13"/>
      <c r="C327" s="13"/>
      <c r="D327" s="118">
        <f t="shared" si="55"/>
        <v>0</v>
      </c>
      <c r="E327" s="118">
        <f t="shared" si="56"/>
        <v>0</v>
      </c>
      <c r="F327" s="56">
        <f t="shared" si="57"/>
        <v>0</v>
      </c>
      <c r="G327" s="56">
        <f t="shared" si="58"/>
        <v>0</v>
      </c>
      <c r="H327" s="56">
        <f t="shared" si="59"/>
        <v>0</v>
      </c>
      <c r="I327" s="56">
        <f t="shared" si="60"/>
        <v>0</v>
      </c>
      <c r="J327" s="56">
        <f t="shared" si="61"/>
        <v>0</v>
      </c>
      <c r="K327" s="56">
        <f t="shared" ca="1" si="62"/>
        <v>-6.7258626246948774E-3</v>
      </c>
      <c r="L327" s="56">
        <f t="shared" ca="1" si="63"/>
        <v>4.5237228046267465E-5</v>
      </c>
      <c r="M327" s="56">
        <f t="shared" ca="1" si="64"/>
        <v>878605682188.078</v>
      </c>
      <c r="N327" s="56">
        <f t="shared" ca="1" si="65"/>
        <v>84887667942.701141</v>
      </c>
      <c r="O327" s="56">
        <f t="shared" ca="1" si="66"/>
        <v>15851563550.124189</v>
      </c>
      <c r="P327" s="13">
        <f t="shared" ca="1" si="67"/>
        <v>6.7258626246948774E-3</v>
      </c>
      <c r="Q327" s="13"/>
      <c r="R327" s="13"/>
      <c r="S327" s="13"/>
    </row>
    <row r="328" spans="1:19">
      <c r="A328" s="13"/>
      <c r="B328" s="13"/>
      <c r="C328" s="13"/>
      <c r="D328" s="118">
        <f t="shared" si="55"/>
        <v>0</v>
      </c>
      <c r="E328" s="118">
        <f t="shared" si="56"/>
        <v>0</v>
      </c>
      <c r="F328" s="56">
        <f t="shared" si="57"/>
        <v>0</v>
      </c>
      <c r="G328" s="56">
        <f t="shared" si="58"/>
        <v>0</v>
      </c>
      <c r="H328" s="56">
        <f t="shared" si="59"/>
        <v>0</v>
      </c>
      <c r="I328" s="56">
        <f t="shared" si="60"/>
        <v>0</v>
      </c>
      <c r="J328" s="56">
        <f t="shared" si="61"/>
        <v>0</v>
      </c>
      <c r="K328" s="56">
        <f t="shared" ca="1" si="62"/>
        <v>-6.7258626246948774E-3</v>
      </c>
      <c r="L328" s="56">
        <f t="shared" ca="1" si="63"/>
        <v>4.5237228046267465E-5</v>
      </c>
      <c r="M328" s="56">
        <f t="shared" ca="1" si="64"/>
        <v>878605682188.078</v>
      </c>
      <c r="N328" s="56">
        <f t="shared" ca="1" si="65"/>
        <v>84887667942.701141</v>
      </c>
      <c r="O328" s="56">
        <f t="shared" ca="1" si="66"/>
        <v>15851563550.124189</v>
      </c>
      <c r="P328" s="13">
        <f t="shared" ca="1" si="67"/>
        <v>6.7258626246948774E-3</v>
      </c>
      <c r="Q328" s="13"/>
      <c r="R328" s="13"/>
      <c r="S328" s="13"/>
    </row>
    <row r="329" spans="1:19">
      <c r="A329" s="13"/>
      <c r="B329" s="13"/>
      <c r="C329" s="13"/>
      <c r="D329" s="118">
        <f t="shared" si="55"/>
        <v>0</v>
      </c>
      <c r="E329" s="118">
        <f t="shared" si="56"/>
        <v>0</v>
      </c>
      <c r="F329" s="56">
        <f t="shared" si="57"/>
        <v>0</v>
      </c>
      <c r="G329" s="56">
        <f t="shared" si="58"/>
        <v>0</v>
      </c>
      <c r="H329" s="56">
        <f t="shared" si="59"/>
        <v>0</v>
      </c>
      <c r="I329" s="56">
        <f t="shared" si="60"/>
        <v>0</v>
      </c>
      <c r="J329" s="56">
        <f t="shared" si="61"/>
        <v>0</v>
      </c>
      <c r="K329" s="56">
        <f t="shared" ca="1" si="62"/>
        <v>-6.7258626246948774E-3</v>
      </c>
      <c r="L329" s="56">
        <f t="shared" ca="1" si="63"/>
        <v>4.5237228046267465E-5</v>
      </c>
      <c r="M329" s="56">
        <f t="shared" ca="1" si="64"/>
        <v>878605682188.078</v>
      </c>
      <c r="N329" s="56">
        <f t="shared" ca="1" si="65"/>
        <v>84887667942.701141</v>
      </c>
      <c r="O329" s="56">
        <f t="shared" ca="1" si="66"/>
        <v>15851563550.124189</v>
      </c>
      <c r="P329" s="13">
        <f t="shared" ca="1" si="67"/>
        <v>6.7258626246948774E-3</v>
      </c>
      <c r="Q329" s="13"/>
      <c r="R329" s="13"/>
      <c r="S329" s="13"/>
    </row>
    <row r="330" spans="1:19">
      <c r="A330" s="13"/>
      <c r="B330" s="13"/>
      <c r="C330" s="13"/>
      <c r="D330" s="118">
        <f t="shared" si="55"/>
        <v>0</v>
      </c>
      <c r="E330" s="118">
        <f t="shared" si="56"/>
        <v>0</v>
      </c>
      <c r="F330" s="56">
        <f t="shared" si="57"/>
        <v>0</v>
      </c>
      <c r="G330" s="56">
        <f t="shared" si="58"/>
        <v>0</v>
      </c>
      <c r="H330" s="56">
        <f t="shared" si="59"/>
        <v>0</v>
      </c>
      <c r="I330" s="56">
        <f t="shared" si="60"/>
        <v>0</v>
      </c>
      <c r="J330" s="56">
        <f t="shared" si="61"/>
        <v>0</v>
      </c>
      <c r="K330" s="56">
        <f t="shared" ca="1" si="62"/>
        <v>-6.7258626246948774E-3</v>
      </c>
      <c r="L330" s="56">
        <f t="shared" ca="1" si="63"/>
        <v>4.5237228046267465E-5</v>
      </c>
      <c r="M330" s="56">
        <f t="shared" ca="1" si="64"/>
        <v>878605682188.078</v>
      </c>
      <c r="N330" s="56">
        <f t="shared" ca="1" si="65"/>
        <v>84887667942.701141</v>
      </c>
      <c r="O330" s="56">
        <f t="shared" ca="1" si="66"/>
        <v>15851563550.124189</v>
      </c>
      <c r="P330" s="13">
        <f t="shared" ca="1" si="67"/>
        <v>6.7258626246948774E-3</v>
      </c>
      <c r="Q330" s="13"/>
      <c r="R330" s="13"/>
      <c r="S330" s="13"/>
    </row>
    <row r="331" spans="1:19">
      <c r="A331" s="13"/>
      <c r="B331" s="13"/>
      <c r="C331" s="13"/>
      <c r="D331" s="118">
        <f t="shared" si="55"/>
        <v>0</v>
      </c>
      <c r="E331" s="118">
        <f t="shared" si="56"/>
        <v>0</v>
      </c>
      <c r="F331" s="56">
        <f t="shared" si="57"/>
        <v>0</v>
      </c>
      <c r="G331" s="56">
        <f t="shared" si="58"/>
        <v>0</v>
      </c>
      <c r="H331" s="56">
        <f t="shared" si="59"/>
        <v>0</v>
      </c>
      <c r="I331" s="56">
        <f t="shared" si="60"/>
        <v>0</v>
      </c>
      <c r="J331" s="56">
        <f t="shared" si="61"/>
        <v>0</v>
      </c>
      <c r="K331" s="56">
        <f t="shared" ca="1" si="62"/>
        <v>-6.7258626246948774E-3</v>
      </c>
      <c r="L331" s="56">
        <f t="shared" ca="1" si="63"/>
        <v>4.5237228046267465E-5</v>
      </c>
      <c r="M331" s="56">
        <f t="shared" ca="1" si="64"/>
        <v>878605682188.078</v>
      </c>
      <c r="N331" s="56">
        <f t="shared" ca="1" si="65"/>
        <v>84887667942.701141</v>
      </c>
      <c r="O331" s="56">
        <f t="shared" ca="1" si="66"/>
        <v>15851563550.124189</v>
      </c>
      <c r="P331" s="13">
        <f t="shared" ca="1" si="67"/>
        <v>6.7258626246948774E-3</v>
      </c>
      <c r="Q331" s="13"/>
      <c r="R331" s="13"/>
      <c r="S331" s="13"/>
    </row>
    <row r="332" spans="1:19">
      <c r="A332" s="13"/>
      <c r="B332" s="13"/>
      <c r="C332" s="13"/>
      <c r="D332" s="118">
        <f t="shared" si="55"/>
        <v>0</v>
      </c>
      <c r="E332" s="118">
        <f t="shared" si="56"/>
        <v>0</v>
      </c>
      <c r="F332" s="56">
        <f t="shared" si="57"/>
        <v>0</v>
      </c>
      <c r="G332" s="56">
        <f t="shared" si="58"/>
        <v>0</v>
      </c>
      <c r="H332" s="56">
        <f t="shared" si="59"/>
        <v>0</v>
      </c>
      <c r="I332" s="56">
        <f t="shared" si="60"/>
        <v>0</v>
      </c>
      <c r="J332" s="56">
        <f t="shared" si="61"/>
        <v>0</v>
      </c>
      <c r="K332" s="56">
        <f t="shared" ca="1" si="62"/>
        <v>-6.7258626246948774E-3</v>
      </c>
      <c r="L332" s="56">
        <f t="shared" ca="1" si="63"/>
        <v>4.5237228046267465E-5</v>
      </c>
      <c r="M332" s="56">
        <f t="shared" ca="1" si="64"/>
        <v>878605682188.078</v>
      </c>
      <c r="N332" s="56">
        <f t="shared" ca="1" si="65"/>
        <v>84887667942.701141</v>
      </c>
      <c r="O332" s="56">
        <f t="shared" ca="1" si="66"/>
        <v>15851563550.124189</v>
      </c>
      <c r="P332" s="13">
        <f t="shared" ca="1" si="67"/>
        <v>6.7258626246948774E-3</v>
      </c>
      <c r="Q332" s="13"/>
      <c r="R332" s="13"/>
      <c r="S332" s="13"/>
    </row>
    <row r="333" spans="1:19">
      <c r="A333" s="13"/>
      <c r="B333" s="13"/>
      <c r="C333" s="13"/>
      <c r="D333" s="118">
        <f t="shared" si="55"/>
        <v>0</v>
      </c>
      <c r="E333" s="118">
        <f t="shared" si="56"/>
        <v>0</v>
      </c>
      <c r="F333" s="56">
        <f t="shared" si="57"/>
        <v>0</v>
      </c>
      <c r="G333" s="56">
        <f t="shared" si="58"/>
        <v>0</v>
      </c>
      <c r="H333" s="56">
        <f t="shared" si="59"/>
        <v>0</v>
      </c>
      <c r="I333" s="56">
        <f t="shared" si="60"/>
        <v>0</v>
      </c>
      <c r="J333" s="56">
        <f t="shared" si="61"/>
        <v>0</v>
      </c>
      <c r="K333" s="56">
        <f t="shared" ca="1" si="62"/>
        <v>-6.7258626246948774E-3</v>
      </c>
      <c r="L333" s="56">
        <f t="shared" ca="1" si="63"/>
        <v>4.5237228046267465E-5</v>
      </c>
      <c r="M333" s="56">
        <f t="shared" ca="1" si="64"/>
        <v>878605682188.078</v>
      </c>
      <c r="N333" s="56">
        <f t="shared" ca="1" si="65"/>
        <v>84887667942.701141</v>
      </c>
      <c r="O333" s="56">
        <f t="shared" ca="1" si="66"/>
        <v>15851563550.124189</v>
      </c>
      <c r="P333" s="13">
        <f t="shared" ca="1" si="67"/>
        <v>6.7258626246948774E-3</v>
      </c>
      <c r="Q333" s="13"/>
      <c r="R333" s="13"/>
      <c r="S333" s="13"/>
    </row>
    <row r="334" spans="1:19">
      <c r="A334" s="13"/>
      <c r="B334" s="13"/>
      <c r="C334" s="13"/>
      <c r="D334" s="118">
        <f t="shared" si="55"/>
        <v>0</v>
      </c>
      <c r="E334" s="118">
        <f t="shared" si="56"/>
        <v>0</v>
      </c>
      <c r="F334" s="56">
        <f t="shared" si="57"/>
        <v>0</v>
      </c>
      <c r="G334" s="56">
        <f t="shared" si="58"/>
        <v>0</v>
      </c>
      <c r="H334" s="56">
        <f t="shared" si="59"/>
        <v>0</v>
      </c>
      <c r="I334" s="56">
        <f t="shared" si="60"/>
        <v>0</v>
      </c>
      <c r="J334" s="56">
        <f t="shared" si="61"/>
        <v>0</v>
      </c>
      <c r="K334" s="56">
        <f t="shared" ca="1" si="62"/>
        <v>-6.7258626246948774E-3</v>
      </c>
      <c r="L334" s="56">
        <f t="shared" ca="1" si="63"/>
        <v>4.5237228046267465E-5</v>
      </c>
      <c r="M334" s="56">
        <f t="shared" ca="1" si="64"/>
        <v>878605682188.078</v>
      </c>
      <c r="N334" s="56">
        <f t="shared" ca="1" si="65"/>
        <v>84887667942.701141</v>
      </c>
      <c r="O334" s="56">
        <f t="shared" ca="1" si="66"/>
        <v>15851563550.124189</v>
      </c>
      <c r="P334" s="13">
        <f t="shared" ca="1" si="67"/>
        <v>6.7258626246948774E-3</v>
      </c>
      <c r="Q334" s="13"/>
      <c r="R334" s="13"/>
      <c r="S334" s="13"/>
    </row>
    <row r="335" spans="1:19">
      <c r="A335" s="13"/>
      <c r="B335" s="13"/>
      <c r="C335" s="13"/>
      <c r="D335" s="118">
        <f t="shared" si="55"/>
        <v>0</v>
      </c>
      <c r="E335" s="118">
        <f t="shared" si="56"/>
        <v>0</v>
      </c>
      <c r="F335" s="56">
        <f t="shared" si="57"/>
        <v>0</v>
      </c>
      <c r="G335" s="56">
        <f t="shared" si="58"/>
        <v>0</v>
      </c>
      <c r="H335" s="56">
        <f t="shared" si="59"/>
        <v>0</v>
      </c>
      <c r="I335" s="56">
        <f t="shared" si="60"/>
        <v>0</v>
      </c>
      <c r="J335" s="56">
        <f t="shared" si="61"/>
        <v>0</v>
      </c>
      <c r="K335" s="56">
        <f t="shared" ca="1" si="62"/>
        <v>-6.7258626246948774E-3</v>
      </c>
      <c r="L335" s="56">
        <f t="shared" ca="1" si="63"/>
        <v>4.5237228046267465E-5</v>
      </c>
      <c r="M335" s="56">
        <f t="shared" ca="1" si="64"/>
        <v>878605682188.078</v>
      </c>
      <c r="N335" s="56">
        <f t="shared" ca="1" si="65"/>
        <v>84887667942.701141</v>
      </c>
      <c r="O335" s="56">
        <f t="shared" ca="1" si="66"/>
        <v>15851563550.124189</v>
      </c>
      <c r="P335" s="13">
        <f t="shared" ca="1" si="67"/>
        <v>6.7258626246948774E-3</v>
      </c>
      <c r="Q335" s="13"/>
      <c r="R335" s="13"/>
      <c r="S335" s="13"/>
    </row>
    <row r="336" spans="1:19">
      <c r="A336" s="13"/>
      <c r="B336" s="13"/>
      <c r="C336" s="13"/>
      <c r="D336" s="118">
        <f t="shared" si="55"/>
        <v>0</v>
      </c>
      <c r="E336" s="118">
        <f t="shared" si="56"/>
        <v>0</v>
      </c>
      <c r="F336" s="56">
        <f t="shared" si="57"/>
        <v>0</v>
      </c>
      <c r="G336" s="56">
        <f t="shared" si="58"/>
        <v>0</v>
      </c>
      <c r="H336" s="56">
        <f t="shared" si="59"/>
        <v>0</v>
      </c>
      <c r="I336" s="56">
        <f t="shared" si="60"/>
        <v>0</v>
      </c>
      <c r="J336" s="56">
        <f t="shared" si="61"/>
        <v>0</v>
      </c>
      <c r="K336" s="56">
        <f t="shared" ca="1" si="62"/>
        <v>-6.7258626246948774E-3</v>
      </c>
      <c r="L336" s="56">
        <f t="shared" ca="1" si="63"/>
        <v>4.5237228046267465E-5</v>
      </c>
      <c r="M336" s="56">
        <f t="shared" ca="1" si="64"/>
        <v>878605682188.078</v>
      </c>
      <c r="N336" s="56">
        <f t="shared" ca="1" si="65"/>
        <v>84887667942.701141</v>
      </c>
      <c r="O336" s="56">
        <f t="shared" ca="1" si="66"/>
        <v>15851563550.124189</v>
      </c>
      <c r="P336" s="13">
        <f t="shared" ca="1" si="67"/>
        <v>6.7258626246948774E-3</v>
      </c>
      <c r="Q336" s="13"/>
      <c r="R336" s="13"/>
      <c r="S336" s="13"/>
    </row>
    <row r="337" spans="1:19">
      <c r="A337" s="13"/>
      <c r="B337" s="13"/>
      <c r="C337" s="13"/>
      <c r="D337" s="118">
        <f t="shared" si="55"/>
        <v>0</v>
      </c>
      <c r="E337" s="118">
        <f t="shared" si="56"/>
        <v>0</v>
      </c>
      <c r="F337" s="56">
        <f t="shared" si="57"/>
        <v>0</v>
      </c>
      <c r="G337" s="56">
        <f t="shared" si="58"/>
        <v>0</v>
      </c>
      <c r="H337" s="56">
        <f t="shared" si="59"/>
        <v>0</v>
      </c>
      <c r="I337" s="56">
        <f t="shared" si="60"/>
        <v>0</v>
      </c>
      <c r="J337" s="56">
        <f t="shared" si="61"/>
        <v>0</v>
      </c>
      <c r="K337" s="56">
        <f t="shared" ca="1" si="62"/>
        <v>-6.7258626246948774E-3</v>
      </c>
      <c r="L337" s="56">
        <f t="shared" ca="1" si="63"/>
        <v>4.5237228046267465E-5</v>
      </c>
      <c r="M337" s="56">
        <f t="shared" ca="1" si="64"/>
        <v>878605682188.078</v>
      </c>
      <c r="N337" s="56">
        <f t="shared" ca="1" si="65"/>
        <v>84887667942.701141</v>
      </c>
      <c r="O337" s="56">
        <f t="shared" ca="1" si="66"/>
        <v>15851563550.124189</v>
      </c>
      <c r="P337" s="13">
        <f t="shared" ca="1" si="67"/>
        <v>6.7258626246948774E-3</v>
      </c>
      <c r="Q337" s="13"/>
      <c r="R337" s="13"/>
      <c r="S337" s="13"/>
    </row>
    <row r="338" spans="1:19">
      <c r="A338" s="13"/>
      <c r="B338" s="13"/>
      <c r="C338" s="13"/>
      <c r="D338" s="118">
        <f t="shared" si="55"/>
        <v>0</v>
      </c>
      <c r="E338" s="118">
        <f t="shared" si="56"/>
        <v>0</v>
      </c>
      <c r="F338" s="56">
        <f t="shared" si="57"/>
        <v>0</v>
      </c>
      <c r="G338" s="56">
        <f t="shared" si="58"/>
        <v>0</v>
      </c>
      <c r="H338" s="56">
        <f t="shared" si="59"/>
        <v>0</v>
      </c>
      <c r="I338" s="56">
        <f t="shared" si="60"/>
        <v>0</v>
      </c>
      <c r="J338" s="56">
        <f t="shared" si="61"/>
        <v>0</v>
      </c>
      <c r="K338" s="56">
        <f t="shared" ca="1" si="62"/>
        <v>-6.7258626246948774E-3</v>
      </c>
      <c r="L338" s="56">
        <f t="shared" ca="1" si="63"/>
        <v>4.5237228046267465E-5</v>
      </c>
      <c r="M338" s="56">
        <f t="shared" ca="1" si="64"/>
        <v>878605682188.078</v>
      </c>
      <c r="N338" s="56">
        <f t="shared" ca="1" si="65"/>
        <v>84887667942.701141</v>
      </c>
      <c r="O338" s="56">
        <f t="shared" ca="1" si="66"/>
        <v>15851563550.124189</v>
      </c>
      <c r="P338" s="13">
        <f t="shared" ca="1" si="67"/>
        <v>6.7258626246948774E-3</v>
      </c>
      <c r="Q338" s="13"/>
      <c r="R338" s="13"/>
      <c r="S338" s="13"/>
    </row>
    <row r="339" spans="1:19">
      <c r="A339" s="13"/>
      <c r="B339" s="13"/>
      <c r="C339" s="13"/>
      <c r="D339" s="118">
        <f t="shared" si="55"/>
        <v>0</v>
      </c>
      <c r="E339" s="118">
        <f t="shared" si="56"/>
        <v>0</v>
      </c>
      <c r="F339" s="56">
        <f t="shared" si="57"/>
        <v>0</v>
      </c>
      <c r="G339" s="56">
        <f t="shared" si="58"/>
        <v>0</v>
      </c>
      <c r="H339" s="56">
        <f t="shared" si="59"/>
        <v>0</v>
      </c>
      <c r="I339" s="56">
        <f t="shared" si="60"/>
        <v>0</v>
      </c>
      <c r="J339" s="56">
        <f t="shared" si="61"/>
        <v>0</v>
      </c>
      <c r="K339" s="56">
        <f t="shared" ca="1" si="62"/>
        <v>-6.7258626246948774E-3</v>
      </c>
      <c r="L339" s="56">
        <f t="shared" ca="1" si="63"/>
        <v>4.5237228046267465E-5</v>
      </c>
      <c r="M339" s="56">
        <f t="shared" ca="1" si="64"/>
        <v>878605682188.078</v>
      </c>
      <c r="N339" s="56">
        <f t="shared" ca="1" si="65"/>
        <v>84887667942.701141</v>
      </c>
      <c r="O339" s="56">
        <f t="shared" ca="1" si="66"/>
        <v>15851563550.124189</v>
      </c>
      <c r="P339" s="13">
        <f t="shared" ca="1" si="67"/>
        <v>6.7258626246948774E-3</v>
      </c>
      <c r="Q339" s="13"/>
      <c r="R339" s="13"/>
      <c r="S339" s="13"/>
    </row>
    <row r="340" spans="1:19">
      <c r="A340" s="13"/>
      <c r="B340" s="13"/>
      <c r="C340" s="13"/>
      <c r="D340" s="118">
        <f t="shared" si="55"/>
        <v>0</v>
      </c>
      <c r="E340" s="118">
        <f t="shared" si="56"/>
        <v>0</v>
      </c>
      <c r="F340" s="56">
        <f t="shared" si="57"/>
        <v>0</v>
      </c>
      <c r="G340" s="56">
        <f>D340*F340</f>
        <v>0</v>
      </c>
      <c r="H340" s="56">
        <f t="shared" si="59"/>
        <v>0</v>
      </c>
      <c r="I340" s="56">
        <f t="shared" si="60"/>
        <v>0</v>
      </c>
      <c r="J340" s="56">
        <f>I340*D340</f>
        <v>0</v>
      </c>
      <c r="K340" s="56">
        <f t="shared" ca="1" si="62"/>
        <v>-6.7258626246948774E-3</v>
      </c>
      <c r="L340" s="56">
        <f ca="1">+(K340-E340)^2</f>
        <v>4.5237228046267465E-5</v>
      </c>
      <c r="M340" s="56">
        <f t="shared" ca="1" si="64"/>
        <v>878605682188.078</v>
      </c>
      <c r="N340" s="56">
        <f ca="1">(-M$2+M$4*D340-M$5*F340)^2</f>
        <v>84887667942.701141</v>
      </c>
      <c r="O340" s="56">
        <f t="shared" ca="1" si="66"/>
        <v>15851563550.124189</v>
      </c>
      <c r="P340" s="13">
        <f t="shared" ca="1" si="67"/>
        <v>6.7258626246948774E-3</v>
      </c>
      <c r="Q340" s="13"/>
      <c r="R340" s="13"/>
      <c r="S340" s="13"/>
    </row>
    <row r="341" spans="1:19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</sheetData>
  <phoneticPr fontId="2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AE2314"/>
  <sheetViews>
    <sheetView workbookViewId="0">
      <selection activeCell="D7" sqref="D7:D8"/>
    </sheetView>
  </sheetViews>
  <sheetFormatPr defaultRowHeight="12.75"/>
  <cols>
    <col min="1" max="1" width="19.28515625" style="1" customWidth="1"/>
    <col min="2" max="2" width="4.5703125" style="1" customWidth="1"/>
    <col min="3" max="3" width="13" style="1" customWidth="1"/>
    <col min="4" max="4" width="10.28515625" style="1" customWidth="1"/>
    <col min="5" max="5" width="8.7109375" style="1" customWidth="1"/>
    <col min="6" max="6" width="9.42578125" style="1" customWidth="1"/>
    <col min="7" max="7" width="9.5703125" style="1" customWidth="1"/>
    <col min="8" max="8" width="9.140625" style="1"/>
    <col min="9" max="9" width="11.140625" style="1" customWidth="1"/>
    <col min="10" max="11" width="10.28515625" style="1" customWidth="1"/>
    <col min="12" max="13" width="8.42578125" style="1" customWidth="1"/>
    <col min="14" max="14" width="9.140625" style="1"/>
    <col min="15" max="15" width="11.85546875" style="1" customWidth="1"/>
    <col min="16" max="16" width="12.42578125" style="1" customWidth="1"/>
    <col min="17" max="18" width="9.140625" style="1"/>
    <col min="19" max="19" width="12.42578125" style="1" bestFit="1" customWidth="1"/>
    <col min="20" max="21" width="9.140625" style="1"/>
    <col min="22" max="22" width="10" style="1" customWidth="1"/>
    <col min="23" max="16384" width="9.140625" style="1"/>
  </cols>
  <sheetData>
    <row r="1" spans="1:6" ht="20.25">
      <c r="A1" s="48" t="s">
        <v>79</v>
      </c>
      <c r="E1" s="1" t="s">
        <v>1</v>
      </c>
    </row>
    <row r="2" spans="1:6">
      <c r="A2" s="13" t="s">
        <v>29</v>
      </c>
      <c r="B2" s="1" t="s">
        <v>5</v>
      </c>
      <c r="C2" s="23"/>
      <c r="E2" s="1" t="s">
        <v>17</v>
      </c>
    </row>
    <row r="3" spans="1:6" ht="13.5" thickBot="1">
      <c r="A3" s="104" t="s">
        <v>202</v>
      </c>
      <c r="C3" s="7"/>
      <c r="D3" s="7"/>
    </row>
    <row r="4" spans="1:6" ht="13.5" thickBot="1">
      <c r="A4" s="14" t="s">
        <v>30</v>
      </c>
      <c r="B4" s="5"/>
      <c r="C4" s="75" t="s">
        <v>81</v>
      </c>
      <c r="D4" s="76" t="s">
        <v>81</v>
      </c>
      <c r="E4" s="6"/>
    </row>
    <row r="5" spans="1:6">
      <c r="A5" s="13"/>
      <c r="C5" s="8"/>
      <c r="D5" s="8"/>
    </row>
    <row r="6" spans="1:6">
      <c r="A6" s="14" t="s">
        <v>31</v>
      </c>
    </row>
    <row r="7" spans="1:6">
      <c r="A7" s="13" t="s">
        <v>3</v>
      </c>
      <c r="C7" s="1">
        <v>49399.002200000003</v>
      </c>
      <c r="D7" s="31" t="s">
        <v>207</v>
      </c>
    </row>
    <row r="8" spans="1:6">
      <c r="A8" s="13" t="s">
        <v>15</v>
      </c>
      <c r="C8" s="1">
        <v>0.26685034000000002</v>
      </c>
      <c r="D8" s="31" t="s">
        <v>207</v>
      </c>
    </row>
    <row r="9" spans="1:6">
      <c r="A9" s="13"/>
    </row>
    <row r="10" spans="1:6" ht="13.5" thickBot="1">
      <c r="A10" s="13"/>
      <c r="C10" s="16" t="s">
        <v>37</v>
      </c>
      <c r="D10" s="74" t="s">
        <v>39</v>
      </c>
      <c r="E10" s="7"/>
    </row>
    <row r="11" spans="1:6">
      <c r="A11" s="13" t="s">
        <v>32</v>
      </c>
      <c r="C11" s="13">
        <f>INTERCEPT(G38:G968,F38:F968)</f>
        <v>-8.2964797447854718E-3</v>
      </c>
      <c r="D11" s="24">
        <f>+E11*F11</f>
        <v>9.9507870928499092E-8</v>
      </c>
      <c r="E11" s="27">
        <v>0.99507870928499098</v>
      </c>
      <c r="F11" s="25">
        <v>9.9999999999999995E-8</v>
      </c>
    </row>
    <row r="12" spans="1:6">
      <c r="A12" s="13" t="s">
        <v>33</v>
      </c>
      <c r="C12" s="1">
        <f>SLOPE(G38:G968,F38:F968)</f>
        <v>6.4345309922914504E-7</v>
      </c>
      <c r="D12" s="24">
        <f>+E12*F12</f>
        <v>-2.7406098485770096E-6</v>
      </c>
      <c r="E12" s="28">
        <v>-27.406098485770098</v>
      </c>
      <c r="F12" s="25">
        <v>9.9999999999999995E-8</v>
      </c>
    </row>
    <row r="13" spans="1:6" ht="13.5" thickBot="1">
      <c r="A13" s="13" t="s">
        <v>34</v>
      </c>
      <c r="D13" s="24">
        <f>+E13*F13</f>
        <v>6.034097676524049E-12</v>
      </c>
      <c r="E13" s="29">
        <v>0.60340976765240495</v>
      </c>
      <c r="F13" s="25">
        <v>9.9999999999999994E-12</v>
      </c>
    </row>
    <row r="14" spans="1:6">
      <c r="A14" s="13" t="s">
        <v>35</v>
      </c>
      <c r="E14" s="1">
        <f>SUM(S21:S968)</f>
        <v>4.7384694570588172E-2</v>
      </c>
    </row>
    <row r="15" spans="1:6" ht="13.5" thickBot="1">
      <c r="A15" s="15" t="s">
        <v>36</v>
      </c>
      <c r="B15" s="13"/>
      <c r="C15" s="54">
        <f>(C7+C11)+(C8+C12)*INT(MAX(F21:F3507))</f>
        <v>54882.781613481442</v>
      </c>
      <c r="D15" s="56">
        <f>+C7+INT(MAX(F21:F1562))*C8+D11+D12*INT(MAX(F21:F3997))+D13*INT(MAX(F21:F4024)^2)</f>
        <v>54882.722915905659</v>
      </c>
      <c r="E15" s="13"/>
      <c r="F15" s="20"/>
    </row>
    <row r="16" spans="1:6">
      <c r="A16" s="14" t="s">
        <v>13</v>
      </c>
      <c r="B16" s="13"/>
      <c r="C16" s="55">
        <f>+C8+C12</f>
        <v>0.26685098345309927</v>
      </c>
      <c r="D16" s="56">
        <f>+C8+D12+2*D13*F89</f>
        <v>0.26684776354174466</v>
      </c>
      <c r="E16" s="13"/>
      <c r="F16" s="8">
        <v>8.0000000000000004E-4</v>
      </c>
    </row>
    <row r="17" spans="1:22" ht="13.5" thickBot="1">
      <c r="A17" s="60" t="s">
        <v>77</v>
      </c>
      <c r="B17" s="13"/>
      <c r="C17" s="13">
        <f>COUNT(C21:C2165)</f>
        <v>112</v>
      </c>
      <c r="D17" s="13"/>
      <c r="E17" s="13"/>
      <c r="F17" s="1">
        <v>3.5999999999999999E-7</v>
      </c>
    </row>
    <row r="18" spans="1:22" ht="14.25" thickTop="1" thickBot="1">
      <c r="A18" s="14" t="s">
        <v>12</v>
      </c>
      <c r="B18" s="13"/>
      <c r="C18" s="83">
        <f>+C15</f>
        <v>54882.781613481442</v>
      </c>
      <c r="D18" s="84">
        <f>C16</f>
        <v>0.26685098345309927</v>
      </c>
      <c r="E18" s="57" t="s">
        <v>37</v>
      </c>
      <c r="F18" s="18">
        <v>7.9999999999999998E-12</v>
      </c>
    </row>
    <row r="19" spans="1:22" ht="13.5" thickBot="1">
      <c r="A19" s="14" t="s">
        <v>75</v>
      </c>
      <c r="B19" s="13"/>
      <c r="C19" s="58">
        <f>+D15</f>
        <v>54882.722915905659</v>
      </c>
      <c r="D19" s="59">
        <f>+D16</f>
        <v>0.26684776354174466</v>
      </c>
      <c r="E19" s="80" t="s">
        <v>76</v>
      </c>
      <c r="H19" s="1" t="s">
        <v>22</v>
      </c>
      <c r="J19" s="1" t="s">
        <v>23</v>
      </c>
      <c r="K19" s="1" t="s">
        <v>24</v>
      </c>
    </row>
    <row r="20" spans="1:22" ht="13.5" thickBot="1">
      <c r="A20" s="11" t="s">
        <v>19</v>
      </c>
      <c r="B20" s="11" t="s">
        <v>21</v>
      </c>
      <c r="C20" s="11" t="s">
        <v>20</v>
      </c>
      <c r="D20" s="11" t="s">
        <v>4</v>
      </c>
      <c r="E20" s="11" t="s">
        <v>10</v>
      </c>
      <c r="F20" s="11" t="s">
        <v>9</v>
      </c>
      <c r="G20" s="11" t="s">
        <v>14</v>
      </c>
      <c r="H20" s="12" t="s">
        <v>8</v>
      </c>
      <c r="I20" s="12" t="s">
        <v>41</v>
      </c>
      <c r="J20" s="12" t="s">
        <v>55</v>
      </c>
      <c r="K20" s="12" t="s">
        <v>47</v>
      </c>
      <c r="L20" s="12" t="s">
        <v>56</v>
      </c>
      <c r="M20" s="12" t="s">
        <v>46</v>
      </c>
      <c r="N20" s="12" t="s">
        <v>27</v>
      </c>
      <c r="O20" s="63" t="s">
        <v>28</v>
      </c>
      <c r="P20" s="11" t="s">
        <v>25</v>
      </c>
      <c r="Q20" s="1" t="s">
        <v>51</v>
      </c>
      <c r="R20" s="1" t="s">
        <v>50</v>
      </c>
      <c r="U20" s="1" t="s">
        <v>9</v>
      </c>
      <c r="V20" s="1" t="s">
        <v>80</v>
      </c>
    </row>
    <row r="21" spans="1:22">
      <c r="A21" s="8" t="s">
        <v>40</v>
      </c>
      <c r="B21" s="21" t="s">
        <v>54</v>
      </c>
      <c r="C21" s="66">
        <v>37736.908000000003</v>
      </c>
      <c r="D21" s="66" t="s">
        <v>11</v>
      </c>
      <c r="E21" s="8">
        <f t="shared" ref="E21:E52" si="0">(C21-C$7)/C$8</f>
        <v>-43702.751887068982</v>
      </c>
      <c r="F21" s="8">
        <f t="shared" ref="F21:F31" si="1">ROUND(2*E21,0)/2</f>
        <v>-43703</v>
      </c>
      <c r="G21" s="8">
        <f t="shared" ref="G21:G52" si="2">C21-(C$7+C$8*F21)</f>
        <v>6.6209019998495933E-2</v>
      </c>
      <c r="H21" s="8"/>
      <c r="I21" s="8">
        <f>+G21</f>
        <v>6.6209019998495933E-2</v>
      </c>
      <c r="J21" s="8"/>
      <c r="K21" s="8"/>
      <c r="L21" s="8"/>
      <c r="M21" s="8"/>
      <c r="N21" s="8"/>
      <c r="O21" s="61">
        <f t="shared" ref="O21:O52" si="3">D$11+D$12*F21+D$13*F21^2</f>
        <v>0.13129780990683085</v>
      </c>
      <c r="P21" s="4">
        <f t="shared" ref="P21:P52" si="4">C21-15018.5</f>
        <v>22718.408000000003</v>
      </c>
      <c r="Q21" s="1">
        <f>+(G21-V21)^2</f>
        <v>4.3639138163231511E-3</v>
      </c>
      <c r="R21" s="1">
        <v>0.3</v>
      </c>
      <c r="S21" s="1">
        <f>+Q21*R21</f>
        <v>1.3091741448969453E-3</v>
      </c>
      <c r="U21" s="1">
        <v>-44000</v>
      </c>
      <c r="V21" s="8">
        <f t="shared" ref="V21:V52" si="5">D$11+D$12*U21+D$13*U21^2</f>
        <v>0.13226894594700991</v>
      </c>
    </row>
    <row r="22" spans="1:22">
      <c r="A22" s="1" t="s">
        <v>40</v>
      </c>
      <c r="B22" s="19" t="s">
        <v>54</v>
      </c>
      <c r="C22" s="67">
        <v>37751.851000000002</v>
      </c>
      <c r="D22" s="67" t="s">
        <v>11</v>
      </c>
      <c r="E22" s="1">
        <f t="shared" si="0"/>
        <v>-43646.754206871163</v>
      </c>
      <c r="F22" s="8">
        <f t="shared" si="1"/>
        <v>-43647</v>
      </c>
      <c r="G22" s="1">
        <f t="shared" si="2"/>
        <v>6.5589979996730108E-2</v>
      </c>
      <c r="I22" s="1">
        <f>+G22</f>
        <v>6.5589979996730108E-2</v>
      </c>
      <c r="O22" s="61">
        <f t="shared" si="3"/>
        <v>0.13111481936311606</v>
      </c>
      <c r="P22" s="4">
        <f t="shared" si="4"/>
        <v>22733.351000000002</v>
      </c>
      <c r="Q22" s="1">
        <f>+(G22-O22)^2</f>
        <v>4.2935045739906823E-3</v>
      </c>
      <c r="R22" s="1">
        <v>0.3</v>
      </c>
      <c r="S22" s="1">
        <f>+Q22*R22</f>
        <v>1.2880513721972046E-3</v>
      </c>
      <c r="U22" s="1">
        <v>-42000</v>
      </c>
      <c r="V22" s="8">
        <f t="shared" si="5"/>
        <v>0.12574986144949377</v>
      </c>
    </row>
    <row r="23" spans="1:22">
      <c r="A23" s="43" t="s">
        <v>62</v>
      </c>
      <c r="B23" s="43"/>
      <c r="C23" s="68">
        <v>37751.851000000002</v>
      </c>
      <c r="D23" s="67"/>
      <c r="E23" s="1">
        <f t="shared" si="0"/>
        <v>-43646.754206871163</v>
      </c>
      <c r="F23" s="8">
        <f t="shared" si="1"/>
        <v>-43647</v>
      </c>
      <c r="G23" s="1">
        <f t="shared" si="2"/>
        <v>6.5589979996730108E-2</v>
      </c>
      <c r="M23" s="1">
        <f>G23</f>
        <v>6.5589979996730108E-2</v>
      </c>
      <c r="N23" s="1">
        <f>+C$11+C$12*F23</f>
        <v>-3.6381277166839962E-2</v>
      </c>
      <c r="O23" s="61">
        <f t="shared" si="3"/>
        <v>0.13111481936311606</v>
      </c>
      <c r="P23" s="4">
        <f t="shared" si="4"/>
        <v>22733.351000000002</v>
      </c>
      <c r="U23" s="1">
        <v>-40000</v>
      </c>
      <c r="V23" s="8">
        <f t="shared" si="5"/>
        <v>0.11927904973338981</v>
      </c>
    </row>
    <row r="24" spans="1:22">
      <c r="A24" s="1" t="s">
        <v>40</v>
      </c>
      <c r="B24" s="19" t="s">
        <v>53</v>
      </c>
      <c r="C24" s="67">
        <v>37761.834000000003</v>
      </c>
      <c r="D24" s="67" t="s">
        <v>11</v>
      </c>
      <c r="E24" s="1">
        <f t="shared" si="0"/>
        <v>-43609.34372427631</v>
      </c>
      <c r="F24" s="8">
        <f t="shared" si="1"/>
        <v>-43609.5</v>
      </c>
      <c r="G24" s="1">
        <f t="shared" si="2"/>
        <v>4.1702230002556462E-2</v>
      </c>
      <c r="I24" s="1">
        <f>+G24</f>
        <v>4.1702230002556462E-2</v>
      </c>
      <c r="O24" s="61">
        <f t="shared" si="3"/>
        <v>0.13099230220964775</v>
      </c>
      <c r="P24" s="4">
        <f t="shared" si="4"/>
        <v>22743.334000000003</v>
      </c>
      <c r="Q24" s="1">
        <f>+(G24-O24)^2</f>
        <v>7.9727169947475755E-3</v>
      </c>
      <c r="R24" s="1">
        <v>0.3</v>
      </c>
      <c r="S24" s="1">
        <f>+Q24*R24</f>
        <v>2.3918150984242725E-3</v>
      </c>
      <c r="U24" s="1">
        <v>-38000</v>
      </c>
      <c r="V24" s="8">
        <f t="shared" si="5"/>
        <v>0.11285651079869802</v>
      </c>
    </row>
    <row r="25" spans="1:22">
      <c r="A25" s="43" t="s">
        <v>62</v>
      </c>
      <c r="B25" s="43"/>
      <c r="C25" s="68">
        <v>37761.834000000003</v>
      </c>
      <c r="D25" s="67"/>
      <c r="E25" s="1">
        <f t="shared" si="0"/>
        <v>-43609.34372427631</v>
      </c>
      <c r="F25" s="8">
        <f t="shared" si="1"/>
        <v>-43609.5</v>
      </c>
      <c r="G25" s="1">
        <f t="shared" si="2"/>
        <v>4.1702230002556462E-2</v>
      </c>
      <c r="M25" s="1">
        <f>G25</f>
        <v>4.1702230002556462E-2</v>
      </c>
      <c r="N25" s="1">
        <f>+C$11+C$12*F25</f>
        <v>-3.6357147675618873E-2</v>
      </c>
      <c r="O25" s="61">
        <f t="shared" si="3"/>
        <v>0.13099230220964775</v>
      </c>
      <c r="P25" s="4">
        <f t="shared" si="4"/>
        <v>22743.334000000003</v>
      </c>
      <c r="U25" s="1">
        <v>-36000</v>
      </c>
      <c r="V25" s="8">
        <f t="shared" si="5"/>
        <v>0.10648224464541844</v>
      </c>
    </row>
    <row r="26" spans="1:22">
      <c r="A26" s="1" t="s">
        <v>40</v>
      </c>
      <c r="B26" s="19" t="s">
        <v>53</v>
      </c>
      <c r="C26" s="67">
        <v>37781.832000000002</v>
      </c>
      <c r="D26" s="67" t="s">
        <v>11</v>
      </c>
      <c r="E26" s="1">
        <f t="shared" si="0"/>
        <v>-43534.40284168272</v>
      </c>
      <c r="F26" s="8">
        <f t="shared" si="1"/>
        <v>-43534.5</v>
      </c>
      <c r="G26" s="1">
        <f t="shared" si="2"/>
        <v>2.5926729998900555E-2</v>
      </c>
      <c r="I26" s="1">
        <f>+G26</f>
        <v>2.5926729998900555E-2</v>
      </c>
      <c r="O26" s="61">
        <f t="shared" si="3"/>
        <v>0.13074731881541024</v>
      </c>
      <c r="P26" s="4">
        <f t="shared" si="4"/>
        <v>22763.332000000002</v>
      </c>
      <c r="Q26" s="1">
        <f>+(G26-O26)^2</f>
        <v>1.0987355839839796E-2</v>
      </c>
      <c r="R26" s="1">
        <v>0.3</v>
      </c>
      <c r="S26" s="1">
        <f>+Q26*R26</f>
        <v>3.2962067519519385E-3</v>
      </c>
      <c r="U26" s="1">
        <v>-34000</v>
      </c>
      <c r="V26" s="8">
        <f t="shared" si="5"/>
        <v>0.10015625127355106</v>
      </c>
    </row>
    <row r="27" spans="1:22">
      <c r="A27" s="1" t="s">
        <v>40</v>
      </c>
      <c r="B27" s="19" t="s">
        <v>54</v>
      </c>
      <c r="C27" s="67">
        <v>37785.699999999997</v>
      </c>
      <c r="D27" s="67" t="s">
        <v>11</v>
      </c>
      <c r="E27" s="1">
        <f t="shared" si="0"/>
        <v>-43519.90782548752</v>
      </c>
      <c r="F27" s="8">
        <f t="shared" si="1"/>
        <v>-43520</v>
      </c>
      <c r="G27" s="1">
        <f t="shared" si="2"/>
        <v>2.459679999446962E-2</v>
      </c>
      <c r="I27" s="1">
        <f>+G27</f>
        <v>2.459679999446962E-2</v>
      </c>
      <c r="O27" s="61">
        <f t="shared" si="3"/>
        <v>0.13069996318994123</v>
      </c>
      <c r="P27" s="4">
        <f t="shared" si="4"/>
        <v>22767.199999999997</v>
      </c>
      <c r="Q27" s="1">
        <f>+(G27-O27)^2</f>
        <v>1.1257881240084882E-2</v>
      </c>
      <c r="R27" s="1">
        <v>0.3</v>
      </c>
      <c r="S27" s="1">
        <f>+Q27*R27</f>
        <v>3.3773643720254646E-3</v>
      </c>
      <c r="U27" s="1">
        <v>-32000</v>
      </c>
      <c r="V27" s="8">
        <f t="shared" si="5"/>
        <v>9.3878530683095859E-2</v>
      </c>
    </row>
    <row r="28" spans="1:22">
      <c r="A28" s="1" t="s">
        <v>40</v>
      </c>
      <c r="B28" s="19" t="s">
        <v>53</v>
      </c>
      <c r="C28" s="67">
        <v>37787.699999999997</v>
      </c>
      <c r="D28" s="67" t="s">
        <v>11</v>
      </c>
      <c r="E28" s="1">
        <f t="shared" si="0"/>
        <v>-43512.412987744385</v>
      </c>
      <c r="F28" s="8">
        <f t="shared" si="1"/>
        <v>-43512.5</v>
      </c>
      <c r="G28" s="1">
        <f t="shared" si="2"/>
        <v>2.3219249997055158E-2</v>
      </c>
      <c r="I28" s="1">
        <f>+G28</f>
        <v>2.3219249997055158E-2</v>
      </c>
      <c r="N28" s="8"/>
      <c r="O28" s="61">
        <f t="shared" si="3"/>
        <v>0.13067546989653167</v>
      </c>
      <c r="P28" s="4">
        <f t="shared" si="4"/>
        <v>22769.199999999997</v>
      </c>
      <c r="Q28" s="1">
        <f>+(G28-O28)^2</f>
        <v>1.1546839195084651E-2</v>
      </c>
      <c r="R28" s="1">
        <v>0.3</v>
      </c>
      <c r="S28" s="1">
        <f>+Q28*R28</f>
        <v>3.4640517585253954E-3</v>
      </c>
      <c r="U28" s="1">
        <v>-30000</v>
      </c>
      <c r="V28" s="8">
        <f t="shared" si="5"/>
        <v>8.7649082874052861E-2</v>
      </c>
    </row>
    <row r="29" spans="1:22">
      <c r="A29" s="1" t="s">
        <v>40</v>
      </c>
      <c r="B29" s="19" t="s">
        <v>54</v>
      </c>
      <c r="C29" s="67">
        <v>37789.701000000001</v>
      </c>
      <c r="D29" s="67" t="s">
        <v>11</v>
      </c>
      <c r="E29" s="1">
        <f t="shared" si="0"/>
        <v>-43504.914402582363</v>
      </c>
      <c r="F29" s="8">
        <f t="shared" si="1"/>
        <v>-43505</v>
      </c>
      <c r="G29" s="1">
        <f t="shared" si="2"/>
        <v>2.2841700003482401E-2</v>
      </c>
      <c r="I29" s="1">
        <f>+G29</f>
        <v>2.2841700003482401E-2</v>
      </c>
      <c r="N29" s="8"/>
      <c r="O29" s="61">
        <f t="shared" si="3"/>
        <v>0.1306509772819581</v>
      </c>
      <c r="P29" s="4">
        <f t="shared" si="4"/>
        <v>22771.201000000001</v>
      </c>
      <c r="Q29" s="1">
        <f>+(G29-O29)^2</f>
        <v>1.1622840267307257E-2</v>
      </c>
      <c r="R29" s="1">
        <v>0.3</v>
      </c>
      <c r="S29" s="1">
        <f>+Q29*R29</f>
        <v>3.486852080192177E-3</v>
      </c>
      <c r="U29" s="1">
        <v>-28000</v>
      </c>
      <c r="V29" s="8">
        <f t="shared" si="5"/>
        <v>8.146790784642205E-2</v>
      </c>
    </row>
    <row r="30" spans="1:22">
      <c r="A30" s="1" t="s">
        <v>40</v>
      </c>
      <c r="B30" s="19" t="s">
        <v>54</v>
      </c>
      <c r="C30" s="67">
        <v>37790.769999999997</v>
      </c>
      <c r="D30" s="67" t="s">
        <v>11</v>
      </c>
      <c r="E30" s="1">
        <f t="shared" si="0"/>
        <v>-43500.908411808676</v>
      </c>
      <c r="F30" s="8">
        <f t="shared" si="1"/>
        <v>-43501</v>
      </c>
      <c r="G30" s="1">
        <f t="shared" si="2"/>
        <v>2.4440339991997462E-2</v>
      </c>
      <c r="I30" s="1">
        <f>+G30</f>
        <v>2.4440339991997462E-2</v>
      </c>
      <c r="N30" s="8">
        <f t="shared" ref="N30:N61" si="6">+C$11+C$12*F30</f>
        <v>-3.628733301435251E-2</v>
      </c>
      <c r="O30" s="61">
        <f t="shared" si="3"/>
        <v>0.13063791483175402</v>
      </c>
      <c r="P30" s="4">
        <f t="shared" si="4"/>
        <v>22772.269999999997</v>
      </c>
      <c r="Q30" s="1">
        <f>+(G30-O30)^2</f>
        <v>1.1277924901845695E-2</v>
      </c>
      <c r="R30" s="1">
        <v>0.3</v>
      </c>
      <c r="S30" s="1">
        <f>+Q30*R30</f>
        <v>3.3833774705537083E-3</v>
      </c>
      <c r="U30" s="1">
        <v>-26000</v>
      </c>
      <c r="V30" s="8">
        <f t="shared" si="5"/>
        <v>7.5335005600203439E-2</v>
      </c>
    </row>
    <row r="31" spans="1:22">
      <c r="A31" s="43" t="s">
        <v>62</v>
      </c>
      <c r="B31" s="43"/>
      <c r="C31" s="68">
        <v>37790.769999999997</v>
      </c>
      <c r="D31" s="67"/>
      <c r="E31" s="1">
        <f t="shared" si="0"/>
        <v>-43500.908411808676</v>
      </c>
      <c r="F31" s="8">
        <f t="shared" si="1"/>
        <v>-43501</v>
      </c>
      <c r="G31" s="1">
        <f t="shared" si="2"/>
        <v>2.4440339991997462E-2</v>
      </c>
      <c r="M31" s="1">
        <f>G31</f>
        <v>2.4440339991997462E-2</v>
      </c>
      <c r="N31" s="8">
        <f t="shared" si="6"/>
        <v>-3.628733301435251E-2</v>
      </c>
      <c r="O31" s="61">
        <f t="shared" si="3"/>
        <v>0.13063791483175402</v>
      </c>
      <c r="P31" s="4">
        <f t="shared" si="4"/>
        <v>22772.269999999997</v>
      </c>
      <c r="U31" s="1">
        <v>-24000</v>
      </c>
      <c r="V31" s="8">
        <f t="shared" si="5"/>
        <v>6.9250376135397015E-2</v>
      </c>
    </row>
    <row r="32" spans="1:22">
      <c r="A32" s="1" t="s">
        <v>7</v>
      </c>
      <c r="B32" s="19"/>
      <c r="C32" s="67">
        <v>46505.442000000003</v>
      </c>
      <c r="D32" s="67"/>
      <c r="E32" s="1">
        <f t="shared" si="0"/>
        <v>-10843.38209949442</v>
      </c>
      <c r="F32" s="8">
        <f t="shared" ref="F32:F63" si="7">ROUND(2*E32,0)/2</f>
        <v>-10843.5</v>
      </c>
      <c r="G32" s="1">
        <f t="shared" si="2"/>
        <v>3.1461790000321344E-2</v>
      </c>
      <c r="H32" s="1">
        <f>G32</f>
        <v>3.1461790000321344E-2</v>
      </c>
      <c r="M32" s="8"/>
      <c r="N32" s="8">
        <f t="shared" si="6"/>
        <v>-1.5273763426276706E-2</v>
      </c>
      <c r="O32" s="61">
        <f t="shared" si="3"/>
        <v>3.0427400610103687E-2</v>
      </c>
      <c r="P32" s="4">
        <f t="shared" si="4"/>
        <v>31486.942000000003</v>
      </c>
      <c r="Q32" s="1">
        <f>+(G32-O32)^2</f>
        <v>1.0699614105948561E-6</v>
      </c>
      <c r="R32" s="1">
        <v>0.3</v>
      </c>
      <c r="S32" s="1">
        <f>+Q32*R32</f>
        <v>3.2098842317845683E-7</v>
      </c>
      <c r="U32" s="1">
        <v>-22000</v>
      </c>
      <c r="V32" s="8">
        <f t="shared" si="5"/>
        <v>6.3214019452002779E-2</v>
      </c>
    </row>
    <row r="33" spans="1:31">
      <c r="A33" s="1" t="s">
        <v>40</v>
      </c>
      <c r="B33" s="19" t="s">
        <v>53</v>
      </c>
      <c r="C33" s="67">
        <v>46505.442000000003</v>
      </c>
      <c r="D33" s="67" t="s">
        <v>11</v>
      </c>
      <c r="E33" s="1">
        <f t="shared" si="0"/>
        <v>-10843.38209949442</v>
      </c>
      <c r="F33" s="8">
        <f t="shared" si="7"/>
        <v>-10843.5</v>
      </c>
      <c r="G33" s="1">
        <f t="shared" si="2"/>
        <v>3.1461790000321344E-2</v>
      </c>
      <c r="I33" s="1">
        <f>+G33</f>
        <v>3.1461790000321344E-2</v>
      </c>
      <c r="M33" s="8"/>
      <c r="N33" s="8">
        <f t="shared" si="6"/>
        <v>-1.5273763426276706E-2</v>
      </c>
      <c r="O33" s="61">
        <f t="shared" si="3"/>
        <v>3.0427400610103687E-2</v>
      </c>
      <c r="P33" s="4">
        <f t="shared" si="4"/>
        <v>31486.942000000003</v>
      </c>
      <c r="Q33" s="1">
        <f>+(G33-O33)^2</f>
        <v>1.0699614105948561E-6</v>
      </c>
      <c r="R33" s="1">
        <v>0.3</v>
      </c>
      <c r="S33" s="1">
        <f>+Q33*R33</f>
        <v>3.2098842317845683E-7</v>
      </c>
      <c r="U33" s="1">
        <v>-20000</v>
      </c>
      <c r="V33" s="8">
        <f t="shared" si="5"/>
        <v>5.7225935550020743E-2</v>
      </c>
    </row>
    <row r="34" spans="1:31">
      <c r="A34" s="1" t="s">
        <v>43</v>
      </c>
      <c r="B34" s="19" t="s">
        <v>54</v>
      </c>
      <c r="C34" s="67">
        <v>46505.442000000003</v>
      </c>
      <c r="D34" s="67"/>
      <c r="E34" s="1">
        <f t="shared" si="0"/>
        <v>-10843.38209949442</v>
      </c>
      <c r="F34" s="8">
        <f t="shared" si="7"/>
        <v>-10843.5</v>
      </c>
      <c r="G34" s="1">
        <f t="shared" si="2"/>
        <v>3.1461790000321344E-2</v>
      </c>
      <c r="M34" s="8">
        <f>G34</f>
        <v>3.1461790000321344E-2</v>
      </c>
      <c r="N34" s="8">
        <f t="shared" si="6"/>
        <v>-1.5273763426276706E-2</v>
      </c>
      <c r="O34" s="61">
        <f t="shared" si="3"/>
        <v>3.0427400610103687E-2</v>
      </c>
      <c r="P34" s="4">
        <f t="shared" si="4"/>
        <v>31486.942000000003</v>
      </c>
      <c r="Q34" s="1">
        <f>+(G34-O34)^2</f>
        <v>1.0699614105948561E-6</v>
      </c>
      <c r="R34" s="1">
        <v>0.3</v>
      </c>
      <c r="S34" s="1">
        <f>+Q34*R34</f>
        <v>3.2098842317845683E-7</v>
      </c>
      <c r="U34" s="1">
        <v>-18000</v>
      </c>
      <c r="V34" s="8">
        <f t="shared" si="5"/>
        <v>5.1286124429450894E-2</v>
      </c>
    </row>
    <row r="35" spans="1:31">
      <c r="A35" s="43" t="s">
        <v>63</v>
      </c>
      <c r="B35" s="43"/>
      <c r="C35" s="68">
        <v>46505.442000000003</v>
      </c>
      <c r="D35" s="67"/>
      <c r="E35" s="1">
        <f t="shared" si="0"/>
        <v>-10843.38209949442</v>
      </c>
      <c r="F35" s="8">
        <f t="shared" si="7"/>
        <v>-10843.5</v>
      </c>
      <c r="G35" s="1">
        <f t="shared" si="2"/>
        <v>3.1461790000321344E-2</v>
      </c>
      <c r="M35" s="8">
        <f>G35</f>
        <v>3.1461790000321344E-2</v>
      </c>
      <c r="N35" s="8">
        <f t="shared" si="6"/>
        <v>-1.5273763426276706E-2</v>
      </c>
      <c r="O35" s="61">
        <f t="shared" si="3"/>
        <v>3.0427400610103687E-2</v>
      </c>
      <c r="P35" s="4">
        <f t="shared" si="4"/>
        <v>31486.942000000003</v>
      </c>
      <c r="U35" s="1">
        <v>-16000</v>
      </c>
      <c r="V35" s="8">
        <f t="shared" si="5"/>
        <v>4.5394586090293239E-2</v>
      </c>
    </row>
    <row r="36" spans="1:31">
      <c r="A36" s="43" t="s">
        <v>64</v>
      </c>
      <c r="B36" s="43"/>
      <c r="C36" s="68">
        <v>47609.404000000002</v>
      </c>
      <c r="D36" s="67"/>
      <c r="E36" s="1">
        <f t="shared" si="0"/>
        <v>-6706.3740672018639</v>
      </c>
      <c r="F36" s="8">
        <f t="shared" si="7"/>
        <v>-6706.5</v>
      </c>
      <c r="G36" s="1">
        <f t="shared" si="2"/>
        <v>3.3605210002860986E-2</v>
      </c>
      <c r="M36" s="8">
        <f>G36</f>
        <v>3.3605210002860986E-2</v>
      </c>
      <c r="N36" s="8">
        <f t="shared" si="6"/>
        <v>-1.2611797954765733E-2</v>
      </c>
      <c r="O36" s="61">
        <f t="shared" si="3"/>
        <v>1.8651395926900058E-2</v>
      </c>
      <c r="P36" s="4">
        <f t="shared" si="4"/>
        <v>32590.904000000002</v>
      </c>
      <c r="U36" s="1">
        <v>-14000</v>
      </c>
      <c r="V36" s="8">
        <f t="shared" si="5"/>
        <v>3.9551320532547778E-2</v>
      </c>
    </row>
    <row r="37" spans="1:31">
      <c r="A37" s="1" t="s">
        <v>40</v>
      </c>
      <c r="B37" s="19" t="s">
        <v>54</v>
      </c>
      <c r="C37" s="67">
        <v>47609.404999999999</v>
      </c>
      <c r="D37" s="67" t="s">
        <v>11</v>
      </c>
      <c r="E37" s="1">
        <f t="shared" si="0"/>
        <v>-6706.3703197830055</v>
      </c>
      <c r="F37" s="8">
        <f t="shared" si="7"/>
        <v>-6706.5</v>
      </c>
      <c r="G37" s="1">
        <f t="shared" si="2"/>
        <v>3.4605209999426734E-2</v>
      </c>
      <c r="I37" s="1">
        <f>+G37</f>
        <v>3.4605209999426734E-2</v>
      </c>
      <c r="M37" s="8"/>
      <c r="N37" s="8">
        <f t="shared" si="6"/>
        <v>-1.2611797954765733E-2</v>
      </c>
      <c r="O37" s="61">
        <f t="shared" si="3"/>
        <v>1.8651395926900058E-2</v>
      </c>
      <c r="P37" s="4">
        <f t="shared" si="4"/>
        <v>32590.904999999999</v>
      </c>
      <c r="Q37" s="1">
        <f>+(G37-O37)^2</f>
        <v>2.5452418346075018E-4</v>
      </c>
      <c r="R37" s="1">
        <v>0.3</v>
      </c>
      <c r="S37" s="1">
        <f>+Q37*R37</f>
        <v>7.635725503822505E-5</v>
      </c>
      <c r="U37" s="1">
        <v>-12000</v>
      </c>
      <c r="V37" s="8">
        <f t="shared" si="5"/>
        <v>3.375632775621451E-2</v>
      </c>
    </row>
    <row r="38" spans="1:31">
      <c r="A38" s="43" t="s">
        <v>64</v>
      </c>
      <c r="B38" s="43"/>
      <c r="C38" s="68">
        <v>47609.544000000002</v>
      </c>
      <c r="D38" s="67"/>
      <c r="E38" s="1">
        <f t="shared" si="0"/>
        <v>-6705.8494285598472</v>
      </c>
      <c r="F38" s="8">
        <f t="shared" si="7"/>
        <v>-6706</v>
      </c>
      <c r="G38" s="1">
        <f t="shared" si="2"/>
        <v>4.0180039999540895E-2</v>
      </c>
      <c r="M38" s="8">
        <f t="shared" ref="M38:M69" si="8">G38</f>
        <v>4.0180039999540895E-2</v>
      </c>
      <c r="N38" s="8">
        <f t="shared" si="6"/>
        <v>-1.261147622821612E-2</v>
      </c>
      <c r="O38" s="61">
        <f t="shared" si="3"/>
        <v>1.8649985155808228E-2</v>
      </c>
      <c r="P38" s="4">
        <f t="shared" si="4"/>
        <v>32591.044000000002</v>
      </c>
      <c r="U38" s="1">
        <v>-10000</v>
      </c>
      <c r="V38" s="8">
        <f t="shared" si="5"/>
        <v>2.8009607761293433E-2</v>
      </c>
    </row>
    <row r="39" spans="1:31">
      <c r="A39" s="43" t="s">
        <v>65</v>
      </c>
      <c r="B39" s="43"/>
      <c r="C39" s="68">
        <v>47613.535000000003</v>
      </c>
      <c r="D39" s="67"/>
      <c r="E39" s="1">
        <f t="shared" si="0"/>
        <v>-6690.8934798434175</v>
      </c>
      <c r="F39" s="8">
        <f t="shared" si="7"/>
        <v>-6691</v>
      </c>
      <c r="G39" s="1">
        <f t="shared" si="2"/>
        <v>2.8424939999240451E-2</v>
      </c>
      <c r="M39" s="8">
        <f t="shared" si="8"/>
        <v>2.8424939999240451E-2</v>
      </c>
      <c r="N39" s="8">
        <f t="shared" si="6"/>
        <v>-1.2601824431727682E-2</v>
      </c>
      <c r="O39" s="61">
        <f t="shared" si="3"/>
        <v>1.860766342598099E-2</v>
      </c>
      <c r="P39" s="4">
        <f t="shared" si="4"/>
        <v>32595.035000000003</v>
      </c>
      <c r="U39" s="1">
        <v>-8000</v>
      </c>
      <c r="V39" s="8">
        <f t="shared" si="5"/>
        <v>2.2311160547784547E-2</v>
      </c>
    </row>
    <row r="40" spans="1:31">
      <c r="A40" s="43" t="s">
        <v>64</v>
      </c>
      <c r="B40" s="43"/>
      <c r="C40" s="68">
        <v>47613.542000000001</v>
      </c>
      <c r="D40" s="67"/>
      <c r="E40" s="1">
        <f t="shared" si="0"/>
        <v>-6690.8672479113247</v>
      </c>
      <c r="F40" s="8">
        <f t="shared" si="7"/>
        <v>-6691</v>
      </c>
      <c r="G40" s="1">
        <f t="shared" si="2"/>
        <v>3.5424939997028559E-2</v>
      </c>
      <c r="M40" s="8">
        <f t="shared" si="8"/>
        <v>3.5424939997028559E-2</v>
      </c>
      <c r="N40" s="8">
        <f t="shared" si="6"/>
        <v>-1.2601824431727682E-2</v>
      </c>
      <c r="O40" s="61">
        <f t="shared" si="3"/>
        <v>1.860766342598099E-2</v>
      </c>
      <c r="P40" s="4">
        <f t="shared" si="4"/>
        <v>32595.042000000001</v>
      </c>
      <c r="U40" s="1">
        <v>-6000</v>
      </c>
      <c r="V40" s="8">
        <f t="shared" si="5"/>
        <v>1.6660986115687854E-2</v>
      </c>
      <c r="AB40" s="1">
        <v>6</v>
      </c>
      <c r="AC40" s="1" t="s">
        <v>42</v>
      </c>
      <c r="AE40" s="1" t="s">
        <v>44</v>
      </c>
    </row>
    <row r="41" spans="1:31">
      <c r="A41" s="43" t="s">
        <v>66</v>
      </c>
      <c r="B41" s="43"/>
      <c r="C41" s="68">
        <v>47613.555999999997</v>
      </c>
      <c r="D41" s="67"/>
      <c r="E41" s="1">
        <f t="shared" si="0"/>
        <v>-6690.8147840471393</v>
      </c>
      <c r="F41" s="8">
        <f t="shared" si="7"/>
        <v>-6691</v>
      </c>
      <c r="G41" s="1">
        <f t="shared" si="2"/>
        <v>4.9424939992604777E-2</v>
      </c>
      <c r="M41" s="1">
        <f t="shared" si="8"/>
        <v>4.9424939992604777E-2</v>
      </c>
      <c r="N41" s="8">
        <f t="shared" si="6"/>
        <v>-1.2601824431727682E-2</v>
      </c>
      <c r="O41" s="61">
        <f t="shared" si="3"/>
        <v>1.860766342598099E-2</v>
      </c>
      <c r="P41" s="4">
        <f t="shared" si="4"/>
        <v>32595.055999999997</v>
      </c>
      <c r="U41" s="1">
        <v>-4000</v>
      </c>
      <c r="V41" s="8">
        <f t="shared" si="5"/>
        <v>1.1059084465003352E-2</v>
      </c>
    </row>
    <row r="42" spans="1:31">
      <c r="A42" s="43" t="s">
        <v>66</v>
      </c>
      <c r="B42" s="43"/>
      <c r="C42" s="68">
        <v>47614.49</v>
      </c>
      <c r="D42" s="67"/>
      <c r="E42" s="1">
        <f t="shared" si="0"/>
        <v>-6687.3146948210915</v>
      </c>
      <c r="F42" s="8">
        <f t="shared" si="7"/>
        <v>-6687.5</v>
      </c>
      <c r="G42" s="1">
        <f t="shared" si="2"/>
        <v>4.9448749996372499E-2</v>
      </c>
      <c r="M42" s="8">
        <f t="shared" si="8"/>
        <v>4.9448749996372499E-2</v>
      </c>
      <c r="N42" s="8">
        <f t="shared" si="6"/>
        <v>-1.259957234588038E-2</v>
      </c>
      <c r="O42" s="61">
        <f t="shared" si="3"/>
        <v>1.8597788746395789E-2</v>
      </c>
      <c r="P42" s="4">
        <f t="shared" si="4"/>
        <v>32595.989999999998</v>
      </c>
      <c r="U42" s="1">
        <v>-2000</v>
      </c>
      <c r="V42" s="8">
        <f t="shared" si="5"/>
        <v>5.5054555957310437E-3</v>
      </c>
    </row>
    <row r="43" spans="1:31">
      <c r="A43" s="43" t="s">
        <v>65</v>
      </c>
      <c r="B43" s="43"/>
      <c r="C43" s="68">
        <v>47626.470999999998</v>
      </c>
      <c r="D43" s="67"/>
      <c r="E43" s="1">
        <f t="shared" si="0"/>
        <v>-6642.4168693208512</v>
      </c>
      <c r="F43" s="8">
        <f t="shared" si="7"/>
        <v>-6642.5</v>
      </c>
      <c r="G43" s="1">
        <f t="shared" si="2"/>
        <v>2.2183449997100979E-2</v>
      </c>
      <c r="M43" s="1">
        <f t="shared" si="8"/>
        <v>2.2183449997100979E-2</v>
      </c>
      <c r="N43" s="8">
        <f t="shared" si="6"/>
        <v>-1.2570616956415068E-2</v>
      </c>
      <c r="O43" s="61">
        <f t="shared" si="3"/>
        <v>1.847084174971856E-2</v>
      </c>
      <c r="P43" s="4">
        <f t="shared" si="4"/>
        <v>32607.970999999998</v>
      </c>
      <c r="U43" s="1">
        <v>0</v>
      </c>
      <c r="V43" s="8">
        <f t="shared" si="5"/>
        <v>9.9507870928499092E-8</v>
      </c>
    </row>
    <row r="44" spans="1:31">
      <c r="A44" s="43" t="s">
        <v>66</v>
      </c>
      <c r="B44" s="43"/>
      <c r="C44" s="68">
        <v>47626.483999999997</v>
      </c>
      <c r="D44" s="67"/>
      <c r="E44" s="1">
        <f t="shared" si="0"/>
        <v>-6642.3681528755251</v>
      </c>
      <c r="F44" s="8">
        <f t="shared" si="7"/>
        <v>-6642.5</v>
      </c>
      <c r="G44" s="1">
        <f t="shared" si="2"/>
        <v>3.5183449996111449E-2</v>
      </c>
      <c r="M44" s="1">
        <f t="shared" si="8"/>
        <v>3.5183449996111449E-2</v>
      </c>
      <c r="N44" s="8">
        <f t="shared" si="6"/>
        <v>-1.2570616956415068E-2</v>
      </c>
      <c r="O44" s="61">
        <f t="shared" si="3"/>
        <v>1.847084174971856E-2</v>
      </c>
      <c r="P44" s="4">
        <f t="shared" si="4"/>
        <v>32607.983999999997</v>
      </c>
      <c r="U44" s="1">
        <v>2000</v>
      </c>
      <c r="V44" s="8">
        <f t="shared" si="5"/>
        <v>-5.4569837985769948E-3</v>
      </c>
    </row>
    <row r="45" spans="1:31">
      <c r="A45" s="43" t="s">
        <v>64</v>
      </c>
      <c r="B45" s="43"/>
      <c r="C45" s="68">
        <v>47654.470999999998</v>
      </c>
      <c r="D45" s="67"/>
      <c r="E45" s="1">
        <f t="shared" si="0"/>
        <v>-6537.4891409169832</v>
      </c>
      <c r="F45" s="8">
        <f t="shared" si="7"/>
        <v>-6537.5</v>
      </c>
      <c r="G45" s="1">
        <f t="shared" si="2"/>
        <v>2.8977499969187193E-3</v>
      </c>
      <c r="M45" s="1">
        <f t="shared" si="8"/>
        <v>2.8977499969187193E-3</v>
      </c>
      <c r="N45" s="8">
        <f t="shared" si="6"/>
        <v>-1.2503054380996009E-2</v>
      </c>
      <c r="O45" s="61">
        <f t="shared" si="3"/>
        <v>1.8174727127843435E-2</v>
      </c>
      <c r="P45" s="4">
        <f t="shared" si="4"/>
        <v>32635.970999999998</v>
      </c>
      <c r="U45" s="1">
        <v>4000</v>
      </c>
      <c r="V45" s="8">
        <f t="shared" si="5"/>
        <v>-1.0865794323612725E-2</v>
      </c>
    </row>
    <row r="46" spans="1:31">
      <c r="A46" s="43" t="s">
        <v>64</v>
      </c>
      <c r="B46" s="43"/>
      <c r="C46" s="68">
        <v>47663.411</v>
      </c>
      <c r="D46" s="67"/>
      <c r="E46" s="1">
        <f t="shared" si="0"/>
        <v>-6503.9872162051679</v>
      </c>
      <c r="F46" s="8">
        <f t="shared" si="7"/>
        <v>-6504</v>
      </c>
      <c r="G46" s="1">
        <f t="shared" si="2"/>
        <v>3.4113599976990372E-3</v>
      </c>
      <c r="M46" s="1">
        <f t="shared" si="8"/>
        <v>3.4113599976990372E-3</v>
      </c>
      <c r="N46" s="8">
        <f t="shared" si="6"/>
        <v>-1.2481498702171832E-2</v>
      </c>
      <c r="O46" s="61">
        <f t="shared" si="3"/>
        <v>1.8080280459473682E-2</v>
      </c>
      <c r="P46" s="4">
        <f t="shared" si="4"/>
        <v>32644.911</v>
      </c>
      <c r="U46" s="1">
        <v>6000</v>
      </c>
      <c r="V46" s="8">
        <f t="shared" si="5"/>
        <v>-1.6226332067236265E-2</v>
      </c>
    </row>
    <row r="47" spans="1:31">
      <c r="A47" s="43" t="s">
        <v>66</v>
      </c>
      <c r="B47" s="43"/>
      <c r="C47" s="69">
        <v>47663.413999999997</v>
      </c>
      <c r="D47" s="70"/>
      <c r="E47" s="1">
        <f t="shared" si="0"/>
        <v>-6503.9759739485644</v>
      </c>
      <c r="F47" s="8">
        <f t="shared" si="7"/>
        <v>-6504</v>
      </c>
      <c r="G47" s="1">
        <f t="shared" si="2"/>
        <v>6.4113599946722388E-3</v>
      </c>
      <c r="M47" s="1">
        <f t="shared" si="8"/>
        <v>6.4113599946722388E-3</v>
      </c>
      <c r="N47" s="8">
        <f t="shared" si="6"/>
        <v>-1.2481498702171832E-2</v>
      </c>
      <c r="O47" s="61">
        <f t="shared" si="3"/>
        <v>1.8080280459473682E-2</v>
      </c>
      <c r="P47" s="4">
        <f t="shared" si="4"/>
        <v>32644.913999999997</v>
      </c>
      <c r="U47" s="1">
        <v>8000</v>
      </c>
      <c r="V47" s="8">
        <f t="shared" si="5"/>
        <v>-2.1538597029447607E-2</v>
      </c>
    </row>
    <row r="48" spans="1:31">
      <c r="A48" s="43" t="s">
        <v>65</v>
      </c>
      <c r="B48" s="43"/>
      <c r="C48" s="68">
        <v>47663.413999999997</v>
      </c>
      <c r="D48" s="67"/>
      <c r="E48" s="1">
        <f t="shared" si="0"/>
        <v>-6503.9759739485644</v>
      </c>
      <c r="F48" s="8">
        <f t="shared" si="7"/>
        <v>-6504</v>
      </c>
      <c r="G48" s="1">
        <f t="shared" si="2"/>
        <v>6.4113599946722388E-3</v>
      </c>
      <c r="M48" s="1">
        <f t="shared" si="8"/>
        <v>6.4113599946722388E-3</v>
      </c>
      <c r="N48" s="8">
        <f t="shared" si="6"/>
        <v>-1.2481498702171832E-2</v>
      </c>
      <c r="O48" s="61">
        <f t="shared" si="3"/>
        <v>1.8080280459473682E-2</v>
      </c>
      <c r="P48" s="4">
        <f t="shared" si="4"/>
        <v>32644.913999999997</v>
      </c>
      <c r="U48" s="1">
        <v>10000</v>
      </c>
      <c r="V48" s="8">
        <f t="shared" si="5"/>
        <v>-2.6802589210246763E-2</v>
      </c>
    </row>
    <row r="49" spans="1:22">
      <c r="A49" s="43" t="s">
        <v>64</v>
      </c>
      <c r="B49" s="43"/>
      <c r="C49" s="68">
        <v>47669.404000000002</v>
      </c>
      <c r="D49" s="67"/>
      <c r="E49" s="1">
        <f t="shared" si="0"/>
        <v>-6481.5289349078594</v>
      </c>
      <c r="F49" s="8">
        <f t="shared" si="7"/>
        <v>-6481.5</v>
      </c>
      <c r="G49" s="1">
        <f t="shared" si="2"/>
        <v>-7.7212899996084161E-3</v>
      </c>
      <c r="M49" s="1">
        <f t="shared" si="8"/>
        <v>-7.7212899996084161E-3</v>
      </c>
      <c r="N49" s="8">
        <f t="shared" si="6"/>
        <v>-1.2467021007439176E-2</v>
      </c>
      <c r="O49" s="61">
        <f t="shared" si="3"/>
        <v>1.8016853732934685E-2</v>
      </c>
      <c r="P49" s="4">
        <f t="shared" si="4"/>
        <v>32650.904000000002</v>
      </c>
      <c r="U49" s="1">
        <v>12000</v>
      </c>
      <c r="V49" s="8">
        <f t="shared" si="5"/>
        <v>-3.2018308609633728E-2</v>
      </c>
    </row>
    <row r="50" spans="1:22">
      <c r="A50" s="43" t="s">
        <v>65</v>
      </c>
      <c r="B50" s="43"/>
      <c r="C50" s="68">
        <v>47669.411999999997</v>
      </c>
      <c r="D50" s="67"/>
      <c r="E50" s="1">
        <f t="shared" si="0"/>
        <v>-6481.4989555569082</v>
      </c>
      <c r="F50" s="8">
        <f t="shared" si="7"/>
        <v>-6481.5</v>
      </c>
      <c r="G50" s="1">
        <f t="shared" si="2"/>
        <v>2.7870999474544078E-4</v>
      </c>
      <c r="M50" s="1">
        <f t="shared" si="8"/>
        <v>2.7870999474544078E-4</v>
      </c>
      <c r="N50" s="8">
        <f t="shared" si="6"/>
        <v>-1.2467021007439176E-2</v>
      </c>
      <c r="O50" s="61">
        <f t="shared" si="3"/>
        <v>1.8016853732934685E-2</v>
      </c>
      <c r="P50" s="4">
        <f t="shared" si="4"/>
        <v>32650.911999999997</v>
      </c>
      <c r="U50" s="1">
        <v>14000</v>
      </c>
      <c r="V50" s="8">
        <f t="shared" si="5"/>
        <v>-3.7185755227608495E-2</v>
      </c>
    </row>
    <row r="51" spans="1:22">
      <c r="A51" s="13" t="s">
        <v>66</v>
      </c>
      <c r="B51" s="43"/>
      <c r="C51" s="68">
        <v>47669.413</v>
      </c>
      <c r="D51" s="67"/>
      <c r="E51" s="1">
        <f t="shared" si="0"/>
        <v>-6481.4952081380225</v>
      </c>
      <c r="F51" s="8">
        <f t="shared" si="7"/>
        <v>-6481.5</v>
      </c>
      <c r="G51" s="1">
        <f t="shared" si="2"/>
        <v>1.2787099985871464E-3</v>
      </c>
      <c r="M51" s="1">
        <f t="shared" si="8"/>
        <v>1.2787099985871464E-3</v>
      </c>
      <c r="N51" s="8">
        <f t="shared" si="6"/>
        <v>-1.2467021007439176E-2</v>
      </c>
      <c r="O51" s="61">
        <f t="shared" si="3"/>
        <v>1.8016853732934685E-2</v>
      </c>
      <c r="P51" s="4">
        <f t="shared" si="4"/>
        <v>32650.913</v>
      </c>
      <c r="U51" s="1">
        <v>16000</v>
      </c>
      <c r="V51" s="8">
        <f t="shared" si="5"/>
        <v>-4.2304929064171069E-2</v>
      </c>
    </row>
    <row r="52" spans="1:22">
      <c r="A52" s="43" t="s">
        <v>64</v>
      </c>
      <c r="B52" s="43"/>
      <c r="C52" s="68">
        <v>47918.627999999997</v>
      </c>
      <c r="D52" s="67"/>
      <c r="E52" s="1">
        <f t="shared" si="0"/>
        <v>-5547.5822140605314</v>
      </c>
      <c r="F52" s="8">
        <f t="shared" si="7"/>
        <v>-5547.5</v>
      </c>
      <c r="G52" s="1">
        <f t="shared" si="2"/>
        <v>-2.1938850004517008E-2</v>
      </c>
      <c r="M52" s="1">
        <f t="shared" si="8"/>
        <v>-2.1938850004517008E-2</v>
      </c>
      <c r="N52" s="8">
        <f t="shared" si="6"/>
        <v>-1.1866035812759154E-2</v>
      </c>
      <c r="O52" s="61">
        <f t="shared" si="3"/>
        <v>1.5389330528035608E-2</v>
      </c>
      <c r="P52" s="4">
        <f t="shared" si="4"/>
        <v>32900.127999999997</v>
      </c>
      <c r="U52" s="1">
        <v>18000</v>
      </c>
      <c r="V52" s="8">
        <f t="shared" si="5"/>
        <v>-4.7375830119321449E-2</v>
      </c>
    </row>
    <row r="53" spans="1:22">
      <c r="A53" s="43" t="s">
        <v>64</v>
      </c>
      <c r="B53" s="43"/>
      <c r="C53" s="68">
        <v>47943.561000000002</v>
      </c>
      <c r="D53" s="67"/>
      <c r="E53" s="1">
        <f t="shared" ref="E53:E84" si="9">(C53-C$7)/C$8</f>
        <v>-5454.1478193357407</v>
      </c>
      <c r="F53" s="8">
        <f t="shared" si="7"/>
        <v>-5454</v>
      </c>
      <c r="G53" s="1">
        <f t="shared" ref="G53:G84" si="10">C53-(C$7+C$8*F53)</f>
        <v>-3.944564000266837E-2</v>
      </c>
      <c r="M53" s="1">
        <f t="shared" si="8"/>
        <v>-3.944564000266837E-2</v>
      </c>
      <c r="N53" s="8">
        <f t="shared" si="6"/>
        <v>-1.1805872947981228E-2</v>
      </c>
      <c r="O53" s="61">
        <f t="shared" ref="O53:O84" si="11">D$11+D$12*F53+D$13*F53^2</f>
        <v>1.5126876591451156E-2</v>
      </c>
      <c r="P53" s="4">
        <f t="shared" ref="P53:P84" si="12">C53-15018.5</f>
        <v>32925.061000000002</v>
      </c>
      <c r="U53" s="1">
        <v>20000</v>
      </c>
      <c r="V53" s="8">
        <f t="shared" ref="V53:V84" si="13">D$11+D$12*U53+D$13*U53^2</f>
        <v>-5.2398458393059649E-2</v>
      </c>
    </row>
    <row r="54" spans="1:22">
      <c r="A54" s="13" t="s">
        <v>64</v>
      </c>
      <c r="B54" s="13"/>
      <c r="C54" s="69">
        <v>47946.502999999997</v>
      </c>
      <c r="D54" s="70"/>
      <c r="E54" s="1">
        <f t="shared" si="9"/>
        <v>-5443.1229130156089</v>
      </c>
      <c r="F54" s="8">
        <f t="shared" si="7"/>
        <v>-5443</v>
      </c>
      <c r="G54" s="1">
        <f t="shared" si="10"/>
        <v>-3.2799380001961254E-2</v>
      </c>
      <c r="M54" s="1">
        <f t="shared" si="8"/>
        <v>-3.2799380001961254E-2</v>
      </c>
      <c r="N54" s="8">
        <f t="shared" si="6"/>
        <v>-1.1798794963889709E-2</v>
      </c>
      <c r="O54" s="61">
        <f t="shared" si="11"/>
        <v>1.5096006593930615E-2</v>
      </c>
      <c r="P54" s="4">
        <f t="shared" si="12"/>
        <v>32928.002999999997</v>
      </c>
      <c r="U54" s="1">
        <v>22000</v>
      </c>
      <c r="V54" s="8">
        <f t="shared" si="13"/>
        <v>-5.7372813885385641E-2</v>
      </c>
    </row>
    <row r="55" spans="1:22">
      <c r="A55" s="13" t="s">
        <v>64</v>
      </c>
      <c r="B55" s="13"/>
      <c r="C55" s="69">
        <v>47946.633999999998</v>
      </c>
      <c r="D55" s="70"/>
      <c r="E55" s="1">
        <f t="shared" si="9"/>
        <v>-5442.6320011434291</v>
      </c>
      <c r="F55" s="8">
        <f t="shared" si="7"/>
        <v>-5442.5</v>
      </c>
      <c r="G55" s="1">
        <f t="shared" si="10"/>
        <v>-3.5224550003476907E-2</v>
      </c>
      <c r="M55" s="1">
        <f t="shared" si="8"/>
        <v>-3.5224550003476907E-2</v>
      </c>
      <c r="N55" s="8">
        <f t="shared" si="6"/>
        <v>-1.1798473237340094E-2</v>
      </c>
      <c r="O55" s="61">
        <f t="shared" si="11"/>
        <v>1.50946034469212E-2</v>
      </c>
      <c r="P55" s="4">
        <f t="shared" si="12"/>
        <v>32928.133999999998</v>
      </c>
      <c r="U55" s="1">
        <v>24000</v>
      </c>
      <c r="V55" s="8">
        <f t="shared" si="13"/>
        <v>-6.2298896596299454E-2</v>
      </c>
    </row>
    <row r="56" spans="1:22">
      <c r="A56" s="13" t="s">
        <v>64</v>
      </c>
      <c r="B56" s="13"/>
      <c r="C56" s="69">
        <v>47947.557999999997</v>
      </c>
      <c r="D56" s="70"/>
      <c r="E56" s="1">
        <f t="shared" si="9"/>
        <v>-5439.1693861061049</v>
      </c>
      <c r="F56" s="8">
        <f t="shared" si="7"/>
        <v>-5439</v>
      </c>
      <c r="G56" s="1">
        <f t="shared" si="10"/>
        <v>-4.5200740001746453E-2</v>
      </c>
      <c r="M56" s="1">
        <f t="shared" si="8"/>
        <v>-4.5200740001746453E-2</v>
      </c>
      <c r="N56" s="8">
        <f t="shared" si="6"/>
        <v>-1.1796221151492791E-2</v>
      </c>
      <c r="O56" s="61">
        <f t="shared" si="11"/>
        <v>1.5084781502332643E-2</v>
      </c>
      <c r="P56" s="4">
        <f t="shared" si="12"/>
        <v>32929.057999999997</v>
      </c>
      <c r="U56" s="1">
        <v>26000</v>
      </c>
      <c r="V56" s="8">
        <f t="shared" si="13"/>
        <v>-6.7176706525801058E-2</v>
      </c>
    </row>
    <row r="57" spans="1:22">
      <c r="A57" s="13" t="s">
        <v>67</v>
      </c>
      <c r="B57" s="13"/>
      <c r="C57" s="69">
        <v>47967.438000000002</v>
      </c>
      <c r="D57" s="67"/>
      <c r="E57" s="1">
        <f t="shared" si="9"/>
        <v>-5364.6706989393406</v>
      </c>
      <c r="F57" s="8">
        <f t="shared" si="7"/>
        <v>-5364.5</v>
      </c>
      <c r="G57" s="1">
        <f t="shared" si="10"/>
        <v>-4.555106999760028E-2</v>
      </c>
      <c r="M57" s="1">
        <f t="shared" si="8"/>
        <v>-4.555106999760028E-2</v>
      </c>
      <c r="N57" s="8">
        <f t="shared" si="6"/>
        <v>-1.1748283895600221E-2</v>
      </c>
      <c r="O57" s="61">
        <f t="shared" si="11"/>
        <v>1.4875749460232155E-2</v>
      </c>
      <c r="P57" s="4">
        <f t="shared" si="12"/>
        <v>32948.938000000002</v>
      </c>
      <c r="U57" s="1">
        <v>28000</v>
      </c>
      <c r="V57" s="8">
        <f t="shared" si="13"/>
        <v>-7.2006243673890497E-2</v>
      </c>
    </row>
    <row r="58" spans="1:22">
      <c r="A58" s="13" t="s">
        <v>64</v>
      </c>
      <c r="B58" s="13"/>
      <c r="C58" s="69">
        <v>47967.442000000003</v>
      </c>
      <c r="D58" s="67"/>
      <c r="E58" s="1">
        <f t="shared" si="9"/>
        <v>-5364.6557092638513</v>
      </c>
      <c r="F58" s="8">
        <f t="shared" si="7"/>
        <v>-5364.5</v>
      </c>
      <c r="G58" s="1">
        <f t="shared" si="10"/>
        <v>-4.1551069996785372E-2</v>
      </c>
      <c r="M58" s="1">
        <f t="shared" si="8"/>
        <v>-4.1551069996785372E-2</v>
      </c>
      <c r="N58" s="8">
        <f t="shared" si="6"/>
        <v>-1.1748283895600221E-2</v>
      </c>
      <c r="O58" s="61">
        <f t="shared" si="11"/>
        <v>1.4875749460232155E-2</v>
      </c>
      <c r="P58" s="4">
        <f t="shared" si="12"/>
        <v>32948.942000000003</v>
      </c>
      <c r="U58" s="1">
        <v>30000</v>
      </c>
      <c r="V58" s="8">
        <f t="shared" si="13"/>
        <v>-7.6787508040567706E-2</v>
      </c>
    </row>
    <row r="59" spans="1:22">
      <c r="A59" s="13" t="s">
        <v>64</v>
      </c>
      <c r="B59" s="13"/>
      <c r="C59" s="69">
        <v>47967.561999999998</v>
      </c>
      <c r="D59" s="67"/>
      <c r="E59" s="1">
        <f t="shared" si="9"/>
        <v>-5364.2060189992808</v>
      </c>
      <c r="F59" s="8">
        <f t="shared" si="7"/>
        <v>-5364</v>
      </c>
      <c r="G59" s="1">
        <f t="shared" si="10"/>
        <v>-5.4976240004179999E-2</v>
      </c>
      <c r="M59" s="1">
        <f t="shared" si="8"/>
        <v>-5.4976240004179999E-2</v>
      </c>
      <c r="N59" s="8">
        <f t="shared" si="6"/>
        <v>-1.1747962169050606E-2</v>
      </c>
      <c r="O59" s="61">
        <f t="shared" si="11"/>
        <v>1.4874346786899407E-2</v>
      </c>
      <c r="P59" s="4">
        <f t="shared" si="12"/>
        <v>32949.061999999998</v>
      </c>
      <c r="U59" s="1">
        <v>32000</v>
      </c>
      <c r="V59" s="8">
        <f t="shared" si="13"/>
        <v>-8.1520499625832757E-2</v>
      </c>
    </row>
    <row r="60" spans="1:22">
      <c r="A60" s="13" t="s">
        <v>67</v>
      </c>
      <c r="B60" s="13"/>
      <c r="C60" s="69">
        <v>47967.578999999998</v>
      </c>
      <c r="D60" s="67"/>
      <c r="E60" s="1">
        <f t="shared" si="9"/>
        <v>-5364.1423128784645</v>
      </c>
      <c r="F60" s="8">
        <f t="shared" si="7"/>
        <v>-5364</v>
      </c>
      <c r="G60" s="1">
        <f t="shared" si="10"/>
        <v>-3.7976240004354622E-2</v>
      </c>
      <c r="M60" s="1">
        <f t="shared" si="8"/>
        <v>-3.7976240004354622E-2</v>
      </c>
      <c r="N60" s="8">
        <f t="shared" si="6"/>
        <v>-1.1747962169050606E-2</v>
      </c>
      <c r="O60" s="61">
        <f t="shared" si="11"/>
        <v>1.4874346786899407E-2</v>
      </c>
      <c r="P60" s="4">
        <f t="shared" si="12"/>
        <v>32949.078999999998</v>
      </c>
      <c r="U60" s="1">
        <v>34000</v>
      </c>
      <c r="V60" s="8">
        <f t="shared" si="13"/>
        <v>-8.6205218429685607E-2</v>
      </c>
    </row>
    <row r="61" spans="1:22">
      <c r="A61" s="13" t="s">
        <v>67</v>
      </c>
      <c r="B61" s="13"/>
      <c r="C61" s="69">
        <v>47968.485000000001</v>
      </c>
      <c r="D61" s="67"/>
      <c r="E61" s="1">
        <f t="shared" si="9"/>
        <v>-5360.747151380815</v>
      </c>
      <c r="F61" s="8">
        <f t="shared" si="7"/>
        <v>-5360.5</v>
      </c>
      <c r="G61" s="1">
        <f t="shared" si="10"/>
        <v>-6.5952429999015294E-2</v>
      </c>
      <c r="M61" s="1">
        <f t="shared" si="8"/>
        <v>-6.5952429999015294E-2</v>
      </c>
      <c r="N61" s="8">
        <f t="shared" si="6"/>
        <v>-1.1745710083203305E-2</v>
      </c>
      <c r="O61" s="61">
        <f t="shared" si="11"/>
        <v>1.4864528158047525E-2</v>
      </c>
      <c r="P61" s="4">
        <f t="shared" si="12"/>
        <v>32949.985000000001</v>
      </c>
      <c r="U61" s="1">
        <v>36000</v>
      </c>
      <c r="V61" s="8">
        <f t="shared" si="13"/>
        <v>-9.0841664452126242E-2</v>
      </c>
    </row>
    <row r="62" spans="1:22">
      <c r="A62" s="13" t="s">
        <v>64</v>
      </c>
      <c r="B62" s="13"/>
      <c r="C62" s="69">
        <v>47968.499000000003</v>
      </c>
      <c r="D62" s="67"/>
      <c r="E62" s="1">
        <f t="shared" si="9"/>
        <v>-5360.6946875166022</v>
      </c>
      <c r="F62" s="8">
        <f t="shared" si="7"/>
        <v>-5360.5</v>
      </c>
      <c r="G62" s="1">
        <f t="shared" si="10"/>
        <v>-5.1952429996163119E-2</v>
      </c>
      <c r="M62" s="1">
        <f t="shared" si="8"/>
        <v>-5.1952429996163119E-2</v>
      </c>
      <c r="N62" s="8">
        <f t="shared" ref="N62:N93" si="14">+C$11+C$12*F62</f>
        <v>-1.1745710083203305E-2</v>
      </c>
      <c r="O62" s="61">
        <f t="shared" si="11"/>
        <v>1.4864528158047525E-2</v>
      </c>
      <c r="P62" s="4">
        <f t="shared" si="12"/>
        <v>32949.999000000003</v>
      </c>
      <c r="U62" s="1">
        <v>38000</v>
      </c>
      <c r="V62" s="8">
        <f t="shared" si="13"/>
        <v>-9.5429837693154718E-2</v>
      </c>
    </row>
    <row r="63" spans="1:22">
      <c r="A63" s="13" t="s">
        <v>67</v>
      </c>
      <c r="B63" s="13"/>
      <c r="C63" s="69">
        <v>47969.430999999997</v>
      </c>
      <c r="D63" s="67"/>
      <c r="E63" s="1">
        <f t="shared" si="9"/>
        <v>-5357.2020931283269</v>
      </c>
      <c r="F63" s="8">
        <f t="shared" si="7"/>
        <v>-5357</v>
      </c>
      <c r="G63" s="1">
        <f t="shared" si="10"/>
        <v>-5.3928620007354766E-2</v>
      </c>
      <c r="M63" s="1">
        <f t="shared" si="8"/>
        <v>-5.3928620007354766E-2</v>
      </c>
      <c r="N63" s="8">
        <f t="shared" si="14"/>
        <v>-1.1743457997356002E-2</v>
      </c>
      <c r="O63" s="61">
        <f t="shared" si="11"/>
        <v>1.4854709677031038E-2</v>
      </c>
      <c r="P63" s="4">
        <f t="shared" si="12"/>
        <v>32950.930999999997</v>
      </c>
      <c r="U63" s="1">
        <v>40000</v>
      </c>
      <c r="V63" s="8">
        <f t="shared" si="13"/>
        <v>-9.9969738152770979E-2</v>
      </c>
    </row>
    <row r="64" spans="1:22">
      <c r="A64" s="13" t="s">
        <v>67</v>
      </c>
      <c r="B64" s="13"/>
      <c r="C64" s="69">
        <v>47969.567999999999</v>
      </c>
      <c r="D64" s="67"/>
      <c r="E64" s="1">
        <f t="shared" si="9"/>
        <v>-5356.6886967429127</v>
      </c>
      <c r="F64" s="8">
        <f t="shared" ref="F64:F95" si="15">ROUND(2*E64,0)/2</f>
        <v>-5356.5</v>
      </c>
      <c r="G64" s="1">
        <f t="shared" si="10"/>
        <v>-5.0353790000372101E-2</v>
      </c>
      <c r="M64" s="1">
        <f t="shared" si="8"/>
        <v>-5.0353790000372101E-2</v>
      </c>
      <c r="N64" s="8">
        <f t="shared" si="14"/>
        <v>-1.1743136270806387E-2</v>
      </c>
      <c r="O64" s="61">
        <f t="shared" si="11"/>
        <v>1.4853307048954019E-2</v>
      </c>
      <c r="P64" s="4">
        <f t="shared" si="12"/>
        <v>32951.067999999999</v>
      </c>
      <c r="U64" s="1">
        <v>42000</v>
      </c>
      <c r="V64" s="8">
        <f t="shared" si="13"/>
        <v>-0.10446136583097505</v>
      </c>
    </row>
    <row r="65" spans="1:22">
      <c r="A65" s="13" t="s">
        <v>67</v>
      </c>
      <c r="B65" s="13"/>
      <c r="C65" s="69">
        <v>47970.495999999999</v>
      </c>
      <c r="D65" s="67"/>
      <c r="E65" s="1">
        <f t="shared" si="9"/>
        <v>-5353.2110920300993</v>
      </c>
      <c r="F65" s="8">
        <f t="shared" si="15"/>
        <v>-5353</v>
      </c>
      <c r="G65" s="1">
        <f t="shared" si="10"/>
        <v>-5.6329980005102698E-2</v>
      </c>
      <c r="M65" s="1">
        <f t="shared" si="8"/>
        <v>-5.6329980005102698E-2</v>
      </c>
      <c r="N65" s="8">
        <f t="shared" si="14"/>
        <v>-1.1740884184959086E-2</v>
      </c>
      <c r="O65" s="61">
        <f t="shared" si="11"/>
        <v>1.4843488736892266E-2</v>
      </c>
      <c r="P65" s="4">
        <f t="shared" si="12"/>
        <v>32951.995999999999</v>
      </c>
      <c r="U65" s="1">
        <v>44000</v>
      </c>
      <c r="V65" s="8">
        <f t="shared" si="13"/>
        <v>-0.10890472072776694</v>
      </c>
    </row>
    <row r="66" spans="1:22">
      <c r="A66" s="13" t="s">
        <v>64</v>
      </c>
      <c r="B66" s="13"/>
      <c r="C66" s="69">
        <v>47970.497000000003</v>
      </c>
      <c r="D66" s="67"/>
      <c r="E66" s="1">
        <f t="shared" si="9"/>
        <v>-5353.2073446112136</v>
      </c>
      <c r="F66" s="8">
        <f t="shared" si="15"/>
        <v>-5353</v>
      </c>
      <c r="G66" s="1">
        <f t="shared" si="10"/>
        <v>-5.5329980001260992E-2</v>
      </c>
      <c r="M66" s="1">
        <f t="shared" si="8"/>
        <v>-5.5329980001260992E-2</v>
      </c>
      <c r="N66" s="8">
        <f t="shared" si="14"/>
        <v>-1.1740884184959086E-2</v>
      </c>
      <c r="O66" s="61">
        <f t="shared" si="11"/>
        <v>1.4843488736892266E-2</v>
      </c>
      <c r="P66" s="4">
        <f t="shared" si="12"/>
        <v>32951.997000000003</v>
      </c>
      <c r="U66" s="1">
        <v>46000</v>
      </c>
      <c r="V66" s="8">
        <f t="shared" si="13"/>
        <v>-0.11329980284314664</v>
      </c>
    </row>
    <row r="67" spans="1:22">
      <c r="A67" s="13" t="s">
        <v>64</v>
      </c>
      <c r="B67" s="13"/>
      <c r="C67" s="69">
        <v>48013.436000000002</v>
      </c>
      <c r="D67" s="67"/>
      <c r="E67" s="1">
        <f t="shared" si="9"/>
        <v>-5192.2969256850147</v>
      </c>
      <c r="F67" s="8">
        <f t="shared" si="15"/>
        <v>-5192.5</v>
      </c>
      <c r="G67" s="1">
        <f t="shared" si="10"/>
        <v>5.419044999871403E-2</v>
      </c>
      <c r="M67" s="1">
        <f t="shared" si="8"/>
        <v>5.419044999871403E-2</v>
      </c>
      <c r="N67" s="8">
        <f t="shared" si="14"/>
        <v>-1.1637609962532807E-2</v>
      </c>
      <c r="O67" s="61">
        <f t="shared" si="11"/>
        <v>1.4393407827579488E-2</v>
      </c>
      <c r="P67" s="4">
        <f t="shared" si="12"/>
        <v>32994.936000000002</v>
      </c>
      <c r="U67" s="1">
        <v>48000</v>
      </c>
      <c r="V67" s="8">
        <f t="shared" si="13"/>
        <v>-0.11764661217711415</v>
      </c>
    </row>
    <row r="68" spans="1:22">
      <c r="A68" s="13" t="s">
        <v>64</v>
      </c>
      <c r="B68" s="13"/>
      <c r="C68" s="69">
        <v>48692.421000000002</v>
      </c>
      <c r="D68" s="67"/>
      <c r="E68" s="1">
        <f t="shared" si="9"/>
        <v>-2647.8557231742725</v>
      </c>
      <c r="F68" s="8">
        <f t="shared" si="15"/>
        <v>-2648</v>
      </c>
      <c r="G68" s="1">
        <f t="shared" si="10"/>
        <v>3.8500319999002386E-2</v>
      </c>
      <c r="M68" s="1">
        <f t="shared" si="8"/>
        <v>3.8500319999002386E-2</v>
      </c>
      <c r="N68" s="8">
        <f t="shared" si="14"/>
        <v>-1.0000343551544248E-2</v>
      </c>
      <c r="O68" s="61">
        <f t="shared" si="11"/>
        <v>7.2995449005372592E-3</v>
      </c>
      <c r="P68" s="4">
        <f t="shared" si="12"/>
        <v>33673.921000000002</v>
      </c>
      <c r="U68" s="1">
        <v>50000</v>
      </c>
      <c r="V68" s="8">
        <f t="shared" si="13"/>
        <v>-0.12194514872966945</v>
      </c>
    </row>
    <row r="69" spans="1:22">
      <c r="A69" s="13" t="s">
        <v>67</v>
      </c>
      <c r="B69" s="13"/>
      <c r="C69" s="69">
        <v>49006.578999999998</v>
      </c>
      <c r="D69" s="67"/>
      <c r="E69" s="1">
        <f t="shared" si="9"/>
        <v>-1470.5741053206254</v>
      </c>
      <c r="F69" s="8">
        <f t="shared" si="15"/>
        <v>-1470.5</v>
      </c>
      <c r="G69" s="1">
        <f t="shared" si="10"/>
        <v>-1.9775030006712768E-2</v>
      </c>
      <c r="M69" s="1">
        <f t="shared" si="8"/>
        <v>-1.9775030006712768E-2</v>
      </c>
      <c r="N69" s="8">
        <f t="shared" si="14"/>
        <v>-9.2426775272019292E-3</v>
      </c>
      <c r="O69" s="61">
        <f t="shared" si="11"/>
        <v>4.043214243504731E-3</v>
      </c>
      <c r="P69" s="4">
        <f t="shared" si="12"/>
        <v>33988.078999999998</v>
      </c>
      <c r="U69" s="1">
        <v>52000</v>
      </c>
      <c r="V69" s="8">
        <f t="shared" si="13"/>
        <v>-0.12619541250081256</v>
      </c>
    </row>
    <row r="70" spans="1:22">
      <c r="A70" t="s">
        <v>6</v>
      </c>
      <c r="B70" s="36" t="s">
        <v>54</v>
      </c>
      <c r="C70" s="70">
        <v>49397.000599999999</v>
      </c>
      <c r="D70" s="71">
        <v>2.9999999999999997E-4</v>
      </c>
      <c r="E70" s="7">
        <f t="shared" si="9"/>
        <v>-7.5008336133401077</v>
      </c>
      <c r="F70" s="47">
        <f t="shared" si="15"/>
        <v>-7.5</v>
      </c>
      <c r="G70" s="7">
        <f t="shared" si="10"/>
        <v>-2.2245000582188368E-4</v>
      </c>
      <c r="H70" s="7"/>
      <c r="I70" s="7"/>
      <c r="J70" s="1">
        <f>G70</f>
        <v>-2.2245000582188368E-4</v>
      </c>
      <c r="N70" s="8">
        <f t="shared" si="14"/>
        <v>-8.3013056430296904E-3</v>
      </c>
      <c r="O70" s="61">
        <f t="shared" si="11"/>
        <v>2.0654421153250375E-5</v>
      </c>
      <c r="P70" s="4">
        <f t="shared" si="12"/>
        <v>34378.500599999999</v>
      </c>
      <c r="Q70" s="1">
        <f>+(G70-O70)^2</f>
        <v>5.9099762414908286E-8</v>
      </c>
      <c r="R70" s="1">
        <v>1</v>
      </c>
      <c r="S70" s="1">
        <f>+Q70*R70</f>
        <v>5.9099762414908286E-8</v>
      </c>
      <c r="U70" s="1">
        <v>54000</v>
      </c>
      <c r="V70" s="8">
        <f t="shared" si="13"/>
        <v>-0.13039740349054346</v>
      </c>
    </row>
    <row r="71" spans="1:22">
      <c r="A71" s="1" t="s">
        <v>6</v>
      </c>
      <c r="B71" s="19" t="s">
        <v>53</v>
      </c>
      <c r="C71" s="67">
        <v>49399.002200000003</v>
      </c>
      <c r="D71" s="67">
        <v>5.0000000000000001E-4</v>
      </c>
      <c r="E71" s="1">
        <f t="shared" si="9"/>
        <v>0</v>
      </c>
      <c r="F71" s="1">
        <f t="shared" si="15"/>
        <v>0</v>
      </c>
      <c r="G71" s="1">
        <f t="shared" si="10"/>
        <v>0</v>
      </c>
      <c r="J71" s="1">
        <f>G71</f>
        <v>0</v>
      </c>
      <c r="N71" s="8">
        <f t="shared" si="14"/>
        <v>-8.2964797447854718E-3</v>
      </c>
      <c r="O71" s="61">
        <f t="shared" si="11"/>
        <v>9.9507870928499092E-8</v>
      </c>
      <c r="P71" s="4">
        <f t="shared" si="12"/>
        <v>34380.502200000003</v>
      </c>
      <c r="Q71" s="1">
        <f>+(G71-O71)^2</f>
        <v>9.9018163767228354E-15</v>
      </c>
      <c r="R71" s="1">
        <v>0.5</v>
      </c>
      <c r="S71" s="1">
        <f>+Q71*R71</f>
        <v>4.9509081883614177E-15</v>
      </c>
      <c r="U71" s="1">
        <v>56000</v>
      </c>
      <c r="V71" s="8">
        <f t="shared" si="13"/>
        <v>-0.13455112169886221</v>
      </c>
    </row>
    <row r="72" spans="1:22">
      <c r="A72" s="43" t="s">
        <v>67</v>
      </c>
      <c r="B72" s="43"/>
      <c r="C72" s="68">
        <v>49399.411999999997</v>
      </c>
      <c r="D72" s="67"/>
      <c r="E72" s="1">
        <f t="shared" si="9"/>
        <v>1.5356922535455377</v>
      </c>
      <c r="F72" s="1">
        <f t="shared" si="15"/>
        <v>1.5</v>
      </c>
      <c r="G72" s="1">
        <f t="shared" si="10"/>
        <v>9.5244899930548854E-3</v>
      </c>
      <c r="M72" s="1">
        <f>G72</f>
        <v>9.5244899930548854E-3</v>
      </c>
      <c r="N72" s="8">
        <f t="shared" si="14"/>
        <v>-8.2955145651366288E-3</v>
      </c>
      <c r="O72" s="61">
        <f t="shared" si="11"/>
        <v>-4.0113933252172424E-6</v>
      </c>
      <c r="P72" s="4">
        <f t="shared" si="12"/>
        <v>34380.911999999997</v>
      </c>
      <c r="U72" s="1">
        <v>58000</v>
      </c>
      <c r="V72" s="8">
        <f t="shared" si="13"/>
        <v>-0.13865656712576874</v>
      </c>
    </row>
    <row r="73" spans="1:22">
      <c r="A73" s="1" t="s">
        <v>6</v>
      </c>
      <c r="B73" s="19" t="s">
        <v>53</v>
      </c>
      <c r="C73" s="67">
        <v>49482.743999999999</v>
      </c>
      <c r="D73" s="67">
        <v>1E-4</v>
      </c>
      <c r="E73" s="1">
        <f t="shared" si="9"/>
        <v>313.81560165895286</v>
      </c>
      <c r="F73" s="1">
        <f t="shared" si="15"/>
        <v>314</v>
      </c>
      <c r="G73" s="1">
        <f t="shared" si="10"/>
        <v>-4.9206760006200057E-2</v>
      </c>
      <c r="J73" s="1">
        <f>G73</f>
        <v>-4.9206760006200057E-2</v>
      </c>
      <c r="N73" s="8">
        <f t="shared" si="14"/>
        <v>-8.0944354716275205E-3</v>
      </c>
      <c r="O73" s="61">
        <f t="shared" si="11"/>
        <v>-8.5985704668773799E-4</v>
      </c>
      <c r="P73" s="4">
        <f t="shared" si="12"/>
        <v>34464.243999999999</v>
      </c>
      <c r="Q73" s="1">
        <f>+(G73-O73)^2</f>
        <v>2.3374230257765011E-3</v>
      </c>
      <c r="R73" s="1">
        <v>1</v>
      </c>
      <c r="S73" s="1">
        <f>+Q73*R73</f>
        <v>2.3374230257765011E-3</v>
      </c>
      <c r="U73" s="1">
        <v>60000</v>
      </c>
      <c r="V73" s="8">
        <f t="shared" si="13"/>
        <v>-0.14271373977126309</v>
      </c>
    </row>
    <row r="74" spans="1:22">
      <c r="A74" s="1" t="s">
        <v>6</v>
      </c>
      <c r="B74" s="19" t="s">
        <v>54</v>
      </c>
      <c r="C74" s="67">
        <v>49482.874000000003</v>
      </c>
      <c r="D74" s="67">
        <v>6.9999999999999999E-4</v>
      </c>
      <c r="E74" s="1">
        <f t="shared" si="9"/>
        <v>314.30276611227401</v>
      </c>
      <c r="F74" s="1">
        <f t="shared" si="15"/>
        <v>314.5</v>
      </c>
      <c r="G74" s="1">
        <f t="shared" si="10"/>
        <v>-5.26319299970055E-2</v>
      </c>
      <c r="J74" s="1">
        <f>G74</f>
        <v>-5.26319299970055E-2</v>
      </c>
      <c r="N74" s="8">
        <f t="shared" si="14"/>
        <v>-8.0941137450779056E-3</v>
      </c>
      <c r="O74" s="61">
        <f t="shared" si="11"/>
        <v>-8.6122545539683165E-4</v>
      </c>
      <c r="P74" s="4">
        <f t="shared" si="12"/>
        <v>34464.374000000003</v>
      </c>
      <c r="Q74" s="1">
        <f>+(G74-O74)^2</f>
        <v>2.6802058487345403E-3</v>
      </c>
      <c r="R74" s="1">
        <v>0.5</v>
      </c>
      <c r="S74" s="1">
        <f>+Q74*R74</f>
        <v>1.3401029243672701E-3</v>
      </c>
      <c r="U74" s="1">
        <v>62000</v>
      </c>
      <c r="V74" s="8">
        <f t="shared" si="13"/>
        <v>-0.14672263963534524</v>
      </c>
    </row>
    <row r="75" spans="1:22">
      <c r="A75" s="1" t="s">
        <v>6</v>
      </c>
      <c r="B75" s="19" t="s">
        <v>53</v>
      </c>
      <c r="C75" s="67">
        <v>49485.671000000002</v>
      </c>
      <c r="D75" s="67">
        <v>1.2999999999999999E-3</v>
      </c>
      <c r="E75" s="1">
        <f t="shared" si="9"/>
        <v>324.78429669604117</v>
      </c>
      <c r="F75" s="1">
        <f t="shared" si="15"/>
        <v>325</v>
      </c>
      <c r="G75" s="1">
        <f t="shared" si="10"/>
        <v>-5.7560499997634906E-2</v>
      </c>
      <c r="J75" s="1">
        <f>G75</f>
        <v>-5.7560499997634906E-2</v>
      </c>
      <c r="N75" s="8">
        <f t="shared" si="14"/>
        <v>-8.0873574875359993E-3</v>
      </c>
      <c r="O75" s="61">
        <f t="shared" si="11"/>
        <v>-8.8996134134951667E-4</v>
      </c>
      <c r="P75" s="4">
        <f t="shared" si="12"/>
        <v>34467.171000000002</v>
      </c>
      <c r="Q75" s="1">
        <f>+(G75-O75)^2</f>
        <v>3.2115499515935363E-3</v>
      </c>
      <c r="R75" s="1">
        <v>0.2</v>
      </c>
      <c r="S75" s="1">
        <f>+Q75*R75</f>
        <v>6.4230999031870733E-4</v>
      </c>
      <c r="U75" s="1">
        <v>64000</v>
      </c>
      <c r="V75" s="8">
        <f t="shared" si="13"/>
        <v>-0.15068326671801519</v>
      </c>
    </row>
    <row r="76" spans="1:22">
      <c r="A76" s="1" t="s">
        <v>2</v>
      </c>
      <c r="B76" s="19"/>
      <c r="C76" s="67">
        <v>51288.860999999997</v>
      </c>
      <c r="D76" s="67"/>
      <c r="E76" s="1">
        <f t="shared" si="9"/>
        <v>7082.0925317164456</v>
      </c>
      <c r="F76" s="1">
        <f t="shared" si="15"/>
        <v>7082</v>
      </c>
      <c r="G76" s="1">
        <f t="shared" si="10"/>
        <v>2.4692119994142558E-2</v>
      </c>
      <c r="H76" s="1">
        <f>G76</f>
        <v>2.4692119994142558E-2</v>
      </c>
      <c r="N76" s="8">
        <f t="shared" si="14"/>
        <v>-3.7395448960446664E-3</v>
      </c>
      <c r="O76" s="61">
        <f t="shared" si="11"/>
        <v>-1.910626093619635E-2</v>
      </c>
      <c r="P76" s="4">
        <f t="shared" si="12"/>
        <v>36270.360999999997</v>
      </c>
      <c r="Q76" s="1">
        <f>+(G76-O76)^2</f>
        <v>1.918298172119075E-3</v>
      </c>
      <c r="R76" s="1">
        <v>0.2</v>
      </c>
      <c r="S76" s="1">
        <f>+Q76*R76</f>
        <v>3.8365963442381503E-4</v>
      </c>
      <c r="U76" s="1">
        <v>66000</v>
      </c>
      <c r="V76" s="8">
        <f t="shared" si="13"/>
        <v>-0.15459562101927296</v>
      </c>
    </row>
    <row r="77" spans="1:22">
      <c r="A77" s="43" t="s">
        <v>68</v>
      </c>
      <c r="B77" s="43"/>
      <c r="C77" s="68">
        <v>51288.864200000004</v>
      </c>
      <c r="D77" s="67"/>
      <c r="E77" s="1">
        <f t="shared" si="9"/>
        <v>7082.1045234568592</v>
      </c>
      <c r="F77" s="1">
        <f t="shared" si="15"/>
        <v>7082</v>
      </c>
      <c r="G77" s="1">
        <f t="shared" si="10"/>
        <v>2.789212000061525E-2</v>
      </c>
      <c r="M77" s="1">
        <f>G77</f>
        <v>2.789212000061525E-2</v>
      </c>
      <c r="N77" s="8">
        <f t="shared" si="14"/>
        <v>-3.7395448960446664E-3</v>
      </c>
      <c r="O77" s="61">
        <f t="shared" si="11"/>
        <v>-1.910626093619635E-2</v>
      </c>
      <c r="P77" s="4">
        <f t="shared" si="12"/>
        <v>36270.364200000004</v>
      </c>
      <c r="U77" s="1">
        <v>68000</v>
      </c>
      <c r="V77" s="8">
        <f t="shared" si="13"/>
        <v>-0.15845970253911854</v>
      </c>
    </row>
    <row r="78" spans="1:22">
      <c r="A78" s="43" t="s">
        <v>68</v>
      </c>
      <c r="B78" s="43"/>
      <c r="C78" s="68">
        <v>51340.735399999998</v>
      </c>
      <c r="D78" s="67"/>
      <c r="E78" s="1">
        <f t="shared" si="9"/>
        <v>7276.4876372276494</v>
      </c>
      <c r="F78" s="1">
        <f t="shared" si="15"/>
        <v>7276.5</v>
      </c>
      <c r="G78" s="1">
        <f t="shared" si="10"/>
        <v>-3.2990100080496632E-3</v>
      </c>
      <c r="M78" s="1">
        <f>G78</f>
        <v>-3.2990100080496632E-3</v>
      </c>
      <c r="N78" s="8">
        <f t="shared" si="14"/>
        <v>-3.614393268244598E-3</v>
      </c>
      <c r="O78" s="61">
        <f t="shared" si="11"/>
        <v>-1.962245795670009E-2</v>
      </c>
      <c r="P78" s="4">
        <f t="shared" si="12"/>
        <v>36322.235399999998</v>
      </c>
      <c r="U78" s="1">
        <v>70000</v>
      </c>
      <c r="V78" s="8">
        <f t="shared" si="13"/>
        <v>-0.16227551127755191</v>
      </c>
    </row>
    <row r="79" spans="1:22">
      <c r="A79" s="43" t="s">
        <v>69</v>
      </c>
      <c r="B79" s="43"/>
      <c r="C79" s="68">
        <v>51585.552000000003</v>
      </c>
      <c r="D79" s="67"/>
      <c r="E79" s="1">
        <f t="shared" si="9"/>
        <v>8193.9179841404748</v>
      </c>
      <c r="F79" s="1">
        <f t="shared" si="15"/>
        <v>8194</v>
      </c>
      <c r="G79" s="1">
        <f t="shared" si="10"/>
        <v>-2.1885959999053739E-2</v>
      </c>
      <c r="M79" s="1">
        <f>G79</f>
        <v>-2.1885959999053739E-2</v>
      </c>
      <c r="N79" s="8">
        <f t="shared" si="14"/>
        <v>-3.0240250497018577E-3</v>
      </c>
      <c r="O79" s="61">
        <f t="shared" si="11"/>
        <v>-2.2051318401583465E-2</v>
      </c>
      <c r="P79" s="4">
        <f t="shared" si="12"/>
        <v>36567.052000000003</v>
      </c>
      <c r="U79" s="1">
        <v>72000</v>
      </c>
      <c r="V79" s="8">
        <f t="shared" si="13"/>
        <v>-0.16604304723457311</v>
      </c>
    </row>
    <row r="80" spans="1:22">
      <c r="A80" s="43" t="s">
        <v>69</v>
      </c>
      <c r="B80" s="43"/>
      <c r="C80" s="68">
        <v>51603.421199999997</v>
      </c>
      <c r="D80" s="67"/>
      <c r="E80" s="1">
        <f t="shared" si="9"/>
        <v>8260.8813614402516</v>
      </c>
      <c r="F80" s="1">
        <f t="shared" si="15"/>
        <v>8261</v>
      </c>
      <c r="G80" s="1">
        <f t="shared" si="10"/>
        <v>-3.1658740008424502E-2</v>
      </c>
      <c r="M80" s="1">
        <f>G80</f>
        <v>-3.1658740008424502E-2</v>
      </c>
      <c r="N80" s="8">
        <f t="shared" si="14"/>
        <v>-2.9809136920535047E-3</v>
      </c>
      <c r="O80" s="61">
        <f t="shared" si="11"/>
        <v>-2.222828675926122E-2</v>
      </c>
      <c r="P80" s="4">
        <f t="shared" si="12"/>
        <v>36584.921199999997</v>
      </c>
      <c r="U80" s="1">
        <v>74000</v>
      </c>
      <c r="V80" s="8">
        <f t="shared" si="13"/>
        <v>-0.16976231041018211</v>
      </c>
    </row>
    <row r="81" spans="1:22">
      <c r="A81" s="1" t="s">
        <v>45</v>
      </c>
      <c r="B81" s="19"/>
      <c r="C81" s="72">
        <v>51948.91084636841</v>
      </c>
      <c r="D81" s="67">
        <v>2.9999999999999997E-4</v>
      </c>
      <c r="E81" s="1">
        <f t="shared" si="9"/>
        <v>9555.57578217216</v>
      </c>
      <c r="F81" s="1">
        <f t="shared" si="15"/>
        <v>9555.5</v>
      </c>
      <c r="G81" s="3">
        <f t="shared" si="10"/>
        <v>2.0222498409566469E-2</v>
      </c>
      <c r="L81" s="1">
        <f>G81</f>
        <v>2.0222498409566469E-2</v>
      </c>
      <c r="N81" s="8">
        <f t="shared" si="14"/>
        <v>-2.1479636551013761E-3</v>
      </c>
      <c r="O81" s="61">
        <f t="shared" si="11"/>
        <v>-2.5636839042371129E-2</v>
      </c>
      <c r="P81" s="4">
        <f t="shared" si="12"/>
        <v>36930.41084636841</v>
      </c>
      <c r="Q81" s="1">
        <f>+(G81-O81)^2</f>
        <v>2.1030788315306863E-3</v>
      </c>
      <c r="R81" s="1">
        <v>1</v>
      </c>
      <c r="S81" s="1">
        <f>+Q81*R81</f>
        <v>2.1030788315306863E-3</v>
      </c>
      <c r="U81" s="1">
        <v>76000</v>
      </c>
      <c r="V81" s="8">
        <f t="shared" si="13"/>
        <v>-0.17343330080437891</v>
      </c>
    </row>
    <row r="82" spans="1:22">
      <c r="A82" s="17" t="s">
        <v>26</v>
      </c>
      <c r="B82" s="19"/>
      <c r="C82" s="67">
        <v>51960.912400000001</v>
      </c>
      <c r="D82" s="67">
        <v>2.0000000000000001E-4</v>
      </c>
      <c r="E82" s="1">
        <f t="shared" si="9"/>
        <v>9600.5506307393061</v>
      </c>
      <c r="F82" s="1">
        <f t="shared" si="15"/>
        <v>9600.5</v>
      </c>
      <c r="G82" s="1">
        <f t="shared" si="10"/>
        <v>1.351083000190556E-2</v>
      </c>
      <c r="K82" s="1">
        <f>G82</f>
        <v>1.351083000190556E-2</v>
      </c>
      <c r="N82" s="8">
        <f t="shared" si="14"/>
        <v>-2.1190082656360647E-3</v>
      </c>
      <c r="O82" s="61">
        <f t="shared" si="11"/>
        <v>-2.5754964972677978E-2</v>
      </c>
      <c r="P82" s="4">
        <f t="shared" si="12"/>
        <v>36942.412400000001</v>
      </c>
      <c r="Q82" s="1">
        <f>+(G82-O82)^2</f>
        <v>1.5418026549860299E-3</v>
      </c>
      <c r="R82" s="1">
        <v>1</v>
      </c>
      <c r="S82" s="1">
        <f>+Q82*R82</f>
        <v>1.5418026549860299E-3</v>
      </c>
      <c r="U82" s="1">
        <v>78000</v>
      </c>
      <c r="V82" s="8">
        <f t="shared" si="13"/>
        <v>-0.17705601841716351</v>
      </c>
    </row>
    <row r="83" spans="1:22">
      <c r="A83" s="43" t="s">
        <v>70</v>
      </c>
      <c r="B83" s="43"/>
      <c r="C83" s="68">
        <v>52001.315999999999</v>
      </c>
      <c r="D83" s="67"/>
      <c r="E83" s="1">
        <f t="shared" si="9"/>
        <v>9751.9598438585308</v>
      </c>
      <c r="F83" s="1">
        <f t="shared" si="15"/>
        <v>9752</v>
      </c>
      <c r="G83" s="1">
        <f t="shared" si="10"/>
        <v>-1.0715680000430439E-2</v>
      </c>
      <c r="M83" s="1">
        <f>G83</f>
        <v>-1.0715680000430439E-2</v>
      </c>
      <c r="N83" s="8">
        <f t="shared" si="14"/>
        <v>-2.0215251211028497E-3</v>
      </c>
      <c r="O83" s="61">
        <f t="shared" si="11"/>
        <v>-2.6152475971131725E-2</v>
      </c>
      <c r="P83" s="4">
        <f t="shared" si="12"/>
        <v>36982.815999999999</v>
      </c>
      <c r="U83" s="1">
        <v>82000</v>
      </c>
      <c r="V83" s="8">
        <f t="shared" si="13"/>
        <v>-0.18415663529849619</v>
      </c>
    </row>
    <row r="84" spans="1:22">
      <c r="A84" s="43" t="s">
        <v>70</v>
      </c>
      <c r="B84" s="43"/>
      <c r="C84" s="68">
        <v>52026.3842</v>
      </c>
      <c r="D84" s="67"/>
      <c r="E84" s="1">
        <f t="shared" si="9"/>
        <v>9845.9008896147461</v>
      </c>
      <c r="F84" s="1">
        <f t="shared" si="15"/>
        <v>9846</v>
      </c>
      <c r="G84" s="1">
        <f t="shared" si="10"/>
        <v>-2.6447640004334971E-2</v>
      </c>
      <c r="M84" s="1">
        <f>G84</f>
        <v>-2.6447640004334971E-2</v>
      </c>
      <c r="N84" s="8">
        <f t="shared" si="14"/>
        <v>-1.9610405297753094E-3</v>
      </c>
      <c r="O84" s="61">
        <f t="shared" si="11"/>
        <v>-2.6398977209749101E-2</v>
      </c>
      <c r="P84" s="4">
        <f t="shared" si="12"/>
        <v>37007.8842</v>
      </c>
      <c r="U84" s="1">
        <v>84000</v>
      </c>
      <c r="V84" s="8">
        <f t="shared" si="13"/>
        <v>-0.18763453456704421</v>
      </c>
    </row>
    <row r="85" spans="1:22">
      <c r="A85" s="79" t="s">
        <v>84</v>
      </c>
      <c r="B85" s="35" t="s">
        <v>53</v>
      </c>
      <c r="C85" s="53">
        <v>52670.021399999998</v>
      </c>
      <c r="D85" s="53">
        <v>2.9999999999999997E-4</v>
      </c>
      <c r="E85" s="1">
        <f t="shared" ref="E85:E116" si="16">(C85-C$7)/C$8</f>
        <v>12257.87907933711</v>
      </c>
      <c r="F85" s="1">
        <f t="shared" si="15"/>
        <v>12258</v>
      </c>
      <c r="G85" s="1">
        <f>C85-(C$7+C$8*F85)</f>
        <v>-3.2267720001982525E-2</v>
      </c>
      <c r="J85" s="1">
        <f>G85</f>
        <v>-3.2267720001982525E-2</v>
      </c>
      <c r="N85" s="8">
        <f t="shared" si="14"/>
        <v>-4.0903165443461134E-4</v>
      </c>
      <c r="O85" s="61">
        <f t="shared" ref="O85:O116" si="17">D$11+D$12*F85+D$13*F85^2</f>
        <v>-3.2687621164075815E-2</v>
      </c>
      <c r="P85" s="4">
        <f t="shared" ref="P85:P116" si="18">C85-15018.5</f>
        <v>37651.521399999998</v>
      </c>
      <c r="V85" s="8"/>
    </row>
    <row r="86" spans="1:22">
      <c r="A86" s="1" t="s">
        <v>49</v>
      </c>
      <c r="B86" s="19"/>
      <c r="C86" s="67">
        <v>52704.504999999997</v>
      </c>
      <c r="D86" s="67">
        <v>5.9999999999999995E-4</v>
      </c>
      <c r="E86" s="1">
        <f t="shared" si="16"/>
        <v>12387.103572736667</v>
      </c>
      <c r="F86" s="1">
        <f t="shared" si="15"/>
        <v>12387</v>
      </c>
      <c r="J86" s="31">
        <v>4.7555929995724E-2</v>
      </c>
      <c r="N86" s="8">
        <f t="shared" si="14"/>
        <v>-3.2602620463405285E-4</v>
      </c>
      <c r="O86" s="61">
        <f t="shared" si="17"/>
        <v>-3.3021976201038555E-2</v>
      </c>
      <c r="P86" s="4">
        <f t="shared" si="18"/>
        <v>37686.004999999997</v>
      </c>
      <c r="U86" s="1">
        <v>86000</v>
      </c>
      <c r="V86" s="8">
        <f>D$11+D$12*U86+D$13*U86^2</f>
        <v>-0.19106416105418006</v>
      </c>
    </row>
    <row r="87" spans="1:22">
      <c r="A87" s="40" t="s">
        <v>60</v>
      </c>
      <c r="B87" s="33"/>
      <c r="C87" s="65">
        <v>52722.426899999999</v>
      </c>
      <c r="D87" s="65">
        <v>2.9999999999999997E-4</v>
      </c>
      <c r="E87" s="1">
        <f t="shared" si="16"/>
        <v>12454.264439011004</v>
      </c>
      <c r="F87" s="1">
        <f t="shared" si="15"/>
        <v>12454.5</v>
      </c>
      <c r="G87" s="1">
        <f t="shared" ref="G87:G132" si="19">C87-(C$7+C$8*F87)</f>
        <v>-6.2859530007699504E-2</v>
      </c>
      <c r="J87" s="1">
        <f>G87</f>
        <v>-6.2859530007699504E-2</v>
      </c>
      <c r="N87" s="8">
        <f t="shared" si="14"/>
        <v>-2.825931204360841E-4</v>
      </c>
      <c r="O87" s="61">
        <f t="shared" si="17"/>
        <v>-3.3196849383290886E-2</v>
      </c>
      <c r="P87" s="4">
        <f t="shared" si="18"/>
        <v>37703.926899999999</v>
      </c>
      <c r="Q87" s="1">
        <f>+(G87-O87)^2</f>
        <v>8.7987462182566648E-4</v>
      </c>
      <c r="R87" s="1">
        <v>3</v>
      </c>
      <c r="S87" s="1">
        <f>+Q87*R87</f>
        <v>2.6396238654769993E-3</v>
      </c>
      <c r="U87" s="1">
        <v>88000</v>
      </c>
      <c r="V87" s="8">
        <f>D$11+D$12*U87+D$13*U87^2</f>
        <v>-0.19444551475990371</v>
      </c>
    </row>
    <row r="88" spans="1:22">
      <c r="A88" s="33" t="s">
        <v>52</v>
      </c>
      <c r="B88" s="35" t="s">
        <v>53</v>
      </c>
      <c r="C88" s="53">
        <v>53028.578800000003</v>
      </c>
      <c r="D88" s="53">
        <v>2.8E-3</v>
      </c>
      <c r="E88" s="1">
        <f t="shared" si="16"/>
        <v>13601.543846637032</v>
      </c>
      <c r="F88" s="1">
        <f t="shared" si="15"/>
        <v>13601.5</v>
      </c>
      <c r="G88" s="1">
        <f t="shared" si="19"/>
        <v>1.1700490002112929E-2</v>
      </c>
      <c r="J88" s="1">
        <f>G88</f>
        <v>1.1700490002112929E-2</v>
      </c>
      <c r="N88" s="8">
        <f t="shared" si="14"/>
        <v>4.554475843797437E-4</v>
      </c>
      <c r="O88" s="61">
        <f t="shared" si="17"/>
        <v>-3.6159992436537461E-2</v>
      </c>
      <c r="P88" s="4">
        <f t="shared" si="18"/>
        <v>38010.078800000003</v>
      </c>
      <c r="U88" s="1">
        <v>90000</v>
      </c>
      <c r="V88" s="8">
        <f>D$11+D$12*U88+D$13*U88^2</f>
        <v>-0.19777859568421516</v>
      </c>
    </row>
    <row r="89" spans="1:22">
      <c r="A89" s="33" t="s">
        <v>52</v>
      </c>
      <c r="B89" s="35" t="s">
        <v>54</v>
      </c>
      <c r="C89" s="53">
        <v>53028.7117</v>
      </c>
      <c r="D89" s="53">
        <v>2.2000000000000001E-3</v>
      </c>
      <c r="E89" s="1">
        <f t="shared" si="16"/>
        <v>13602.041878605052</v>
      </c>
      <c r="F89" s="1">
        <f t="shared" si="15"/>
        <v>13602</v>
      </c>
      <c r="G89" s="1">
        <f t="shared" si="19"/>
        <v>1.1175319996254984E-2</v>
      </c>
      <c r="J89" s="1">
        <f>G89</f>
        <v>1.1175319996254984E-2</v>
      </c>
      <c r="N89" s="8">
        <f t="shared" si="14"/>
        <v>4.5576931092935861E-4</v>
      </c>
      <c r="O89" s="61">
        <f t="shared" si="17"/>
        <v>-3.6161280667173674E-2</v>
      </c>
      <c r="P89" s="4">
        <f t="shared" si="18"/>
        <v>38010.2117</v>
      </c>
      <c r="V89" s="8"/>
    </row>
    <row r="90" spans="1:22">
      <c r="A90" s="33" t="s">
        <v>52</v>
      </c>
      <c r="B90" s="35" t="s">
        <v>53</v>
      </c>
      <c r="C90" s="53">
        <v>53029.645600000003</v>
      </c>
      <c r="D90" s="53">
        <v>3.5000000000000001E-3</v>
      </c>
      <c r="E90" s="1">
        <f t="shared" si="16"/>
        <v>13605.541593089221</v>
      </c>
      <c r="F90" s="1">
        <f t="shared" si="15"/>
        <v>13605.5</v>
      </c>
      <c r="G90" s="1">
        <f t="shared" si="19"/>
        <v>1.1099130002548918E-2</v>
      </c>
      <c r="J90" s="1">
        <f>G90</f>
        <v>1.1099130002548918E-2</v>
      </c>
      <c r="N90" s="8">
        <f t="shared" si="14"/>
        <v>4.580213967766613E-4</v>
      </c>
      <c r="O90" s="61">
        <f t="shared" si="17"/>
        <v>-3.6170298197149828E-2</v>
      </c>
      <c r="P90" s="4">
        <f t="shared" si="18"/>
        <v>38011.145600000003</v>
      </c>
      <c r="V90" s="8"/>
    </row>
    <row r="91" spans="1:22">
      <c r="A91" s="41" t="s">
        <v>59</v>
      </c>
      <c r="B91" s="42" t="s">
        <v>53</v>
      </c>
      <c r="C91" s="73">
        <v>53033.778200000001</v>
      </c>
      <c r="D91" s="39">
        <v>4.0000000000000002E-4</v>
      </c>
      <c r="E91" s="1">
        <f t="shared" si="16"/>
        <v>13621.028176317848</v>
      </c>
      <c r="F91" s="1">
        <f t="shared" si="15"/>
        <v>13621</v>
      </c>
      <c r="G91" s="1">
        <f t="shared" si="19"/>
        <v>7.5188599948887713E-3</v>
      </c>
      <c r="J91" s="1">
        <f>G91</f>
        <v>7.5188599948887713E-3</v>
      </c>
      <c r="N91" s="8">
        <f t="shared" si="14"/>
        <v>4.6799491981471333E-4</v>
      </c>
      <c r="O91" s="61">
        <f t="shared" si="17"/>
        <v>-3.6210231195716723E-2</v>
      </c>
      <c r="P91" s="4">
        <f t="shared" si="18"/>
        <v>38015.278200000001</v>
      </c>
      <c r="Q91" s="1">
        <f>+(G91-O91)^2</f>
        <v>1.912233416356291E-3</v>
      </c>
      <c r="R91" s="1">
        <v>2</v>
      </c>
      <c r="S91" s="1">
        <f>+Q91*R91</f>
        <v>3.8244668327125819E-3</v>
      </c>
      <c r="U91" s="1">
        <v>96000</v>
      </c>
      <c r="V91" s="8">
        <f>D$11+D$12*U91+D$13*U91^2</f>
        <v>-0.20748820176867638</v>
      </c>
    </row>
    <row r="92" spans="1:22">
      <c r="A92" s="39" t="s">
        <v>58</v>
      </c>
      <c r="B92" s="19"/>
      <c r="C92" s="67">
        <v>53066.446199999998</v>
      </c>
      <c r="D92" s="67">
        <v>1E-4</v>
      </c>
      <c r="E92" s="1">
        <f t="shared" si="16"/>
        <v>13743.448856014182</v>
      </c>
      <c r="F92" s="1">
        <f t="shared" si="15"/>
        <v>13743.5</v>
      </c>
      <c r="G92" s="1">
        <f t="shared" si="19"/>
        <v>-1.3647790001414251E-2</v>
      </c>
      <c r="M92" s="1">
        <f>G92</f>
        <v>-1.3647790001414251E-2</v>
      </c>
      <c r="N92" s="8">
        <f t="shared" si="14"/>
        <v>5.468179244702831E-4</v>
      </c>
      <c r="O92" s="61">
        <f t="shared" si="17"/>
        <v>-3.6525728694098432E-2</v>
      </c>
      <c r="P92" s="4">
        <f t="shared" si="18"/>
        <v>38047.946199999998</v>
      </c>
      <c r="Q92" s="1">
        <f>+(G92-O92)^2</f>
        <v>5.2340007882621599E-4</v>
      </c>
      <c r="R92" s="1">
        <v>1</v>
      </c>
      <c r="S92" s="1">
        <f>+Q92*R92</f>
        <v>5.2340007882621599E-4</v>
      </c>
      <c r="V92" s="8"/>
    </row>
    <row r="93" spans="1:22">
      <c r="A93" s="64" t="s">
        <v>71</v>
      </c>
      <c r="B93" s="35"/>
      <c r="C93" s="65">
        <v>53093.396200000003</v>
      </c>
      <c r="D93" s="65">
        <v>2.0000000000000001E-4</v>
      </c>
      <c r="E93" s="1">
        <f t="shared" si="16"/>
        <v>13844.441794602923</v>
      </c>
      <c r="F93" s="1">
        <f t="shared" si="15"/>
        <v>13844.5</v>
      </c>
      <c r="G93" s="1">
        <f t="shared" si="19"/>
        <v>-1.5532129997154698E-2</v>
      </c>
      <c r="J93" s="1">
        <f>G93</f>
        <v>-1.5532129997154698E-2</v>
      </c>
      <c r="N93" s="8">
        <f t="shared" si="14"/>
        <v>6.1180668749242703E-4</v>
      </c>
      <c r="O93" s="61">
        <f t="shared" si="17"/>
        <v>-3.6785716951448014E-2</v>
      </c>
      <c r="P93" s="4">
        <f t="shared" si="18"/>
        <v>38074.896200000003</v>
      </c>
      <c r="V93" s="8"/>
    </row>
    <row r="94" spans="1:22">
      <c r="A94" s="17" t="s">
        <v>57</v>
      </c>
      <c r="B94" s="19" t="s">
        <v>54</v>
      </c>
      <c r="C94" s="67">
        <v>53093.781329999998</v>
      </c>
      <c r="D94" s="67">
        <v>1E-4</v>
      </c>
      <c r="E94" s="1">
        <f t="shared" si="16"/>
        <v>13845.885038032911</v>
      </c>
      <c r="F94" s="1">
        <f t="shared" si="15"/>
        <v>13846</v>
      </c>
      <c r="G94" s="1">
        <f t="shared" si="19"/>
        <v>-3.0677640002977569E-2</v>
      </c>
      <c r="K94" s="1">
        <f>G94</f>
        <v>-3.0677640002977569E-2</v>
      </c>
      <c r="N94" s="8">
        <f t="shared" ref="N94:N125" si="20">+C$11+C$12*F94</f>
        <v>6.1277186714127005E-4</v>
      </c>
      <c r="O94" s="61">
        <f t="shared" si="17"/>
        <v>-3.6789577235448304E-2</v>
      </c>
      <c r="P94" s="4">
        <f t="shared" si="18"/>
        <v>38075.281329999998</v>
      </c>
      <c r="Q94" s="1">
        <f>+(G94-O94)^2</f>
        <v>3.7355776733662026E-5</v>
      </c>
      <c r="R94" s="1">
        <v>1</v>
      </c>
      <c r="S94" s="1">
        <f>+Q94*R94</f>
        <v>3.7355776733662026E-5</v>
      </c>
      <c r="U94" s="1">
        <v>102000</v>
      </c>
      <c r="V94" s="8">
        <f>D$11+D$12*U94+D$13*U94^2</f>
        <v>-0.21676335282042786</v>
      </c>
    </row>
    <row r="95" spans="1:22">
      <c r="A95" s="40" t="s">
        <v>60</v>
      </c>
      <c r="B95" s="33"/>
      <c r="C95" s="65">
        <v>53095.514499999997</v>
      </c>
      <c r="D95" s="65">
        <v>3.0000000000000001E-3</v>
      </c>
      <c r="E95" s="1">
        <f t="shared" si="16"/>
        <v>13852.379951998542</v>
      </c>
      <c r="F95" s="1">
        <f t="shared" si="15"/>
        <v>13852.5</v>
      </c>
      <c r="G95" s="1">
        <f t="shared" si="19"/>
        <v>-3.203485000267392E-2</v>
      </c>
      <c r="J95" s="1">
        <f>G95</f>
        <v>-3.203485000267392E-2</v>
      </c>
      <c r="N95" s="8">
        <f t="shared" si="20"/>
        <v>6.1695431228626051E-4</v>
      </c>
      <c r="O95" s="61">
        <f t="shared" si="17"/>
        <v>-3.6806304819009858E-2</v>
      </c>
      <c r="P95" s="4">
        <f t="shared" si="18"/>
        <v>38077.014499999997</v>
      </c>
      <c r="Q95" s="1">
        <f>+(G95-O95)^2</f>
        <v>2.2766781064335417E-5</v>
      </c>
      <c r="R95" s="1">
        <v>4</v>
      </c>
      <c r="S95" s="1">
        <f>+Q95*R95</f>
        <v>9.1067124257341667E-5</v>
      </c>
      <c r="V95" s="8"/>
    </row>
    <row r="96" spans="1:22">
      <c r="A96" s="64" t="s">
        <v>71</v>
      </c>
      <c r="B96" s="35"/>
      <c r="C96" s="65">
        <v>53112.447800000002</v>
      </c>
      <c r="D96" s="65">
        <v>2.9999999999999997E-4</v>
      </c>
      <c r="E96" s="1">
        <f t="shared" si="16"/>
        <v>13915.836119976459</v>
      </c>
      <c r="F96" s="1">
        <f t="shared" ref="F96:F127" si="21">ROUND(2*E96,0)/2</f>
        <v>13916</v>
      </c>
      <c r="G96" s="1">
        <f t="shared" si="19"/>
        <v>-4.3731440004194155E-2</v>
      </c>
      <c r="J96" s="1">
        <f>G96</f>
        <v>-4.3731440004194155E-2</v>
      </c>
      <c r="N96" s="8">
        <f t="shared" si="20"/>
        <v>6.5781358408730992E-4</v>
      </c>
      <c r="O96" s="61">
        <f t="shared" si="17"/>
        <v>-3.6969693621469998E-2</v>
      </c>
      <c r="P96" s="4">
        <f t="shared" si="18"/>
        <v>38093.947800000002</v>
      </c>
      <c r="V96" s="8"/>
    </row>
    <row r="97" spans="1:22">
      <c r="A97" s="64" t="s">
        <v>71</v>
      </c>
      <c r="B97" s="35"/>
      <c r="C97" s="65">
        <v>53163.387000000002</v>
      </c>
      <c r="D97" s="65">
        <v>2.2000000000000001E-3</v>
      </c>
      <c r="E97" s="1">
        <f t="shared" si="16"/>
        <v>14106.726639358974</v>
      </c>
      <c r="F97" s="1">
        <f t="shared" si="21"/>
        <v>14106.5</v>
      </c>
      <c r="G97" s="1">
        <f t="shared" si="19"/>
        <v>6.0478790001070593E-2</v>
      </c>
      <c r="J97" s="1">
        <f>G97</f>
        <v>6.0478790001070593E-2</v>
      </c>
      <c r="N97" s="8">
        <f t="shared" si="20"/>
        <v>7.8039139949046335E-4</v>
      </c>
      <c r="O97" s="61">
        <f t="shared" si="17"/>
        <v>-3.745956805696618E-2</v>
      </c>
      <c r="P97" s="4">
        <f t="shared" si="18"/>
        <v>38144.887000000002</v>
      </c>
      <c r="U97" s="1">
        <v>108000</v>
      </c>
      <c r="V97" s="8">
        <f>D$11+D$12*U97+D$13*U97^2</f>
        <v>-0.22560404883946955</v>
      </c>
    </row>
    <row r="98" spans="1:22">
      <c r="A98" s="64" t="s">
        <v>71</v>
      </c>
      <c r="B98" s="35"/>
      <c r="C98" s="65">
        <v>53164.455000000002</v>
      </c>
      <c r="D98" s="65">
        <v>2.8E-3</v>
      </c>
      <c r="E98" s="1">
        <f t="shared" si="16"/>
        <v>14110.728882713804</v>
      </c>
      <c r="F98" s="1">
        <f t="shared" si="21"/>
        <v>14110.5</v>
      </c>
      <c r="G98" s="1">
        <f t="shared" si="19"/>
        <v>6.1077430000295863E-2</v>
      </c>
      <c r="J98" s="1">
        <f>G98</f>
        <v>6.1077430000295863E-2</v>
      </c>
      <c r="N98" s="8">
        <f t="shared" si="20"/>
        <v>7.8296521188737922E-4</v>
      </c>
      <c r="O98" s="61">
        <f t="shared" si="17"/>
        <v>-3.7469849439823934E-2</v>
      </c>
      <c r="P98" s="4">
        <f t="shared" si="18"/>
        <v>38145.955000000002</v>
      </c>
      <c r="U98" s="1">
        <v>110000</v>
      </c>
      <c r="V98" s="8">
        <f>D$11+D$12*U98+D$13*U98^2</f>
        <v>-0.2284544019496591</v>
      </c>
    </row>
    <row r="99" spans="1:22">
      <c r="A99" s="17" t="s">
        <v>61</v>
      </c>
      <c r="B99" s="19"/>
      <c r="C99" s="67">
        <v>53377.933900000004</v>
      </c>
      <c r="D99" s="67">
        <v>2.0000000000000001E-4</v>
      </c>
      <c r="E99" s="1">
        <f t="shared" si="16"/>
        <v>14910.72374125512</v>
      </c>
      <c r="F99" s="1">
        <f t="shared" si="21"/>
        <v>14910.5</v>
      </c>
      <c r="G99" s="1">
        <f t="shared" si="19"/>
        <v>5.9705430001486093E-2</v>
      </c>
      <c r="K99" s="1">
        <f>G99</f>
        <v>5.9705430001486093E-2</v>
      </c>
      <c r="N99" s="8">
        <f t="shared" si="20"/>
        <v>1.2977276912706955E-3</v>
      </c>
      <c r="O99" s="61">
        <f t="shared" si="17"/>
        <v>-3.9522244879749216E-2</v>
      </c>
      <c r="P99" s="4">
        <f t="shared" si="18"/>
        <v>38359.433900000004</v>
      </c>
      <c r="Q99" s="1">
        <f>+(G99-O99)^2</f>
        <v>9.8461314623361374E-3</v>
      </c>
      <c r="R99" s="1">
        <v>1</v>
      </c>
      <c r="S99" s="1">
        <f>+Q99*R99</f>
        <v>9.8461314623361374E-3</v>
      </c>
      <c r="U99" s="1">
        <v>112000</v>
      </c>
      <c r="V99" s="8">
        <f>D$11+D$12*U99+D$13*U99^2</f>
        <v>-0.23125648227843648</v>
      </c>
    </row>
    <row r="100" spans="1:22">
      <c r="A100" s="79" t="s">
        <v>84</v>
      </c>
      <c r="B100" s="35" t="s">
        <v>54</v>
      </c>
      <c r="C100" s="53">
        <v>53381.936399999999</v>
      </c>
      <c r="D100" s="53">
        <v>6.9999999999999999E-4</v>
      </c>
      <c r="E100" s="1">
        <f t="shared" si="16"/>
        <v>14925.722785288546</v>
      </c>
      <c r="F100" s="1">
        <f t="shared" si="21"/>
        <v>14925.5</v>
      </c>
      <c r="G100" s="1">
        <f t="shared" si="19"/>
        <v>5.9450329994433559E-2</v>
      </c>
      <c r="J100" s="1">
        <f t="shared" ref="J100:J132" si="22">G100</f>
        <v>5.9450329994433559E-2</v>
      </c>
      <c r="N100" s="8">
        <f t="shared" si="20"/>
        <v>1.3073794877591326E-3</v>
      </c>
      <c r="O100" s="61">
        <f t="shared" si="17"/>
        <v>-3.9560653527403719E-2</v>
      </c>
      <c r="P100" s="4">
        <f t="shared" si="18"/>
        <v>38363.436399999999</v>
      </c>
      <c r="V100" s="8"/>
    </row>
    <row r="101" spans="1:22">
      <c r="A101" s="78" t="s">
        <v>84</v>
      </c>
      <c r="B101" s="49" t="s">
        <v>54</v>
      </c>
      <c r="C101" s="50">
        <v>53382.471599999997</v>
      </c>
      <c r="D101" s="50">
        <v>5.9999999999999995E-4</v>
      </c>
      <c r="E101" s="1">
        <f t="shared" si="16"/>
        <v>14927.728403868603</v>
      </c>
      <c r="F101" s="1">
        <f t="shared" si="21"/>
        <v>14927.5</v>
      </c>
      <c r="G101" s="1">
        <f t="shared" si="19"/>
        <v>6.0949649996473454E-2</v>
      </c>
      <c r="J101" s="1">
        <f t="shared" si="22"/>
        <v>6.0949649996473454E-2</v>
      </c>
      <c r="N101" s="8">
        <f t="shared" si="20"/>
        <v>1.3086663939575905E-3</v>
      </c>
      <c r="O101" s="61">
        <f t="shared" si="17"/>
        <v>-3.9565774475264999E-2</v>
      </c>
      <c r="P101" s="4">
        <f t="shared" si="18"/>
        <v>38363.971599999997</v>
      </c>
      <c r="V101" s="8"/>
    </row>
    <row r="102" spans="1:22">
      <c r="A102" s="78" t="s">
        <v>84</v>
      </c>
      <c r="B102" s="49" t="s">
        <v>53</v>
      </c>
      <c r="C102" s="50">
        <v>53382.596799999999</v>
      </c>
      <c r="D102" s="50">
        <v>5.9999999999999995E-4</v>
      </c>
      <c r="E102" s="1">
        <f t="shared" si="16"/>
        <v>14928.197580711332</v>
      </c>
      <c r="F102" s="1">
        <f t="shared" si="21"/>
        <v>14928</v>
      </c>
      <c r="G102" s="1">
        <f t="shared" si="19"/>
        <v>5.2724479995958973E-2</v>
      </c>
      <c r="J102" s="1">
        <f t="shared" si="22"/>
        <v>5.2724479995958973E-2</v>
      </c>
      <c r="N102" s="8">
        <f t="shared" si="20"/>
        <v>1.3089881205072054E-3</v>
      </c>
      <c r="O102" s="61">
        <f t="shared" si="17"/>
        <v>-3.9567054704687701E-2</v>
      </c>
      <c r="P102" s="4">
        <f t="shared" si="18"/>
        <v>38364.096799999999</v>
      </c>
      <c r="V102" s="8"/>
    </row>
    <row r="103" spans="1:22">
      <c r="A103" s="51" t="s">
        <v>74</v>
      </c>
      <c r="B103" s="49" t="s">
        <v>53</v>
      </c>
      <c r="C103" s="50">
        <v>53401.268700000001</v>
      </c>
      <c r="D103" s="52">
        <v>1E-4</v>
      </c>
      <c r="E103" s="1">
        <f t="shared" si="16"/>
        <v>14998.169011139344</v>
      </c>
      <c r="F103" s="1">
        <f t="shared" si="21"/>
        <v>14998</v>
      </c>
      <c r="G103" s="1">
        <f t="shared" si="19"/>
        <v>4.5100679999450222E-2</v>
      </c>
      <c r="J103" s="1">
        <f t="shared" si="22"/>
        <v>4.5100679999450222E-2</v>
      </c>
      <c r="N103" s="8">
        <f t="shared" si="20"/>
        <v>1.3540298374532453E-3</v>
      </c>
      <c r="O103" s="61">
        <f t="shared" si="17"/>
        <v>-3.9746257045593349E-2</v>
      </c>
      <c r="P103" s="4">
        <f t="shared" si="18"/>
        <v>38382.768700000001</v>
      </c>
      <c r="U103" s="1">
        <v>114000</v>
      </c>
      <c r="V103" s="8">
        <f t="shared" ref="V103:V114" si="23">D$11+D$12*U103+D$13*U103^2</f>
        <v>-0.23401028982580158</v>
      </c>
    </row>
    <row r="104" spans="1:22">
      <c r="A104" s="13" t="s">
        <v>74</v>
      </c>
      <c r="B104" s="49" t="s">
        <v>53</v>
      </c>
      <c r="C104" s="50">
        <v>53401.268700000001</v>
      </c>
      <c r="D104" s="50">
        <v>1E-4</v>
      </c>
      <c r="E104" s="1">
        <f t="shared" si="16"/>
        <v>14998.169011139344</v>
      </c>
      <c r="F104" s="1">
        <f t="shared" si="21"/>
        <v>14998</v>
      </c>
      <c r="G104" s="1">
        <f t="shared" si="19"/>
        <v>4.5100679999450222E-2</v>
      </c>
      <c r="J104" s="1">
        <f t="shared" si="22"/>
        <v>4.5100679999450222E-2</v>
      </c>
      <c r="N104" s="8">
        <f t="shared" si="20"/>
        <v>1.3540298374532453E-3</v>
      </c>
      <c r="O104" s="61">
        <f t="shared" si="17"/>
        <v>-3.9746257045593349E-2</v>
      </c>
      <c r="P104" s="4">
        <f t="shared" si="18"/>
        <v>38382.768700000001</v>
      </c>
      <c r="U104" s="1">
        <v>116000</v>
      </c>
      <c r="V104" s="8">
        <f t="shared" si="23"/>
        <v>-0.23671582459175455</v>
      </c>
    </row>
    <row r="105" spans="1:22">
      <c r="A105" s="51" t="s">
        <v>73</v>
      </c>
      <c r="B105" s="49" t="s">
        <v>54</v>
      </c>
      <c r="C105" s="50">
        <v>53405.002</v>
      </c>
      <c r="D105" s="50">
        <v>2.0000000000000001E-4</v>
      </c>
      <c r="E105" s="1">
        <f t="shared" si="16"/>
        <v>15012.159250012563</v>
      </c>
      <c r="F105" s="1">
        <f t="shared" si="21"/>
        <v>15012</v>
      </c>
      <c r="G105" s="1">
        <f t="shared" si="19"/>
        <v>4.2495919995417353E-2</v>
      </c>
      <c r="J105" s="1">
        <f t="shared" si="22"/>
        <v>4.2495919995417353E-2</v>
      </c>
      <c r="N105" s="8">
        <f t="shared" si="20"/>
        <v>1.3630381808424543E-3</v>
      </c>
      <c r="O105" s="61">
        <f t="shared" si="17"/>
        <v>-3.9782090417675615E-2</v>
      </c>
      <c r="P105" s="4">
        <f t="shared" si="18"/>
        <v>38386.502</v>
      </c>
      <c r="U105" s="1">
        <v>118000</v>
      </c>
      <c r="V105" s="8">
        <f t="shared" si="23"/>
        <v>-0.23937308657629536</v>
      </c>
    </row>
    <row r="106" spans="1:22">
      <c r="A106" s="13" t="s">
        <v>78</v>
      </c>
      <c r="B106" s="32"/>
      <c r="C106" s="52">
        <v>53406.601699999999</v>
      </c>
      <c r="D106" s="52">
        <v>1E-4</v>
      </c>
      <c r="E106" s="1">
        <f t="shared" si="16"/>
        <v>15018.153995981404</v>
      </c>
      <c r="F106" s="1">
        <f t="shared" si="21"/>
        <v>15018</v>
      </c>
      <c r="G106" s="1">
        <f t="shared" si="19"/>
        <v>4.1093879997788463E-2</v>
      </c>
      <c r="J106" s="1">
        <f t="shared" si="22"/>
        <v>4.1093879997788463E-2</v>
      </c>
      <c r="N106" s="8">
        <f t="shared" si="20"/>
        <v>1.3668988994378281E-3</v>
      </c>
      <c r="O106" s="61">
        <f t="shared" si="17"/>
        <v>-3.9797446853047716E-2</v>
      </c>
      <c r="P106" s="4">
        <f t="shared" si="18"/>
        <v>38388.101699999999</v>
      </c>
      <c r="U106" s="1">
        <v>120000</v>
      </c>
      <c r="V106" s="8">
        <f t="shared" si="23"/>
        <v>-0.24198207577942388</v>
      </c>
    </row>
    <row r="107" spans="1:22">
      <c r="A107" s="51" t="s">
        <v>72</v>
      </c>
      <c r="B107" s="49" t="s">
        <v>53</v>
      </c>
      <c r="C107" s="50">
        <v>53408.468500000003</v>
      </c>
      <c r="D107" s="50">
        <v>1E-4</v>
      </c>
      <c r="E107" s="1">
        <f t="shared" si="16"/>
        <v>15025.149677530857</v>
      </c>
      <c r="F107" s="1">
        <f t="shared" si="21"/>
        <v>15025</v>
      </c>
      <c r="G107" s="1">
        <f t="shared" si="19"/>
        <v>3.9941499999258667E-2</v>
      </c>
      <c r="J107" s="1">
        <f t="shared" si="22"/>
        <v>3.9941499999258667E-2</v>
      </c>
      <c r="N107" s="8">
        <f t="shared" si="20"/>
        <v>1.3714030711324317E-3</v>
      </c>
      <c r="O107" s="61">
        <f t="shared" si="17"/>
        <v>-3.9815362145212287E-2</v>
      </c>
      <c r="P107" s="4">
        <f t="shared" si="18"/>
        <v>38389.968500000003</v>
      </c>
      <c r="U107" s="1">
        <v>122000</v>
      </c>
      <c r="V107" s="8">
        <f t="shared" si="23"/>
        <v>-0.24454279220114028</v>
      </c>
    </row>
    <row r="108" spans="1:22">
      <c r="A108" s="13" t="s">
        <v>78</v>
      </c>
      <c r="B108" s="32"/>
      <c r="C108" s="52">
        <v>53408.602700000003</v>
      </c>
      <c r="D108" s="52">
        <v>2.0000000000000001E-4</v>
      </c>
      <c r="E108" s="1">
        <f t="shared" si="16"/>
        <v>15025.652581143424</v>
      </c>
      <c r="F108" s="1">
        <f t="shared" si="21"/>
        <v>15025.5</v>
      </c>
      <c r="G108" s="1">
        <f t="shared" si="19"/>
        <v>4.0716329996939749E-2</v>
      </c>
      <c r="J108" s="1">
        <f t="shared" si="22"/>
        <v>4.0716329996939749E-2</v>
      </c>
      <c r="N108" s="8">
        <f t="shared" si="20"/>
        <v>1.3717247976820467E-3</v>
      </c>
      <c r="O108" s="61">
        <f t="shared" si="17"/>
        <v>-3.9816641786310461E-2</v>
      </c>
      <c r="P108" s="4">
        <f t="shared" si="18"/>
        <v>38390.102700000003</v>
      </c>
      <c r="U108" s="1">
        <v>124000</v>
      </c>
      <c r="V108" s="8">
        <f t="shared" si="23"/>
        <v>-0.24705523584144451</v>
      </c>
    </row>
    <row r="109" spans="1:22">
      <c r="A109" s="51" t="s">
        <v>72</v>
      </c>
      <c r="B109" s="49" t="s">
        <v>53</v>
      </c>
      <c r="C109" s="50">
        <v>53408.603000000003</v>
      </c>
      <c r="D109" s="50">
        <v>1E-4</v>
      </c>
      <c r="E109" s="7">
        <f t="shared" si="16"/>
        <v>15025.653705369084</v>
      </c>
      <c r="F109" s="7">
        <f t="shared" si="21"/>
        <v>15025.5</v>
      </c>
      <c r="G109" s="7">
        <f t="shared" si="19"/>
        <v>4.1016329996637069E-2</v>
      </c>
      <c r="J109" s="1">
        <f t="shared" si="22"/>
        <v>4.1016329996637069E-2</v>
      </c>
      <c r="N109" s="8">
        <f t="shared" si="20"/>
        <v>1.3717247976820467E-3</v>
      </c>
      <c r="O109" s="61">
        <f t="shared" si="17"/>
        <v>-3.9816641786310461E-2</v>
      </c>
      <c r="P109" s="4">
        <f t="shared" si="18"/>
        <v>38390.103000000003</v>
      </c>
      <c r="U109" s="1">
        <v>126000</v>
      </c>
      <c r="V109" s="8">
        <f t="shared" si="23"/>
        <v>-0.24951940670033645</v>
      </c>
    </row>
    <row r="110" spans="1:22">
      <c r="A110" s="64" t="s">
        <v>74</v>
      </c>
      <c r="B110" s="35" t="s">
        <v>54</v>
      </c>
      <c r="C110" s="53">
        <v>53473.273500000003</v>
      </c>
      <c r="D110" s="65">
        <v>6.9999999999999999E-4</v>
      </c>
      <c r="E110" s="1">
        <f t="shared" si="16"/>
        <v>15268.001157502742</v>
      </c>
      <c r="F110" s="1">
        <f t="shared" si="21"/>
        <v>15268</v>
      </c>
      <c r="G110" s="1">
        <f t="shared" si="19"/>
        <v>3.0888000037521124E-4</v>
      </c>
      <c r="J110" s="1">
        <f t="shared" si="22"/>
        <v>3.0888000037521124E-4</v>
      </c>
      <c r="N110" s="8">
        <f t="shared" si="20"/>
        <v>1.5277621742451151E-3</v>
      </c>
      <c r="O110" s="61">
        <f t="shared" si="17"/>
        <v>-4.0436912144634171E-2</v>
      </c>
      <c r="P110" s="4">
        <f t="shared" si="18"/>
        <v>38454.773500000003</v>
      </c>
      <c r="U110" s="1">
        <v>128000</v>
      </c>
      <c r="V110" s="8">
        <f t="shared" si="23"/>
        <v>-0.25193530477781628</v>
      </c>
    </row>
    <row r="111" spans="1:22">
      <c r="A111" s="13" t="s">
        <v>74</v>
      </c>
      <c r="B111" s="49" t="s">
        <v>54</v>
      </c>
      <c r="C111" s="50">
        <v>53473.273500000003</v>
      </c>
      <c r="D111" s="50">
        <v>6.9999999999999999E-4</v>
      </c>
      <c r="E111" s="1">
        <f t="shared" si="16"/>
        <v>15268.001157502742</v>
      </c>
      <c r="F111" s="1">
        <f t="shared" si="21"/>
        <v>15268</v>
      </c>
      <c r="G111" s="1">
        <f t="shared" si="19"/>
        <v>3.0888000037521124E-4</v>
      </c>
      <c r="J111" s="1">
        <f t="shared" si="22"/>
        <v>3.0888000037521124E-4</v>
      </c>
      <c r="N111" s="8">
        <f t="shared" si="20"/>
        <v>1.5277621742451151E-3</v>
      </c>
      <c r="O111" s="61">
        <f t="shared" si="17"/>
        <v>-4.0436912144634171E-2</v>
      </c>
      <c r="P111" s="4">
        <f t="shared" si="18"/>
        <v>38454.773500000003</v>
      </c>
      <c r="U111" s="1">
        <v>130000</v>
      </c>
      <c r="V111" s="8">
        <f t="shared" si="23"/>
        <v>-0.25430293007388388</v>
      </c>
    </row>
    <row r="112" spans="1:22">
      <c r="A112" s="51" t="s">
        <v>74</v>
      </c>
      <c r="B112" s="49" t="s">
        <v>53</v>
      </c>
      <c r="C112" s="50">
        <v>53474.073499999999</v>
      </c>
      <c r="D112" s="52">
        <v>1E-4</v>
      </c>
      <c r="E112" s="1">
        <f t="shared" si="16"/>
        <v>15270.999092599979</v>
      </c>
      <c r="F112" s="1">
        <f t="shared" si="21"/>
        <v>15271</v>
      </c>
      <c r="G112" s="1">
        <f t="shared" si="19"/>
        <v>-2.4214000586653128E-4</v>
      </c>
      <c r="J112" s="1">
        <f t="shared" si="22"/>
        <v>-2.4214000586653128E-4</v>
      </c>
      <c r="N112" s="8">
        <f t="shared" si="20"/>
        <v>1.5296925335428029E-3</v>
      </c>
      <c r="O112" s="61">
        <f t="shared" si="17"/>
        <v>-4.0444581148253077E-2</v>
      </c>
      <c r="P112" s="4">
        <f t="shared" si="18"/>
        <v>38455.573499999999</v>
      </c>
      <c r="U112" s="1">
        <v>132000</v>
      </c>
      <c r="V112" s="8">
        <f t="shared" si="23"/>
        <v>-0.25662228258853925</v>
      </c>
    </row>
    <row r="113" spans="1:22">
      <c r="A113" s="13" t="s">
        <v>74</v>
      </c>
      <c r="B113" s="49" t="s">
        <v>53</v>
      </c>
      <c r="C113" s="50">
        <v>53474.073499999999</v>
      </c>
      <c r="D113" s="50">
        <v>1E-4</v>
      </c>
      <c r="E113" s="1">
        <f t="shared" si="16"/>
        <v>15270.999092599979</v>
      </c>
      <c r="F113" s="1">
        <f t="shared" si="21"/>
        <v>15271</v>
      </c>
      <c r="G113" s="1">
        <f t="shared" si="19"/>
        <v>-2.4214000586653128E-4</v>
      </c>
      <c r="J113" s="1">
        <f t="shared" si="22"/>
        <v>-2.4214000586653128E-4</v>
      </c>
      <c r="N113" s="8">
        <f t="shared" si="20"/>
        <v>1.5296925335428029E-3</v>
      </c>
      <c r="O113" s="61">
        <f t="shared" si="17"/>
        <v>-4.0444581148253077E-2</v>
      </c>
      <c r="P113" s="4">
        <f t="shared" si="18"/>
        <v>38455.573499999999</v>
      </c>
      <c r="U113" s="1">
        <v>134000</v>
      </c>
      <c r="V113" s="8">
        <f t="shared" si="23"/>
        <v>-0.25889336232178251</v>
      </c>
    </row>
    <row r="114" spans="1:22">
      <c r="A114" s="51" t="s">
        <v>71</v>
      </c>
      <c r="B114" s="49"/>
      <c r="C114" s="52">
        <v>53476.4732</v>
      </c>
      <c r="D114" s="52">
        <v>8.9999999999999998E-4</v>
      </c>
      <c r="E114" s="1">
        <f t="shared" si="16"/>
        <v>15279.991773666083</v>
      </c>
      <c r="F114" s="1">
        <f t="shared" si="21"/>
        <v>15280</v>
      </c>
      <c r="G114" s="1">
        <f t="shared" si="19"/>
        <v>-2.1952000024612062E-3</v>
      </c>
      <c r="J114" s="1">
        <f t="shared" si="22"/>
        <v>-2.1952000024612062E-3</v>
      </c>
      <c r="N114" s="8">
        <f t="shared" si="20"/>
        <v>1.5354836114358644E-3</v>
      </c>
      <c r="O114" s="61">
        <f t="shared" si="17"/>
        <v>-4.0467587507427231E-2</v>
      </c>
      <c r="P114" s="4">
        <f t="shared" si="18"/>
        <v>38457.9732</v>
      </c>
      <c r="U114" s="1">
        <v>136000</v>
      </c>
      <c r="V114" s="8">
        <f t="shared" si="23"/>
        <v>-0.26111616927361359</v>
      </c>
    </row>
    <row r="115" spans="1:22">
      <c r="A115" s="78" t="s">
        <v>84</v>
      </c>
      <c r="B115" s="49" t="s">
        <v>53</v>
      </c>
      <c r="C115" s="50">
        <v>53509.805699999997</v>
      </c>
      <c r="D115" s="50">
        <v>5.9999999999999995E-4</v>
      </c>
      <c r="E115" s="1">
        <f t="shared" si="16"/>
        <v>15404.90261320257</v>
      </c>
      <c r="F115" s="1">
        <f t="shared" si="21"/>
        <v>15405</v>
      </c>
      <c r="G115" s="1">
        <f t="shared" si="19"/>
        <v>-2.5987700006226078E-2</v>
      </c>
      <c r="J115" s="1">
        <f t="shared" si="22"/>
        <v>-2.5987700006226078E-2</v>
      </c>
      <c r="N115" s="8">
        <f t="shared" si="20"/>
        <v>1.615915248839507E-3</v>
      </c>
      <c r="O115" s="61">
        <f t="shared" si="17"/>
        <v>-4.0787019202598834E-2</v>
      </c>
      <c r="P115" s="4">
        <f t="shared" si="18"/>
        <v>38491.305699999997</v>
      </c>
      <c r="V115" s="8"/>
    </row>
    <row r="116" spans="1:22">
      <c r="A116" s="78" t="s">
        <v>84</v>
      </c>
      <c r="B116" s="49" t="s">
        <v>54</v>
      </c>
      <c r="C116" s="50">
        <v>53511.813499999997</v>
      </c>
      <c r="D116" s="50">
        <v>5.0000000000000001E-4</v>
      </c>
      <c r="E116" s="1">
        <f t="shared" si="16"/>
        <v>15412.4266808129</v>
      </c>
      <c r="F116" s="1">
        <f t="shared" si="21"/>
        <v>15412.5</v>
      </c>
      <c r="G116" s="1">
        <f t="shared" si="19"/>
        <v>-1.9565250004234258E-2</v>
      </c>
      <c r="J116" s="1">
        <f t="shared" si="22"/>
        <v>-1.9565250004234258E-2</v>
      </c>
      <c r="N116" s="8">
        <f t="shared" si="20"/>
        <v>1.6207411470837256E-3</v>
      </c>
      <c r="O116" s="61">
        <f t="shared" si="17"/>
        <v>-4.080617910792457E-2</v>
      </c>
      <c r="P116" s="4">
        <f t="shared" si="18"/>
        <v>38493.313499999997</v>
      </c>
      <c r="V116" s="8"/>
    </row>
    <row r="117" spans="1:22">
      <c r="A117" s="78" t="s">
        <v>84</v>
      </c>
      <c r="B117" s="49" t="s">
        <v>53</v>
      </c>
      <c r="C117" s="50">
        <v>53513.809300000001</v>
      </c>
      <c r="D117" s="50">
        <v>5.9999999999999995E-4</v>
      </c>
      <c r="E117" s="1">
        <f t="shared" ref="E117:E132" si="24">(C117-C$7)/C$8</f>
        <v>15419.905779396788</v>
      </c>
      <c r="F117" s="1">
        <f t="shared" si="21"/>
        <v>15420</v>
      </c>
      <c r="G117" s="1">
        <f t="shared" si="19"/>
        <v>-2.514280000468716E-2</v>
      </c>
      <c r="J117" s="1">
        <f t="shared" si="22"/>
        <v>-2.514280000468716E-2</v>
      </c>
      <c r="N117" s="8">
        <f t="shared" si="20"/>
        <v>1.6255670453279442E-3</v>
      </c>
      <c r="O117" s="61">
        <f t="shared" ref="O117:O132" si="25">D$11+D$12*F117+D$13*F117^2</f>
        <v>-4.0825338334414304E-2</v>
      </c>
      <c r="P117" s="4">
        <f t="shared" ref="P117:P132" si="26">C117-15018.5</f>
        <v>38495.309300000001</v>
      </c>
      <c r="V117" s="8"/>
    </row>
    <row r="118" spans="1:22">
      <c r="A118" s="78" t="s">
        <v>84</v>
      </c>
      <c r="B118" s="49" t="s">
        <v>53</v>
      </c>
      <c r="C118" s="50">
        <v>53514.614699999998</v>
      </c>
      <c r="D118" s="50">
        <v>6.9999999999999999E-4</v>
      </c>
      <c r="E118" s="1">
        <f t="shared" si="24"/>
        <v>15422.923950555938</v>
      </c>
      <c r="F118" s="1">
        <f t="shared" si="21"/>
        <v>15423</v>
      </c>
      <c r="G118" s="1">
        <f t="shared" si="19"/>
        <v>-2.0293820001825225E-2</v>
      </c>
      <c r="J118" s="1">
        <f t="shared" si="22"/>
        <v>-2.0293820001825225E-2</v>
      </c>
      <c r="N118" s="8">
        <f t="shared" si="20"/>
        <v>1.6274974046256319E-3</v>
      </c>
      <c r="O118" s="61">
        <f t="shared" si="25"/>
        <v>-4.0833001834936128E-2</v>
      </c>
      <c r="P118" s="4">
        <f t="shared" si="26"/>
        <v>38496.114699999998</v>
      </c>
      <c r="V118" s="8"/>
    </row>
    <row r="119" spans="1:22">
      <c r="A119" s="78" t="s">
        <v>84</v>
      </c>
      <c r="B119" s="49" t="s">
        <v>53</v>
      </c>
      <c r="C119" s="50">
        <v>53531.410300000003</v>
      </c>
      <c r="D119" s="50">
        <v>5.9999999999999995E-4</v>
      </c>
      <c r="E119" s="1">
        <f t="shared" si="24"/>
        <v>15485.864098955242</v>
      </c>
      <c r="F119" s="1">
        <f t="shared" si="21"/>
        <v>15486</v>
      </c>
      <c r="G119" s="1">
        <f t="shared" si="19"/>
        <v>-3.6265239999920595E-2</v>
      </c>
      <c r="J119" s="1">
        <f t="shared" si="22"/>
        <v>-3.6265239999920595E-2</v>
      </c>
      <c r="N119" s="8">
        <f t="shared" si="20"/>
        <v>1.6680349498770682E-3</v>
      </c>
      <c r="O119" s="61">
        <f t="shared" si="25"/>
        <v>-4.0993910256116206E-2</v>
      </c>
      <c r="P119" s="4">
        <f t="shared" si="26"/>
        <v>38512.910300000003</v>
      </c>
      <c r="V119" s="8"/>
    </row>
    <row r="120" spans="1:22">
      <c r="A120" s="78" t="s">
        <v>84</v>
      </c>
      <c r="B120" s="49" t="s">
        <v>54</v>
      </c>
      <c r="C120" s="50">
        <v>53531.811399999999</v>
      </c>
      <c r="D120" s="50">
        <v>5.0000000000000001E-4</v>
      </c>
      <c r="E120" s="1">
        <f t="shared" si="24"/>
        <v>15487.367188664612</v>
      </c>
      <c r="F120" s="1">
        <f t="shared" si="21"/>
        <v>15487.5</v>
      </c>
      <c r="G120" s="1">
        <f t="shared" si="19"/>
        <v>-3.5440750005363952E-2</v>
      </c>
      <c r="J120" s="1">
        <f t="shared" si="22"/>
        <v>-3.5440750005363952E-2</v>
      </c>
      <c r="N120" s="8">
        <f t="shared" si="20"/>
        <v>1.6690001295259112E-3</v>
      </c>
      <c r="O120" s="61">
        <f t="shared" si="25"/>
        <v>-4.0997740825202494E-2</v>
      </c>
      <c r="P120" s="4">
        <f t="shared" si="26"/>
        <v>38513.311399999999</v>
      </c>
      <c r="V120" s="8"/>
    </row>
    <row r="121" spans="1:22">
      <c r="A121" s="78" t="s">
        <v>84</v>
      </c>
      <c r="B121" s="49" t="s">
        <v>53</v>
      </c>
      <c r="C121" s="50">
        <v>53531.946000000004</v>
      </c>
      <c r="D121" s="50">
        <v>6.9999999999999999E-4</v>
      </c>
      <c r="E121" s="1">
        <f t="shared" si="24"/>
        <v>15487.871591244742</v>
      </c>
      <c r="F121" s="1">
        <f t="shared" si="21"/>
        <v>15488</v>
      </c>
      <c r="G121" s="1">
        <f t="shared" si="19"/>
        <v>-3.4265920003235806E-2</v>
      </c>
      <c r="J121" s="1">
        <f t="shared" si="22"/>
        <v>-3.4265920003235806E-2</v>
      </c>
      <c r="N121" s="8">
        <f t="shared" si="20"/>
        <v>1.6693218560755261E-3</v>
      </c>
      <c r="O121" s="61">
        <f t="shared" si="25"/>
        <v>-4.0999017675530491E-2</v>
      </c>
      <c r="P121" s="4">
        <f t="shared" si="26"/>
        <v>38513.446000000004</v>
      </c>
      <c r="V121" s="8"/>
    </row>
    <row r="122" spans="1:22">
      <c r="A122" s="78" t="s">
        <v>84</v>
      </c>
      <c r="B122" s="49" t="s">
        <v>54</v>
      </c>
      <c r="C122" s="50">
        <v>53532.345999999998</v>
      </c>
      <c r="D122" s="50">
        <v>4.0000000000000002E-4</v>
      </c>
      <c r="E122" s="1">
        <f t="shared" si="24"/>
        <v>15489.370558793347</v>
      </c>
      <c r="F122" s="1">
        <f t="shared" si="21"/>
        <v>15489.5</v>
      </c>
      <c r="G122" s="1">
        <f t="shared" si="19"/>
        <v>-3.4541430002718698E-2</v>
      </c>
      <c r="J122" s="1">
        <f t="shared" si="22"/>
        <v>-3.4541430002718698E-2</v>
      </c>
      <c r="N122" s="8">
        <f t="shared" si="20"/>
        <v>1.6702870357243708E-3</v>
      </c>
      <c r="O122" s="61">
        <f t="shared" si="25"/>
        <v>-4.1002848208412199E-2</v>
      </c>
      <c r="P122" s="4">
        <f t="shared" si="26"/>
        <v>38513.845999999998</v>
      </c>
      <c r="V122" s="8"/>
    </row>
    <row r="123" spans="1:22">
      <c r="A123" s="78" t="s">
        <v>85</v>
      </c>
      <c r="B123" s="49" t="s">
        <v>53</v>
      </c>
      <c r="C123" s="50">
        <v>54138.927000000003</v>
      </c>
      <c r="D123" s="50">
        <v>1E-4</v>
      </c>
      <c r="E123" s="1">
        <f t="shared" si="24"/>
        <v>17762.483645327193</v>
      </c>
      <c r="F123" s="1">
        <f t="shared" si="21"/>
        <v>17762.5</v>
      </c>
      <c r="G123" s="1">
        <f t="shared" si="19"/>
        <v>-4.3642500022542663E-3</v>
      </c>
      <c r="J123" s="1">
        <f t="shared" si="22"/>
        <v>-4.3642500022542663E-3</v>
      </c>
      <c r="N123" s="8">
        <f t="shared" si="20"/>
        <v>3.1328559302722173E-3</v>
      </c>
      <c r="O123" s="61">
        <f t="shared" si="25"/>
        <v>-4.6776186454596622E-2</v>
      </c>
      <c r="P123" s="4">
        <f t="shared" si="26"/>
        <v>39120.427000000003</v>
      </c>
      <c r="V123" s="8"/>
    </row>
    <row r="124" spans="1:22">
      <c r="A124" s="78" t="s">
        <v>83</v>
      </c>
      <c r="B124" s="49" t="s">
        <v>54</v>
      </c>
      <c r="C124" s="50">
        <v>54169.862100000028</v>
      </c>
      <c r="D124" s="50">
        <v>2.9999999999999997E-4</v>
      </c>
      <c r="E124" s="1">
        <f t="shared" si="24"/>
        <v>17878.410422861085</v>
      </c>
      <c r="F124" s="1">
        <f t="shared" si="21"/>
        <v>17878.5</v>
      </c>
      <c r="G124" s="1">
        <f t="shared" si="19"/>
        <v>-2.3903689972939901E-2</v>
      </c>
      <c r="J124" s="1">
        <f t="shared" si="22"/>
        <v>-2.3903689972939901E-2</v>
      </c>
      <c r="N124" s="8">
        <f t="shared" si="20"/>
        <v>3.2074964897827983E-3</v>
      </c>
      <c r="O124" s="61">
        <f t="shared" si="25"/>
        <v>-4.7069150089098039E-2</v>
      </c>
      <c r="P124" s="4">
        <f t="shared" si="26"/>
        <v>39151.362100000028</v>
      </c>
      <c r="U124" s="1">
        <v>150000</v>
      </c>
      <c r="V124" s="8">
        <f t="shared" ref="V124:V130" si="27">D$11+D$12*U124+D$13*U124^2</f>
        <v>-0.27532418005688941</v>
      </c>
    </row>
    <row r="125" spans="1:22">
      <c r="A125" s="77" t="s">
        <v>82</v>
      </c>
      <c r="B125" s="49"/>
      <c r="C125" s="52">
        <v>54174.5285</v>
      </c>
      <c r="D125" s="52">
        <v>8.0000000000000004E-4</v>
      </c>
      <c r="E125" s="1">
        <f t="shared" si="24"/>
        <v>17895.897378283262</v>
      </c>
      <c r="F125" s="1">
        <f t="shared" si="21"/>
        <v>17896</v>
      </c>
      <c r="G125" s="1">
        <f t="shared" si="19"/>
        <v>-2.738464000140084E-2</v>
      </c>
      <c r="J125" s="1">
        <f t="shared" si="22"/>
        <v>-2.738464000140084E-2</v>
      </c>
      <c r="N125" s="8">
        <f t="shared" si="20"/>
        <v>3.2187569190193083E-3</v>
      </c>
      <c r="O125" s="61">
        <f t="shared" si="25"/>
        <v>-4.7113333091969883E-2</v>
      </c>
      <c r="P125" s="4">
        <f t="shared" si="26"/>
        <v>39156.0285</v>
      </c>
      <c r="U125" s="1">
        <v>138000</v>
      </c>
      <c r="V125" s="8">
        <f t="shared" si="27"/>
        <v>-0.26329070344403238</v>
      </c>
    </row>
    <row r="126" spans="1:22">
      <c r="A126" s="77" t="s">
        <v>82</v>
      </c>
      <c r="B126" s="49"/>
      <c r="C126" s="52">
        <v>54176.394999999997</v>
      </c>
      <c r="D126" s="52">
        <v>1.8E-3</v>
      </c>
      <c r="E126" s="1">
        <f t="shared" si="24"/>
        <v>17902.891935607029</v>
      </c>
      <c r="F126" s="1">
        <f t="shared" si="21"/>
        <v>17903</v>
      </c>
      <c r="G126" s="1">
        <f t="shared" si="19"/>
        <v>-2.8837020006903913E-2</v>
      </c>
      <c r="J126" s="1">
        <f t="shared" si="22"/>
        <v>-2.8837020006903913E-2</v>
      </c>
      <c r="N126" s="8">
        <f t="shared" ref="N126:N132" si="28">+C$11+C$12*F126</f>
        <v>3.2232610907139119E-3</v>
      </c>
      <c r="O126" s="61">
        <f t="shared" si="25"/>
        <v>-4.7131005258270867E-2</v>
      </c>
      <c r="P126" s="4">
        <f t="shared" si="26"/>
        <v>39157.894999999997</v>
      </c>
      <c r="U126" s="1">
        <v>140000</v>
      </c>
      <c r="V126" s="8">
        <f t="shared" si="27"/>
        <v>-0.26541696483303906</v>
      </c>
    </row>
    <row r="127" spans="1:22">
      <c r="A127" s="77" t="s">
        <v>82</v>
      </c>
      <c r="B127" s="49"/>
      <c r="C127" s="52">
        <v>54176.530299999999</v>
      </c>
      <c r="D127" s="52">
        <v>1.1999999999999999E-3</v>
      </c>
      <c r="E127" s="1">
        <f t="shared" si="24"/>
        <v>17903.398961380357</v>
      </c>
      <c r="F127" s="1">
        <f t="shared" si="21"/>
        <v>17903.5</v>
      </c>
      <c r="G127" s="1">
        <f t="shared" si="19"/>
        <v>-2.6962190007907338E-2</v>
      </c>
      <c r="J127" s="1">
        <f t="shared" si="22"/>
        <v>-2.6962190007907338E-2</v>
      </c>
      <c r="N127" s="8">
        <f t="shared" si="28"/>
        <v>3.2235828172635268E-3</v>
      </c>
      <c r="O127" s="61">
        <f t="shared" si="25"/>
        <v>-4.7132267533235926E-2</v>
      </c>
      <c r="P127" s="4">
        <f t="shared" si="26"/>
        <v>39158.030299999999</v>
      </c>
      <c r="U127" s="1">
        <v>142000</v>
      </c>
      <c r="V127" s="8">
        <f t="shared" si="27"/>
        <v>-0.26749495344063351</v>
      </c>
    </row>
    <row r="128" spans="1:22">
      <c r="A128" s="77" t="s">
        <v>82</v>
      </c>
      <c r="B128" s="49"/>
      <c r="C128" s="52">
        <v>54187.4637</v>
      </c>
      <c r="D128" s="52">
        <v>5.0000000000000001E-4</v>
      </c>
      <c r="E128" s="1">
        <f t="shared" si="24"/>
        <v>17944.370990870753</v>
      </c>
      <c r="F128" s="1">
        <f>ROUND(2*E128,0)/2</f>
        <v>17944.5</v>
      </c>
      <c r="G128" s="1">
        <f t="shared" si="19"/>
        <v>-3.4426130005158484E-2</v>
      </c>
      <c r="J128" s="1">
        <f t="shared" si="22"/>
        <v>-3.4426130005158484E-2</v>
      </c>
      <c r="N128" s="8">
        <f t="shared" si="28"/>
        <v>3.2499643943319206E-3</v>
      </c>
      <c r="O128" s="61">
        <f t="shared" si="25"/>
        <v>-4.7235763813353752E-2</v>
      </c>
      <c r="P128" s="4">
        <f t="shared" si="26"/>
        <v>39168.9637</v>
      </c>
      <c r="U128" s="1">
        <v>144000</v>
      </c>
      <c r="V128" s="8">
        <f t="shared" si="27"/>
        <v>-0.26952466926681573</v>
      </c>
    </row>
    <row r="129" spans="1:22">
      <c r="A129" s="77" t="s">
        <v>82</v>
      </c>
      <c r="B129" s="49"/>
      <c r="C129" s="52">
        <v>54187.595500000003</v>
      </c>
      <c r="D129" s="52">
        <v>5.9999999999999995E-4</v>
      </c>
      <c r="E129" s="1">
        <f t="shared" si="24"/>
        <v>17944.864900678036</v>
      </c>
      <c r="F129" s="1">
        <f>ROUND(2*E129,0)/2</f>
        <v>17945</v>
      </c>
      <c r="G129" s="1">
        <f t="shared" si="19"/>
        <v>-3.6051299997780006E-2</v>
      </c>
      <c r="J129" s="1">
        <f t="shared" si="22"/>
        <v>-3.6051299997780006E-2</v>
      </c>
      <c r="N129" s="8">
        <f t="shared" si="28"/>
        <v>3.2502861208815355E-3</v>
      </c>
      <c r="O129" s="61">
        <f t="shared" si="25"/>
        <v>-4.7237025837903762E-2</v>
      </c>
      <c r="P129" s="4">
        <f t="shared" si="26"/>
        <v>39169.095500000003</v>
      </c>
      <c r="U129" s="1">
        <v>146000</v>
      </c>
      <c r="V129" s="1">
        <f t="shared" si="27"/>
        <v>-0.27150611231158583</v>
      </c>
    </row>
    <row r="130" spans="1:22">
      <c r="A130" s="77" t="s">
        <v>82</v>
      </c>
      <c r="B130" s="49"/>
      <c r="C130" s="52">
        <v>54220.398000000001</v>
      </c>
      <c r="D130" s="52">
        <v>2.3999999999999998E-3</v>
      </c>
      <c r="E130" s="1">
        <f t="shared" si="24"/>
        <v>18067.789608212595</v>
      </c>
      <c r="F130" s="1">
        <f>ROUND(2*E130,0)/2</f>
        <v>18068</v>
      </c>
      <c r="G130" s="1">
        <f t="shared" si="19"/>
        <v>-5.6143120003980584E-2</v>
      </c>
      <c r="J130" s="1">
        <f t="shared" si="22"/>
        <v>-5.6143120003980584E-2</v>
      </c>
      <c r="N130" s="8">
        <f t="shared" si="28"/>
        <v>3.3294308520867202E-3</v>
      </c>
      <c r="O130" s="61">
        <f t="shared" si="25"/>
        <v>-4.7547392216244898E-2</v>
      </c>
      <c r="P130" s="4">
        <f t="shared" si="26"/>
        <v>39201.898000000001</v>
      </c>
      <c r="U130" s="1">
        <v>148000</v>
      </c>
      <c r="V130" s="1">
        <f t="shared" si="27"/>
        <v>-0.27343928257494376</v>
      </c>
    </row>
    <row r="131" spans="1:22">
      <c r="A131" s="81" t="s">
        <v>86</v>
      </c>
      <c r="B131" s="82" t="s">
        <v>53</v>
      </c>
      <c r="C131" s="81">
        <v>54882.841899999999</v>
      </c>
      <c r="D131" s="81">
        <v>6.9999999999999999E-4</v>
      </c>
      <c r="E131" s="1">
        <f t="shared" si="24"/>
        <v>20550.244380426859</v>
      </c>
      <c r="F131" s="1">
        <f>ROUND(2*E131,0)/2</f>
        <v>20550</v>
      </c>
      <c r="G131" s="1">
        <f t="shared" si="19"/>
        <v>6.5212999994400889E-2</v>
      </c>
      <c r="J131" s="1">
        <f t="shared" si="22"/>
        <v>6.5212999994400889E-2</v>
      </c>
      <c r="N131" s="8">
        <f t="shared" si="28"/>
        <v>4.9264814443734581E-3</v>
      </c>
      <c r="O131" s="61">
        <f t="shared" si="25"/>
        <v>-5.3771218346346322E-2</v>
      </c>
      <c r="P131" s="4">
        <f t="shared" si="26"/>
        <v>39864.341899999999</v>
      </c>
    </row>
    <row r="132" spans="1:22">
      <c r="A132" s="81" t="s">
        <v>86</v>
      </c>
      <c r="B132" s="82" t="s">
        <v>54</v>
      </c>
      <c r="C132" s="81">
        <v>54882.975700000003</v>
      </c>
      <c r="D132" s="81">
        <v>6.9999999999999999E-4</v>
      </c>
      <c r="E132" s="1">
        <f t="shared" si="24"/>
        <v>20550.745785071886</v>
      </c>
      <c r="F132" s="1">
        <f>ROUND(2*E132,0)/2</f>
        <v>20550.5</v>
      </c>
      <c r="G132" s="1">
        <f t="shared" si="19"/>
        <v>6.558783000218682E-2</v>
      </c>
      <c r="J132" s="1">
        <f t="shared" si="22"/>
        <v>6.558783000218682E-2</v>
      </c>
      <c r="N132" s="8">
        <f t="shared" si="28"/>
        <v>4.926803170923073E-3</v>
      </c>
      <c r="O132" s="61">
        <f t="shared" si="25"/>
        <v>-5.3772464649054837E-2</v>
      </c>
      <c r="P132" s="4">
        <f t="shared" si="26"/>
        <v>39864.475700000003</v>
      </c>
    </row>
    <row r="133" spans="1:22">
      <c r="F133" s="8"/>
      <c r="N133" s="8"/>
      <c r="O133" s="61"/>
      <c r="P133" s="4"/>
    </row>
    <row r="134" spans="1:22">
      <c r="F134" s="8"/>
      <c r="N134" s="8"/>
      <c r="O134" s="61"/>
      <c r="P134" s="4"/>
    </row>
    <row r="135" spans="1:22">
      <c r="F135" s="8"/>
      <c r="N135" s="8"/>
      <c r="O135" s="61"/>
      <c r="P135" s="4"/>
    </row>
    <row r="136" spans="1:22">
      <c r="F136" s="8"/>
      <c r="N136" s="8"/>
      <c r="O136" s="61"/>
      <c r="P136" s="4"/>
    </row>
    <row r="137" spans="1:22">
      <c r="F137" s="8"/>
      <c r="N137" s="8"/>
      <c r="O137" s="61"/>
      <c r="P137" s="4"/>
    </row>
    <row r="138" spans="1:22">
      <c r="F138" s="8"/>
      <c r="N138" s="8"/>
      <c r="O138" s="61"/>
      <c r="P138" s="4"/>
    </row>
    <row r="139" spans="1:22">
      <c r="F139" s="8"/>
      <c r="N139" s="8"/>
      <c r="O139" s="61"/>
      <c r="P139" s="4"/>
    </row>
    <row r="140" spans="1:22">
      <c r="F140" s="8"/>
      <c r="N140" s="8"/>
      <c r="O140" s="61"/>
      <c r="P140" s="4"/>
    </row>
    <row r="141" spans="1:22">
      <c r="F141" s="8"/>
      <c r="N141" s="8"/>
      <c r="O141" s="61"/>
      <c r="P141" s="4"/>
    </row>
    <row r="142" spans="1:22">
      <c r="F142" s="8"/>
      <c r="N142" s="8"/>
      <c r="O142" s="61"/>
      <c r="P142" s="4"/>
    </row>
    <row r="143" spans="1:22">
      <c r="F143" s="8"/>
      <c r="N143" s="8"/>
      <c r="O143" s="61"/>
      <c r="P143" s="4"/>
    </row>
    <row r="144" spans="1:22">
      <c r="F144" s="8"/>
      <c r="N144" s="8"/>
      <c r="O144" s="61"/>
      <c r="P144" s="4"/>
    </row>
    <row r="145" spans="6:16">
      <c r="F145" s="8"/>
      <c r="N145" s="8"/>
      <c r="O145" s="61"/>
      <c r="P145" s="4"/>
    </row>
    <row r="146" spans="6:16">
      <c r="F146" s="8"/>
      <c r="N146" s="8"/>
      <c r="O146" s="61"/>
      <c r="P146" s="4"/>
    </row>
    <row r="147" spans="6:16">
      <c r="F147" s="8"/>
      <c r="N147" s="8"/>
      <c r="O147" s="61"/>
      <c r="P147" s="4"/>
    </row>
    <row r="148" spans="6:16">
      <c r="F148" s="8"/>
      <c r="N148" s="8"/>
      <c r="O148" s="61"/>
      <c r="P148" s="4"/>
    </row>
    <row r="149" spans="6:16">
      <c r="F149" s="8"/>
      <c r="N149" s="8"/>
      <c r="O149" s="61"/>
      <c r="P149" s="4"/>
    </row>
    <row r="150" spans="6:16">
      <c r="F150" s="8"/>
      <c r="N150" s="8"/>
      <c r="O150" s="61"/>
      <c r="P150" s="4"/>
    </row>
    <row r="151" spans="6:16">
      <c r="F151" s="8"/>
      <c r="N151" s="8"/>
      <c r="O151" s="61"/>
      <c r="P151" s="4"/>
    </row>
    <row r="152" spans="6:16">
      <c r="F152" s="8"/>
      <c r="N152" s="8"/>
      <c r="O152" s="61"/>
      <c r="P152" s="4"/>
    </row>
    <row r="153" spans="6:16">
      <c r="F153" s="8"/>
      <c r="N153" s="8"/>
      <c r="O153" s="61"/>
      <c r="P153" s="4"/>
    </row>
    <row r="154" spans="6:16">
      <c r="F154" s="8"/>
      <c r="N154" s="8"/>
      <c r="O154" s="61"/>
      <c r="P154" s="4"/>
    </row>
    <row r="155" spans="6:16">
      <c r="F155" s="8"/>
      <c r="N155" s="8"/>
      <c r="O155" s="61"/>
      <c r="P155" s="4"/>
    </row>
    <row r="156" spans="6:16">
      <c r="F156" s="8"/>
      <c r="N156" s="8"/>
      <c r="O156" s="61"/>
      <c r="P156" s="4"/>
    </row>
    <row r="157" spans="6:16">
      <c r="F157" s="8"/>
      <c r="N157" s="8"/>
      <c r="O157" s="61"/>
      <c r="P157" s="4"/>
    </row>
    <row r="158" spans="6:16">
      <c r="F158" s="8"/>
      <c r="N158" s="8"/>
      <c r="O158" s="61"/>
      <c r="P158" s="4"/>
    </row>
    <row r="159" spans="6:16">
      <c r="F159" s="8"/>
      <c r="N159" s="8"/>
      <c r="O159" s="61"/>
      <c r="P159" s="4"/>
    </row>
    <row r="160" spans="6:16">
      <c r="F160" s="8"/>
      <c r="N160" s="8"/>
      <c r="O160" s="61"/>
      <c r="P160" s="4"/>
    </row>
    <row r="161" spans="6:16">
      <c r="F161" s="8"/>
      <c r="N161" s="8"/>
      <c r="O161" s="61"/>
      <c r="P161" s="4"/>
    </row>
    <row r="162" spans="6:16">
      <c r="F162" s="8"/>
      <c r="N162" s="8"/>
      <c r="O162" s="61"/>
      <c r="P162" s="4"/>
    </row>
    <row r="163" spans="6:16">
      <c r="F163" s="8"/>
      <c r="N163" s="8"/>
      <c r="O163" s="61"/>
      <c r="P163" s="4"/>
    </row>
    <row r="164" spans="6:16">
      <c r="F164" s="8"/>
      <c r="N164" s="8"/>
      <c r="O164" s="61"/>
      <c r="P164" s="4"/>
    </row>
    <row r="165" spans="6:16">
      <c r="F165" s="8"/>
      <c r="N165" s="8"/>
      <c r="O165" s="61"/>
      <c r="P165" s="4"/>
    </row>
    <row r="166" spans="6:16">
      <c r="F166" s="8"/>
      <c r="N166" s="8"/>
      <c r="O166" s="61"/>
      <c r="P166" s="4"/>
    </row>
    <row r="167" spans="6:16">
      <c r="F167" s="8"/>
      <c r="N167" s="8"/>
      <c r="O167" s="61"/>
      <c r="P167" s="4"/>
    </row>
    <row r="168" spans="6:16">
      <c r="F168" s="8"/>
      <c r="N168" s="8"/>
      <c r="O168" s="61"/>
      <c r="P168" s="4"/>
    </row>
    <row r="169" spans="6:16">
      <c r="F169" s="8"/>
      <c r="N169" s="8"/>
      <c r="O169" s="61"/>
      <c r="P169" s="4"/>
    </row>
    <row r="170" spans="6:16">
      <c r="F170" s="8"/>
      <c r="N170" s="8"/>
      <c r="O170" s="61"/>
      <c r="P170" s="4"/>
    </row>
    <row r="171" spans="6:16">
      <c r="F171" s="8"/>
      <c r="N171" s="8"/>
      <c r="O171" s="61"/>
      <c r="P171" s="4"/>
    </row>
    <row r="172" spans="6:16">
      <c r="F172" s="8"/>
      <c r="N172" s="8"/>
      <c r="O172" s="61"/>
      <c r="P172" s="4"/>
    </row>
    <row r="173" spans="6:16">
      <c r="F173" s="8"/>
      <c r="N173" s="8"/>
      <c r="O173" s="61"/>
      <c r="P173" s="4"/>
    </row>
    <row r="174" spans="6:16">
      <c r="F174" s="8"/>
      <c r="N174" s="8"/>
      <c r="O174" s="61"/>
      <c r="P174" s="4"/>
    </row>
    <row r="175" spans="6:16">
      <c r="F175" s="8"/>
      <c r="N175" s="8"/>
      <c r="O175" s="61"/>
      <c r="P175" s="4"/>
    </row>
    <row r="176" spans="6:16">
      <c r="F176" s="8"/>
      <c r="N176" s="8"/>
      <c r="O176" s="61"/>
      <c r="P176" s="4"/>
    </row>
    <row r="177" spans="6:16">
      <c r="F177" s="8"/>
      <c r="N177" s="8"/>
      <c r="O177" s="61"/>
      <c r="P177" s="4"/>
    </row>
    <row r="178" spans="6:16">
      <c r="F178" s="8"/>
      <c r="N178" s="8"/>
      <c r="O178" s="61"/>
      <c r="P178" s="4"/>
    </row>
    <row r="179" spans="6:16">
      <c r="F179" s="8"/>
      <c r="N179" s="8"/>
      <c r="O179" s="61"/>
      <c r="P179" s="4"/>
    </row>
    <row r="180" spans="6:16">
      <c r="F180" s="8"/>
      <c r="N180" s="8"/>
      <c r="O180" s="61"/>
      <c r="P180" s="4"/>
    </row>
    <row r="181" spans="6:16">
      <c r="F181" s="8"/>
      <c r="N181" s="8"/>
      <c r="O181" s="61"/>
      <c r="P181" s="4"/>
    </row>
    <row r="182" spans="6:16">
      <c r="F182" s="8"/>
      <c r="N182" s="8"/>
      <c r="O182" s="61"/>
      <c r="P182" s="4"/>
    </row>
    <row r="183" spans="6:16">
      <c r="F183" s="8"/>
      <c r="N183" s="8"/>
      <c r="O183" s="61"/>
      <c r="P183" s="4"/>
    </row>
    <row r="184" spans="6:16">
      <c r="F184" s="8"/>
      <c r="N184" s="8"/>
      <c r="O184" s="61"/>
      <c r="P184" s="4"/>
    </row>
    <row r="185" spans="6:16">
      <c r="F185" s="8"/>
      <c r="N185" s="8"/>
      <c r="O185" s="61"/>
      <c r="P185" s="4"/>
    </row>
    <row r="186" spans="6:16">
      <c r="F186" s="8"/>
      <c r="N186" s="8"/>
      <c r="O186" s="61"/>
      <c r="P186" s="4"/>
    </row>
    <row r="187" spans="6:16">
      <c r="F187" s="8"/>
      <c r="N187" s="8"/>
      <c r="O187" s="61"/>
      <c r="P187" s="4"/>
    </row>
    <row r="188" spans="6:16">
      <c r="F188" s="8"/>
      <c r="N188" s="8"/>
      <c r="O188" s="61"/>
      <c r="P188" s="4"/>
    </row>
    <row r="189" spans="6:16">
      <c r="F189" s="8"/>
      <c r="N189" s="8"/>
      <c r="O189" s="61"/>
      <c r="P189" s="4"/>
    </row>
    <row r="190" spans="6:16">
      <c r="F190" s="8"/>
      <c r="N190" s="8"/>
      <c r="O190" s="61"/>
      <c r="P190" s="4"/>
    </row>
    <row r="191" spans="6:16">
      <c r="F191" s="8"/>
      <c r="N191" s="8"/>
      <c r="O191" s="61"/>
      <c r="P191" s="4"/>
    </row>
    <row r="192" spans="6:16">
      <c r="F192" s="8"/>
      <c r="N192" s="8"/>
      <c r="O192" s="61"/>
      <c r="P192" s="4"/>
    </row>
    <row r="193" spans="6:16">
      <c r="F193" s="8"/>
      <c r="N193" s="8"/>
      <c r="O193" s="61"/>
      <c r="P193" s="4"/>
    </row>
    <row r="194" spans="6:16">
      <c r="F194" s="8"/>
      <c r="N194" s="8"/>
      <c r="O194" s="61"/>
      <c r="P194" s="4"/>
    </row>
    <row r="195" spans="6:16">
      <c r="F195" s="8"/>
      <c r="N195" s="8"/>
      <c r="O195" s="61"/>
      <c r="P195" s="4"/>
    </row>
    <row r="196" spans="6:16">
      <c r="F196" s="8"/>
      <c r="N196" s="8"/>
      <c r="O196" s="61"/>
      <c r="P196" s="4"/>
    </row>
    <row r="197" spans="6:16">
      <c r="F197" s="8"/>
      <c r="N197" s="8"/>
      <c r="O197" s="61"/>
      <c r="P197" s="4"/>
    </row>
    <row r="198" spans="6:16">
      <c r="F198" s="8"/>
      <c r="N198" s="8"/>
      <c r="O198" s="61"/>
      <c r="P198" s="4"/>
    </row>
    <row r="199" spans="6:16">
      <c r="F199" s="8"/>
      <c r="N199" s="8"/>
      <c r="O199" s="61"/>
      <c r="P199" s="4"/>
    </row>
    <row r="200" spans="6:16">
      <c r="F200" s="8"/>
      <c r="N200" s="8"/>
      <c r="O200" s="61"/>
      <c r="P200" s="4"/>
    </row>
    <row r="201" spans="6:16">
      <c r="F201" s="8"/>
      <c r="N201" s="8"/>
      <c r="O201" s="61"/>
      <c r="P201" s="4"/>
    </row>
    <row r="202" spans="6:16">
      <c r="F202" s="8"/>
      <c r="N202" s="8"/>
      <c r="O202" s="61"/>
      <c r="P202" s="4"/>
    </row>
    <row r="203" spans="6:16">
      <c r="F203" s="8"/>
      <c r="N203" s="8"/>
      <c r="O203" s="61"/>
      <c r="P203" s="4"/>
    </row>
    <row r="204" spans="6:16">
      <c r="F204" s="8"/>
      <c r="N204" s="8"/>
      <c r="O204" s="61"/>
      <c r="P204" s="4"/>
    </row>
    <row r="205" spans="6:16">
      <c r="F205" s="8"/>
      <c r="N205" s="8"/>
      <c r="O205" s="61"/>
      <c r="P205" s="4"/>
    </row>
    <row r="206" spans="6:16">
      <c r="F206" s="8"/>
      <c r="N206" s="8"/>
      <c r="O206" s="61"/>
      <c r="P206" s="4"/>
    </row>
    <row r="207" spans="6:16">
      <c r="F207" s="8"/>
      <c r="N207" s="8"/>
      <c r="O207" s="61"/>
      <c r="P207" s="4"/>
    </row>
    <row r="208" spans="6:16">
      <c r="F208" s="8"/>
      <c r="N208" s="8"/>
      <c r="O208" s="61"/>
      <c r="P208" s="4"/>
    </row>
    <row r="209" spans="6:16">
      <c r="F209" s="8"/>
      <c r="N209" s="8"/>
      <c r="O209" s="61"/>
      <c r="P209" s="4"/>
    </row>
    <row r="210" spans="6:16">
      <c r="F210" s="8"/>
      <c r="N210" s="8"/>
      <c r="O210" s="61"/>
      <c r="P210" s="4"/>
    </row>
    <row r="211" spans="6:16">
      <c r="F211" s="8"/>
      <c r="N211" s="8"/>
      <c r="O211" s="61"/>
      <c r="P211" s="4"/>
    </row>
    <row r="212" spans="6:16">
      <c r="F212" s="8"/>
      <c r="N212" s="8"/>
      <c r="O212" s="61"/>
      <c r="P212" s="4"/>
    </row>
    <row r="213" spans="6:16">
      <c r="F213" s="8"/>
      <c r="N213" s="8"/>
      <c r="O213" s="61"/>
      <c r="P213" s="4"/>
    </row>
    <row r="214" spans="6:16">
      <c r="F214" s="8"/>
      <c r="N214" s="8"/>
      <c r="O214" s="61"/>
      <c r="P214" s="4"/>
    </row>
    <row r="215" spans="6:16">
      <c r="F215" s="8"/>
      <c r="N215" s="8"/>
      <c r="O215" s="61"/>
      <c r="P215" s="4"/>
    </row>
    <row r="216" spans="6:16">
      <c r="F216" s="8"/>
      <c r="N216" s="8"/>
      <c r="O216" s="61"/>
      <c r="P216" s="4"/>
    </row>
    <row r="217" spans="6:16">
      <c r="F217" s="8"/>
      <c r="N217" s="8"/>
      <c r="O217" s="61"/>
      <c r="P217" s="4"/>
    </row>
    <row r="218" spans="6:16">
      <c r="F218" s="8"/>
      <c r="N218" s="8"/>
      <c r="O218" s="61"/>
      <c r="P218" s="4"/>
    </row>
    <row r="219" spans="6:16">
      <c r="F219" s="8"/>
      <c r="N219" s="8"/>
      <c r="O219" s="61"/>
      <c r="P219" s="4"/>
    </row>
    <row r="220" spans="6:16">
      <c r="F220" s="8"/>
      <c r="N220" s="8"/>
      <c r="O220" s="61"/>
      <c r="P220" s="4"/>
    </row>
    <row r="221" spans="6:16">
      <c r="F221" s="8"/>
      <c r="N221" s="8"/>
      <c r="O221" s="61"/>
      <c r="P221" s="4"/>
    </row>
    <row r="222" spans="6:16">
      <c r="F222" s="8"/>
      <c r="N222" s="8"/>
      <c r="O222" s="61"/>
      <c r="P222" s="4"/>
    </row>
    <row r="223" spans="6:16">
      <c r="F223" s="8"/>
      <c r="N223" s="8"/>
      <c r="O223" s="61"/>
      <c r="P223" s="4"/>
    </row>
    <row r="224" spans="6:16">
      <c r="F224" s="8"/>
      <c r="N224" s="8"/>
      <c r="O224" s="61"/>
      <c r="P224" s="4"/>
    </row>
    <row r="225" spans="6:16">
      <c r="F225" s="8"/>
      <c r="N225" s="8"/>
      <c r="O225" s="61"/>
      <c r="P225" s="4"/>
    </row>
    <row r="226" spans="6:16">
      <c r="F226" s="8"/>
      <c r="N226" s="8"/>
      <c r="O226" s="61"/>
      <c r="P226" s="4"/>
    </row>
    <row r="227" spans="6:16">
      <c r="F227" s="8"/>
      <c r="N227" s="8"/>
      <c r="O227" s="61"/>
      <c r="P227" s="4"/>
    </row>
    <row r="228" spans="6:16">
      <c r="F228" s="8"/>
      <c r="N228" s="8"/>
      <c r="O228" s="61"/>
      <c r="P228" s="4"/>
    </row>
    <row r="229" spans="6:16">
      <c r="F229" s="8"/>
      <c r="N229" s="8"/>
      <c r="O229" s="61"/>
      <c r="P229" s="4"/>
    </row>
    <row r="230" spans="6:16">
      <c r="F230" s="8"/>
      <c r="N230" s="8"/>
      <c r="O230" s="61"/>
      <c r="P230" s="4"/>
    </row>
    <row r="231" spans="6:16">
      <c r="F231" s="8"/>
      <c r="N231" s="8"/>
      <c r="O231" s="61"/>
      <c r="P231" s="4"/>
    </row>
    <row r="232" spans="6:16">
      <c r="F232" s="8"/>
      <c r="N232" s="8"/>
      <c r="O232" s="61"/>
      <c r="P232" s="4"/>
    </row>
    <row r="233" spans="6:16">
      <c r="F233" s="8"/>
      <c r="N233" s="8"/>
      <c r="O233" s="61"/>
      <c r="P233" s="4"/>
    </row>
    <row r="234" spans="6:16">
      <c r="F234" s="8"/>
      <c r="N234" s="8"/>
      <c r="O234" s="61"/>
      <c r="P234" s="4"/>
    </row>
    <row r="235" spans="6:16">
      <c r="F235" s="8"/>
      <c r="N235" s="8"/>
      <c r="O235" s="61"/>
      <c r="P235" s="4"/>
    </row>
    <row r="236" spans="6:16">
      <c r="F236" s="8"/>
      <c r="N236" s="8"/>
      <c r="O236" s="61"/>
      <c r="P236" s="4"/>
    </row>
    <row r="237" spans="6:16">
      <c r="F237" s="8"/>
      <c r="N237" s="8"/>
      <c r="O237" s="61"/>
      <c r="P237" s="4"/>
    </row>
    <row r="238" spans="6:16">
      <c r="F238" s="8"/>
      <c r="N238" s="8"/>
      <c r="O238" s="61"/>
      <c r="P238" s="4"/>
    </row>
    <row r="239" spans="6:16">
      <c r="F239" s="8"/>
      <c r="N239" s="8"/>
      <c r="O239" s="61"/>
      <c r="P239" s="4"/>
    </row>
    <row r="240" spans="6:16">
      <c r="F240" s="8"/>
      <c r="N240" s="8"/>
      <c r="O240" s="61"/>
      <c r="P240" s="4"/>
    </row>
    <row r="241" spans="6:16">
      <c r="F241" s="8"/>
      <c r="N241" s="8"/>
      <c r="O241" s="61"/>
      <c r="P241" s="4"/>
    </row>
    <row r="242" spans="6:16">
      <c r="F242" s="8"/>
      <c r="N242" s="8"/>
      <c r="O242" s="61"/>
      <c r="P242" s="4"/>
    </row>
    <row r="243" spans="6:16">
      <c r="F243" s="8"/>
      <c r="N243" s="8"/>
      <c r="O243" s="61"/>
      <c r="P243" s="4"/>
    </row>
    <row r="244" spans="6:16">
      <c r="F244" s="8"/>
      <c r="N244" s="8"/>
      <c r="O244" s="61"/>
      <c r="P244" s="4"/>
    </row>
    <row r="245" spans="6:16">
      <c r="F245" s="8"/>
      <c r="N245" s="8"/>
      <c r="O245" s="61"/>
      <c r="P245" s="4"/>
    </row>
    <row r="246" spans="6:16">
      <c r="F246" s="8"/>
      <c r="N246" s="8"/>
      <c r="O246" s="61"/>
      <c r="P246" s="4"/>
    </row>
    <row r="247" spans="6:16">
      <c r="F247" s="8"/>
      <c r="N247" s="8"/>
      <c r="O247" s="61"/>
      <c r="P247" s="4"/>
    </row>
    <row r="248" spans="6:16">
      <c r="F248" s="8"/>
      <c r="N248" s="8"/>
      <c r="O248" s="61"/>
      <c r="P248" s="4"/>
    </row>
    <row r="249" spans="6:16">
      <c r="F249" s="8"/>
      <c r="N249" s="8"/>
      <c r="O249" s="61"/>
      <c r="P249" s="4"/>
    </row>
    <row r="250" spans="6:16">
      <c r="F250" s="8"/>
      <c r="N250" s="8"/>
      <c r="O250" s="61"/>
      <c r="P250" s="4"/>
    </row>
    <row r="251" spans="6:16">
      <c r="F251" s="8"/>
      <c r="N251" s="8"/>
      <c r="O251" s="61"/>
      <c r="P251" s="4"/>
    </row>
    <row r="252" spans="6:16">
      <c r="F252" s="8"/>
      <c r="N252" s="8"/>
      <c r="O252" s="61"/>
      <c r="P252" s="4"/>
    </row>
    <row r="253" spans="6:16">
      <c r="F253" s="8"/>
      <c r="N253" s="8"/>
      <c r="O253" s="61"/>
      <c r="P253" s="4"/>
    </row>
    <row r="254" spans="6:16">
      <c r="F254" s="8"/>
      <c r="N254" s="8"/>
      <c r="O254" s="61"/>
      <c r="P254" s="4"/>
    </row>
    <row r="255" spans="6:16">
      <c r="F255" s="8"/>
      <c r="N255" s="8"/>
      <c r="O255" s="61"/>
      <c r="P255" s="4"/>
    </row>
    <row r="256" spans="6:16">
      <c r="F256" s="8"/>
      <c r="N256" s="8"/>
      <c r="O256" s="61"/>
      <c r="P256" s="4"/>
    </row>
    <row r="257" spans="6:16">
      <c r="F257" s="8"/>
      <c r="N257" s="8"/>
      <c r="O257" s="61"/>
      <c r="P257" s="4"/>
    </row>
    <row r="258" spans="6:16">
      <c r="F258" s="8"/>
      <c r="N258" s="8"/>
      <c r="O258" s="61"/>
      <c r="P258" s="4"/>
    </row>
    <row r="259" spans="6:16">
      <c r="F259" s="8"/>
      <c r="N259" s="8"/>
      <c r="O259" s="61"/>
      <c r="P259" s="4"/>
    </row>
    <row r="260" spans="6:16">
      <c r="F260" s="8"/>
      <c r="N260" s="8"/>
      <c r="O260" s="61"/>
      <c r="P260" s="4"/>
    </row>
    <row r="261" spans="6:16">
      <c r="F261" s="8"/>
      <c r="N261" s="8"/>
      <c r="O261" s="61"/>
      <c r="P261" s="4"/>
    </row>
    <row r="262" spans="6:16">
      <c r="F262" s="8"/>
      <c r="N262" s="8"/>
      <c r="O262" s="61"/>
      <c r="P262" s="4"/>
    </row>
    <row r="263" spans="6:16">
      <c r="F263" s="8"/>
      <c r="N263" s="8"/>
      <c r="O263" s="61"/>
      <c r="P263" s="4"/>
    </row>
    <row r="264" spans="6:16">
      <c r="F264" s="8"/>
      <c r="N264" s="8"/>
      <c r="O264" s="61"/>
      <c r="P264" s="4"/>
    </row>
    <row r="265" spans="6:16">
      <c r="F265" s="8"/>
      <c r="N265" s="8"/>
      <c r="O265" s="61"/>
      <c r="P265" s="4"/>
    </row>
    <row r="266" spans="6:16">
      <c r="F266" s="8"/>
      <c r="N266" s="8"/>
      <c r="O266" s="61"/>
      <c r="P266" s="4"/>
    </row>
    <row r="267" spans="6:16">
      <c r="F267" s="8"/>
      <c r="N267" s="8"/>
      <c r="O267" s="61"/>
      <c r="P267" s="4"/>
    </row>
    <row r="268" spans="6:16">
      <c r="F268" s="8"/>
      <c r="N268" s="8"/>
      <c r="O268" s="61"/>
      <c r="P268" s="4"/>
    </row>
    <row r="269" spans="6:16">
      <c r="F269" s="8"/>
      <c r="N269" s="8"/>
      <c r="O269" s="61"/>
      <c r="P269" s="4"/>
    </row>
    <row r="270" spans="6:16">
      <c r="F270" s="8"/>
      <c r="N270" s="8"/>
      <c r="O270" s="61"/>
      <c r="P270" s="4"/>
    </row>
    <row r="271" spans="6:16">
      <c r="F271" s="8"/>
      <c r="N271" s="8"/>
      <c r="O271" s="61"/>
      <c r="P271" s="4"/>
    </row>
    <row r="272" spans="6:16">
      <c r="F272" s="8"/>
      <c r="N272" s="8"/>
      <c r="O272" s="61"/>
      <c r="P272" s="4"/>
    </row>
    <row r="273" spans="6:16">
      <c r="F273" s="8"/>
      <c r="N273" s="8"/>
      <c r="O273" s="61"/>
      <c r="P273" s="4"/>
    </row>
    <row r="274" spans="6:16">
      <c r="F274" s="8"/>
      <c r="N274" s="8"/>
      <c r="O274" s="61"/>
      <c r="P274" s="4"/>
    </row>
    <row r="275" spans="6:16">
      <c r="F275" s="8"/>
      <c r="N275" s="8"/>
      <c r="O275" s="61"/>
      <c r="P275" s="4"/>
    </row>
    <row r="276" spans="6:16">
      <c r="F276" s="8"/>
      <c r="N276" s="8"/>
      <c r="O276" s="61"/>
      <c r="P276" s="4"/>
    </row>
    <row r="277" spans="6:16">
      <c r="F277" s="8"/>
      <c r="N277" s="8"/>
      <c r="O277" s="61"/>
      <c r="P277" s="4"/>
    </row>
    <row r="278" spans="6:16">
      <c r="F278" s="8"/>
      <c r="N278" s="8"/>
      <c r="O278" s="61"/>
      <c r="P278" s="4"/>
    </row>
    <row r="279" spans="6:16">
      <c r="F279" s="8"/>
      <c r="N279" s="8"/>
      <c r="O279" s="61"/>
      <c r="P279" s="4"/>
    </row>
    <row r="280" spans="6:16">
      <c r="F280" s="8"/>
      <c r="N280" s="8"/>
      <c r="O280" s="61"/>
      <c r="P280" s="4"/>
    </row>
    <row r="281" spans="6:16">
      <c r="F281" s="8"/>
      <c r="N281" s="8"/>
      <c r="O281" s="61"/>
      <c r="P281" s="4"/>
    </row>
    <row r="282" spans="6:16">
      <c r="F282" s="8"/>
      <c r="N282" s="8"/>
      <c r="O282" s="61"/>
      <c r="P282" s="4"/>
    </row>
    <row r="283" spans="6:16">
      <c r="F283" s="8"/>
      <c r="N283" s="8"/>
      <c r="O283" s="61"/>
      <c r="P283" s="4"/>
    </row>
    <row r="284" spans="6:16">
      <c r="F284" s="8"/>
      <c r="N284" s="8"/>
      <c r="O284" s="61"/>
      <c r="P284" s="4"/>
    </row>
    <row r="285" spans="6:16">
      <c r="F285" s="8"/>
      <c r="N285" s="8"/>
      <c r="O285" s="61"/>
      <c r="P285" s="4"/>
    </row>
    <row r="286" spans="6:16">
      <c r="F286" s="8"/>
      <c r="N286" s="8"/>
      <c r="O286" s="61"/>
      <c r="P286" s="4"/>
    </row>
    <row r="287" spans="6:16">
      <c r="F287" s="8"/>
      <c r="N287" s="8"/>
      <c r="O287" s="61"/>
      <c r="P287" s="4"/>
    </row>
    <row r="288" spans="6:16">
      <c r="F288" s="8"/>
      <c r="N288" s="8"/>
      <c r="O288" s="61"/>
      <c r="P288" s="4"/>
    </row>
    <row r="289" spans="6:16">
      <c r="F289" s="8"/>
      <c r="N289" s="8"/>
      <c r="O289" s="61"/>
      <c r="P289" s="4"/>
    </row>
    <row r="290" spans="6:16">
      <c r="F290" s="8"/>
      <c r="N290" s="8"/>
      <c r="O290" s="61"/>
      <c r="P290" s="4"/>
    </row>
    <row r="291" spans="6:16">
      <c r="F291" s="8"/>
      <c r="N291" s="8"/>
      <c r="O291" s="61"/>
      <c r="P291" s="4"/>
    </row>
    <row r="292" spans="6:16">
      <c r="F292" s="8"/>
      <c r="N292" s="8"/>
      <c r="O292" s="61"/>
      <c r="P292" s="4"/>
    </row>
    <row r="293" spans="6:16">
      <c r="F293" s="8"/>
      <c r="N293" s="8"/>
      <c r="O293" s="61"/>
      <c r="P293" s="4"/>
    </row>
    <row r="294" spans="6:16">
      <c r="F294" s="8"/>
      <c r="N294" s="8"/>
      <c r="O294" s="61"/>
      <c r="P294" s="4"/>
    </row>
    <row r="295" spans="6:16">
      <c r="F295" s="8"/>
      <c r="N295" s="8"/>
      <c r="O295" s="61"/>
      <c r="P295" s="4"/>
    </row>
    <row r="296" spans="6:16">
      <c r="F296" s="8"/>
      <c r="N296" s="8"/>
      <c r="O296" s="61"/>
      <c r="P296" s="4"/>
    </row>
    <row r="297" spans="6:16">
      <c r="F297" s="8"/>
      <c r="N297" s="8"/>
      <c r="O297" s="61"/>
      <c r="P297" s="4"/>
    </row>
    <row r="298" spans="6:16">
      <c r="F298" s="8"/>
      <c r="N298" s="8"/>
      <c r="O298" s="61"/>
      <c r="P298" s="4"/>
    </row>
    <row r="299" spans="6:16">
      <c r="F299" s="8"/>
      <c r="N299" s="8"/>
      <c r="O299" s="61"/>
      <c r="P299" s="4"/>
    </row>
    <row r="300" spans="6:16">
      <c r="F300" s="8"/>
      <c r="N300" s="8"/>
      <c r="O300" s="61"/>
      <c r="P300" s="4"/>
    </row>
    <row r="301" spans="6:16">
      <c r="F301" s="8"/>
      <c r="N301" s="8"/>
      <c r="O301" s="61"/>
      <c r="P301" s="4"/>
    </row>
    <row r="302" spans="6:16">
      <c r="F302" s="8"/>
      <c r="N302" s="8"/>
      <c r="O302" s="61"/>
      <c r="P302" s="4"/>
    </row>
    <row r="303" spans="6:16">
      <c r="F303" s="8"/>
      <c r="N303" s="8"/>
      <c r="O303" s="61"/>
      <c r="P303" s="4"/>
    </row>
    <row r="304" spans="6:16">
      <c r="F304" s="8"/>
      <c r="N304" s="8"/>
      <c r="O304" s="61"/>
      <c r="P304" s="4"/>
    </row>
    <row r="305" spans="6:16">
      <c r="F305" s="8"/>
      <c r="N305" s="8"/>
      <c r="O305" s="61"/>
      <c r="P305" s="4"/>
    </row>
    <row r="306" spans="6:16">
      <c r="F306" s="8"/>
      <c r="N306" s="8"/>
      <c r="O306" s="61"/>
      <c r="P306" s="4"/>
    </row>
    <row r="307" spans="6:16">
      <c r="F307" s="8"/>
      <c r="N307" s="8"/>
      <c r="O307" s="61"/>
      <c r="P307" s="4"/>
    </row>
    <row r="308" spans="6:16">
      <c r="F308" s="8"/>
      <c r="N308" s="8"/>
      <c r="O308" s="61"/>
      <c r="P308" s="4"/>
    </row>
    <row r="309" spans="6:16">
      <c r="F309" s="8"/>
      <c r="N309" s="8"/>
      <c r="O309" s="61"/>
      <c r="P309" s="4"/>
    </row>
    <row r="310" spans="6:16">
      <c r="F310" s="8"/>
      <c r="N310" s="8"/>
      <c r="O310" s="61"/>
      <c r="P310" s="4"/>
    </row>
    <row r="311" spans="6:16">
      <c r="F311" s="8"/>
      <c r="N311" s="8"/>
      <c r="O311" s="61"/>
      <c r="P311" s="4"/>
    </row>
    <row r="312" spans="6:16">
      <c r="F312" s="8"/>
      <c r="N312" s="8"/>
      <c r="O312" s="61"/>
      <c r="P312" s="4"/>
    </row>
    <row r="313" spans="6:16">
      <c r="F313" s="8"/>
      <c r="N313" s="8"/>
      <c r="O313" s="61"/>
      <c r="P313" s="4"/>
    </row>
    <row r="314" spans="6:16">
      <c r="F314" s="8"/>
      <c r="N314" s="8"/>
      <c r="O314" s="61"/>
      <c r="P314" s="4"/>
    </row>
    <row r="315" spans="6:16">
      <c r="F315" s="8"/>
      <c r="N315" s="8"/>
      <c r="O315" s="61"/>
      <c r="P315" s="4"/>
    </row>
    <row r="316" spans="6:16">
      <c r="F316" s="8"/>
      <c r="N316" s="8"/>
      <c r="O316" s="61"/>
      <c r="P316" s="4"/>
    </row>
    <row r="317" spans="6:16">
      <c r="F317" s="8"/>
      <c r="N317" s="8"/>
      <c r="O317" s="61"/>
      <c r="P317" s="4"/>
    </row>
    <row r="318" spans="6:16">
      <c r="F318" s="8"/>
      <c r="N318" s="8"/>
      <c r="O318" s="61"/>
      <c r="P318" s="4"/>
    </row>
    <row r="319" spans="6:16">
      <c r="F319" s="8"/>
      <c r="N319" s="8"/>
      <c r="O319" s="61"/>
      <c r="P319" s="4"/>
    </row>
    <row r="320" spans="6:16">
      <c r="F320" s="8"/>
      <c r="N320" s="8"/>
      <c r="O320" s="61"/>
      <c r="P320" s="4"/>
    </row>
    <row r="321" spans="15:15">
      <c r="O321" s="62"/>
    </row>
    <row r="322" spans="15:15">
      <c r="O322" s="62"/>
    </row>
    <row r="323" spans="15:15">
      <c r="O323" s="62"/>
    </row>
    <row r="324" spans="15:15">
      <c r="O324" s="62"/>
    </row>
    <row r="325" spans="15:15">
      <c r="O325" s="62"/>
    </row>
    <row r="326" spans="15:15">
      <c r="O326" s="62"/>
    </row>
    <row r="327" spans="15:15">
      <c r="O327" s="62"/>
    </row>
    <row r="328" spans="15:15">
      <c r="O328" s="62"/>
    </row>
    <row r="329" spans="15:15">
      <c r="O329" s="62"/>
    </row>
    <row r="330" spans="15:15">
      <c r="O330" s="62"/>
    </row>
    <row r="331" spans="15:15">
      <c r="O331" s="62"/>
    </row>
    <row r="332" spans="15:15">
      <c r="O332" s="62"/>
    </row>
    <row r="333" spans="15:15">
      <c r="O333" s="62"/>
    </row>
    <row r="334" spans="15:15">
      <c r="O334" s="62"/>
    </row>
    <row r="335" spans="15:15">
      <c r="O335" s="62"/>
    </row>
    <row r="336" spans="15:15">
      <c r="O336" s="62"/>
    </row>
    <row r="337" spans="15:15">
      <c r="O337" s="62"/>
    </row>
    <row r="338" spans="15:15">
      <c r="O338" s="62"/>
    </row>
    <row r="339" spans="15:15">
      <c r="O339" s="62"/>
    </row>
    <row r="340" spans="15:15">
      <c r="O340" s="62"/>
    </row>
    <row r="341" spans="15:15">
      <c r="O341" s="62"/>
    </row>
    <row r="342" spans="15:15">
      <c r="O342" s="62"/>
    </row>
    <row r="343" spans="15:15">
      <c r="O343" s="62"/>
    </row>
    <row r="344" spans="15:15">
      <c r="O344" s="62"/>
    </row>
    <row r="345" spans="15:15">
      <c r="O345" s="62"/>
    </row>
    <row r="346" spans="15:15">
      <c r="O346" s="62"/>
    </row>
    <row r="347" spans="15:15">
      <c r="O347" s="62"/>
    </row>
    <row r="348" spans="15:15">
      <c r="O348" s="62"/>
    </row>
    <row r="349" spans="15:15">
      <c r="O349" s="62"/>
    </row>
    <row r="350" spans="15:15">
      <c r="O350" s="62"/>
    </row>
    <row r="351" spans="15:15">
      <c r="O351" s="62"/>
    </row>
    <row r="352" spans="15:15">
      <c r="O352" s="62"/>
    </row>
    <row r="353" spans="15:15">
      <c r="O353" s="62"/>
    </row>
    <row r="354" spans="15:15">
      <c r="O354" s="62"/>
    </row>
    <row r="355" spans="15:15">
      <c r="O355" s="62"/>
    </row>
    <row r="356" spans="15:15">
      <c r="O356" s="62"/>
    </row>
    <row r="357" spans="15:15">
      <c r="O357" s="62"/>
    </row>
    <row r="358" spans="15:15">
      <c r="O358" s="62"/>
    </row>
    <row r="359" spans="15:15">
      <c r="O359" s="62"/>
    </row>
    <row r="360" spans="15:15">
      <c r="O360" s="62"/>
    </row>
    <row r="361" spans="15:15">
      <c r="O361" s="62"/>
    </row>
    <row r="362" spans="15:15">
      <c r="O362" s="62"/>
    </row>
    <row r="363" spans="15:15">
      <c r="O363" s="62"/>
    </row>
    <row r="364" spans="15:15">
      <c r="O364" s="62"/>
    </row>
    <row r="365" spans="15:15">
      <c r="O365" s="62"/>
    </row>
    <row r="366" spans="15:15">
      <c r="O366" s="62"/>
    </row>
    <row r="367" spans="15:15">
      <c r="O367" s="62"/>
    </row>
    <row r="368" spans="15:15">
      <c r="O368" s="62"/>
    </row>
    <row r="369" spans="15:15">
      <c r="O369" s="62"/>
    </row>
    <row r="370" spans="15:15">
      <c r="O370" s="62"/>
    </row>
    <row r="371" spans="15:15">
      <c r="O371" s="62"/>
    </row>
    <row r="372" spans="15:15">
      <c r="O372" s="62"/>
    </row>
    <row r="373" spans="15:15">
      <c r="O373" s="62"/>
    </row>
    <row r="374" spans="15:15">
      <c r="O374" s="62"/>
    </row>
    <row r="375" spans="15:15">
      <c r="O375" s="62"/>
    </row>
    <row r="376" spans="15:15">
      <c r="O376" s="62"/>
    </row>
    <row r="377" spans="15:15">
      <c r="O377" s="62"/>
    </row>
    <row r="378" spans="15:15">
      <c r="O378" s="62"/>
    </row>
    <row r="379" spans="15:15">
      <c r="O379" s="62"/>
    </row>
    <row r="380" spans="15:15">
      <c r="O380" s="62"/>
    </row>
    <row r="381" spans="15:15">
      <c r="O381" s="62"/>
    </row>
    <row r="382" spans="15:15">
      <c r="O382" s="62"/>
    </row>
    <row r="383" spans="15:15">
      <c r="O383" s="62"/>
    </row>
    <row r="384" spans="15:15">
      <c r="O384" s="62"/>
    </row>
    <row r="385" spans="15:15">
      <c r="O385" s="62"/>
    </row>
    <row r="386" spans="15:15">
      <c r="O386" s="62"/>
    </row>
    <row r="387" spans="15:15">
      <c r="O387" s="62"/>
    </row>
    <row r="388" spans="15:15">
      <c r="O388" s="62"/>
    </row>
    <row r="389" spans="15:15">
      <c r="O389" s="62"/>
    </row>
    <row r="390" spans="15:15">
      <c r="O390" s="62"/>
    </row>
    <row r="391" spans="15:15">
      <c r="O391" s="62"/>
    </row>
    <row r="392" spans="15:15">
      <c r="O392" s="62"/>
    </row>
    <row r="393" spans="15:15">
      <c r="O393" s="62"/>
    </row>
    <row r="394" spans="15:15">
      <c r="O394" s="62"/>
    </row>
    <row r="395" spans="15:15">
      <c r="O395" s="62"/>
    </row>
    <row r="396" spans="15:15">
      <c r="O396" s="62"/>
    </row>
    <row r="397" spans="15:15">
      <c r="O397" s="62"/>
    </row>
    <row r="398" spans="15:15">
      <c r="O398" s="62"/>
    </row>
    <row r="399" spans="15:15">
      <c r="O399" s="62"/>
    </row>
    <row r="400" spans="15:15">
      <c r="O400" s="62"/>
    </row>
    <row r="401" spans="15:15">
      <c r="O401" s="62"/>
    </row>
    <row r="402" spans="15:15">
      <c r="O402" s="62"/>
    </row>
    <row r="403" spans="15:15">
      <c r="O403" s="62"/>
    </row>
    <row r="404" spans="15:15">
      <c r="O404" s="62"/>
    </row>
    <row r="405" spans="15:15">
      <c r="O405" s="62"/>
    </row>
    <row r="406" spans="15:15">
      <c r="O406" s="62"/>
    </row>
    <row r="407" spans="15:15">
      <c r="O407" s="62"/>
    </row>
    <row r="408" spans="15:15">
      <c r="O408" s="62"/>
    </row>
    <row r="409" spans="15:15">
      <c r="O409" s="62"/>
    </row>
    <row r="410" spans="15:15">
      <c r="O410" s="62"/>
    </row>
    <row r="411" spans="15:15">
      <c r="O411" s="62"/>
    </row>
    <row r="412" spans="15:15">
      <c r="O412" s="62"/>
    </row>
    <row r="413" spans="15:15">
      <c r="O413" s="62"/>
    </row>
    <row r="414" spans="15:15">
      <c r="O414" s="62"/>
    </row>
    <row r="415" spans="15:15">
      <c r="O415" s="62"/>
    </row>
    <row r="416" spans="15:15">
      <c r="O416" s="62"/>
    </row>
    <row r="417" spans="15:15">
      <c r="O417" s="62"/>
    </row>
    <row r="418" spans="15:15">
      <c r="O418" s="62"/>
    </row>
    <row r="419" spans="15:15">
      <c r="O419" s="62"/>
    </row>
    <row r="420" spans="15:15">
      <c r="O420" s="62"/>
    </row>
    <row r="421" spans="15:15">
      <c r="O421" s="62"/>
    </row>
    <row r="422" spans="15:15">
      <c r="O422" s="62"/>
    </row>
    <row r="423" spans="15:15">
      <c r="O423" s="62"/>
    </row>
    <row r="424" spans="15:15">
      <c r="O424" s="62"/>
    </row>
    <row r="425" spans="15:15">
      <c r="O425" s="62"/>
    </row>
    <row r="426" spans="15:15">
      <c r="O426" s="62"/>
    </row>
    <row r="427" spans="15:15">
      <c r="O427" s="62"/>
    </row>
    <row r="428" spans="15:15">
      <c r="O428" s="62"/>
    </row>
    <row r="429" spans="15:15">
      <c r="O429" s="62"/>
    </row>
    <row r="430" spans="15:15">
      <c r="O430" s="62"/>
    </row>
    <row r="431" spans="15:15">
      <c r="O431" s="62"/>
    </row>
    <row r="432" spans="15:15">
      <c r="O432" s="62"/>
    </row>
    <row r="433" spans="15:15">
      <c r="O433" s="62"/>
    </row>
    <row r="434" spans="15:15">
      <c r="O434" s="62"/>
    </row>
    <row r="435" spans="15:15">
      <c r="O435" s="62"/>
    </row>
    <row r="436" spans="15:15">
      <c r="O436" s="62"/>
    </row>
    <row r="437" spans="15:15">
      <c r="O437" s="62"/>
    </row>
    <row r="438" spans="15:15">
      <c r="O438" s="62"/>
    </row>
    <row r="439" spans="15:15">
      <c r="O439" s="62"/>
    </row>
    <row r="440" spans="15:15">
      <c r="O440" s="62"/>
    </row>
    <row r="441" spans="15:15">
      <c r="O441" s="62"/>
    </row>
    <row r="442" spans="15:15">
      <c r="O442" s="62"/>
    </row>
    <row r="443" spans="15:15">
      <c r="O443" s="62"/>
    </row>
    <row r="444" spans="15:15">
      <c r="O444" s="62"/>
    </row>
    <row r="445" spans="15:15">
      <c r="O445" s="62"/>
    </row>
    <row r="446" spans="15:15">
      <c r="O446" s="62"/>
    </row>
    <row r="447" spans="15:15">
      <c r="O447" s="62"/>
    </row>
    <row r="448" spans="15:15">
      <c r="O448" s="62"/>
    </row>
    <row r="449" spans="15:15">
      <c r="O449" s="62"/>
    </row>
    <row r="450" spans="15:15">
      <c r="O450" s="62"/>
    </row>
    <row r="451" spans="15:15">
      <c r="O451" s="62"/>
    </row>
    <row r="452" spans="15:15">
      <c r="O452" s="62"/>
    </row>
    <row r="453" spans="15:15">
      <c r="O453" s="62"/>
    </row>
    <row r="454" spans="15:15">
      <c r="O454" s="62"/>
    </row>
    <row r="455" spans="15:15">
      <c r="O455" s="62"/>
    </row>
    <row r="456" spans="15:15">
      <c r="O456" s="62"/>
    </row>
    <row r="457" spans="15:15">
      <c r="O457" s="62"/>
    </row>
    <row r="458" spans="15:15">
      <c r="O458" s="62"/>
    </row>
    <row r="459" spans="15:15">
      <c r="O459" s="62"/>
    </row>
    <row r="460" spans="15:15">
      <c r="O460" s="62"/>
    </row>
    <row r="461" spans="15:15">
      <c r="O461" s="62"/>
    </row>
    <row r="462" spans="15:15">
      <c r="O462" s="62"/>
    </row>
    <row r="463" spans="15:15">
      <c r="O463" s="62"/>
    </row>
    <row r="464" spans="15:15">
      <c r="O464" s="62"/>
    </row>
    <row r="465" spans="15:15">
      <c r="O465" s="62"/>
    </row>
    <row r="466" spans="15:15">
      <c r="O466" s="62"/>
    </row>
    <row r="467" spans="15:15">
      <c r="O467" s="62"/>
    </row>
    <row r="468" spans="15:15">
      <c r="O468" s="62"/>
    </row>
    <row r="469" spans="15:15">
      <c r="O469" s="62"/>
    </row>
    <row r="470" spans="15:15">
      <c r="O470" s="62"/>
    </row>
    <row r="471" spans="15:15">
      <c r="O471" s="62"/>
    </row>
    <row r="472" spans="15:15">
      <c r="O472" s="62"/>
    </row>
    <row r="473" spans="15:15">
      <c r="O473" s="62"/>
    </row>
    <row r="474" spans="15:15">
      <c r="O474" s="62"/>
    </row>
    <row r="475" spans="15:15">
      <c r="O475" s="62"/>
    </row>
    <row r="476" spans="15:15">
      <c r="O476" s="62"/>
    </row>
    <row r="477" spans="15:15">
      <c r="O477" s="62"/>
    </row>
    <row r="478" spans="15:15">
      <c r="O478" s="62"/>
    </row>
    <row r="479" spans="15:15">
      <c r="O479" s="62"/>
    </row>
    <row r="480" spans="15:15">
      <c r="O480" s="62"/>
    </row>
    <row r="481" spans="15:15">
      <c r="O481" s="62"/>
    </row>
    <row r="482" spans="15:15">
      <c r="O482" s="62"/>
    </row>
    <row r="483" spans="15:15">
      <c r="O483" s="62"/>
    </row>
    <row r="484" spans="15:15">
      <c r="O484" s="62"/>
    </row>
    <row r="485" spans="15:15">
      <c r="O485" s="62"/>
    </row>
    <row r="486" spans="15:15">
      <c r="O486" s="62"/>
    </row>
    <row r="487" spans="15:15">
      <c r="O487" s="62"/>
    </row>
    <row r="488" spans="15:15">
      <c r="O488" s="62"/>
    </row>
    <row r="489" spans="15:15">
      <c r="O489" s="62"/>
    </row>
    <row r="490" spans="15:15">
      <c r="O490" s="62"/>
    </row>
    <row r="491" spans="15:15">
      <c r="O491" s="62"/>
    </row>
    <row r="492" spans="15:15">
      <c r="O492" s="62"/>
    </row>
    <row r="493" spans="15:15">
      <c r="O493" s="62"/>
    </row>
    <row r="494" spans="15:15">
      <c r="O494" s="62"/>
    </row>
    <row r="495" spans="15:15">
      <c r="O495" s="62"/>
    </row>
    <row r="496" spans="15:15">
      <c r="O496" s="62"/>
    </row>
    <row r="497" spans="15:15">
      <c r="O497" s="62"/>
    </row>
    <row r="498" spans="15:15">
      <c r="O498" s="62"/>
    </row>
    <row r="499" spans="15:15">
      <c r="O499" s="62"/>
    </row>
    <row r="500" spans="15:15">
      <c r="O500" s="62"/>
    </row>
    <row r="501" spans="15:15">
      <c r="O501" s="62"/>
    </row>
    <row r="502" spans="15:15">
      <c r="O502" s="62"/>
    </row>
    <row r="503" spans="15:15">
      <c r="O503" s="62"/>
    </row>
    <row r="504" spans="15:15">
      <c r="O504" s="62"/>
    </row>
    <row r="505" spans="15:15">
      <c r="O505" s="62"/>
    </row>
    <row r="506" spans="15:15">
      <c r="O506" s="62"/>
    </row>
    <row r="507" spans="15:15">
      <c r="O507" s="62"/>
    </row>
    <row r="508" spans="15:15">
      <c r="O508" s="62"/>
    </row>
    <row r="509" spans="15:15">
      <c r="O509" s="62"/>
    </row>
    <row r="510" spans="15:15">
      <c r="O510" s="62"/>
    </row>
    <row r="511" spans="15:15">
      <c r="O511" s="62"/>
    </row>
    <row r="512" spans="15:15">
      <c r="O512" s="62"/>
    </row>
    <row r="513" spans="15:15">
      <c r="O513" s="62"/>
    </row>
    <row r="514" spans="15:15">
      <c r="O514" s="62"/>
    </row>
    <row r="515" spans="15:15">
      <c r="O515" s="62"/>
    </row>
    <row r="516" spans="15:15">
      <c r="O516" s="62"/>
    </row>
    <row r="517" spans="15:15">
      <c r="O517" s="62"/>
    </row>
    <row r="518" spans="15:15">
      <c r="O518" s="62"/>
    </row>
    <row r="519" spans="15:15">
      <c r="O519" s="62"/>
    </row>
    <row r="520" spans="15:15">
      <c r="O520" s="62"/>
    </row>
    <row r="521" spans="15:15">
      <c r="O521" s="62"/>
    </row>
    <row r="522" spans="15:15">
      <c r="O522" s="62"/>
    </row>
    <row r="523" spans="15:15">
      <c r="O523" s="62"/>
    </row>
    <row r="524" spans="15:15">
      <c r="O524" s="62"/>
    </row>
    <row r="525" spans="15:15">
      <c r="O525" s="62"/>
    </row>
    <row r="526" spans="15:15">
      <c r="O526" s="62"/>
    </row>
    <row r="527" spans="15:15">
      <c r="O527" s="62"/>
    </row>
    <row r="528" spans="15:15">
      <c r="O528" s="62"/>
    </row>
    <row r="529" spans="15:15">
      <c r="O529" s="62"/>
    </row>
    <row r="530" spans="15:15">
      <c r="O530" s="62"/>
    </row>
    <row r="531" spans="15:15">
      <c r="O531" s="62"/>
    </row>
    <row r="532" spans="15:15">
      <c r="O532" s="62"/>
    </row>
    <row r="533" spans="15:15">
      <c r="O533" s="62"/>
    </row>
    <row r="534" spans="15:15">
      <c r="O534" s="62"/>
    </row>
    <row r="535" spans="15:15">
      <c r="O535" s="62"/>
    </row>
    <row r="536" spans="15:15">
      <c r="O536" s="62"/>
    </row>
    <row r="537" spans="15:15">
      <c r="O537" s="62"/>
    </row>
    <row r="538" spans="15:15">
      <c r="O538" s="62"/>
    </row>
    <row r="539" spans="15:15">
      <c r="O539" s="62"/>
    </row>
    <row r="540" spans="15:15">
      <c r="O540" s="62"/>
    </row>
    <row r="541" spans="15:15">
      <c r="O541" s="62"/>
    </row>
    <row r="542" spans="15:15">
      <c r="O542" s="62"/>
    </row>
    <row r="543" spans="15:15">
      <c r="O543" s="62"/>
    </row>
    <row r="544" spans="15:15">
      <c r="O544" s="62"/>
    </row>
    <row r="545" spans="15:15">
      <c r="O545" s="62"/>
    </row>
    <row r="546" spans="15:15">
      <c r="O546" s="62"/>
    </row>
    <row r="547" spans="15:15">
      <c r="O547" s="62"/>
    </row>
    <row r="548" spans="15:15">
      <c r="O548" s="62"/>
    </row>
    <row r="549" spans="15:15">
      <c r="O549" s="62"/>
    </row>
    <row r="550" spans="15:15">
      <c r="O550" s="62"/>
    </row>
    <row r="551" spans="15:15">
      <c r="O551" s="62"/>
    </row>
    <row r="552" spans="15:15">
      <c r="O552" s="62"/>
    </row>
    <row r="553" spans="15:15">
      <c r="O553" s="62"/>
    </row>
    <row r="554" spans="15:15">
      <c r="O554" s="62"/>
    </row>
    <row r="555" spans="15:15">
      <c r="O555" s="62"/>
    </row>
    <row r="556" spans="15:15">
      <c r="O556" s="62"/>
    </row>
    <row r="557" spans="15:15">
      <c r="O557" s="62"/>
    </row>
    <row r="558" spans="15:15">
      <c r="O558" s="62"/>
    </row>
    <row r="559" spans="15:15">
      <c r="O559" s="62"/>
    </row>
    <row r="560" spans="15:15">
      <c r="O560" s="62"/>
    </row>
    <row r="561" spans="15:15">
      <c r="O561" s="62"/>
    </row>
    <row r="562" spans="15:15">
      <c r="O562" s="62"/>
    </row>
    <row r="563" spans="15:15">
      <c r="O563" s="62"/>
    </row>
    <row r="564" spans="15:15">
      <c r="O564" s="62"/>
    </row>
    <row r="565" spans="15:15">
      <c r="O565" s="62"/>
    </row>
    <row r="566" spans="15:15">
      <c r="O566" s="62"/>
    </row>
    <row r="567" spans="15:15">
      <c r="O567" s="62"/>
    </row>
    <row r="568" spans="15:15">
      <c r="O568" s="62"/>
    </row>
    <row r="569" spans="15:15">
      <c r="O569" s="62"/>
    </row>
    <row r="570" spans="15:15">
      <c r="O570" s="62"/>
    </row>
    <row r="571" spans="15:15">
      <c r="O571" s="62"/>
    </row>
    <row r="572" spans="15:15">
      <c r="O572" s="62"/>
    </row>
    <row r="573" spans="15:15">
      <c r="O573" s="62"/>
    </row>
    <row r="574" spans="15:15">
      <c r="O574" s="62"/>
    </row>
    <row r="575" spans="15:15">
      <c r="O575" s="62"/>
    </row>
    <row r="576" spans="15:15">
      <c r="O576" s="62"/>
    </row>
    <row r="577" spans="15:15">
      <c r="O577" s="62"/>
    </row>
    <row r="578" spans="15:15">
      <c r="O578" s="62"/>
    </row>
    <row r="579" spans="15:15">
      <c r="O579" s="62"/>
    </row>
    <row r="580" spans="15:15">
      <c r="O580" s="62"/>
    </row>
    <row r="581" spans="15:15">
      <c r="O581" s="62"/>
    </row>
    <row r="582" spans="15:15">
      <c r="O582" s="62"/>
    </row>
    <row r="583" spans="15:15">
      <c r="O583" s="62"/>
    </row>
    <row r="584" spans="15:15">
      <c r="O584" s="62"/>
    </row>
    <row r="585" spans="15:15">
      <c r="O585" s="62"/>
    </row>
    <row r="586" spans="15:15">
      <c r="O586" s="62"/>
    </row>
    <row r="587" spans="15:15">
      <c r="O587" s="62"/>
    </row>
    <row r="588" spans="15:15">
      <c r="O588" s="62"/>
    </row>
    <row r="589" spans="15:15">
      <c r="O589" s="62"/>
    </row>
    <row r="590" spans="15:15">
      <c r="O590" s="62"/>
    </row>
    <row r="591" spans="15:15">
      <c r="O591" s="62"/>
    </row>
    <row r="592" spans="15:15">
      <c r="O592" s="62"/>
    </row>
    <row r="593" spans="15:15">
      <c r="O593" s="62"/>
    </row>
    <row r="594" spans="15:15">
      <c r="O594" s="62"/>
    </row>
    <row r="595" spans="15:15">
      <c r="O595" s="62"/>
    </row>
    <row r="596" spans="15:15">
      <c r="O596" s="62"/>
    </row>
    <row r="597" spans="15:15">
      <c r="O597" s="62"/>
    </row>
    <row r="598" spans="15:15">
      <c r="O598" s="62"/>
    </row>
    <row r="599" spans="15:15">
      <c r="O599" s="62"/>
    </row>
    <row r="600" spans="15:15">
      <c r="O600" s="62"/>
    </row>
    <row r="601" spans="15:15">
      <c r="O601" s="62"/>
    </row>
    <row r="602" spans="15:15">
      <c r="O602" s="62"/>
    </row>
    <row r="603" spans="15:15">
      <c r="O603" s="62"/>
    </row>
    <row r="604" spans="15:15">
      <c r="O604" s="62"/>
    </row>
    <row r="605" spans="15:15">
      <c r="O605" s="62"/>
    </row>
    <row r="606" spans="15:15">
      <c r="O606" s="62"/>
    </row>
    <row r="607" spans="15:15">
      <c r="O607" s="62"/>
    </row>
    <row r="608" spans="15:15">
      <c r="O608" s="62"/>
    </row>
    <row r="609" spans="15:15">
      <c r="O609" s="62"/>
    </row>
    <row r="610" spans="15:15">
      <c r="O610" s="62"/>
    </row>
    <row r="611" spans="15:15">
      <c r="O611" s="62"/>
    </row>
    <row r="612" spans="15:15">
      <c r="O612" s="62"/>
    </row>
    <row r="613" spans="15:15">
      <c r="O613" s="62"/>
    </row>
    <row r="614" spans="15:15">
      <c r="O614" s="62"/>
    </row>
    <row r="615" spans="15:15">
      <c r="O615" s="62"/>
    </row>
    <row r="616" spans="15:15">
      <c r="O616" s="62"/>
    </row>
    <row r="617" spans="15:15">
      <c r="O617" s="62"/>
    </row>
    <row r="618" spans="15:15">
      <c r="O618" s="62"/>
    </row>
    <row r="619" spans="15:15">
      <c r="O619" s="62"/>
    </row>
    <row r="620" spans="15:15">
      <c r="O620" s="62"/>
    </row>
    <row r="621" spans="15:15">
      <c r="O621" s="62"/>
    </row>
    <row r="622" spans="15:15">
      <c r="O622" s="62"/>
    </row>
    <row r="623" spans="15:15">
      <c r="O623" s="62"/>
    </row>
    <row r="624" spans="15:15">
      <c r="O624" s="62"/>
    </row>
    <row r="625" spans="15:15">
      <c r="O625" s="62"/>
    </row>
    <row r="626" spans="15:15">
      <c r="O626" s="62"/>
    </row>
    <row r="627" spans="15:15">
      <c r="O627" s="62"/>
    </row>
    <row r="628" spans="15:15">
      <c r="O628" s="62"/>
    </row>
    <row r="629" spans="15:15">
      <c r="O629" s="62"/>
    </row>
    <row r="630" spans="15:15">
      <c r="O630" s="62"/>
    </row>
    <row r="631" spans="15:15">
      <c r="O631" s="62"/>
    </row>
    <row r="632" spans="15:15">
      <c r="O632" s="62"/>
    </row>
    <row r="633" spans="15:15">
      <c r="O633" s="62"/>
    </row>
    <row r="634" spans="15:15">
      <c r="O634" s="62"/>
    </row>
    <row r="635" spans="15:15">
      <c r="O635" s="62"/>
    </row>
    <row r="636" spans="15:15">
      <c r="O636" s="62"/>
    </row>
    <row r="637" spans="15:15">
      <c r="O637" s="62"/>
    </row>
    <row r="638" spans="15:15">
      <c r="O638" s="62"/>
    </row>
    <row r="639" spans="15:15">
      <c r="O639" s="62"/>
    </row>
    <row r="640" spans="15:15">
      <c r="O640" s="62"/>
    </row>
    <row r="641" spans="15:15">
      <c r="O641" s="62"/>
    </row>
    <row r="642" spans="15:15">
      <c r="O642" s="62"/>
    </row>
    <row r="643" spans="15:15">
      <c r="O643" s="62"/>
    </row>
    <row r="644" spans="15:15">
      <c r="O644" s="62"/>
    </row>
    <row r="645" spans="15:15">
      <c r="O645" s="62"/>
    </row>
    <row r="646" spans="15:15">
      <c r="O646" s="62"/>
    </row>
    <row r="647" spans="15:15">
      <c r="O647" s="62"/>
    </row>
    <row r="648" spans="15:15">
      <c r="O648" s="62"/>
    </row>
    <row r="649" spans="15:15">
      <c r="O649" s="62"/>
    </row>
    <row r="650" spans="15:15">
      <c r="O650" s="62"/>
    </row>
    <row r="651" spans="15:15">
      <c r="O651" s="62"/>
    </row>
    <row r="652" spans="15:15">
      <c r="O652" s="62"/>
    </row>
    <row r="653" spans="15:15">
      <c r="O653" s="62"/>
    </row>
    <row r="654" spans="15:15">
      <c r="O654" s="62"/>
    </row>
    <row r="655" spans="15:15">
      <c r="O655" s="62"/>
    </row>
    <row r="656" spans="15:15">
      <c r="O656" s="62"/>
    </row>
    <row r="657" spans="15:15">
      <c r="O657" s="62"/>
    </row>
    <row r="658" spans="15:15">
      <c r="O658" s="62"/>
    </row>
    <row r="659" spans="15:15">
      <c r="O659" s="62"/>
    </row>
    <row r="660" spans="15:15">
      <c r="O660" s="62"/>
    </row>
    <row r="661" spans="15:15">
      <c r="O661" s="62"/>
    </row>
    <row r="662" spans="15:15">
      <c r="O662" s="62"/>
    </row>
    <row r="663" spans="15:15">
      <c r="O663" s="62"/>
    </row>
    <row r="664" spans="15:15">
      <c r="O664" s="62"/>
    </row>
    <row r="665" spans="15:15">
      <c r="O665" s="62"/>
    </row>
    <row r="666" spans="15:15">
      <c r="O666" s="62"/>
    </row>
    <row r="667" spans="15:15">
      <c r="O667" s="62"/>
    </row>
    <row r="668" spans="15:15">
      <c r="O668" s="62"/>
    </row>
    <row r="669" spans="15:15">
      <c r="O669" s="62"/>
    </row>
    <row r="670" spans="15:15">
      <c r="O670" s="62"/>
    </row>
    <row r="671" spans="15:15">
      <c r="O671" s="62"/>
    </row>
    <row r="672" spans="15:15">
      <c r="O672" s="62"/>
    </row>
    <row r="673" spans="15:15">
      <c r="O673" s="62"/>
    </row>
    <row r="674" spans="15:15">
      <c r="O674" s="62"/>
    </row>
    <row r="675" spans="15:15">
      <c r="O675" s="62"/>
    </row>
    <row r="676" spans="15:15">
      <c r="O676" s="62"/>
    </row>
    <row r="677" spans="15:15">
      <c r="O677" s="62"/>
    </row>
    <row r="678" spans="15:15">
      <c r="O678" s="62"/>
    </row>
    <row r="679" spans="15:15">
      <c r="O679" s="62"/>
    </row>
    <row r="680" spans="15:15">
      <c r="O680" s="62"/>
    </row>
    <row r="681" spans="15:15">
      <c r="O681" s="62"/>
    </row>
    <row r="682" spans="15:15">
      <c r="O682" s="62"/>
    </row>
    <row r="683" spans="15:15">
      <c r="O683" s="62"/>
    </row>
    <row r="684" spans="15:15">
      <c r="O684" s="62"/>
    </row>
    <row r="685" spans="15:15">
      <c r="O685" s="62"/>
    </row>
    <row r="686" spans="15:15">
      <c r="O686" s="62"/>
    </row>
    <row r="687" spans="15:15">
      <c r="O687" s="62"/>
    </row>
    <row r="688" spans="15:15">
      <c r="O688" s="62"/>
    </row>
    <row r="689" spans="15:15">
      <c r="O689" s="62"/>
    </row>
    <row r="690" spans="15:15">
      <c r="O690" s="62"/>
    </row>
    <row r="691" spans="15:15">
      <c r="O691" s="62"/>
    </row>
    <row r="692" spans="15:15">
      <c r="O692" s="62"/>
    </row>
    <row r="693" spans="15:15">
      <c r="O693" s="62"/>
    </row>
    <row r="694" spans="15:15">
      <c r="O694" s="62"/>
    </row>
    <row r="695" spans="15:15">
      <c r="O695" s="62"/>
    </row>
    <row r="696" spans="15:15">
      <c r="O696" s="62"/>
    </row>
    <row r="697" spans="15:15">
      <c r="O697" s="62"/>
    </row>
    <row r="698" spans="15:15">
      <c r="O698" s="62"/>
    </row>
    <row r="699" spans="15:15">
      <c r="O699" s="62"/>
    </row>
    <row r="700" spans="15:15">
      <c r="O700" s="62"/>
    </row>
    <row r="701" spans="15:15">
      <c r="O701" s="62"/>
    </row>
    <row r="702" spans="15:15">
      <c r="O702" s="62"/>
    </row>
    <row r="703" spans="15:15">
      <c r="O703" s="62"/>
    </row>
    <row r="704" spans="15:15">
      <c r="O704" s="62"/>
    </row>
    <row r="705" spans="15:15">
      <c r="O705" s="62"/>
    </row>
    <row r="706" spans="15:15">
      <c r="O706" s="62"/>
    </row>
    <row r="707" spans="15:15">
      <c r="O707" s="62"/>
    </row>
    <row r="708" spans="15:15">
      <c r="O708" s="62"/>
    </row>
    <row r="709" spans="15:15">
      <c r="O709" s="62"/>
    </row>
    <row r="710" spans="15:15">
      <c r="O710" s="62"/>
    </row>
    <row r="711" spans="15:15">
      <c r="O711" s="62"/>
    </row>
    <row r="712" spans="15:15">
      <c r="O712" s="62"/>
    </row>
    <row r="713" spans="15:15">
      <c r="O713" s="62"/>
    </row>
    <row r="714" spans="15:15">
      <c r="O714" s="62"/>
    </row>
    <row r="715" spans="15:15">
      <c r="O715" s="62"/>
    </row>
    <row r="716" spans="15:15">
      <c r="O716" s="62"/>
    </row>
    <row r="717" spans="15:15">
      <c r="O717" s="62"/>
    </row>
    <row r="718" spans="15:15">
      <c r="O718" s="62"/>
    </row>
    <row r="719" spans="15:15">
      <c r="O719" s="62"/>
    </row>
    <row r="720" spans="15:15">
      <c r="O720" s="62"/>
    </row>
    <row r="721" spans="15:15">
      <c r="O721" s="62"/>
    </row>
    <row r="722" spans="15:15">
      <c r="O722" s="62"/>
    </row>
    <row r="723" spans="15:15">
      <c r="O723" s="62"/>
    </row>
    <row r="724" spans="15:15">
      <c r="O724" s="62"/>
    </row>
    <row r="725" spans="15:15">
      <c r="O725" s="62"/>
    </row>
    <row r="726" spans="15:15">
      <c r="O726" s="62"/>
    </row>
    <row r="727" spans="15:15">
      <c r="O727" s="62"/>
    </row>
    <row r="728" spans="15:15">
      <c r="O728" s="62"/>
    </row>
    <row r="729" spans="15:15">
      <c r="O729" s="62"/>
    </row>
    <row r="730" spans="15:15">
      <c r="O730" s="62"/>
    </row>
    <row r="731" spans="15:15">
      <c r="O731" s="62"/>
    </row>
    <row r="732" spans="15:15">
      <c r="O732" s="62"/>
    </row>
    <row r="733" spans="15:15">
      <c r="O733" s="62"/>
    </row>
    <row r="734" spans="15:15">
      <c r="O734" s="62"/>
    </row>
    <row r="735" spans="15:15">
      <c r="O735" s="62"/>
    </row>
    <row r="736" spans="15:15">
      <c r="O736" s="62"/>
    </row>
    <row r="737" spans="15:15">
      <c r="O737" s="62"/>
    </row>
    <row r="738" spans="15:15">
      <c r="O738" s="62"/>
    </row>
    <row r="739" spans="15:15">
      <c r="O739" s="62"/>
    </row>
    <row r="740" spans="15:15">
      <c r="O740" s="62"/>
    </row>
    <row r="741" spans="15:15">
      <c r="O741" s="62"/>
    </row>
    <row r="742" spans="15:15">
      <c r="O742" s="62"/>
    </row>
    <row r="743" spans="15:15">
      <c r="O743" s="62"/>
    </row>
    <row r="744" spans="15:15">
      <c r="O744" s="62"/>
    </row>
    <row r="745" spans="15:15">
      <c r="O745" s="62"/>
    </row>
    <row r="746" spans="15:15">
      <c r="O746" s="62"/>
    </row>
    <row r="747" spans="15:15">
      <c r="O747" s="62"/>
    </row>
    <row r="748" spans="15:15">
      <c r="O748" s="62"/>
    </row>
    <row r="749" spans="15:15">
      <c r="O749" s="62"/>
    </row>
    <row r="750" spans="15:15">
      <c r="O750" s="62"/>
    </row>
    <row r="751" spans="15:15">
      <c r="O751" s="62"/>
    </row>
    <row r="752" spans="15:15">
      <c r="O752" s="62"/>
    </row>
    <row r="753" spans="15:15">
      <c r="O753" s="62"/>
    </row>
    <row r="754" spans="15:15">
      <c r="O754" s="62"/>
    </row>
    <row r="755" spans="15:15">
      <c r="O755" s="62"/>
    </row>
    <row r="756" spans="15:15">
      <c r="O756" s="62"/>
    </row>
    <row r="757" spans="15:15">
      <c r="O757" s="62"/>
    </row>
    <row r="758" spans="15:15">
      <c r="O758" s="62"/>
    </row>
    <row r="759" spans="15:15">
      <c r="O759" s="62"/>
    </row>
    <row r="760" spans="15:15">
      <c r="O760" s="62"/>
    </row>
    <row r="761" spans="15:15">
      <c r="O761" s="62"/>
    </row>
    <row r="762" spans="15:15">
      <c r="O762" s="62"/>
    </row>
    <row r="763" spans="15:15">
      <c r="O763" s="62"/>
    </row>
    <row r="764" spans="15:15">
      <c r="O764" s="62"/>
    </row>
    <row r="765" spans="15:15">
      <c r="O765" s="62"/>
    </row>
    <row r="766" spans="15:15">
      <c r="O766" s="62"/>
    </row>
    <row r="767" spans="15:15">
      <c r="O767" s="62"/>
    </row>
    <row r="768" spans="15:15">
      <c r="O768" s="62"/>
    </row>
    <row r="769" spans="15:15">
      <c r="O769" s="62"/>
    </row>
    <row r="770" spans="15:15">
      <c r="O770" s="62"/>
    </row>
    <row r="771" spans="15:15">
      <c r="O771" s="62"/>
    </row>
    <row r="772" spans="15:15">
      <c r="O772" s="62"/>
    </row>
    <row r="773" spans="15:15">
      <c r="O773" s="62"/>
    </row>
    <row r="774" spans="15:15">
      <c r="O774" s="62"/>
    </row>
    <row r="775" spans="15:15">
      <c r="O775" s="62"/>
    </row>
    <row r="776" spans="15:15">
      <c r="O776" s="62"/>
    </row>
    <row r="777" spans="15:15">
      <c r="O777" s="62"/>
    </row>
    <row r="778" spans="15:15">
      <c r="O778" s="62"/>
    </row>
    <row r="779" spans="15:15">
      <c r="O779" s="62"/>
    </row>
    <row r="780" spans="15:15">
      <c r="O780" s="62"/>
    </row>
    <row r="781" spans="15:15">
      <c r="O781" s="62"/>
    </row>
    <row r="782" spans="15:15">
      <c r="O782" s="62"/>
    </row>
    <row r="783" spans="15:15">
      <c r="O783" s="62"/>
    </row>
    <row r="784" spans="15:15">
      <c r="O784" s="62"/>
    </row>
    <row r="785" spans="15:15">
      <c r="O785" s="62"/>
    </row>
    <row r="786" spans="15:15">
      <c r="O786" s="62"/>
    </row>
    <row r="787" spans="15:15">
      <c r="O787" s="62"/>
    </row>
    <row r="788" spans="15:15">
      <c r="O788" s="62"/>
    </row>
    <row r="789" spans="15:15">
      <c r="O789" s="62"/>
    </row>
    <row r="790" spans="15:15">
      <c r="O790" s="62"/>
    </row>
    <row r="791" spans="15:15">
      <c r="O791" s="62"/>
    </row>
    <row r="792" spans="15:15">
      <c r="O792" s="62"/>
    </row>
    <row r="793" spans="15:15">
      <c r="O793" s="62"/>
    </row>
    <row r="794" spans="15:15">
      <c r="O794" s="62"/>
    </row>
    <row r="795" spans="15:15">
      <c r="O795" s="62"/>
    </row>
    <row r="796" spans="15:15">
      <c r="O796" s="62"/>
    </row>
    <row r="797" spans="15:15">
      <c r="O797" s="62"/>
    </row>
    <row r="798" spans="15:15">
      <c r="O798" s="62"/>
    </row>
    <row r="799" spans="15:15">
      <c r="O799" s="62"/>
    </row>
    <row r="800" spans="15:15">
      <c r="O800" s="62"/>
    </row>
    <row r="801" spans="15:15">
      <c r="O801" s="62"/>
    </row>
    <row r="802" spans="15:15">
      <c r="O802" s="62"/>
    </row>
    <row r="803" spans="15:15">
      <c r="O803" s="62"/>
    </row>
    <row r="804" spans="15:15">
      <c r="O804" s="62"/>
    </row>
    <row r="805" spans="15:15">
      <c r="O805" s="62"/>
    </row>
    <row r="806" spans="15:15">
      <c r="O806" s="62"/>
    </row>
    <row r="807" spans="15:15">
      <c r="O807" s="62"/>
    </row>
    <row r="808" spans="15:15">
      <c r="O808" s="62"/>
    </row>
    <row r="809" spans="15:15">
      <c r="O809" s="62"/>
    </row>
    <row r="810" spans="15:15">
      <c r="O810" s="62"/>
    </row>
    <row r="811" spans="15:15">
      <c r="O811" s="62"/>
    </row>
    <row r="812" spans="15:15">
      <c r="O812" s="62"/>
    </row>
    <row r="813" spans="15:15">
      <c r="O813" s="62"/>
    </row>
    <row r="814" spans="15:15">
      <c r="O814" s="62"/>
    </row>
    <row r="815" spans="15:15">
      <c r="O815" s="62"/>
    </row>
    <row r="816" spans="15:15">
      <c r="O816" s="62"/>
    </row>
    <row r="817" spans="15:15">
      <c r="O817" s="62"/>
    </row>
    <row r="818" spans="15:15">
      <c r="O818" s="62"/>
    </row>
    <row r="819" spans="15:15">
      <c r="O819" s="62"/>
    </row>
    <row r="820" spans="15:15">
      <c r="O820" s="62"/>
    </row>
    <row r="821" spans="15:15">
      <c r="O821" s="62"/>
    </row>
    <row r="822" spans="15:15">
      <c r="O822" s="62"/>
    </row>
    <row r="823" spans="15:15">
      <c r="O823" s="62"/>
    </row>
    <row r="824" spans="15:15">
      <c r="O824" s="62"/>
    </row>
    <row r="825" spans="15:15">
      <c r="O825" s="62"/>
    </row>
    <row r="826" spans="15:15">
      <c r="O826" s="62"/>
    </row>
    <row r="827" spans="15:15">
      <c r="O827" s="62"/>
    </row>
    <row r="828" spans="15:15">
      <c r="O828" s="62"/>
    </row>
    <row r="829" spans="15:15">
      <c r="O829" s="62"/>
    </row>
    <row r="830" spans="15:15">
      <c r="O830" s="62"/>
    </row>
    <row r="831" spans="15:15">
      <c r="O831" s="62"/>
    </row>
    <row r="832" spans="15:15">
      <c r="O832" s="62"/>
    </row>
    <row r="833" spans="15:15">
      <c r="O833" s="62"/>
    </row>
    <row r="834" spans="15:15">
      <c r="O834" s="62"/>
    </row>
    <row r="835" spans="15:15">
      <c r="O835" s="62"/>
    </row>
    <row r="836" spans="15:15">
      <c r="O836" s="62"/>
    </row>
    <row r="837" spans="15:15">
      <c r="O837" s="62"/>
    </row>
    <row r="838" spans="15:15">
      <c r="O838" s="62"/>
    </row>
    <row r="839" spans="15:15">
      <c r="O839" s="62"/>
    </row>
    <row r="840" spans="15:15">
      <c r="O840" s="62"/>
    </row>
    <row r="841" spans="15:15">
      <c r="O841" s="62"/>
    </row>
    <row r="842" spans="15:15">
      <c r="O842" s="62"/>
    </row>
    <row r="843" spans="15:15">
      <c r="O843" s="62"/>
    </row>
    <row r="844" spans="15:15">
      <c r="O844" s="62"/>
    </row>
    <row r="845" spans="15:15">
      <c r="O845" s="62"/>
    </row>
    <row r="846" spans="15:15">
      <c r="O846" s="62"/>
    </row>
    <row r="847" spans="15:15">
      <c r="O847" s="62"/>
    </row>
    <row r="848" spans="15:15">
      <c r="O848" s="62"/>
    </row>
    <row r="849" spans="15:15">
      <c r="O849" s="62"/>
    </row>
    <row r="850" spans="15:15">
      <c r="O850" s="62"/>
    </row>
    <row r="851" spans="15:15">
      <c r="O851" s="62"/>
    </row>
    <row r="852" spans="15:15">
      <c r="O852" s="62"/>
    </row>
    <row r="853" spans="15:15">
      <c r="O853" s="62"/>
    </row>
    <row r="854" spans="15:15">
      <c r="O854" s="62"/>
    </row>
    <row r="855" spans="15:15">
      <c r="O855" s="62"/>
    </row>
    <row r="856" spans="15:15">
      <c r="O856" s="62"/>
    </row>
    <row r="857" spans="15:15">
      <c r="O857" s="62"/>
    </row>
    <row r="858" spans="15:15">
      <c r="O858" s="62"/>
    </row>
    <row r="859" spans="15:15">
      <c r="O859" s="62"/>
    </row>
    <row r="860" spans="15:15">
      <c r="O860" s="62"/>
    </row>
    <row r="861" spans="15:15">
      <c r="O861" s="62"/>
    </row>
    <row r="862" spans="15:15">
      <c r="O862" s="62"/>
    </row>
    <row r="863" spans="15:15">
      <c r="O863" s="62"/>
    </row>
    <row r="864" spans="15:15">
      <c r="O864" s="62"/>
    </row>
    <row r="865" spans="15:15">
      <c r="O865" s="62"/>
    </row>
    <row r="866" spans="15:15">
      <c r="O866" s="62"/>
    </row>
    <row r="867" spans="15:15">
      <c r="O867" s="62"/>
    </row>
    <row r="868" spans="15:15">
      <c r="O868" s="62"/>
    </row>
    <row r="869" spans="15:15">
      <c r="O869" s="62"/>
    </row>
    <row r="870" spans="15:15">
      <c r="O870" s="62"/>
    </row>
    <row r="871" spans="15:15">
      <c r="O871" s="62"/>
    </row>
    <row r="872" spans="15:15">
      <c r="O872" s="62"/>
    </row>
    <row r="873" spans="15:15">
      <c r="O873" s="62"/>
    </row>
    <row r="874" spans="15:15">
      <c r="O874" s="62"/>
    </row>
    <row r="875" spans="15:15">
      <c r="O875" s="62"/>
    </row>
    <row r="876" spans="15:15">
      <c r="O876" s="62"/>
    </row>
    <row r="877" spans="15:15">
      <c r="O877" s="62"/>
    </row>
    <row r="878" spans="15:15">
      <c r="O878" s="62"/>
    </row>
    <row r="879" spans="15:15">
      <c r="O879" s="62"/>
    </row>
    <row r="880" spans="15:15">
      <c r="O880" s="62"/>
    </row>
    <row r="881" spans="15:15">
      <c r="O881" s="62"/>
    </row>
    <row r="882" spans="15:15">
      <c r="O882" s="62"/>
    </row>
    <row r="883" spans="15:15">
      <c r="O883" s="62"/>
    </row>
    <row r="884" spans="15:15">
      <c r="O884" s="62"/>
    </row>
    <row r="885" spans="15:15">
      <c r="O885" s="62"/>
    </row>
    <row r="886" spans="15:15">
      <c r="O886" s="62"/>
    </row>
    <row r="887" spans="15:15">
      <c r="O887" s="62"/>
    </row>
    <row r="888" spans="15:15">
      <c r="O888" s="62"/>
    </row>
    <row r="889" spans="15:15">
      <c r="O889" s="62"/>
    </row>
    <row r="890" spans="15:15">
      <c r="O890" s="62"/>
    </row>
    <row r="891" spans="15:15">
      <c r="O891" s="62"/>
    </row>
    <row r="892" spans="15:15">
      <c r="O892" s="62"/>
    </row>
    <row r="893" spans="15:15">
      <c r="O893" s="62"/>
    </row>
    <row r="894" spans="15:15">
      <c r="O894" s="62"/>
    </row>
    <row r="895" spans="15:15">
      <c r="O895" s="62"/>
    </row>
    <row r="896" spans="15:15">
      <c r="O896" s="62"/>
    </row>
    <row r="897" spans="15:15">
      <c r="O897" s="62"/>
    </row>
    <row r="898" spans="15:15">
      <c r="O898" s="62"/>
    </row>
    <row r="899" spans="15:15">
      <c r="O899" s="62"/>
    </row>
    <row r="900" spans="15:15">
      <c r="O900" s="62"/>
    </row>
    <row r="901" spans="15:15">
      <c r="O901" s="62"/>
    </row>
    <row r="902" spans="15:15">
      <c r="O902" s="62"/>
    </row>
    <row r="903" spans="15:15">
      <c r="O903" s="62"/>
    </row>
    <row r="904" spans="15:15">
      <c r="O904" s="62"/>
    </row>
    <row r="905" spans="15:15">
      <c r="O905" s="62"/>
    </row>
    <row r="906" spans="15:15">
      <c r="O906" s="62"/>
    </row>
    <row r="907" spans="15:15">
      <c r="O907" s="62"/>
    </row>
    <row r="908" spans="15:15">
      <c r="O908" s="62"/>
    </row>
    <row r="909" spans="15:15">
      <c r="O909" s="62"/>
    </row>
    <row r="910" spans="15:15">
      <c r="O910" s="62"/>
    </row>
    <row r="911" spans="15:15">
      <c r="O911" s="62"/>
    </row>
    <row r="912" spans="15:15">
      <c r="O912" s="62"/>
    </row>
    <row r="913" spans="15:15">
      <c r="O913" s="62"/>
    </row>
    <row r="914" spans="15:15">
      <c r="O914" s="62"/>
    </row>
    <row r="915" spans="15:15">
      <c r="O915" s="62"/>
    </row>
    <row r="916" spans="15:15">
      <c r="O916" s="62"/>
    </row>
    <row r="917" spans="15:15">
      <c r="O917" s="62"/>
    </row>
    <row r="918" spans="15:15">
      <c r="O918" s="62"/>
    </row>
    <row r="919" spans="15:15">
      <c r="O919" s="62"/>
    </row>
    <row r="920" spans="15:15">
      <c r="O920" s="62"/>
    </row>
    <row r="921" spans="15:15">
      <c r="O921" s="62"/>
    </row>
    <row r="922" spans="15:15">
      <c r="O922" s="62"/>
    </row>
    <row r="923" spans="15:15">
      <c r="O923" s="62"/>
    </row>
    <row r="924" spans="15:15">
      <c r="O924" s="62"/>
    </row>
    <row r="925" spans="15:15">
      <c r="O925" s="62"/>
    </row>
    <row r="926" spans="15:15">
      <c r="O926" s="62"/>
    </row>
    <row r="927" spans="15:15">
      <c r="O927" s="62"/>
    </row>
    <row r="928" spans="15:15">
      <c r="O928" s="62"/>
    </row>
    <row r="929" spans="15:15">
      <c r="O929" s="62"/>
    </row>
    <row r="930" spans="15:15">
      <c r="O930" s="62"/>
    </row>
    <row r="931" spans="15:15">
      <c r="O931" s="62"/>
    </row>
    <row r="932" spans="15:15">
      <c r="O932" s="62"/>
    </row>
    <row r="933" spans="15:15">
      <c r="O933" s="62"/>
    </row>
    <row r="934" spans="15:15">
      <c r="O934" s="62"/>
    </row>
    <row r="935" spans="15:15">
      <c r="O935" s="62"/>
    </row>
    <row r="936" spans="15:15">
      <c r="O936" s="62"/>
    </row>
    <row r="937" spans="15:15">
      <c r="O937" s="62"/>
    </row>
    <row r="938" spans="15:15">
      <c r="O938" s="62"/>
    </row>
    <row r="939" spans="15:15">
      <c r="O939" s="62"/>
    </row>
    <row r="940" spans="15:15">
      <c r="O940" s="62"/>
    </row>
    <row r="941" spans="15:15">
      <c r="O941" s="62"/>
    </row>
    <row r="942" spans="15:15">
      <c r="O942" s="62"/>
    </row>
    <row r="943" spans="15:15">
      <c r="O943" s="62"/>
    </row>
    <row r="944" spans="15:15">
      <c r="O944" s="62"/>
    </row>
    <row r="945" spans="15:15">
      <c r="O945" s="62"/>
    </row>
    <row r="946" spans="15:15">
      <c r="O946" s="62"/>
    </row>
    <row r="947" spans="15:15">
      <c r="O947" s="62"/>
    </row>
    <row r="948" spans="15:15">
      <c r="O948" s="62"/>
    </row>
    <row r="949" spans="15:15">
      <c r="O949" s="62"/>
    </row>
    <row r="950" spans="15:15">
      <c r="O950" s="62"/>
    </row>
    <row r="951" spans="15:15">
      <c r="O951" s="62"/>
    </row>
    <row r="952" spans="15:15">
      <c r="O952" s="62"/>
    </row>
    <row r="953" spans="15:15">
      <c r="O953" s="62"/>
    </row>
    <row r="954" spans="15:15">
      <c r="O954" s="62"/>
    </row>
    <row r="955" spans="15:15">
      <c r="O955" s="62"/>
    </row>
    <row r="956" spans="15:15">
      <c r="O956" s="62"/>
    </row>
    <row r="957" spans="15:15">
      <c r="O957" s="62"/>
    </row>
    <row r="958" spans="15:15">
      <c r="O958" s="62"/>
    </row>
    <row r="959" spans="15:15">
      <c r="O959" s="62"/>
    </row>
    <row r="960" spans="15:15">
      <c r="O960" s="62"/>
    </row>
    <row r="961" spans="15:15">
      <c r="O961" s="62"/>
    </row>
    <row r="962" spans="15:15">
      <c r="O962" s="62"/>
    </row>
    <row r="963" spans="15:15">
      <c r="O963" s="62"/>
    </row>
    <row r="964" spans="15:15">
      <c r="O964" s="62"/>
    </row>
    <row r="965" spans="15:15">
      <c r="O965" s="62"/>
    </row>
    <row r="966" spans="15:15">
      <c r="O966" s="62"/>
    </row>
    <row r="967" spans="15:15">
      <c r="O967" s="62"/>
    </row>
    <row r="968" spans="15:15">
      <c r="O968" s="62"/>
    </row>
    <row r="969" spans="15:15">
      <c r="O969" s="62"/>
    </row>
    <row r="970" spans="15:15">
      <c r="O970" s="62"/>
    </row>
    <row r="971" spans="15:15">
      <c r="O971" s="62"/>
    </row>
    <row r="972" spans="15:15">
      <c r="O972" s="62"/>
    </row>
    <row r="973" spans="15:15">
      <c r="O973" s="62"/>
    </row>
    <row r="974" spans="15:15">
      <c r="O974" s="62"/>
    </row>
    <row r="975" spans="15:15">
      <c r="O975" s="62"/>
    </row>
    <row r="976" spans="15:15">
      <c r="O976" s="62"/>
    </row>
    <row r="977" spans="15:15">
      <c r="O977" s="62"/>
    </row>
    <row r="978" spans="15:15">
      <c r="O978" s="62"/>
    </row>
    <row r="979" spans="15:15">
      <c r="O979" s="62"/>
    </row>
    <row r="980" spans="15:15">
      <c r="O980" s="62"/>
    </row>
    <row r="981" spans="15:15">
      <c r="O981" s="62"/>
    </row>
    <row r="982" spans="15:15">
      <c r="O982" s="62"/>
    </row>
    <row r="983" spans="15:15">
      <c r="O983" s="62"/>
    </row>
    <row r="984" spans="15:15">
      <c r="O984" s="62"/>
    </row>
    <row r="985" spans="15:15">
      <c r="O985" s="62"/>
    </row>
    <row r="986" spans="15:15">
      <c r="O986" s="62"/>
    </row>
    <row r="987" spans="15:15">
      <c r="O987" s="62"/>
    </row>
    <row r="988" spans="15:15">
      <c r="O988" s="62"/>
    </row>
    <row r="989" spans="15:15">
      <c r="O989" s="62"/>
    </row>
    <row r="990" spans="15:15">
      <c r="O990" s="62"/>
    </row>
    <row r="991" spans="15:15">
      <c r="O991" s="62"/>
    </row>
    <row r="992" spans="15:15">
      <c r="O992" s="62"/>
    </row>
    <row r="993" spans="15:15">
      <c r="O993" s="62"/>
    </row>
    <row r="994" spans="15:15">
      <c r="O994" s="62"/>
    </row>
    <row r="995" spans="15:15">
      <c r="O995" s="62"/>
    </row>
    <row r="996" spans="15:15">
      <c r="O996" s="62"/>
    </row>
    <row r="997" spans="15:15">
      <c r="O997" s="62"/>
    </row>
    <row r="998" spans="15:15">
      <c r="O998" s="62"/>
    </row>
    <row r="999" spans="15:15">
      <c r="O999" s="62"/>
    </row>
    <row r="1000" spans="15:15">
      <c r="O1000" s="62"/>
    </row>
    <row r="1001" spans="15:15">
      <c r="O1001" s="62"/>
    </row>
    <row r="1002" spans="15:15">
      <c r="O1002" s="62"/>
    </row>
    <row r="1003" spans="15:15">
      <c r="O1003" s="62"/>
    </row>
    <row r="1004" spans="15:15">
      <c r="O1004" s="62"/>
    </row>
    <row r="1005" spans="15:15">
      <c r="O1005" s="62"/>
    </row>
    <row r="1006" spans="15:15">
      <c r="O1006" s="62"/>
    </row>
    <row r="1007" spans="15:15">
      <c r="O1007" s="62"/>
    </row>
    <row r="1008" spans="15:15">
      <c r="O1008" s="62"/>
    </row>
    <row r="1009" spans="15:15">
      <c r="O1009" s="62"/>
    </row>
    <row r="1010" spans="15:15">
      <c r="O1010" s="62"/>
    </row>
    <row r="1011" spans="15:15">
      <c r="O1011" s="62"/>
    </row>
    <row r="1012" spans="15:15">
      <c r="O1012" s="62"/>
    </row>
    <row r="1013" spans="15:15">
      <c r="O1013" s="62"/>
    </row>
    <row r="1014" spans="15:15">
      <c r="O1014" s="62"/>
    </row>
    <row r="1015" spans="15:15">
      <c r="O1015" s="62"/>
    </row>
    <row r="1016" spans="15:15">
      <c r="O1016" s="62"/>
    </row>
    <row r="1017" spans="15:15">
      <c r="O1017" s="62"/>
    </row>
    <row r="1018" spans="15:15">
      <c r="O1018" s="62"/>
    </row>
    <row r="1019" spans="15:15">
      <c r="O1019" s="62"/>
    </row>
    <row r="1020" spans="15:15">
      <c r="O1020" s="62"/>
    </row>
    <row r="1021" spans="15:15">
      <c r="O1021" s="62"/>
    </row>
    <row r="1022" spans="15:15">
      <c r="O1022" s="62"/>
    </row>
    <row r="1023" spans="15:15">
      <c r="O1023" s="62"/>
    </row>
    <row r="1024" spans="15:15">
      <c r="O1024" s="62"/>
    </row>
    <row r="1025" spans="15:15">
      <c r="O1025" s="62"/>
    </row>
    <row r="1026" spans="15:15">
      <c r="O1026" s="62"/>
    </row>
    <row r="1027" spans="15:15">
      <c r="O1027" s="62"/>
    </row>
    <row r="1028" spans="15:15">
      <c r="O1028" s="62"/>
    </row>
    <row r="1029" spans="15:15">
      <c r="O1029" s="62"/>
    </row>
    <row r="1030" spans="15:15">
      <c r="O1030" s="62"/>
    </row>
    <row r="1031" spans="15:15">
      <c r="O1031" s="62"/>
    </row>
    <row r="1032" spans="15:15">
      <c r="O1032" s="62"/>
    </row>
    <row r="1033" spans="15:15">
      <c r="O1033" s="62"/>
    </row>
    <row r="1034" spans="15:15">
      <c r="O1034" s="62"/>
    </row>
    <row r="1035" spans="15:15">
      <c r="O1035" s="62"/>
    </row>
    <row r="1036" spans="15:15">
      <c r="O1036" s="62"/>
    </row>
    <row r="1037" spans="15:15">
      <c r="O1037" s="62"/>
    </row>
    <row r="1038" spans="15:15">
      <c r="O1038" s="62"/>
    </row>
    <row r="1039" spans="15:15">
      <c r="O1039" s="62"/>
    </row>
    <row r="1040" spans="15:15">
      <c r="O1040" s="62"/>
    </row>
    <row r="1041" spans="15:15">
      <c r="O1041" s="62"/>
    </row>
    <row r="1042" spans="15:15">
      <c r="O1042" s="62"/>
    </row>
    <row r="1043" spans="15:15">
      <c r="O1043" s="62"/>
    </row>
    <row r="1044" spans="15:15">
      <c r="O1044" s="62"/>
    </row>
    <row r="1045" spans="15:15">
      <c r="O1045" s="62"/>
    </row>
    <row r="1046" spans="15:15">
      <c r="O1046" s="62"/>
    </row>
    <row r="1047" spans="15:15">
      <c r="O1047" s="62"/>
    </row>
    <row r="1048" spans="15:15">
      <c r="O1048" s="62"/>
    </row>
    <row r="1049" spans="15:15">
      <c r="O1049" s="62"/>
    </row>
    <row r="1050" spans="15:15">
      <c r="O1050" s="62"/>
    </row>
    <row r="1051" spans="15:15">
      <c r="O1051" s="62"/>
    </row>
    <row r="1052" spans="15:15">
      <c r="O1052" s="62"/>
    </row>
    <row r="1053" spans="15:15">
      <c r="O1053" s="62"/>
    </row>
    <row r="1054" spans="15:15">
      <c r="O1054" s="62"/>
    </row>
    <row r="1055" spans="15:15">
      <c r="O1055" s="62"/>
    </row>
    <row r="1056" spans="15:15">
      <c r="O1056" s="62"/>
    </row>
    <row r="1057" spans="15:15">
      <c r="O1057" s="62"/>
    </row>
    <row r="1058" spans="15:15">
      <c r="O1058" s="62"/>
    </row>
    <row r="1059" spans="15:15">
      <c r="O1059" s="62"/>
    </row>
    <row r="1060" spans="15:15">
      <c r="O1060" s="62"/>
    </row>
    <row r="1061" spans="15:15">
      <c r="O1061" s="62"/>
    </row>
    <row r="1062" spans="15:15">
      <c r="O1062" s="62"/>
    </row>
    <row r="1063" spans="15:15">
      <c r="O1063" s="62"/>
    </row>
    <row r="1064" spans="15:15">
      <c r="O1064" s="62"/>
    </row>
    <row r="1065" spans="15:15">
      <c r="O1065" s="62"/>
    </row>
    <row r="1066" spans="15:15">
      <c r="O1066" s="62"/>
    </row>
    <row r="1067" spans="15:15">
      <c r="O1067" s="62"/>
    </row>
    <row r="1068" spans="15:15">
      <c r="O1068" s="62"/>
    </row>
    <row r="1069" spans="15:15">
      <c r="O1069" s="62"/>
    </row>
    <row r="1070" spans="15:15">
      <c r="O1070" s="62"/>
    </row>
    <row r="1071" spans="15:15">
      <c r="O1071" s="62"/>
    </row>
    <row r="1072" spans="15:15">
      <c r="O1072" s="62"/>
    </row>
    <row r="1073" spans="15:15">
      <c r="O1073" s="62"/>
    </row>
    <row r="1074" spans="15:15">
      <c r="O1074" s="62"/>
    </row>
    <row r="1075" spans="15:15">
      <c r="O1075" s="62"/>
    </row>
    <row r="1076" spans="15:15">
      <c r="O1076" s="62"/>
    </row>
    <row r="1077" spans="15:15">
      <c r="O1077" s="62"/>
    </row>
    <row r="1078" spans="15:15">
      <c r="O1078" s="62"/>
    </row>
    <row r="1079" spans="15:15">
      <c r="O1079" s="62"/>
    </row>
    <row r="1080" spans="15:15">
      <c r="O1080" s="62"/>
    </row>
    <row r="1081" spans="15:15">
      <c r="O1081" s="62"/>
    </row>
    <row r="1082" spans="15:15">
      <c r="O1082" s="62"/>
    </row>
    <row r="1083" spans="15:15">
      <c r="O1083" s="62"/>
    </row>
    <row r="1084" spans="15:15">
      <c r="O1084" s="62"/>
    </row>
    <row r="1085" spans="15:15">
      <c r="O1085" s="62"/>
    </row>
    <row r="1086" spans="15:15">
      <c r="O1086" s="62"/>
    </row>
    <row r="1087" spans="15:15">
      <c r="O1087" s="62"/>
    </row>
    <row r="1088" spans="15:15">
      <c r="O1088" s="62"/>
    </row>
    <row r="1089" spans="15:15">
      <c r="O1089" s="62"/>
    </row>
    <row r="1090" spans="15:15">
      <c r="O1090" s="62"/>
    </row>
    <row r="1091" spans="15:15">
      <c r="O1091" s="62"/>
    </row>
    <row r="1092" spans="15:15">
      <c r="O1092" s="62"/>
    </row>
    <row r="1093" spans="15:15">
      <c r="O1093" s="62"/>
    </row>
    <row r="1094" spans="15:15">
      <c r="O1094" s="62"/>
    </row>
    <row r="1095" spans="15:15">
      <c r="O1095" s="62"/>
    </row>
    <row r="1096" spans="15:15">
      <c r="O1096" s="62"/>
    </row>
    <row r="1097" spans="15:15">
      <c r="O1097" s="62"/>
    </row>
    <row r="1098" spans="15:15">
      <c r="O1098" s="62"/>
    </row>
    <row r="1099" spans="15:15">
      <c r="O1099" s="62"/>
    </row>
    <row r="1100" spans="15:15">
      <c r="O1100" s="62"/>
    </row>
    <row r="1101" spans="15:15">
      <c r="O1101" s="62"/>
    </row>
    <row r="1102" spans="15:15">
      <c r="O1102" s="62"/>
    </row>
    <row r="1103" spans="15:15">
      <c r="O1103" s="62"/>
    </row>
    <row r="1104" spans="15:15">
      <c r="O1104" s="62"/>
    </row>
    <row r="1105" spans="15:15">
      <c r="O1105" s="62"/>
    </row>
    <row r="1106" spans="15:15">
      <c r="O1106" s="62"/>
    </row>
    <row r="1107" spans="15:15">
      <c r="O1107" s="62"/>
    </row>
    <row r="1108" spans="15:15">
      <c r="O1108" s="62"/>
    </row>
    <row r="1109" spans="15:15">
      <c r="O1109" s="62"/>
    </row>
    <row r="1110" spans="15:15">
      <c r="O1110" s="62"/>
    </row>
    <row r="1111" spans="15:15">
      <c r="O1111" s="62"/>
    </row>
    <row r="1112" spans="15:15">
      <c r="O1112" s="62"/>
    </row>
    <row r="1113" spans="15:15">
      <c r="O1113" s="62"/>
    </row>
    <row r="1114" spans="15:15">
      <c r="O1114" s="62"/>
    </row>
    <row r="1115" spans="15:15">
      <c r="O1115" s="62"/>
    </row>
    <row r="1116" spans="15:15">
      <c r="O1116" s="62"/>
    </row>
    <row r="1117" spans="15:15">
      <c r="O1117" s="62"/>
    </row>
    <row r="1118" spans="15:15">
      <c r="O1118" s="62"/>
    </row>
    <row r="1119" spans="15:15">
      <c r="O1119" s="62"/>
    </row>
    <row r="1120" spans="15:15">
      <c r="O1120" s="62"/>
    </row>
    <row r="1121" spans="15:15">
      <c r="O1121" s="62"/>
    </row>
    <row r="1122" spans="15:15">
      <c r="O1122" s="62"/>
    </row>
    <row r="1123" spans="15:15">
      <c r="O1123" s="62"/>
    </row>
    <row r="1124" spans="15:15">
      <c r="O1124" s="62"/>
    </row>
    <row r="1125" spans="15:15">
      <c r="O1125" s="62"/>
    </row>
    <row r="1126" spans="15:15">
      <c r="O1126" s="62"/>
    </row>
    <row r="1127" spans="15:15">
      <c r="O1127" s="62"/>
    </row>
    <row r="1128" spans="15:15">
      <c r="O1128" s="62"/>
    </row>
    <row r="1129" spans="15:15">
      <c r="O1129" s="62"/>
    </row>
    <row r="1130" spans="15:15">
      <c r="O1130" s="62"/>
    </row>
    <row r="1131" spans="15:15">
      <c r="O1131" s="62"/>
    </row>
    <row r="1132" spans="15:15">
      <c r="O1132" s="62"/>
    </row>
    <row r="1133" spans="15:15">
      <c r="O1133" s="62"/>
    </row>
    <row r="1134" spans="15:15">
      <c r="O1134" s="62"/>
    </row>
    <row r="1135" spans="15:15">
      <c r="O1135" s="62"/>
    </row>
    <row r="1136" spans="15:15">
      <c r="O1136" s="62"/>
    </row>
    <row r="1137" spans="15:15">
      <c r="O1137" s="62"/>
    </row>
    <row r="1138" spans="15:15">
      <c r="O1138" s="62"/>
    </row>
    <row r="1139" spans="15:15">
      <c r="O1139" s="62"/>
    </row>
    <row r="1140" spans="15:15">
      <c r="O1140" s="62"/>
    </row>
    <row r="1141" spans="15:15">
      <c r="O1141" s="62"/>
    </row>
    <row r="1142" spans="15:15">
      <c r="O1142" s="62"/>
    </row>
    <row r="1143" spans="15:15">
      <c r="O1143" s="62"/>
    </row>
    <row r="1144" spans="15:15">
      <c r="O1144" s="62"/>
    </row>
    <row r="1145" spans="15:15">
      <c r="O1145" s="62"/>
    </row>
    <row r="1146" spans="15:15">
      <c r="O1146" s="62"/>
    </row>
    <row r="1147" spans="15:15">
      <c r="O1147" s="62"/>
    </row>
    <row r="1148" spans="15:15">
      <c r="O1148" s="62"/>
    </row>
    <row r="1149" spans="15:15">
      <c r="O1149" s="62"/>
    </row>
    <row r="1150" spans="15:15">
      <c r="O1150" s="62"/>
    </row>
    <row r="1151" spans="15:15">
      <c r="O1151" s="62"/>
    </row>
    <row r="1152" spans="15:15">
      <c r="O1152" s="62"/>
    </row>
    <row r="1153" spans="15:15">
      <c r="O1153" s="62"/>
    </row>
    <row r="1154" spans="15:15">
      <c r="O1154" s="62"/>
    </row>
    <row r="1155" spans="15:15">
      <c r="O1155" s="62"/>
    </row>
    <row r="1156" spans="15:15">
      <c r="O1156" s="62"/>
    </row>
    <row r="1157" spans="15:15">
      <c r="O1157" s="62"/>
    </row>
    <row r="1158" spans="15:15">
      <c r="O1158" s="62"/>
    </row>
    <row r="1159" spans="15:15">
      <c r="O1159" s="62"/>
    </row>
    <row r="1160" spans="15:15">
      <c r="O1160" s="62"/>
    </row>
    <row r="1161" spans="15:15">
      <c r="O1161" s="62"/>
    </row>
    <row r="1162" spans="15:15">
      <c r="O1162" s="62"/>
    </row>
    <row r="1163" spans="15:15">
      <c r="O1163" s="62"/>
    </row>
    <row r="1164" spans="15:15">
      <c r="O1164" s="62"/>
    </row>
    <row r="1165" spans="15:15">
      <c r="O1165" s="62"/>
    </row>
    <row r="1166" spans="15:15">
      <c r="O1166" s="62"/>
    </row>
    <row r="1167" spans="15:15">
      <c r="O1167" s="62"/>
    </row>
    <row r="1168" spans="15:15">
      <c r="O1168" s="62"/>
    </row>
    <row r="1169" spans="15:15">
      <c r="O1169" s="62"/>
    </row>
    <row r="1170" spans="15:15">
      <c r="O1170" s="62"/>
    </row>
    <row r="1171" spans="15:15">
      <c r="O1171" s="62"/>
    </row>
    <row r="1172" spans="15:15">
      <c r="O1172" s="62"/>
    </row>
    <row r="1173" spans="15:15">
      <c r="O1173" s="62"/>
    </row>
    <row r="1174" spans="15:15">
      <c r="O1174" s="62"/>
    </row>
    <row r="1175" spans="15:15">
      <c r="O1175" s="62"/>
    </row>
    <row r="1176" spans="15:15">
      <c r="O1176" s="62"/>
    </row>
    <row r="1177" spans="15:15">
      <c r="O1177" s="62"/>
    </row>
    <row r="1178" spans="15:15">
      <c r="O1178" s="62"/>
    </row>
    <row r="1179" spans="15:15">
      <c r="O1179" s="62"/>
    </row>
    <row r="1180" spans="15:15">
      <c r="O1180" s="62"/>
    </row>
    <row r="1181" spans="15:15">
      <c r="O1181" s="62"/>
    </row>
    <row r="1182" spans="15:15">
      <c r="O1182" s="62"/>
    </row>
    <row r="1183" spans="15:15">
      <c r="O1183" s="62"/>
    </row>
    <row r="1184" spans="15:15">
      <c r="O1184" s="62"/>
    </row>
    <row r="1185" spans="15:15">
      <c r="O1185" s="62"/>
    </row>
    <row r="1186" spans="15:15">
      <c r="O1186" s="62"/>
    </row>
    <row r="1187" spans="15:15">
      <c r="O1187" s="62"/>
    </row>
    <row r="1188" spans="15:15">
      <c r="O1188" s="62"/>
    </row>
    <row r="1189" spans="15:15">
      <c r="O1189" s="62"/>
    </row>
    <row r="1190" spans="15:15">
      <c r="O1190" s="62"/>
    </row>
    <row r="1191" spans="15:15">
      <c r="O1191" s="62"/>
    </row>
    <row r="1192" spans="15:15">
      <c r="O1192" s="62"/>
    </row>
    <row r="1193" spans="15:15">
      <c r="O1193" s="62"/>
    </row>
    <row r="1194" spans="15:15">
      <c r="O1194" s="62"/>
    </row>
    <row r="1195" spans="15:15">
      <c r="O1195" s="62"/>
    </row>
    <row r="1196" spans="15:15">
      <c r="O1196" s="62"/>
    </row>
    <row r="1197" spans="15:15">
      <c r="O1197" s="62"/>
    </row>
    <row r="1198" spans="15:15">
      <c r="O1198" s="62"/>
    </row>
    <row r="1199" spans="15:15">
      <c r="O1199" s="62"/>
    </row>
    <row r="1200" spans="15:15">
      <c r="O1200" s="62"/>
    </row>
    <row r="1201" spans="15:15">
      <c r="O1201" s="62"/>
    </row>
    <row r="1202" spans="15:15">
      <c r="O1202" s="62"/>
    </row>
    <row r="1203" spans="15:15">
      <c r="O1203" s="62"/>
    </row>
    <row r="1204" spans="15:15">
      <c r="O1204" s="62"/>
    </row>
    <row r="1205" spans="15:15">
      <c r="O1205" s="62"/>
    </row>
    <row r="1206" spans="15:15">
      <c r="O1206" s="62"/>
    </row>
    <row r="1207" spans="15:15">
      <c r="O1207" s="62"/>
    </row>
    <row r="1208" spans="15:15">
      <c r="O1208" s="62"/>
    </row>
    <row r="1209" spans="15:15">
      <c r="O1209" s="62"/>
    </row>
    <row r="1210" spans="15:15">
      <c r="O1210" s="62"/>
    </row>
    <row r="1211" spans="15:15">
      <c r="O1211" s="62"/>
    </row>
    <row r="1212" spans="15:15">
      <c r="O1212" s="62"/>
    </row>
    <row r="1213" spans="15:15">
      <c r="O1213" s="62"/>
    </row>
    <row r="1214" spans="15:15">
      <c r="O1214" s="62"/>
    </row>
    <row r="1215" spans="15:15">
      <c r="O1215" s="62"/>
    </row>
    <row r="1216" spans="15:15">
      <c r="O1216" s="62"/>
    </row>
    <row r="1217" spans="15:15">
      <c r="O1217" s="62"/>
    </row>
    <row r="1218" spans="15:15">
      <c r="O1218" s="62"/>
    </row>
    <row r="1219" spans="15:15">
      <c r="O1219" s="62"/>
    </row>
    <row r="1220" spans="15:15">
      <c r="O1220" s="62"/>
    </row>
    <row r="1221" spans="15:15">
      <c r="O1221" s="62"/>
    </row>
    <row r="1222" spans="15:15">
      <c r="O1222" s="62"/>
    </row>
    <row r="1223" spans="15:15">
      <c r="O1223" s="62"/>
    </row>
    <row r="1224" spans="15:15">
      <c r="O1224" s="62"/>
    </row>
    <row r="1225" spans="15:15">
      <c r="O1225" s="62"/>
    </row>
    <row r="1226" spans="15:15">
      <c r="O1226" s="62"/>
    </row>
    <row r="1227" spans="15:15">
      <c r="O1227" s="62"/>
    </row>
    <row r="1228" spans="15:15">
      <c r="O1228" s="62"/>
    </row>
    <row r="1229" spans="15:15">
      <c r="O1229" s="62"/>
    </row>
    <row r="1230" spans="15:15">
      <c r="O1230" s="62"/>
    </row>
    <row r="1231" spans="15:15">
      <c r="O1231" s="62"/>
    </row>
    <row r="1232" spans="15:15">
      <c r="O1232" s="62"/>
    </row>
    <row r="1233" spans="15:15">
      <c r="O1233" s="62"/>
    </row>
    <row r="1234" spans="15:15">
      <c r="O1234" s="62"/>
    </row>
    <row r="1235" spans="15:15">
      <c r="O1235" s="62"/>
    </row>
    <row r="1236" spans="15:15">
      <c r="O1236" s="62"/>
    </row>
    <row r="1237" spans="15:15">
      <c r="O1237" s="62"/>
    </row>
    <row r="1238" spans="15:15">
      <c r="O1238" s="62"/>
    </row>
    <row r="1239" spans="15:15">
      <c r="O1239" s="62"/>
    </row>
    <row r="1240" spans="15:15">
      <c r="O1240" s="62"/>
    </row>
    <row r="1241" spans="15:15">
      <c r="O1241" s="62"/>
    </row>
    <row r="1242" spans="15:15">
      <c r="O1242" s="62"/>
    </row>
    <row r="1243" spans="15:15">
      <c r="O1243" s="62"/>
    </row>
    <row r="1244" spans="15:15">
      <c r="O1244" s="62"/>
    </row>
    <row r="1245" spans="15:15">
      <c r="O1245" s="62"/>
    </row>
    <row r="1246" spans="15:15">
      <c r="O1246" s="62"/>
    </row>
    <row r="1247" spans="15:15">
      <c r="O1247" s="62"/>
    </row>
    <row r="1248" spans="15:15">
      <c r="O1248" s="62"/>
    </row>
    <row r="1249" spans="15:15">
      <c r="O1249" s="62"/>
    </row>
    <row r="1250" spans="15:15">
      <c r="O1250" s="62"/>
    </row>
    <row r="1251" spans="15:15">
      <c r="O1251" s="62"/>
    </row>
    <row r="1252" spans="15:15">
      <c r="O1252" s="62"/>
    </row>
    <row r="1253" spans="15:15">
      <c r="O1253" s="62"/>
    </row>
    <row r="1254" spans="15:15">
      <c r="O1254" s="62"/>
    </row>
    <row r="1255" spans="15:15">
      <c r="O1255" s="62"/>
    </row>
    <row r="1256" spans="15:15">
      <c r="O1256" s="62"/>
    </row>
    <row r="1257" spans="15:15">
      <c r="O1257" s="62"/>
    </row>
    <row r="1258" spans="15:15">
      <c r="O1258" s="62"/>
    </row>
    <row r="1259" spans="15:15">
      <c r="O1259" s="62"/>
    </row>
    <row r="1260" spans="15:15">
      <c r="O1260" s="62"/>
    </row>
    <row r="1261" spans="15:15">
      <c r="O1261" s="62"/>
    </row>
    <row r="1262" spans="15:15">
      <c r="O1262" s="62"/>
    </row>
    <row r="1263" spans="15:15">
      <c r="O1263" s="62"/>
    </row>
    <row r="1264" spans="15:15">
      <c r="O1264" s="62"/>
    </row>
    <row r="1265" spans="15:15">
      <c r="O1265" s="62"/>
    </row>
    <row r="1266" spans="15:15">
      <c r="O1266" s="62"/>
    </row>
    <row r="1267" spans="15:15">
      <c r="O1267" s="62"/>
    </row>
    <row r="1268" spans="15:15">
      <c r="O1268" s="62"/>
    </row>
    <row r="1269" spans="15:15">
      <c r="O1269" s="62"/>
    </row>
    <row r="1270" spans="15:15">
      <c r="O1270" s="62"/>
    </row>
    <row r="1271" spans="15:15">
      <c r="O1271" s="62"/>
    </row>
    <row r="1272" spans="15:15">
      <c r="O1272" s="62"/>
    </row>
    <row r="1273" spans="15:15">
      <c r="O1273" s="62"/>
    </row>
    <row r="1274" spans="15:15">
      <c r="O1274" s="62"/>
    </row>
    <row r="1275" spans="15:15">
      <c r="O1275" s="62"/>
    </row>
    <row r="1276" spans="15:15">
      <c r="O1276" s="62"/>
    </row>
    <row r="1277" spans="15:15">
      <c r="O1277" s="62"/>
    </row>
    <row r="1278" spans="15:15">
      <c r="O1278" s="62"/>
    </row>
    <row r="1279" spans="15:15">
      <c r="O1279" s="62"/>
    </row>
    <row r="1280" spans="15:15">
      <c r="O1280" s="62"/>
    </row>
    <row r="1281" spans="15:15">
      <c r="O1281" s="62"/>
    </row>
    <row r="1282" spans="15:15">
      <c r="O1282" s="62"/>
    </row>
    <row r="1283" spans="15:15">
      <c r="O1283" s="62"/>
    </row>
    <row r="1284" spans="15:15">
      <c r="O1284" s="62"/>
    </row>
    <row r="1285" spans="15:15">
      <c r="O1285" s="62"/>
    </row>
    <row r="1286" spans="15:15">
      <c r="O1286" s="62"/>
    </row>
    <row r="1287" spans="15:15">
      <c r="O1287" s="62"/>
    </row>
    <row r="1288" spans="15:15">
      <c r="O1288" s="62"/>
    </row>
    <row r="1289" spans="15:15">
      <c r="O1289" s="62"/>
    </row>
    <row r="1290" spans="15:15">
      <c r="O1290" s="62"/>
    </row>
    <row r="1291" spans="15:15">
      <c r="O1291" s="62"/>
    </row>
    <row r="1292" spans="15:15">
      <c r="O1292" s="62"/>
    </row>
    <row r="1293" spans="15:15">
      <c r="O1293" s="62"/>
    </row>
    <row r="1294" spans="15:15">
      <c r="O1294" s="62"/>
    </row>
    <row r="1295" spans="15:15">
      <c r="O1295" s="62"/>
    </row>
    <row r="1296" spans="15:15">
      <c r="O1296" s="62"/>
    </row>
    <row r="1297" spans="15:15">
      <c r="O1297" s="62"/>
    </row>
    <row r="1298" spans="15:15">
      <c r="O1298" s="62"/>
    </row>
    <row r="1299" spans="15:15">
      <c r="O1299" s="62"/>
    </row>
    <row r="1300" spans="15:15">
      <c r="O1300" s="62"/>
    </row>
    <row r="1301" spans="15:15">
      <c r="O1301" s="62"/>
    </row>
    <row r="1302" spans="15:15">
      <c r="O1302" s="62"/>
    </row>
    <row r="1303" spans="15:15">
      <c r="O1303" s="62"/>
    </row>
    <row r="1304" spans="15:15">
      <c r="O1304" s="62"/>
    </row>
    <row r="1305" spans="15:15">
      <c r="O1305" s="62"/>
    </row>
    <row r="1306" spans="15:15">
      <c r="O1306" s="62"/>
    </row>
    <row r="1307" spans="15:15">
      <c r="O1307" s="62"/>
    </row>
    <row r="1308" spans="15:15">
      <c r="O1308" s="62"/>
    </row>
    <row r="1309" spans="15:15">
      <c r="O1309" s="62"/>
    </row>
    <row r="1310" spans="15:15">
      <c r="O1310" s="62"/>
    </row>
    <row r="1311" spans="15:15">
      <c r="O1311" s="62"/>
    </row>
    <row r="1312" spans="15:15">
      <c r="O1312" s="62"/>
    </row>
    <row r="1313" spans="15:15">
      <c r="O1313" s="62"/>
    </row>
    <row r="1314" spans="15:15">
      <c r="O1314" s="62"/>
    </row>
    <row r="1315" spans="15:15">
      <c r="O1315" s="62"/>
    </row>
    <row r="1316" spans="15:15">
      <c r="O1316" s="62"/>
    </row>
    <row r="1317" spans="15:15">
      <c r="O1317" s="62"/>
    </row>
    <row r="1318" spans="15:15">
      <c r="O1318" s="62"/>
    </row>
    <row r="1319" spans="15:15">
      <c r="O1319" s="62"/>
    </row>
    <row r="1320" spans="15:15">
      <c r="O1320" s="62"/>
    </row>
    <row r="1321" spans="15:15">
      <c r="O1321" s="62"/>
    </row>
    <row r="1322" spans="15:15">
      <c r="O1322" s="62"/>
    </row>
    <row r="1323" spans="15:15">
      <c r="O1323" s="62"/>
    </row>
    <row r="1324" spans="15:15">
      <c r="O1324" s="62"/>
    </row>
    <row r="1325" spans="15:15">
      <c r="O1325" s="62"/>
    </row>
    <row r="1326" spans="15:15">
      <c r="O1326" s="62"/>
    </row>
    <row r="1327" spans="15:15">
      <c r="O1327" s="62"/>
    </row>
    <row r="1328" spans="15:15">
      <c r="O1328" s="62"/>
    </row>
    <row r="1329" spans="15:15">
      <c r="O1329" s="62"/>
    </row>
    <row r="1330" spans="15:15">
      <c r="O1330" s="62"/>
    </row>
    <row r="1331" spans="15:15">
      <c r="O1331" s="62"/>
    </row>
    <row r="1332" spans="15:15">
      <c r="O1332" s="62"/>
    </row>
    <row r="1333" spans="15:15">
      <c r="O1333" s="62"/>
    </row>
    <row r="1334" spans="15:15">
      <c r="O1334" s="62"/>
    </row>
    <row r="1335" spans="15:15">
      <c r="O1335" s="62"/>
    </row>
    <row r="1336" spans="15:15">
      <c r="O1336" s="62"/>
    </row>
    <row r="1337" spans="15:15">
      <c r="O1337" s="62"/>
    </row>
    <row r="1338" spans="15:15">
      <c r="O1338" s="62"/>
    </row>
    <row r="1339" spans="15:15">
      <c r="O1339" s="62"/>
    </row>
    <row r="1340" spans="15:15">
      <c r="O1340" s="62"/>
    </row>
    <row r="1341" spans="15:15">
      <c r="O1341" s="62"/>
    </row>
    <row r="1342" spans="15:15">
      <c r="O1342" s="62"/>
    </row>
    <row r="1343" spans="15:15">
      <c r="O1343" s="62"/>
    </row>
    <row r="1344" spans="15:15">
      <c r="O1344" s="62"/>
    </row>
    <row r="1345" spans="15:15">
      <c r="O1345" s="62"/>
    </row>
    <row r="1346" spans="15:15">
      <c r="O1346" s="62"/>
    </row>
    <row r="1347" spans="15:15">
      <c r="O1347" s="62"/>
    </row>
    <row r="1348" spans="15:15">
      <c r="O1348" s="62"/>
    </row>
    <row r="1349" spans="15:15">
      <c r="O1349" s="62"/>
    </row>
    <row r="1350" spans="15:15">
      <c r="O1350" s="62"/>
    </row>
    <row r="1351" spans="15:15">
      <c r="O1351" s="62"/>
    </row>
    <row r="1352" spans="15:15">
      <c r="O1352" s="62"/>
    </row>
    <row r="1353" spans="15:15">
      <c r="O1353" s="62"/>
    </row>
    <row r="1354" spans="15:15">
      <c r="O1354" s="62"/>
    </row>
    <row r="1355" spans="15:15">
      <c r="O1355" s="62"/>
    </row>
    <row r="1356" spans="15:15">
      <c r="O1356" s="62"/>
    </row>
    <row r="1357" spans="15:15">
      <c r="O1357" s="62"/>
    </row>
    <row r="1358" spans="15:15">
      <c r="O1358" s="62"/>
    </row>
    <row r="1359" spans="15:15">
      <c r="O1359" s="62"/>
    </row>
    <row r="1360" spans="15:15">
      <c r="O1360" s="62"/>
    </row>
    <row r="1361" spans="15:15">
      <c r="O1361" s="62"/>
    </row>
    <row r="1362" spans="15:15">
      <c r="O1362" s="62"/>
    </row>
    <row r="1363" spans="15:15">
      <c r="O1363" s="62"/>
    </row>
    <row r="1364" spans="15:15">
      <c r="O1364" s="62"/>
    </row>
    <row r="1365" spans="15:15">
      <c r="O1365" s="62"/>
    </row>
    <row r="1366" spans="15:15">
      <c r="O1366" s="62"/>
    </row>
    <row r="1367" spans="15:15">
      <c r="O1367" s="62"/>
    </row>
    <row r="1368" spans="15:15">
      <c r="O1368" s="62"/>
    </row>
    <row r="1369" spans="15:15">
      <c r="O1369" s="62"/>
    </row>
    <row r="1370" spans="15:15">
      <c r="O1370" s="62"/>
    </row>
    <row r="1371" spans="15:15">
      <c r="O1371" s="62"/>
    </row>
    <row r="1372" spans="15:15">
      <c r="O1372" s="62"/>
    </row>
    <row r="1373" spans="15:15">
      <c r="O1373" s="62"/>
    </row>
    <row r="1374" spans="15:15">
      <c r="O1374" s="62"/>
    </row>
    <row r="1375" spans="15:15">
      <c r="O1375" s="62"/>
    </row>
    <row r="1376" spans="15:15">
      <c r="O1376" s="62"/>
    </row>
    <row r="1377" spans="15:15">
      <c r="O1377" s="62"/>
    </row>
    <row r="1378" spans="15:15">
      <c r="O1378" s="62"/>
    </row>
    <row r="1379" spans="15:15">
      <c r="O1379" s="62"/>
    </row>
    <row r="1380" spans="15:15">
      <c r="O1380" s="62"/>
    </row>
    <row r="1381" spans="15:15">
      <c r="O1381" s="62"/>
    </row>
    <row r="1382" spans="15:15">
      <c r="O1382" s="62"/>
    </row>
    <row r="1383" spans="15:15">
      <c r="O1383" s="62"/>
    </row>
    <row r="1384" spans="15:15">
      <c r="O1384" s="62"/>
    </row>
    <row r="1385" spans="15:15">
      <c r="O1385" s="62"/>
    </row>
    <row r="1386" spans="15:15">
      <c r="O1386" s="62"/>
    </row>
    <row r="1387" spans="15:15">
      <c r="O1387" s="62"/>
    </row>
    <row r="1388" spans="15:15">
      <c r="O1388" s="62"/>
    </row>
    <row r="1389" spans="15:15">
      <c r="O1389" s="62"/>
    </row>
    <row r="1390" spans="15:15">
      <c r="O1390" s="62"/>
    </row>
    <row r="1391" spans="15:15">
      <c r="O1391" s="62"/>
    </row>
    <row r="1392" spans="15:15">
      <c r="O1392" s="62"/>
    </row>
    <row r="1393" spans="15:15">
      <c r="O1393" s="62"/>
    </row>
    <row r="1394" spans="15:15">
      <c r="O1394" s="62"/>
    </row>
    <row r="1395" spans="15:15">
      <c r="O1395" s="62"/>
    </row>
    <row r="1396" spans="15:15">
      <c r="O1396" s="62"/>
    </row>
    <row r="1397" spans="15:15">
      <c r="O1397" s="62"/>
    </row>
    <row r="1398" spans="15:15">
      <c r="O1398" s="62"/>
    </row>
    <row r="1399" spans="15:15">
      <c r="O1399" s="62"/>
    </row>
    <row r="1400" spans="15:15">
      <c r="O1400" s="62"/>
    </row>
    <row r="1401" spans="15:15">
      <c r="O1401" s="62"/>
    </row>
    <row r="1402" spans="15:15">
      <c r="O1402" s="62"/>
    </row>
    <row r="1403" spans="15:15">
      <c r="O1403" s="62"/>
    </row>
    <row r="1404" spans="15:15">
      <c r="O1404" s="62"/>
    </row>
    <row r="1405" spans="15:15">
      <c r="O1405" s="62"/>
    </row>
    <row r="1406" spans="15:15">
      <c r="O1406" s="62"/>
    </row>
    <row r="1407" spans="15:15">
      <c r="O1407" s="62"/>
    </row>
    <row r="1408" spans="15:15">
      <c r="O1408" s="62"/>
    </row>
    <row r="1409" spans="15:15">
      <c r="O1409" s="62"/>
    </row>
    <row r="1410" spans="15:15">
      <c r="O1410" s="62"/>
    </row>
    <row r="1411" spans="15:15">
      <c r="O1411" s="62"/>
    </row>
    <row r="1412" spans="15:15">
      <c r="O1412" s="62"/>
    </row>
    <row r="1413" spans="15:15">
      <c r="O1413" s="62"/>
    </row>
    <row r="1414" spans="15:15">
      <c r="O1414" s="62"/>
    </row>
    <row r="1415" spans="15:15">
      <c r="O1415" s="62"/>
    </row>
    <row r="1416" spans="15:15">
      <c r="O1416" s="62"/>
    </row>
    <row r="1417" spans="15:15">
      <c r="O1417" s="62"/>
    </row>
    <row r="1418" spans="15:15">
      <c r="O1418" s="62"/>
    </row>
    <row r="1419" spans="15:15">
      <c r="O1419" s="62"/>
    </row>
    <row r="1420" spans="15:15">
      <c r="O1420" s="62"/>
    </row>
    <row r="1421" spans="15:15">
      <c r="O1421" s="62"/>
    </row>
    <row r="1422" spans="15:15">
      <c r="O1422" s="62"/>
    </row>
    <row r="1423" spans="15:15">
      <c r="O1423" s="62"/>
    </row>
    <row r="1424" spans="15:15">
      <c r="O1424" s="62"/>
    </row>
    <row r="1425" spans="15:15">
      <c r="O1425" s="62"/>
    </row>
    <row r="1426" spans="15:15">
      <c r="O1426" s="62"/>
    </row>
    <row r="1427" spans="15:15">
      <c r="O1427" s="62"/>
    </row>
    <row r="1428" spans="15:15">
      <c r="O1428" s="62"/>
    </row>
    <row r="1429" spans="15:15">
      <c r="O1429" s="62"/>
    </row>
    <row r="1430" spans="15:15">
      <c r="O1430" s="62"/>
    </row>
    <row r="1431" spans="15:15">
      <c r="O1431" s="62"/>
    </row>
    <row r="1432" spans="15:15">
      <c r="O1432" s="62"/>
    </row>
    <row r="1433" spans="15:15">
      <c r="O1433" s="62"/>
    </row>
    <row r="1434" spans="15:15">
      <c r="O1434" s="62"/>
    </row>
    <row r="1435" spans="15:15">
      <c r="O1435" s="62"/>
    </row>
    <row r="1436" spans="15:15">
      <c r="O1436" s="62"/>
    </row>
    <row r="1437" spans="15:15">
      <c r="O1437" s="62"/>
    </row>
    <row r="1438" spans="15:15">
      <c r="O1438" s="62"/>
    </row>
    <row r="1439" spans="15:15">
      <c r="O1439" s="62"/>
    </row>
    <row r="1440" spans="15:15">
      <c r="O1440" s="62"/>
    </row>
    <row r="1441" spans="15:15">
      <c r="O1441" s="62"/>
    </row>
    <row r="1442" spans="15:15">
      <c r="O1442" s="62"/>
    </row>
    <row r="1443" spans="15:15">
      <c r="O1443" s="62"/>
    </row>
    <row r="1444" spans="15:15">
      <c r="O1444" s="62"/>
    </row>
    <row r="1445" spans="15:15">
      <c r="O1445" s="62"/>
    </row>
    <row r="1446" spans="15:15">
      <c r="O1446" s="62"/>
    </row>
    <row r="1447" spans="15:15">
      <c r="O1447" s="62"/>
    </row>
    <row r="1448" spans="15:15">
      <c r="O1448" s="62"/>
    </row>
    <row r="1449" spans="15:15">
      <c r="O1449" s="62"/>
    </row>
    <row r="1450" spans="15:15">
      <c r="O1450" s="62"/>
    </row>
    <row r="1451" spans="15:15">
      <c r="O1451" s="62"/>
    </row>
    <row r="1452" spans="15:15">
      <c r="O1452" s="62"/>
    </row>
    <row r="1453" spans="15:15">
      <c r="O1453" s="62"/>
    </row>
    <row r="1454" spans="15:15">
      <c r="O1454" s="62"/>
    </row>
    <row r="1455" spans="15:15">
      <c r="O1455" s="62"/>
    </row>
    <row r="1456" spans="15:15">
      <c r="O1456" s="62"/>
    </row>
    <row r="1457" spans="15:15">
      <c r="O1457" s="62"/>
    </row>
    <row r="1458" spans="15:15">
      <c r="O1458" s="62"/>
    </row>
    <row r="1459" spans="15:15">
      <c r="O1459" s="62"/>
    </row>
    <row r="1460" spans="15:15">
      <c r="O1460" s="62"/>
    </row>
    <row r="1461" spans="15:15">
      <c r="O1461" s="62"/>
    </row>
    <row r="1462" spans="15:15">
      <c r="O1462" s="62"/>
    </row>
    <row r="1463" spans="15:15">
      <c r="O1463" s="62"/>
    </row>
    <row r="1464" spans="15:15">
      <c r="O1464" s="62"/>
    </row>
    <row r="1465" spans="15:15">
      <c r="O1465" s="62"/>
    </row>
    <row r="1466" spans="15:15">
      <c r="O1466" s="62"/>
    </row>
    <row r="1467" spans="15:15">
      <c r="O1467" s="62"/>
    </row>
    <row r="1468" spans="15:15">
      <c r="O1468" s="62"/>
    </row>
    <row r="1469" spans="15:15">
      <c r="O1469" s="62"/>
    </row>
    <row r="1470" spans="15:15">
      <c r="O1470" s="62"/>
    </row>
    <row r="1471" spans="15:15">
      <c r="O1471" s="62"/>
    </row>
    <row r="1472" spans="15:15">
      <c r="O1472" s="62"/>
    </row>
    <row r="1473" spans="15:15">
      <c r="O1473" s="62"/>
    </row>
    <row r="1474" spans="15:15">
      <c r="O1474" s="62"/>
    </row>
    <row r="1475" spans="15:15">
      <c r="O1475" s="62"/>
    </row>
    <row r="1476" spans="15:15">
      <c r="O1476" s="62"/>
    </row>
    <row r="1477" spans="15:15">
      <c r="O1477" s="62"/>
    </row>
    <row r="1478" spans="15:15">
      <c r="O1478" s="62"/>
    </row>
    <row r="1479" spans="15:15">
      <c r="O1479" s="62"/>
    </row>
    <row r="1480" spans="15:15">
      <c r="O1480" s="62"/>
    </row>
    <row r="1481" spans="15:15">
      <c r="O1481" s="62"/>
    </row>
    <row r="1482" spans="15:15">
      <c r="O1482" s="62"/>
    </row>
    <row r="1483" spans="15:15">
      <c r="O1483" s="62"/>
    </row>
    <row r="1484" spans="15:15">
      <c r="O1484" s="62"/>
    </row>
    <row r="1485" spans="15:15">
      <c r="O1485" s="62"/>
    </row>
    <row r="1486" spans="15:15">
      <c r="O1486" s="62"/>
    </row>
    <row r="1487" spans="15:15">
      <c r="O1487" s="62"/>
    </row>
    <row r="1488" spans="15:15">
      <c r="O1488" s="62"/>
    </row>
    <row r="1489" spans="15:15">
      <c r="O1489" s="62"/>
    </row>
    <row r="1490" spans="15:15">
      <c r="O1490" s="62"/>
    </row>
    <row r="1491" spans="15:15">
      <c r="O1491" s="62"/>
    </row>
    <row r="1492" spans="15:15">
      <c r="O1492" s="62"/>
    </row>
    <row r="1493" spans="15:15">
      <c r="O1493" s="62"/>
    </row>
    <row r="1494" spans="15:15">
      <c r="O1494" s="62"/>
    </row>
    <row r="1495" spans="15:15">
      <c r="O1495" s="62"/>
    </row>
    <row r="1496" spans="15:15">
      <c r="O1496" s="62"/>
    </row>
    <row r="1497" spans="15:15">
      <c r="O1497" s="62"/>
    </row>
    <row r="1498" spans="15:15">
      <c r="O1498" s="62"/>
    </row>
    <row r="1499" spans="15:15">
      <c r="O1499" s="62"/>
    </row>
    <row r="1500" spans="15:15">
      <c r="O1500" s="62"/>
    </row>
    <row r="1501" spans="15:15">
      <c r="O1501" s="62"/>
    </row>
    <row r="1502" spans="15:15">
      <c r="O1502" s="62"/>
    </row>
    <row r="1503" spans="15:15">
      <c r="O1503" s="62"/>
    </row>
    <row r="1504" spans="15:15">
      <c r="O1504" s="62"/>
    </row>
    <row r="1505" spans="15:15">
      <c r="O1505" s="62"/>
    </row>
    <row r="1506" spans="15:15">
      <c r="O1506" s="62"/>
    </row>
    <row r="1507" spans="15:15">
      <c r="O1507" s="62"/>
    </row>
    <row r="1508" spans="15:15">
      <c r="O1508" s="62"/>
    </row>
    <row r="1509" spans="15:15">
      <c r="O1509" s="62"/>
    </row>
    <row r="1510" spans="15:15">
      <c r="O1510" s="62"/>
    </row>
    <row r="1511" spans="15:15">
      <c r="O1511" s="62"/>
    </row>
    <row r="1512" spans="15:15">
      <c r="O1512" s="62"/>
    </row>
    <row r="1513" spans="15:15">
      <c r="O1513" s="62"/>
    </row>
    <row r="1514" spans="15:15">
      <c r="O1514" s="62"/>
    </row>
    <row r="1515" spans="15:15">
      <c r="O1515" s="62"/>
    </row>
    <row r="1516" spans="15:15">
      <c r="O1516" s="62"/>
    </row>
    <row r="1517" spans="15:15">
      <c r="O1517" s="62"/>
    </row>
    <row r="1518" spans="15:15">
      <c r="O1518" s="62"/>
    </row>
    <row r="1519" spans="15:15">
      <c r="O1519" s="62"/>
    </row>
    <row r="1520" spans="15:15">
      <c r="O1520" s="62"/>
    </row>
    <row r="1521" spans="15:15">
      <c r="O1521" s="62"/>
    </row>
    <row r="1522" spans="15:15">
      <c r="O1522" s="62"/>
    </row>
    <row r="1523" spans="15:15">
      <c r="O1523" s="62"/>
    </row>
    <row r="1524" spans="15:15">
      <c r="O1524" s="62"/>
    </row>
    <row r="1525" spans="15:15">
      <c r="O1525" s="62"/>
    </row>
    <row r="1526" spans="15:15">
      <c r="O1526" s="62"/>
    </row>
    <row r="1527" spans="15:15">
      <c r="O1527" s="62"/>
    </row>
    <row r="1528" spans="15:15">
      <c r="O1528" s="62"/>
    </row>
    <row r="1529" spans="15:15">
      <c r="O1529" s="62"/>
    </row>
    <row r="1530" spans="15:15">
      <c r="O1530" s="62"/>
    </row>
    <row r="1531" spans="15:15">
      <c r="O1531" s="62"/>
    </row>
    <row r="1532" spans="15:15">
      <c r="O1532" s="62"/>
    </row>
    <row r="1533" spans="15:15">
      <c r="O1533" s="62"/>
    </row>
    <row r="1534" spans="15:15">
      <c r="O1534" s="62"/>
    </row>
    <row r="1535" spans="15:15">
      <c r="O1535" s="62"/>
    </row>
    <row r="1536" spans="15:15">
      <c r="O1536" s="62"/>
    </row>
    <row r="1537" spans="15:15">
      <c r="O1537" s="62"/>
    </row>
    <row r="1538" spans="15:15">
      <c r="O1538" s="62"/>
    </row>
    <row r="1539" spans="15:15">
      <c r="O1539" s="62"/>
    </row>
    <row r="1540" spans="15:15">
      <c r="O1540" s="62"/>
    </row>
    <row r="1541" spans="15:15">
      <c r="O1541" s="62"/>
    </row>
    <row r="1542" spans="15:15">
      <c r="O1542" s="62"/>
    </row>
    <row r="1543" spans="15:15">
      <c r="O1543" s="62"/>
    </row>
    <row r="1544" spans="15:15">
      <c r="O1544" s="62"/>
    </row>
    <row r="1545" spans="15:15">
      <c r="O1545" s="62"/>
    </row>
    <row r="1546" spans="15:15">
      <c r="O1546" s="62"/>
    </row>
    <row r="1547" spans="15:15">
      <c r="O1547" s="62"/>
    </row>
    <row r="1548" spans="15:15">
      <c r="O1548" s="62"/>
    </row>
    <row r="1549" spans="15:15">
      <c r="O1549" s="62"/>
    </row>
    <row r="1550" spans="15:15">
      <c r="O1550" s="62"/>
    </row>
    <row r="1551" spans="15:15">
      <c r="O1551" s="62"/>
    </row>
    <row r="1552" spans="15:15">
      <c r="O1552" s="62"/>
    </row>
    <row r="1553" spans="15:15">
      <c r="O1553" s="62"/>
    </row>
    <row r="1554" spans="15:15">
      <c r="O1554" s="62"/>
    </row>
    <row r="1555" spans="15:15">
      <c r="O1555" s="62"/>
    </row>
    <row r="1556" spans="15:15">
      <c r="O1556" s="62"/>
    </row>
    <row r="1557" spans="15:15">
      <c r="O1557" s="62"/>
    </row>
    <row r="1558" spans="15:15">
      <c r="O1558" s="62"/>
    </row>
    <row r="1559" spans="15:15">
      <c r="O1559" s="62"/>
    </row>
    <row r="1560" spans="15:15">
      <c r="O1560" s="62"/>
    </row>
    <row r="1561" spans="15:15">
      <c r="O1561" s="62"/>
    </row>
    <row r="1562" spans="15:15">
      <c r="O1562" s="62"/>
    </row>
    <row r="1563" spans="15:15">
      <c r="O1563" s="62"/>
    </row>
    <row r="1564" spans="15:15">
      <c r="O1564" s="62"/>
    </row>
    <row r="1565" spans="15:15">
      <c r="O1565" s="62"/>
    </row>
    <row r="1566" spans="15:15">
      <c r="O1566" s="62"/>
    </row>
    <row r="1567" spans="15:15">
      <c r="O1567" s="62"/>
    </row>
    <row r="1568" spans="15:15">
      <c r="O1568" s="62"/>
    </row>
    <row r="1569" spans="15:15">
      <c r="O1569" s="62"/>
    </row>
    <row r="1570" spans="15:15">
      <c r="O1570" s="62"/>
    </row>
    <row r="1571" spans="15:15">
      <c r="O1571" s="62"/>
    </row>
    <row r="1572" spans="15:15">
      <c r="O1572" s="62"/>
    </row>
    <row r="1573" spans="15:15">
      <c r="O1573" s="62"/>
    </row>
    <row r="1574" spans="15:15">
      <c r="O1574" s="62"/>
    </row>
    <row r="1575" spans="15:15">
      <c r="O1575" s="62"/>
    </row>
    <row r="1576" spans="15:15">
      <c r="O1576" s="62"/>
    </row>
    <row r="1577" spans="15:15">
      <c r="O1577" s="62"/>
    </row>
    <row r="1578" spans="15:15">
      <c r="O1578" s="62"/>
    </row>
    <row r="1579" spans="15:15">
      <c r="O1579" s="62"/>
    </row>
    <row r="1580" spans="15:15">
      <c r="O1580" s="62"/>
    </row>
    <row r="1581" spans="15:15">
      <c r="O1581" s="62"/>
    </row>
    <row r="1582" spans="15:15">
      <c r="O1582" s="62"/>
    </row>
    <row r="1583" spans="15:15">
      <c r="O1583" s="62"/>
    </row>
    <row r="1584" spans="15:15">
      <c r="O1584" s="62"/>
    </row>
    <row r="1585" spans="15:15">
      <c r="O1585" s="62"/>
    </row>
    <row r="1586" spans="15:15">
      <c r="O1586" s="62"/>
    </row>
    <row r="1587" spans="15:15">
      <c r="O1587" s="62"/>
    </row>
    <row r="1588" spans="15:15">
      <c r="O1588" s="62"/>
    </row>
    <row r="1589" spans="15:15">
      <c r="O1589" s="62"/>
    </row>
    <row r="1590" spans="15:15">
      <c r="O1590" s="62"/>
    </row>
    <row r="1591" spans="15:15">
      <c r="O1591" s="62"/>
    </row>
    <row r="1592" spans="15:15">
      <c r="O1592" s="62"/>
    </row>
    <row r="1593" spans="15:15">
      <c r="O1593" s="62"/>
    </row>
    <row r="1594" spans="15:15">
      <c r="O1594" s="62"/>
    </row>
    <row r="1595" spans="15:15">
      <c r="O1595" s="62"/>
    </row>
    <row r="1596" spans="15:15">
      <c r="O1596" s="62"/>
    </row>
    <row r="1597" spans="15:15">
      <c r="O1597" s="62"/>
    </row>
    <row r="1598" spans="15:15">
      <c r="O1598" s="62"/>
    </row>
    <row r="1599" spans="15:15">
      <c r="O1599" s="62"/>
    </row>
    <row r="1600" spans="15:15">
      <c r="O1600" s="62"/>
    </row>
    <row r="1601" spans="15:15">
      <c r="O1601" s="62"/>
    </row>
    <row r="1602" spans="15:15">
      <c r="O1602" s="62"/>
    </row>
    <row r="1603" spans="15:15">
      <c r="O1603" s="62"/>
    </row>
    <row r="1604" spans="15:15">
      <c r="O1604" s="62"/>
    </row>
    <row r="1605" spans="15:15">
      <c r="O1605" s="62"/>
    </row>
    <row r="1606" spans="15:15">
      <c r="O1606" s="62"/>
    </row>
    <row r="1607" spans="15:15">
      <c r="O1607" s="62"/>
    </row>
    <row r="1608" spans="15:15">
      <c r="O1608" s="62"/>
    </row>
    <row r="1609" spans="15:15">
      <c r="O1609" s="62"/>
    </row>
    <row r="1610" spans="15:15">
      <c r="O1610" s="62"/>
    </row>
    <row r="1611" spans="15:15">
      <c r="O1611" s="62"/>
    </row>
    <row r="1612" spans="15:15">
      <c r="O1612" s="62"/>
    </row>
    <row r="1613" spans="15:15">
      <c r="O1613" s="62"/>
    </row>
    <row r="1614" spans="15:15">
      <c r="O1614" s="62"/>
    </row>
    <row r="1615" spans="15:15">
      <c r="O1615" s="62"/>
    </row>
    <row r="1616" spans="15:15">
      <c r="O1616" s="62"/>
    </row>
    <row r="1617" spans="15:15">
      <c r="O1617" s="62"/>
    </row>
    <row r="1618" spans="15:15">
      <c r="O1618" s="62"/>
    </row>
    <row r="1619" spans="15:15">
      <c r="O1619" s="62"/>
    </row>
    <row r="1620" spans="15:15">
      <c r="O1620" s="62"/>
    </row>
    <row r="1621" spans="15:15">
      <c r="O1621" s="62"/>
    </row>
    <row r="1622" spans="15:15">
      <c r="O1622" s="62"/>
    </row>
    <row r="1623" spans="15:15">
      <c r="O1623" s="62"/>
    </row>
    <row r="1624" spans="15:15">
      <c r="O1624" s="62"/>
    </row>
    <row r="1625" spans="15:15">
      <c r="O1625" s="62"/>
    </row>
    <row r="1626" spans="15:15">
      <c r="O1626" s="62"/>
    </row>
    <row r="1627" spans="15:15">
      <c r="O1627" s="62"/>
    </row>
    <row r="1628" spans="15:15">
      <c r="O1628" s="62"/>
    </row>
    <row r="1629" spans="15:15">
      <c r="O1629" s="62"/>
    </row>
    <row r="1630" spans="15:15">
      <c r="O1630" s="62"/>
    </row>
    <row r="1631" spans="15:15">
      <c r="O1631" s="62"/>
    </row>
    <row r="1632" spans="15:15">
      <c r="O1632" s="62"/>
    </row>
    <row r="1633" spans="15:15">
      <c r="O1633" s="62"/>
    </row>
    <row r="1634" spans="15:15">
      <c r="O1634" s="62"/>
    </row>
    <row r="1635" spans="15:15">
      <c r="O1635" s="62"/>
    </row>
    <row r="1636" spans="15:15">
      <c r="O1636" s="62"/>
    </row>
    <row r="1637" spans="15:15">
      <c r="O1637" s="62"/>
    </row>
    <row r="1638" spans="15:15">
      <c r="O1638" s="62"/>
    </row>
    <row r="1639" spans="15:15">
      <c r="O1639" s="62"/>
    </row>
    <row r="1640" spans="15:15">
      <c r="O1640" s="62"/>
    </row>
    <row r="1641" spans="15:15">
      <c r="O1641" s="62"/>
    </row>
    <row r="1642" spans="15:15">
      <c r="O1642" s="62"/>
    </row>
    <row r="1643" spans="15:15">
      <c r="O1643" s="62"/>
    </row>
    <row r="1644" spans="15:15">
      <c r="O1644" s="62"/>
    </row>
    <row r="1645" spans="15:15">
      <c r="O1645" s="62"/>
    </row>
    <row r="1646" spans="15:15">
      <c r="O1646" s="62"/>
    </row>
    <row r="1647" spans="15:15">
      <c r="O1647" s="62"/>
    </row>
    <row r="1648" spans="15:15">
      <c r="O1648" s="62"/>
    </row>
    <row r="1649" spans="15:15">
      <c r="O1649" s="62"/>
    </row>
    <row r="1650" spans="15:15">
      <c r="O1650" s="62"/>
    </row>
    <row r="1651" spans="15:15">
      <c r="O1651" s="62"/>
    </row>
    <row r="1652" spans="15:15">
      <c r="O1652" s="62"/>
    </row>
    <row r="1653" spans="15:15">
      <c r="O1653" s="62"/>
    </row>
    <row r="1654" spans="15:15">
      <c r="O1654" s="62"/>
    </row>
    <row r="1655" spans="15:15">
      <c r="O1655" s="62"/>
    </row>
    <row r="1656" spans="15:15">
      <c r="O1656" s="62"/>
    </row>
    <row r="1657" spans="15:15">
      <c r="O1657" s="62"/>
    </row>
    <row r="1658" spans="15:15">
      <c r="O1658" s="62"/>
    </row>
    <row r="1659" spans="15:15">
      <c r="O1659" s="62"/>
    </row>
    <row r="1660" spans="15:15">
      <c r="O1660" s="62"/>
    </row>
    <row r="1661" spans="15:15">
      <c r="O1661" s="62"/>
    </row>
    <row r="1662" spans="15:15">
      <c r="O1662" s="62"/>
    </row>
    <row r="1663" spans="15:15">
      <c r="O1663" s="62"/>
    </row>
    <row r="1664" spans="15:15">
      <c r="O1664" s="62"/>
    </row>
    <row r="1665" spans="15:15">
      <c r="O1665" s="62"/>
    </row>
    <row r="1666" spans="15:15">
      <c r="O1666" s="62"/>
    </row>
    <row r="1667" spans="15:15">
      <c r="O1667" s="62"/>
    </row>
    <row r="1668" spans="15:15">
      <c r="O1668" s="62"/>
    </row>
    <row r="1669" spans="15:15">
      <c r="O1669" s="62"/>
    </row>
    <row r="1670" spans="15:15">
      <c r="O1670" s="62"/>
    </row>
    <row r="1671" spans="15:15">
      <c r="O1671" s="62"/>
    </row>
    <row r="1672" spans="15:15">
      <c r="O1672" s="62"/>
    </row>
    <row r="1673" spans="15:15">
      <c r="O1673" s="62"/>
    </row>
    <row r="1674" spans="15:15">
      <c r="O1674" s="62"/>
    </row>
    <row r="1675" spans="15:15">
      <c r="O1675" s="62"/>
    </row>
    <row r="1676" spans="15:15">
      <c r="O1676" s="62"/>
    </row>
    <row r="1677" spans="15:15">
      <c r="O1677" s="62"/>
    </row>
    <row r="1678" spans="15:15">
      <c r="O1678" s="62"/>
    </row>
    <row r="1679" spans="15:15">
      <c r="O1679" s="62"/>
    </row>
    <row r="1680" spans="15:15">
      <c r="O1680" s="62"/>
    </row>
    <row r="1681" spans="15:15">
      <c r="O1681" s="62"/>
    </row>
    <row r="1682" spans="15:15">
      <c r="O1682" s="62"/>
    </row>
    <row r="1683" spans="15:15">
      <c r="O1683" s="62"/>
    </row>
    <row r="1684" spans="15:15">
      <c r="O1684" s="62"/>
    </row>
    <row r="1685" spans="15:15">
      <c r="O1685" s="62"/>
    </row>
    <row r="1686" spans="15:15">
      <c r="O1686" s="62"/>
    </row>
    <row r="1687" spans="15:15">
      <c r="O1687" s="62"/>
    </row>
    <row r="1688" spans="15:15">
      <c r="O1688" s="62"/>
    </row>
    <row r="1689" spans="15:15">
      <c r="O1689" s="62"/>
    </row>
    <row r="1690" spans="15:15">
      <c r="O1690" s="62"/>
    </row>
    <row r="1691" spans="15:15">
      <c r="O1691" s="62"/>
    </row>
    <row r="1692" spans="15:15">
      <c r="O1692" s="62"/>
    </row>
    <row r="1693" spans="15:15">
      <c r="O1693" s="62"/>
    </row>
    <row r="1694" spans="15:15">
      <c r="O1694" s="62"/>
    </row>
    <row r="1695" spans="15:15">
      <c r="O1695" s="62"/>
    </row>
    <row r="1696" spans="15:15">
      <c r="O1696" s="62"/>
    </row>
    <row r="1697" spans="15:15">
      <c r="O1697" s="62"/>
    </row>
    <row r="1698" spans="15:15">
      <c r="O1698" s="62"/>
    </row>
    <row r="1699" spans="15:15">
      <c r="O1699" s="62"/>
    </row>
    <row r="1700" spans="15:15">
      <c r="O1700" s="62"/>
    </row>
    <row r="1701" spans="15:15">
      <c r="O1701" s="62"/>
    </row>
    <row r="1702" spans="15:15">
      <c r="O1702" s="62"/>
    </row>
    <row r="1703" spans="15:15">
      <c r="O1703" s="62"/>
    </row>
    <row r="1704" spans="15:15">
      <c r="O1704" s="62"/>
    </row>
    <row r="1705" spans="15:15">
      <c r="O1705" s="62"/>
    </row>
    <row r="1706" spans="15:15">
      <c r="O1706" s="62"/>
    </row>
    <row r="1707" spans="15:15">
      <c r="O1707" s="62"/>
    </row>
    <row r="1708" spans="15:15">
      <c r="O1708" s="62"/>
    </row>
    <row r="1709" spans="15:15">
      <c r="O1709" s="62"/>
    </row>
    <row r="1710" spans="15:15">
      <c r="O1710" s="62"/>
    </row>
    <row r="1711" spans="15:15">
      <c r="O1711" s="62"/>
    </row>
    <row r="1712" spans="15:15">
      <c r="O1712" s="62"/>
    </row>
    <row r="1713" spans="15:15">
      <c r="O1713" s="62"/>
    </row>
    <row r="1714" spans="15:15">
      <c r="O1714" s="62"/>
    </row>
    <row r="1715" spans="15:15">
      <c r="O1715" s="62"/>
    </row>
    <row r="1716" spans="15:15">
      <c r="O1716" s="62"/>
    </row>
    <row r="1717" spans="15:15">
      <c r="O1717" s="62"/>
    </row>
    <row r="1718" spans="15:15">
      <c r="O1718" s="62"/>
    </row>
    <row r="1719" spans="15:15">
      <c r="O1719" s="62"/>
    </row>
    <row r="1720" spans="15:15">
      <c r="O1720" s="62"/>
    </row>
    <row r="1721" spans="15:15">
      <c r="O1721" s="62"/>
    </row>
    <row r="1722" spans="15:15">
      <c r="O1722" s="62"/>
    </row>
    <row r="1723" spans="15:15">
      <c r="O1723" s="62"/>
    </row>
    <row r="1724" spans="15:15">
      <c r="O1724" s="62"/>
    </row>
    <row r="1725" spans="15:15">
      <c r="O1725" s="62"/>
    </row>
    <row r="1726" spans="15:15">
      <c r="O1726" s="62"/>
    </row>
    <row r="1727" spans="15:15">
      <c r="O1727" s="62"/>
    </row>
    <row r="1728" spans="15:15">
      <c r="O1728" s="62"/>
    </row>
    <row r="1729" spans="15:15">
      <c r="O1729" s="62"/>
    </row>
    <row r="1730" spans="15:15">
      <c r="O1730" s="62"/>
    </row>
    <row r="1731" spans="15:15">
      <c r="O1731" s="62"/>
    </row>
    <row r="1732" spans="15:15">
      <c r="O1732" s="62"/>
    </row>
    <row r="1733" spans="15:15">
      <c r="O1733" s="62"/>
    </row>
    <row r="1734" spans="15:15">
      <c r="O1734" s="62"/>
    </row>
    <row r="1735" spans="15:15">
      <c r="O1735" s="62"/>
    </row>
    <row r="1736" spans="15:15">
      <c r="O1736" s="62"/>
    </row>
    <row r="1737" spans="15:15">
      <c r="O1737" s="62"/>
    </row>
    <row r="1738" spans="15:15">
      <c r="O1738" s="62"/>
    </row>
    <row r="1739" spans="15:15">
      <c r="O1739" s="62"/>
    </row>
    <row r="1740" spans="15:15">
      <c r="O1740" s="62"/>
    </row>
    <row r="1741" spans="15:15">
      <c r="O1741" s="62"/>
    </row>
    <row r="1742" spans="15:15">
      <c r="O1742" s="62"/>
    </row>
    <row r="1743" spans="15:15">
      <c r="O1743" s="62"/>
    </row>
    <row r="1744" spans="15:15">
      <c r="O1744" s="62"/>
    </row>
    <row r="1745" spans="15:15">
      <c r="O1745" s="62"/>
    </row>
    <row r="1746" spans="15:15">
      <c r="O1746" s="62"/>
    </row>
    <row r="1747" spans="15:15">
      <c r="O1747" s="62"/>
    </row>
    <row r="1748" spans="15:15">
      <c r="O1748" s="62"/>
    </row>
    <row r="1749" spans="15:15">
      <c r="O1749" s="62"/>
    </row>
    <row r="1750" spans="15:15">
      <c r="O1750" s="62"/>
    </row>
    <row r="1751" spans="15:15">
      <c r="O1751" s="62"/>
    </row>
    <row r="1752" spans="15:15">
      <c r="O1752" s="62"/>
    </row>
    <row r="1753" spans="15:15">
      <c r="O1753" s="62"/>
    </row>
    <row r="1754" spans="15:15">
      <c r="O1754" s="62"/>
    </row>
    <row r="1755" spans="15:15">
      <c r="O1755" s="62"/>
    </row>
    <row r="1756" spans="15:15">
      <c r="O1756" s="62"/>
    </row>
    <row r="1757" spans="15:15">
      <c r="O1757" s="62"/>
    </row>
    <row r="1758" spans="15:15">
      <c r="O1758" s="62"/>
    </row>
    <row r="1759" spans="15:15">
      <c r="O1759" s="62"/>
    </row>
    <row r="1760" spans="15:15">
      <c r="O1760" s="62"/>
    </row>
    <row r="1761" spans="15:15">
      <c r="O1761" s="62"/>
    </row>
    <row r="1762" spans="15:15">
      <c r="O1762" s="62"/>
    </row>
    <row r="1763" spans="15:15">
      <c r="O1763" s="62"/>
    </row>
    <row r="1764" spans="15:15">
      <c r="O1764" s="62"/>
    </row>
    <row r="1765" spans="15:15">
      <c r="O1765" s="62"/>
    </row>
    <row r="1766" spans="15:15">
      <c r="O1766" s="62"/>
    </row>
    <row r="1767" spans="15:15">
      <c r="O1767" s="62"/>
    </row>
    <row r="1768" spans="15:15">
      <c r="O1768" s="62"/>
    </row>
    <row r="1769" spans="15:15">
      <c r="O1769" s="62"/>
    </row>
    <row r="1770" spans="15:15">
      <c r="O1770" s="62"/>
    </row>
    <row r="1771" spans="15:15">
      <c r="O1771" s="62"/>
    </row>
    <row r="1772" spans="15:15">
      <c r="O1772" s="62"/>
    </row>
    <row r="1773" spans="15:15">
      <c r="O1773" s="62"/>
    </row>
    <row r="1774" spans="15:15">
      <c r="O1774" s="62"/>
    </row>
    <row r="1775" spans="15:15">
      <c r="O1775" s="62"/>
    </row>
    <row r="1776" spans="15:15">
      <c r="O1776" s="62"/>
    </row>
    <row r="1777" spans="15:15">
      <c r="O1777" s="62"/>
    </row>
    <row r="1778" spans="15:15">
      <c r="O1778" s="62"/>
    </row>
    <row r="1779" spans="15:15">
      <c r="O1779" s="62"/>
    </row>
    <row r="1780" spans="15:15">
      <c r="O1780" s="62"/>
    </row>
    <row r="1781" spans="15:15">
      <c r="O1781" s="62"/>
    </row>
    <row r="1782" spans="15:15">
      <c r="O1782" s="62"/>
    </row>
    <row r="1783" spans="15:15">
      <c r="O1783" s="62"/>
    </row>
    <row r="1784" spans="15:15">
      <c r="O1784" s="62"/>
    </row>
    <row r="1785" spans="15:15">
      <c r="O1785" s="62"/>
    </row>
    <row r="1786" spans="15:15">
      <c r="O1786" s="62"/>
    </row>
    <row r="1787" spans="15:15">
      <c r="O1787" s="62"/>
    </row>
    <row r="1788" spans="15:15">
      <c r="O1788" s="62"/>
    </row>
    <row r="1789" spans="15:15">
      <c r="O1789" s="62"/>
    </row>
    <row r="1790" spans="15:15">
      <c r="O1790" s="62"/>
    </row>
    <row r="1791" spans="15:15">
      <c r="O1791" s="62"/>
    </row>
    <row r="1792" spans="15:15">
      <c r="O1792" s="62"/>
    </row>
    <row r="1793" spans="15:15">
      <c r="O1793" s="62"/>
    </row>
    <row r="1794" spans="15:15">
      <c r="O1794" s="62"/>
    </row>
    <row r="1795" spans="15:15">
      <c r="O1795" s="62"/>
    </row>
    <row r="1796" spans="15:15">
      <c r="O1796" s="62"/>
    </row>
    <row r="1797" spans="15:15">
      <c r="O1797" s="62"/>
    </row>
    <row r="1798" spans="15:15">
      <c r="O1798" s="62"/>
    </row>
    <row r="1799" spans="15:15">
      <c r="O1799" s="62"/>
    </row>
    <row r="1800" spans="15:15">
      <c r="O1800" s="62"/>
    </row>
    <row r="1801" spans="15:15">
      <c r="O1801" s="62"/>
    </row>
    <row r="1802" spans="15:15">
      <c r="O1802" s="62"/>
    </row>
    <row r="1803" spans="15:15">
      <c r="O1803" s="62"/>
    </row>
    <row r="1804" spans="15:15">
      <c r="O1804" s="62"/>
    </row>
    <row r="1805" spans="15:15">
      <c r="O1805" s="62"/>
    </row>
    <row r="1806" spans="15:15">
      <c r="O1806" s="62"/>
    </row>
    <row r="1807" spans="15:15">
      <c r="O1807" s="62"/>
    </row>
    <row r="1808" spans="15:15">
      <c r="O1808" s="62"/>
    </row>
    <row r="1809" spans="15:15">
      <c r="O1809" s="62"/>
    </row>
    <row r="1810" spans="15:15">
      <c r="O1810" s="62"/>
    </row>
    <row r="1811" spans="15:15">
      <c r="O1811" s="62"/>
    </row>
    <row r="1812" spans="15:15">
      <c r="O1812" s="62"/>
    </row>
    <row r="1813" spans="15:15">
      <c r="O1813" s="62"/>
    </row>
    <row r="1814" spans="15:15">
      <c r="O1814" s="62"/>
    </row>
    <row r="1815" spans="15:15">
      <c r="O1815" s="62"/>
    </row>
    <row r="1816" spans="15:15">
      <c r="O1816" s="62"/>
    </row>
    <row r="1817" spans="15:15">
      <c r="O1817" s="62"/>
    </row>
    <row r="1818" spans="15:15">
      <c r="O1818" s="62"/>
    </row>
    <row r="1819" spans="15:15">
      <c r="O1819" s="62"/>
    </row>
    <row r="1820" spans="15:15">
      <c r="O1820" s="62"/>
    </row>
    <row r="1821" spans="15:15">
      <c r="O1821" s="62"/>
    </row>
    <row r="1822" spans="15:15">
      <c r="O1822" s="62"/>
    </row>
    <row r="1823" spans="15:15">
      <c r="O1823" s="62"/>
    </row>
    <row r="1824" spans="15:15">
      <c r="O1824" s="62"/>
    </row>
    <row r="1825" spans="15:15">
      <c r="O1825" s="62"/>
    </row>
    <row r="1826" spans="15:15">
      <c r="O1826" s="62"/>
    </row>
    <row r="1827" spans="15:15">
      <c r="O1827" s="62"/>
    </row>
    <row r="1828" spans="15:15">
      <c r="O1828" s="62"/>
    </row>
    <row r="1829" spans="15:15">
      <c r="O1829" s="62"/>
    </row>
    <row r="1830" spans="15:15">
      <c r="O1830" s="62"/>
    </row>
    <row r="1831" spans="15:15">
      <c r="O1831" s="62"/>
    </row>
    <row r="1832" spans="15:15">
      <c r="O1832" s="62"/>
    </row>
    <row r="1833" spans="15:15">
      <c r="O1833" s="62"/>
    </row>
    <row r="1834" spans="15:15">
      <c r="O1834" s="62"/>
    </row>
    <row r="1835" spans="15:15">
      <c r="O1835" s="62"/>
    </row>
    <row r="1836" spans="15:15">
      <c r="O1836" s="62"/>
    </row>
    <row r="1837" spans="15:15">
      <c r="O1837" s="62"/>
    </row>
    <row r="1838" spans="15:15">
      <c r="O1838" s="62"/>
    </row>
    <row r="1839" spans="15:15">
      <c r="O1839" s="62"/>
    </row>
    <row r="1840" spans="15:15">
      <c r="O1840" s="62"/>
    </row>
    <row r="1841" spans="15:15">
      <c r="O1841" s="62"/>
    </row>
    <row r="1842" spans="15:15">
      <c r="O1842" s="62"/>
    </row>
    <row r="1843" spans="15:15">
      <c r="O1843" s="62"/>
    </row>
    <row r="1844" spans="15:15">
      <c r="O1844" s="62"/>
    </row>
    <row r="1845" spans="15:15">
      <c r="O1845" s="62"/>
    </row>
    <row r="1846" spans="15:15">
      <c r="O1846" s="62"/>
    </row>
    <row r="1847" spans="15:15">
      <c r="O1847" s="62"/>
    </row>
    <row r="1848" spans="15:15">
      <c r="O1848" s="62"/>
    </row>
    <row r="1849" spans="15:15">
      <c r="O1849" s="62"/>
    </row>
    <row r="1850" spans="15:15">
      <c r="O1850" s="62"/>
    </row>
    <row r="1851" spans="15:15">
      <c r="O1851" s="62"/>
    </row>
    <row r="1852" spans="15:15">
      <c r="O1852" s="62"/>
    </row>
    <row r="1853" spans="15:15">
      <c r="O1853" s="62"/>
    </row>
    <row r="1854" spans="15:15">
      <c r="O1854" s="62"/>
    </row>
    <row r="1855" spans="15:15">
      <c r="O1855" s="62"/>
    </row>
    <row r="1856" spans="15:15">
      <c r="O1856" s="62"/>
    </row>
    <row r="1857" spans="15:15">
      <c r="O1857" s="62"/>
    </row>
    <row r="1858" spans="15:15">
      <c r="O1858" s="62"/>
    </row>
    <row r="1859" spans="15:15">
      <c r="O1859" s="62"/>
    </row>
    <row r="1860" spans="15:15">
      <c r="O1860" s="62"/>
    </row>
    <row r="1861" spans="15:15">
      <c r="O1861" s="62"/>
    </row>
    <row r="1862" spans="15:15">
      <c r="O1862" s="62"/>
    </row>
    <row r="1863" spans="15:15">
      <c r="O1863" s="62"/>
    </row>
    <row r="1864" spans="15:15">
      <c r="O1864" s="62"/>
    </row>
    <row r="1865" spans="15:15">
      <c r="O1865" s="62"/>
    </row>
    <row r="1866" spans="15:15">
      <c r="O1866" s="62"/>
    </row>
    <row r="1867" spans="15:15">
      <c r="O1867" s="62"/>
    </row>
    <row r="1868" spans="15:15">
      <c r="O1868" s="62"/>
    </row>
    <row r="1869" spans="15:15">
      <c r="O1869" s="62"/>
    </row>
    <row r="1870" spans="15:15">
      <c r="O1870" s="62"/>
    </row>
    <row r="1871" spans="15:15">
      <c r="O1871" s="62"/>
    </row>
    <row r="1872" spans="15:15">
      <c r="O1872" s="62"/>
    </row>
    <row r="1873" spans="15:15">
      <c r="O1873" s="62"/>
    </row>
    <row r="1874" spans="15:15">
      <c r="O1874" s="62"/>
    </row>
    <row r="1875" spans="15:15">
      <c r="O1875" s="62"/>
    </row>
    <row r="1876" spans="15:15">
      <c r="O1876" s="62"/>
    </row>
    <row r="1877" spans="15:15">
      <c r="O1877" s="62"/>
    </row>
    <row r="1878" spans="15:15">
      <c r="O1878" s="62"/>
    </row>
    <row r="1879" spans="15:15">
      <c r="O1879" s="62"/>
    </row>
    <row r="1880" spans="15:15">
      <c r="O1880" s="62"/>
    </row>
    <row r="1881" spans="15:15">
      <c r="O1881" s="62"/>
    </row>
    <row r="1882" spans="15:15">
      <c r="O1882" s="62"/>
    </row>
    <row r="1883" spans="15:15">
      <c r="O1883" s="62"/>
    </row>
    <row r="1884" spans="15:15">
      <c r="O1884" s="62"/>
    </row>
    <row r="1885" spans="15:15">
      <c r="O1885" s="62"/>
    </row>
    <row r="1886" spans="15:15">
      <c r="O1886" s="62"/>
    </row>
    <row r="1887" spans="15:15">
      <c r="O1887" s="62"/>
    </row>
    <row r="1888" spans="15:15">
      <c r="O1888" s="62"/>
    </row>
    <row r="1889" spans="15:15">
      <c r="O1889" s="62"/>
    </row>
    <row r="1890" spans="15:15">
      <c r="O1890" s="62"/>
    </row>
    <row r="1891" spans="15:15">
      <c r="O1891" s="62"/>
    </row>
    <row r="1892" spans="15:15">
      <c r="O1892" s="62"/>
    </row>
    <row r="1893" spans="15:15">
      <c r="O1893" s="62"/>
    </row>
    <row r="1894" spans="15:15">
      <c r="O1894" s="62"/>
    </row>
    <row r="1895" spans="15:15">
      <c r="O1895" s="62"/>
    </row>
    <row r="1896" spans="15:15">
      <c r="O1896" s="62"/>
    </row>
    <row r="1897" spans="15:15">
      <c r="O1897" s="62"/>
    </row>
    <row r="1898" spans="15:15">
      <c r="O1898" s="62"/>
    </row>
    <row r="1899" spans="15:15">
      <c r="O1899" s="62"/>
    </row>
    <row r="1900" spans="15:15">
      <c r="O1900" s="62"/>
    </row>
    <row r="1901" spans="15:15">
      <c r="O1901" s="62"/>
    </row>
    <row r="1902" spans="15:15">
      <c r="O1902" s="62"/>
    </row>
    <row r="1903" spans="15:15">
      <c r="O1903" s="62"/>
    </row>
    <row r="1904" spans="15:15">
      <c r="O1904" s="62"/>
    </row>
    <row r="1905" spans="15:15">
      <c r="O1905" s="62"/>
    </row>
    <row r="1906" spans="15:15">
      <c r="O1906" s="62"/>
    </row>
    <row r="1907" spans="15:15">
      <c r="O1907" s="62"/>
    </row>
    <row r="1908" spans="15:15">
      <c r="O1908" s="62"/>
    </row>
    <row r="1909" spans="15:15">
      <c r="O1909" s="62"/>
    </row>
    <row r="1910" spans="15:15">
      <c r="O1910" s="62"/>
    </row>
    <row r="1911" spans="15:15">
      <c r="O1911" s="62"/>
    </row>
    <row r="1912" spans="15:15">
      <c r="O1912" s="62"/>
    </row>
    <row r="1913" spans="15:15">
      <c r="O1913" s="62"/>
    </row>
    <row r="1914" spans="15:15">
      <c r="O1914" s="62"/>
    </row>
    <row r="1915" spans="15:15">
      <c r="O1915" s="62"/>
    </row>
    <row r="1916" spans="15:15">
      <c r="O1916" s="62"/>
    </row>
    <row r="1917" spans="15:15">
      <c r="O1917" s="62"/>
    </row>
    <row r="1918" spans="15:15">
      <c r="O1918" s="62"/>
    </row>
    <row r="1919" spans="15:15">
      <c r="O1919" s="62"/>
    </row>
    <row r="1920" spans="15:15">
      <c r="O1920" s="62"/>
    </row>
    <row r="1921" spans="15:15">
      <c r="O1921" s="62"/>
    </row>
    <row r="1922" spans="15:15">
      <c r="O1922" s="62"/>
    </row>
    <row r="1923" spans="15:15">
      <c r="O1923" s="62"/>
    </row>
    <row r="1924" spans="15:15">
      <c r="O1924" s="62"/>
    </row>
    <row r="1925" spans="15:15">
      <c r="O1925" s="62"/>
    </row>
    <row r="1926" spans="15:15">
      <c r="O1926" s="62"/>
    </row>
    <row r="1927" spans="15:15">
      <c r="O1927" s="62"/>
    </row>
    <row r="1928" spans="15:15">
      <c r="O1928" s="62"/>
    </row>
    <row r="1929" spans="15:15">
      <c r="O1929" s="62"/>
    </row>
    <row r="1930" spans="15:15">
      <c r="O1930" s="62"/>
    </row>
    <row r="1931" spans="15:15">
      <c r="O1931" s="62"/>
    </row>
    <row r="1932" spans="15:15">
      <c r="O1932" s="62"/>
    </row>
    <row r="1933" spans="15:15">
      <c r="O1933" s="62"/>
    </row>
    <row r="1934" spans="15:15">
      <c r="O1934" s="62"/>
    </row>
    <row r="1935" spans="15:15">
      <c r="O1935" s="62"/>
    </row>
    <row r="1936" spans="15:15">
      <c r="O1936" s="62"/>
    </row>
    <row r="1937" spans="15:15">
      <c r="O1937" s="62"/>
    </row>
    <row r="1938" spans="15:15">
      <c r="O1938" s="62"/>
    </row>
    <row r="1939" spans="15:15">
      <c r="O1939" s="62"/>
    </row>
    <row r="1940" spans="15:15">
      <c r="O1940" s="62"/>
    </row>
    <row r="1941" spans="15:15">
      <c r="O1941" s="62"/>
    </row>
    <row r="1942" spans="15:15">
      <c r="O1942" s="62"/>
    </row>
    <row r="1943" spans="15:15">
      <c r="O1943" s="62"/>
    </row>
    <row r="1944" spans="15:15">
      <c r="O1944" s="62"/>
    </row>
    <row r="1945" spans="15:15">
      <c r="O1945" s="62"/>
    </row>
    <row r="1946" spans="15:15">
      <c r="O1946" s="62"/>
    </row>
    <row r="1947" spans="15:15">
      <c r="O1947" s="62"/>
    </row>
    <row r="1948" spans="15:15">
      <c r="O1948" s="62"/>
    </row>
    <row r="1949" spans="15:15">
      <c r="O1949" s="62"/>
    </row>
    <row r="1950" spans="15:15">
      <c r="O1950" s="62"/>
    </row>
    <row r="1951" spans="15:15">
      <c r="O1951" s="62"/>
    </row>
    <row r="1952" spans="15:15">
      <c r="O1952" s="62"/>
    </row>
    <row r="1953" spans="15:15">
      <c r="O1953" s="62"/>
    </row>
    <row r="1954" spans="15:15">
      <c r="O1954" s="62"/>
    </row>
    <row r="1955" spans="15:15">
      <c r="O1955" s="62"/>
    </row>
    <row r="1956" spans="15:15">
      <c r="O1956" s="62"/>
    </row>
    <row r="1957" spans="15:15">
      <c r="O1957" s="62"/>
    </row>
    <row r="1958" spans="15:15">
      <c r="O1958" s="62"/>
    </row>
    <row r="1959" spans="15:15">
      <c r="O1959" s="62"/>
    </row>
    <row r="1960" spans="15:15">
      <c r="O1960" s="62"/>
    </row>
    <row r="1961" spans="15:15">
      <c r="O1961" s="62"/>
    </row>
    <row r="1962" spans="15:15">
      <c r="O1962" s="62"/>
    </row>
    <row r="1963" spans="15:15">
      <c r="O1963" s="62"/>
    </row>
    <row r="1964" spans="15:15">
      <c r="O1964" s="62"/>
    </row>
    <row r="1965" spans="15:15">
      <c r="O1965" s="62"/>
    </row>
    <row r="1966" spans="15:15">
      <c r="O1966" s="62"/>
    </row>
    <row r="1967" spans="15:15">
      <c r="O1967" s="62"/>
    </row>
    <row r="1968" spans="15:15">
      <c r="O1968" s="62"/>
    </row>
    <row r="1969" spans="15:15">
      <c r="O1969" s="62"/>
    </row>
    <row r="1970" spans="15:15">
      <c r="O1970" s="62"/>
    </row>
    <row r="1971" spans="15:15">
      <c r="O1971" s="62"/>
    </row>
    <row r="1972" spans="15:15">
      <c r="O1972" s="62"/>
    </row>
    <row r="1973" spans="15:15">
      <c r="O1973" s="62"/>
    </row>
    <row r="1974" spans="15:15">
      <c r="O1974" s="62"/>
    </row>
    <row r="1975" spans="15:15">
      <c r="O1975" s="62"/>
    </row>
    <row r="1976" spans="15:15">
      <c r="O1976" s="62"/>
    </row>
    <row r="1977" spans="15:15">
      <c r="O1977" s="62"/>
    </row>
    <row r="1978" spans="15:15">
      <c r="O1978" s="62"/>
    </row>
    <row r="1979" spans="15:15">
      <c r="O1979" s="62"/>
    </row>
    <row r="1980" spans="15:15">
      <c r="O1980" s="62"/>
    </row>
    <row r="1981" spans="15:15">
      <c r="O1981" s="62"/>
    </row>
    <row r="1982" spans="15:15">
      <c r="O1982" s="62"/>
    </row>
    <row r="1983" spans="15:15">
      <c r="O1983" s="62"/>
    </row>
    <row r="1984" spans="15:15">
      <c r="O1984" s="62"/>
    </row>
    <row r="1985" spans="15:15">
      <c r="O1985" s="62"/>
    </row>
    <row r="1986" spans="15:15">
      <c r="O1986" s="62"/>
    </row>
    <row r="1987" spans="15:15">
      <c r="O1987" s="62"/>
    </row>
    <row r="1988" spans="15:15">
      <c r="O1988" s="62"/>
    </row>
    <row r="1989" spans="15:15">
      <c r="O1989" s="62"/>
    </row>
    <row r="1990" spans="15:15">
      <c r="O1990" s="62"/>
    </row>
    <row r="1991" spans="15:15">
      <c r="O1991" s="62"/>
    </row>
    <row r="1992" spans="15:15">
      <c r="O1992" s="62"/>
    </row>
    <row r="1993" spans="15:15">
      <c r="O1993" s="62"/>
    </row>
    <row r="1994" spans="15:15">
      <c r="O1994" s="62"/>
    </row>
    <row r="1995" spans="15:15">
      <c r="O1995" s="62"/>
    </row>
    <row r="1996" spans="15:15">
      <c r="O1996" s="62"/>
    </row>
    <row r="1997" spans="15:15">
      <c r="O1997" s="62"/>
    </row>
    <row r="1998" spans="15:15">
      <c r="O1998" s="62"/>
    </row>
    <row r="1999" spans="15:15">
      <c r="O1999" s="62"/>
    </row>
    <row r="2000" spans="15:15">
      <c r="O2000" s="62"/>
    </row>
    <row r="2001" spans="15:15">
      <c r="O2001" s="62"/>
    </row>
    <row r="2002" spans="15:15">
      <c r="O2002" s="62"/>
    </row>
    <row r="2003" spans="15:15">
      <c r="O2003" s="62"/>
    </row>
    <row r="2004" spans="15:15">
      <c r="O2004" s="62"/>
    </row>
    <row r="2005" spans="15:15">
      <c r="O2005" s="62"/>
    </row>
    <row r="2006" spans="15:15">
      <c r="O2006" s="62"/>
    </row>
    <row r="2007" spans="15:15">
      <c r="O2007" s="62"/>
    </row>
    <row r="2008" spans="15:15">
      <c r="O2008" s="62"/>
    </row>
    <row r="2009" spans="15:15">
      <c r="O2009" s="62"/>
    </row>
    <row r="2010" spans="15:15">
      <c r="O2010" s="62"/>
    </row>
    <row r="2011" spans="15:15">
      <c r="O2011" s="62"/>
    </row>
    <row r="2012" spans="15:15">
      <c r="O2012" s="62"/>
    </row>
    <row r="2013" spans="15:15">
      <c r="O2013" s="62"/>
    </row>
    <row r="2014" spans="15:15">
      <c r="O2014" s="62"/>
    </row>
    <row r="2015" spans="15:15">
      <c r="O2015" s="62"/>
    </row>
    <row r="2016" spans="15:15">
      <c r="O2016" s="62"/>
    </row>
    <row r="2017" spans="15:15">
      <c r="O2017" s="62"/>
    </row>
    <row r="2018" spans="15:15">
      <c r="O2018" s="62"/>
    </row>
    <row r="2019" spans="15:15">
      <c r="O2019" s="62"/>
    </row>
    <row r="2020" spans="15:15">
      <c r="O2020" s="62"/>
    </row>
    <row r="2021" spans="15:15">
      <c r="O2021" s="62"/>
    </row>
    <row r="2022" spans="15:15">
      <c r="O2022" s="62"/>
    </row>
    <row r="2023" spans="15:15">
      <c r="O2023" s="62"/>
    </row>
    <row r="2024" spans="15:15">
      <c r="O2024" s="62"/>
    </row>
    <row r="2025" spans="15:15">
      <c r="O2025" s="62"/>
    </row>
    <row r="2026" spans="15:15">
      <c r="O2026" s="62"/>
    </row>
    <row r="2027" spans="15:15">
      <c r="O2027" s="62"/>
    </row>
    <row r="2028" spans="15:15">
      <c r="O2028" s="62"/>
    </row>
    <row r="2029" spans="15:15">
      <c r="O2029" s="62"/>
    </row>
    <row r="2030" spans="15:15">
      <c r="O2030" s="62"/>
    </row>
    <row r="2031" spans="15:15">
      <c r="O2031" s="62"/>
    </row>
    <row r="2032" spans="15:15">
      <c r="O2032" s="62"/>
    </row>
    <row r="2033" spans="15:15">
      <c r="O2033" s="62"/>
    </row>
    <row r="2034" spans="15:15">
      <c r="O2034" s="62"/>
    </row>
    <row r="2035" spans="15:15">
      <c r="O2035" s="62"/>
    </row>
    <row r="2036" spans="15:15">
      <c r="O2036" s="62"/>
    </row>
    <row r="2037" spans="15:15">
      <c r="O2037" s="62"/>
    </row>
    <row r="2038" spans="15:15">
      <c r="O2038" s="62"/>
    </row>
    <row r="2039" spans="15:15">
      <c r="O2039" s="62"/>
    </row>
    <row r="2040" spans="15:15">
      <c r="O2040" s="62"/>
    </row>
    <row r="2041" spans="15:15">
      <c r="O2041" s="62"/>
    </row>
    <row r="2042" spans="15:15">
      <c r="O2042" s="62"/>
    </row>
    <row r="2043" spans="15:15">
      <c r="O2043" s="62"/>
    </row>
    <row r="2044" spans="15:15">
      <c r="O2044" s="62"/>
    </row>
    <row r="2045" spans="15:15">
      <c r="O2045" s="62"/>
    </row>
    <row r="2046" spans="15:15">
      <c r="O2046" s="62"/>
    </row>
    <row r="2047" spans="15:15">
      <c r="O2047" s="62"/>
    </row>
    <row r="2048" spans="15:15">
      <c r="O2048" s="62"/>
    </row>
    <row r="2049" spans="15:15">
      <c r="O2049" s="62"/>
    </row>
    <row r="2050" spans="15:15">
      <c r="O2050" s="62"/>
    </row>
    <row r="2051" spans="15:15">
      <c r="O2051" s="62"/>
    </row>
    <row r="2052" spans="15:15">
      <c r="O2052" s="62"/>
    </row>
    <row r="2053" spans="15:15">
      <c r="O2053" s="62"/>
    </row>
    <row r="2054" spans="15:15">
      <c r="O2054" s="62"/>
    </row>
    <row r="2055" spans="15:15">
      <c r="O2055" s="62"/>
    </row>
    <row r="2056" spans="15:15">
      <c r="O2056" s="62"/>
    </row>
    <row r="2057" spans="15:15">
      <c r="O2057" s="62"/>
    </row>
    <row r="2058" spans="15:15">
      <c r="O2058" s="62"/>
    </row>
    <row r="2059" spans="15:15">
      <c r="O2059" s="62"/>
    </row>
    <row r="2060" spans="15:15">
      <c r="O2060" s="62"/>
    </row>
    <row r="2061" spans="15:15">
      <c r="O2061" s="62"/>
    </row>
    <row r="2062" spans="15:15">
      <c r="O2062" s="62"/>
    </row>
    <row r="2063" spans="15:15">
      <c r="O2063" s="62"/>
    </row>
    <row r="2064" spans="15:15">
      <c r="O2064" s="62"/>
    </row>
    <row r="2065" spans="15:15">
      <c r="O2065" s="62"/>
    </row>
    <row r="2066" spans="15:15">
      <c r="O2066" s="62"/>
    </row>
    <row r="2067" spans="15:15">
      <c r="O2067" s="62"/>
    </row>
    <row r="2068" spans="15:15">
      <c r="O2068" s="62"/>
    </row>
    <row r="2069" spans="15:15">
      <c r="O2069" s="62"/>
    </row>
    <row r="2070" spans="15:15">
      <c r="O2070" s="62"/>
    </row>
    <row r="2071" spans="15:15">
      <c r="O2071" s="62"/>
    </row>
    <row r="2072" spans="15:15">
      <c r="O2072" s="62"/>
    </row>
    <row r="2073" spans="15:15">
      <c r="O2073" s="62"/>
    </row>
    <row r="2074" spans="15:15">
      <c r="O2074" s="62"/>
    </row>
    <row r="2075" spans="15:15">
      <c r="O2075" s="62"/>
    </row>
    <row r="2076" spans="15:15">
      <c r="O2076" s="62"/>
    </row>
    <row r="2077" spans="15:15">
      <c r="O2077" s="62"/>
    </row>
    <row r="2078" spans="15:15">
      <c r="O2078" s="62"/>
    </row>
    <row r="2079" spans="15:15">
      <c r="O2079" s="62"/>
    </row>
    <row r="2080" spans="15:15">
      <c r="O2080" s="62"/>
    </row>
    <row r="2081" spans="15:15">
      <c r="O2081" s="62"/>
    </row>
    <row r="2082" spans="15:15">
      <c r="O2082" s="62"/>
    </row>
    <row r="2083" spans="15:15">
      <c r="O2083" s="62"/>
    </row>
    <row r="2084" spans="15:15">
      <c r="O2084" s="62"/>
    </row>
    <row r="2085" spans="15:15">
      <c r="O2085" s="62"/>
    </row>
    <row r="2086" spans="15:15">
      <c r="O2086" s="62"/>
    </row>
    <row r="2087" spans="15:15">
      <c r="O2087" s="62"/>
    </row>
    <row r="2088" spans="15:15">
      <c r="O2088" s="62"/>
    </row>
    <row r="2089" spans="15:15">
      <c r="O2089" s="62"/>
    </row>
    <row r="2090" spans="15:15">
      <c r="O2090" s="62"/>
    </row>
    <row r="2091" spans="15:15">
      <c r="O2091" s="62"/>
    </row>
    <row r="2092" spans="15:15">
      <c r="O2092" s="62"/>
    </row>
    <row r="2093" spans="15:15">
      <c r="O2093" s="62"/>
    </row>
    <row r="2094" spans="15:15">
      <c r="O2094" s="62"/>
    </row>
    <row r="2095" spans="15:15">
      <c r="O2095" s="62"/>
    </row>
    <row r="2096" spans="15:15">
      <c r="O2096" s="62"/>
    </row>
    <row r="2097" spans="15:15">
      <c r="O2097" s="62"/>
    </row>
    <row r="2098" spans="15:15">
      <c r="O2098" s="62"/>
    </row>
    <row r="2099" spans="15:15">
      <c r="O2099" s="62"/>
    </row>
    <row r="2100" spans="15:15">
      <c r="O2100" s="62"/>
    </row>
    <row r="2101" spans="15:15">
      <c r="O2101" s="62"/>
    </row>
    <row r="2102" spans="15:15">
      <c r="O2102" s="62"/>
    </row>
    <row r="2103" spans="15:15">
      <c r="O2103" s="62"/>
    </row>
    <row r="2104" spans="15:15">
      <c r="O2104" s="62"/>
    </row>
    <row r="2105" spans="15:15">
      <c r="O2105" s="62"/>
    </row>
    <row r="2106" spans="15:15">
      <c r="O2106" s="62"/>
    </row>
    <row r="2107" spans="15:15">
      <c r="O2107" s="62"/>
    </row>
    <row r="2108" spans="15:15">
      <c r="O2108" s="62"/>
    </row>
    <row r="2109" spans="15:15">
      <c r="O2109" s="62"/>
    </row>
    <row r="2110" spans="15:15">
      <c r="O2110" s="62"/>
    </row>
    <row r="2111" spans="15:15">
      <c r="O2111" s="62"/>
    </row>
    <row r="2112" spans="15:15">
      <c r="O2112" s="62"/>
    </row>
    <row r="2113" spans="15:15">
      <c r="O2113" s="62"/>
    </row>
    <row r="2114" spans="15:15">
      <c r="O2114" s="62"/>
    </row>
    <row r="2115" spans="15:15">
      <c r="O2115" s="62"/>
    </row>
    <row r="2116" spans="15:15">
      <c r="O2116" s="62"/>
    </row>
    <row r="2117" spans="15:15">
      <c r="O2117" s="62"/>
    </row>
    <row r="2118" spans="15:15">
      <c r="O2118" s="62"/>
    </row>
    <row r="2119" spans="15:15">
      <c r="O2119" s="62"/>
    </row>
    <row r="2120" spans="15:15">
      <c r="O2120" s="62"/>
    </row>
    <row r="2121" spans="15:15">
      <c r="O2121" s="62"/>
    </row>
    <row r="2122" spans="15:15">
      <c r="O2122" s="62"/>
    </row>
    <row r="2123" spans="15:15">
      <c r="O2123" s="62"/>
    </row>
    <row r="2124" spans="15:15">
      <c r="O2124" s="62"/>
    </row>
    <row r="2125" spans="15:15">
      <c r="O2125" s="62"/>
    </row>
    <row r="2126" spans="15:15">
      <c r="O2126" s="62"/>
    </row>
    <row r="2127" spans="15:15">
      <c r="O2127" s="62"/>
    </row>
    <row r="2128" spans="15:15">
      <c r="O2128" s="62"/>
    </row>
    <row r="2129" spans="15:15">
      <c r="O2129" s="62"/>
    </row>
    <row r="2130" spans="15:15">
      <c r="O2130" s="62"/>
    </row>
    <row r="2131" spans="15:15">
      <c r="O2131" s="62"/>
    </row>
    <row r="2132" spans="15:15">
      <c r="O2132" s="62"/>
    </row>
    <row r="2133" spans="15:15">
      <c r="O2133" s="62"/>
    </row>
    <row r="2134" spans="15:15">
      <c r="O2134" s="62"/>
    </row>
    <row r="2135" spans="15:15">
      <c r="O2135" s="62"/>
    </row>
    <row r="2136" spans="15:15">
      <c r="O2136" s="62"/>
    </row>
    <row r="2137" spans="15:15">
      <c r="O2137" s="62"/>
    </row>
    <row r="2138" spans="15:15">
      <c r="O2138" s="62"/>
    </row>
    <row r="2139" spans="15:15">
      <c r="O2139" s="62"/>
    </row>
    <row r="2140" spans="15:15">
      <c r="O2140" s="62"/>
    </row>
    <row r="2141" spans="15:15">
      <c r="O2141" s="62"/>
    </row>
    <row r="2142" spans="15:15">
      <c r="O2142" s="62"/>
    </row>
    <row r="2143" spans="15:15">
      <c r="O2143" s="62"/>
    </row>
    <row r="2144" spans="15:15">
      <c r="O2144" s="62"/>
    </row>
    <row r="2145" spans="15:15">
      <c r="O2145" s="62"/>
    </row>
    <row r="2146" spans="15:15">
      <c r="O2146" s="62"/>
    </row>
    <row r="2147" spans="15:15">
      <c r="O2147" s="62"/>
    </row>
    <row r="2148" spans="15:15">
      <c r="O2148" s="62"/>
    </row>
    <row r="2149" spans="15:15">
      <c r="O2149" s="62"/>
    </row>
    <row r="2150" spans="15:15">
      <c r="O2150" s="62"/>
    </row>
    <row r="2151" spans="15:15">
      <c r="O2151" s="62"/>
    </row>
    <row r="2152" spans="15:15">
      <c r="O2152" s="62"/>
    </row>
    <row r="2153" spans="15:15">
      <c r="O2153" s="62"/>
    </row>
    <row r="2154" spans="15:15">
      <c r="O2154" s="62"/>
    </row>
    <row r="2155" spans="15:15">
      <c r="O2155" s="62"/>
    </row>
    <row r="2156" spans="15:15">
      <c r="O2156" s="62"/>
    </row>
    <row r="2157" spans="15:15">
      <c r="O2157" s="62"/>
    </row>
    <row r="2158" spans="15:15">
      <c r="O2158" s="62"/>
    </row>
    <row r="2159" spans="15:15">
      <c r="O2159" s="62"/>
    </row>
    <row r="2160" spans="15:15">
      <c r="O2160" s="62"/>
    </row>
    <row r="2161" spans="15:15">
      <c r="O2161" s="62"/>
    </row>
    <row r="2162" spans="15:15">
      <c r="O2162" s="62"/>
    </row>
    <row r="2163" spans="15:15">
      <c r="O2163" s="62"/>
    </row>
    <row r="2164" spans="15:15">
      <c r="O2164" s="62"/>
    </row>
    <row r="2165" spans="15:15">
      <c r="O2165" s="62"/>
    </row>
    <row r="2166" spans="15:15">
      <c r="O2166" s="62"/>
    </row>
    <row r="2167" spans="15:15">
      <c r="O2167" s="62"/>
    </row>
    <row r="2168" spans="15:15">
      <c r="O2168" s="62"/>
    </row>
    <row r="2169" spans="15:15">
      <c r="O2169" s="62"/>
    </row>
    <row r="2170" spans="15:15">
      <c r="O2170" s="62"/>
    </row>
    <row r="2171" spans="15:15">
      <c r="O2171" s="62"/>
    </row>
    <row r="2172" spans="15:15">
      <c r="O2172" s="62"/>
    </row>
    <row r="2173" spans="15:15">
      <c r="O2173" s="62"/>
    </row>
    <row r="2174" spans="15:15">
      <c r="O2174" s="62"/>
    </row>
    <row r="2175" spans="15:15">
      <c r="O2175" s="62"/>
    </row>
    <row r="2176" spans="15:15">
      <c r="O2176" s="62"/>
    </row>
    <row r="2177" spans="15:15">
      <c r="O2177" s="62"/>
    </row>
    <row r="2178" spans="15:15">
      <c r="O2178" s="62"/>
    </row>
    <row r="2179" spans="15:15">
      <c r="O2179" s="62"/>
    </row>
    <row r="2180" spans="15:15">
      <c r="O2180" s="62"/>
    </row>
    <row r="2181" spans="15:15">
      <c r="O2181" s="62"/>
    </row>
    <row r="2182" spans="15:15">
      <c r="O2182" s="62"/>
    </row>
    <row r="2183" spans="15:15">
      <c r="O2183" s="62"/>
    </row>
    <row r="2184" spans="15:15">
      <c r="O2184" s="62"/>
    </row>
    <row r="2185" spans="15:15">
      <c r="O2185" s="62"/>
    </row>
    <row r="2186" spans="15:15">
      <c r="O2186" s="62"/>
    </row>
    <row r="2187" spans="15:15">
      <c r="O2187" s="62"/>
    </row>
    <row r="2188" spans="15:15">
      <c r="O2188" s="62"/>
    </row>
    <row r="2189" spans="15:15">
      <c r="O2189" s="62"/>
    </row>
    <row r="2190" spans="15:15">
      <c r="O2190" s="62"/>
    </row>
    <row r="2191" spans="15:15">
      <c r="O2191" s="62"/>
    </row>
    <row r="2192" spans="15:15">
      <c r="O2192" s="62"/>
    </row>
    <row r="2193" spans="15:15">
      <c r="O2193" s="62"/>
    </row>
    <row r="2194" spans="15:15">
      <c r="O2194" s="62"/>
    </row>
    <row r="2195" spans="15:15">
      <c r="O2195" s="62"/>
    </row>
    <row r="2196" spans="15:15">
      <c r="O2196" s="62"/>
    </row>
    <row r="2197" spans="15:15">
      <c r="O2197" s="62"/>
    </row>
    <row r="2198" spans="15:15">
      <c r="O2198" s="62"/>
    </row>
    <row r="2199" spans="15:15">
      <c r="O2199" s="62"/>
    </row>
    <row r="2200" spans="15:15">
      <c r="O2200" s="62"/>
    </row>
    <row r="2201" spans="15:15">
      <c r="O2201" s="62"/>
    </row>
    <row r="2202" spans="15:15">
      <c r="O2202" s="62"/>
    </row>
    <row r="2203" spans="15:15">
      <c r="O2203" s="62"/>
    </row>
    <row r="2204" spans="15:15">
      <c r="O2204" s="62"/>
    </row>
    <row r="2205" spans="15:15">
      <c r="O2205" s="62"/>
    </row>
    <row r="2206" spans="15:15">
      <c r="O2206" s="62"/>
    </row>
    <row r="2207" spans="15:15">
      <c r="O2207" s="62"/>
    </row>
    <row r="2208" spans="15:15">
      <c r="O2208" s="62"/>
    </row>
    <row r="2209" spans="15:15">
      <c r="O2209" s="62"/>
    </row>
    <row r="2210" spans="15:15">
      <c r="O2210" s="62"/>
    </row>
    <row r="2211" spans="15:15">
      <c r="O2211" s="62"/>
    </row>
    <row r="2212" spans="15:15">
      <c r="O2212" s="62"/>
    </row>
    <row r="2213" spans="15:15">
      <c r="O2213" s="62"/>
    </row>
    <row r="2214" spans="15:15">
      <c r="O2214" s="62"/>
    </row>
    <row r="2215" spans="15:15">
      <c r="O2215" s="62"/>
    </row>
    <row r="2216" spans="15:15">
      <c r="O2216" s="62"/>
    </row>
    <row r="2217" spans="15:15">
      <c r="O2217" s="62"/>
    </row>
    <row r="2218" spans="15:15">
      <c r="O2218" s="62"/>
    </row>
    <row r="2219" spans="15:15">
      <c r="O2219" s="62"/>
    </row>
    <row r="2220" spans="15:15">
      <c r="O2220" s="62"/>
    </row>
    <row r="2221" spans="15:15">
      <c r="O2221" s="62"/>
    </row>
    <row r="2222" spans="15:15">
      <c r="O2222" s="62"/>
    </row>
    <row r="2223" spans="15:15">
      <c r="O2223" s="62"/>
    </row>
    <row r="2224" spans="15:15">
      <c r="O2224" s="62"/>
    </row>
    <row r="2225" spans="15:15">
      <c r="O2225" s="62"/>
    </row>
    <row r="2226" spans="15:15">
      <c r="O2226" s="62"/>
    </row>
    <row r="2227" spans="15:15">
      <c r="O2227" s="62"/>
    </row>
    <row r="2228" spans="15:15">
      <c r="O2228" s="62"/>
    </row>
    <row r="2229" spans="15:15">
      <c r="O2229" s="62"/>
    </row>
    <row r="2230" spans="15:15">
      <c r="O2230" s="62"/>
    </row>
    <row r="2231" spans="15:15">
      <c r="O2231" s="62"/>
    </row>
    <row r="2232" spans="15:15">
      <c r="O2232" s="62"/>
    </row>
    <row r="2233" spans="15:15">
      <c r="O2233" s="62"/>
    </row>
    <row r="2234" spans="15:15">
      <c r="O2234" s="62"/>
    </row>
    <row r="2235" spans="15:15">
      <c r="O2235" s="62"/>
    </row>
    <row r="2236" spans="15:15">
      <c r="O2236" s="62"/>
    </row>
    <row r="2237" spans="15:15">
      <c r="O2237" s="62"/>
    </row>
    <row r="2238" spans="15:15">
      <c r="O2238" s="62"/>
    </row>
    <row r="2239" spans="15:15">
      <c r="O2239" s="62"/>
    </row>
    <row r="2240" spans="15:15">
      <c r="O2240" s="62"/>
    </row>
    <row r="2241" spans="15:15">
      <c r="O2241" s="62"/>
    </row>
    <row r="2242" spans="15:15">
      <c r="O2242" s="62"/>
    </row>
    <row r="2243" spans="15:15">
      <c r="O2243" s="62"/>
    </row>
    <row r="2244" spans="15:15">
      <c r="O2244" s="62"/>
    </row>
    <row r="2245" spans="15:15">
      <c r="O2245" s="62"/>
    </row>
    <row r="2246" spans="15:15">
      <c r="O2246" s="62"/>
    </row>
    <row r="2247" spans="15:15">
      <c r="O2247" s="62"/>
    </row>
    <row r="2248" spans="15:15">
      <c r="O2248" s="62"/>
    </row>
    <row r="2249" spans="15:15">
      <c r="O2249" s="62"/>
    </row>
    <row r="2250" spans="15:15">
      <c r="O2250" s="62"/>
    </row>
    <row r="2251" spans="15:15">
      <c r="O2251" s="62"/>
    </row>
    <row r="2252" spans="15:15">
      <c r="O2252" s="62"/>
    </row>
    <row r="2253" spans="15:15">
      <c r="O2253" s="62"/>
    </row>
    <row r="2254" spans="15:15">
      <c r="O2254" s="62"/>
    </row>
    <row r="2255" spans="15:15">
      <c r="O2255" s="62"/>
    </row>
    <row r="2256" spans="15:15">
      <c r="O2256" s="62"/>
    </row>
    <row r="2257" spans="15:15">
      <c r="O2257" s="62"/>
    </row>
    <row r="2258" spans="15:15">
      <c r="O2258" s="62"/>
    </row>
    <row r="2259" spans="15:15">
      <c r="O2259" s="62"/>
    </row>
    <row r="2260" spans="15:15">
      <c r="O2260" s="62"/>
    </row>
    <row r="2261" spans="15:15">
      <c r="O2261" s="62"/>
    </row>
    <row r="2262" spans="15:15">
      <c r="O2262" s="62"/>
    </row>
    <row r="2263" spans="15:15">
      <c r="O2263" s="62"/>
    </row>
    <row r="2264" spans="15:15">
      <c r="O2264" s="62"/>
    </row>
    <row r="2265" spans="15:15">
      <c r="O2265" s="62"/>
    </row>
    <row r="2266" spans="15:15">
      <c r="O2266" s="62"/>
    </row>
    <row r="2267" spans="15:15">
      <c r="O2267" s="62"/>
    </row>
    <row r="2268" spans="15:15">
      <c r="O2268" s="62"/>
    </row>
    <row r="2269" spans="15:15">
      <c r="O2269" s="62"/>
    </row>
    <row r="2270" spans="15:15">
      <c r="O2270" s="62"/>
    </row>
    <row r="2271" spans="15:15">
      <c r="O2271" s="62"/>
    </row>
    <row r="2272" spans="15:15">
      <c r="O2272" s="62"/>
    </row>
    <row r="2273" spans="15:15">
      <c r="O2273" s="62"/>
    </row>
    <row r="2274" spans="15:15">
      <c r="O2274" s="62"/>
    </row>
    <row r="2275" spans="15:15">
      <c r="O2275" s="62"/>
    </row>
    <row r="2276" spans="15:15">
      <c r="O2276" s="62"/>
    </row>
    <row r="2277" spans="15:15">
      <c r="O2277" s="62"/>
    </row>
    <row r="2278" spans="15:15">
      <c r="O2278" s="62"/>
    </row>
    <row r="2279" spans="15:15">
      <c r="O2279" s="62"/>
    </row>
    <row r="2280" spans="15:15">
      <c r="O2280" s="62"/>
    </row>
    <row r="2281" spans="15:15">
      <c r="O2281" s="62"/>
    </row>
    <row r="2282" spans="15:15">
      <c r="O2282" s="62"/>
    </row>
    <row r="2283" spans="15:15">
      <c r="O2283" s="62"/>
    </row>
    <row r="2284" spans="15:15">
      <c r="O2284" s="62"/>
    </row>
    <row r="2285" spans="15:15">
      <c r="O2285" s="62"/>
    </row>
    <row r="2286" spans="15:15">
      <c r="O2286" s="62"/>
    </row>
    <row r="2287" spans="15:15">
      <c r="O2287" s="62"/>
    </row>
    <row r="2288" spans="15:15">
      <c r="O2288" s="62"/>
    </row>
    <row r="2289" spans="15:15">
      <c r="O2289" s="62"/>
    </row>
    <row r="2290" spans="15:15">
      <c r="O2290" s="62"/>
    </row>
    <row r="2291" spans="15:15">
      <c r="O2291" s="62"/>
    </row>
    <row r="2292" spans="15:15">
      <c r="O2292" s="62"/>
    </row>
    <row r="2293" spans="15:15">
      <c r="O2293" s="62"/>
    </row>
    <row r="2294" spans="15:15">
      <c r="O2294" s="62"/>
    </row>
    <row r="2295" spans="15:15">
      <c r="O2295" s="62"/>
    </row>
    <row r="2296" spans="15:15">
      <c r="O2296" s="62"/>
    </row>
    <row r="2297" spans="15:15">
      <c r="O2297" s="62"/>
    </row>
    <row r="2298" spans="15:15">
      <c r="O2298" s="62"/>
    </row>
    <row r="2299" spans="15:15">
      <c r="O2299" s="62"/>
    </row>
    <row r="2300" spans="15:15">
      <c r="O2300" s="62"/>
    </row>
    <row r="2301" spans="15:15">
      <c r="O2301" s="62"/>
    </row>
    <row r="2302" spans="15:15">
      <c r="O2302" s="62"/>
    </row>
    <row r="2303" spans="15:15">
      <c r="O2303" s="62"/>
    </row>
    <row r="2304" spans="15:15">
      <c r="O2304" s="62"/>
    </row>
    <row r="2305" spans="15:15">
      <c r="O2305" s="62"/>
    </row>
    <row r="2306" spans="15:15">
      <c r="O2306" s="62"/>
    </row>
    <row r="2307" spans="15:15">
      <c r="O2307" s="62"/>
    </row>
    <row r="2308" spans="15:15">
      <c r="O2308" s="62"/>
    </row>
    <row r="2309" spans="15:15">
      <c r="O2309" s="62"/>
    </row>
    <row r="2310" spans="15:15">
      <c r="O2310" s="62"/>
    </row>
    <row r="2311" spans="15:15">
      <c r="O2311" s="62"/>
    </row>
    <row r="2312" spans="15:15">
      <c r="O2312" s="62"/>
    </row>
    <row r="2313" spans="15:15">
      <c r="O2313" s="62"/>
    </row>
    <row r="2314" spans="15:15">
      <c r="O2314" s="62"/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39"/>
  <sheetViews>
    <sheetView topLeftCell="A130" workbookViewId="0">
      <selection activeCell="A150" sqref="A150:D159"/>
    </sheetView>
  </sheetViews>
  <sheetFormatPr defaultRowHeight="12.75"/>
  <cols>
    <col min="1" max="1" width="19.7109375" style="52" customWidth="1"/>
    <col min="2" max="2" width="4.42578125" style="13" customWidth="1"/>
    <col min="3" max="3" width="12.7109375" style="52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52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189" t="s">
        <v>208</v>
      </c>
      <c r="I1" s="190" t="s">
        <v>102</v>
      </c>
      <c r="J1" s="191" t="s">
        <v>196</v>
      </c>
    </row>
    <row r="2" spans="1:16">
      <c r="I2" s="192" t="s">
        <v>113</v>
      </c>
      <c r="J2" s="193" t="s">
        <v>209</v>
      </c>
    </row>
    <row r="3" spans="1:16">
      <c r="A3" s="194" t="s">
        <v>210</v>
      </c>
      <c r="I3" s="192" t="s">
        <v>117</v>
      </c>
      <c r="J3" s="193" t="s">
        <v>211</v>
      </c>
    </row>
    <row r="4" spans="1:16">
      <c r="I4" s="192" t="s">
        <v>132</v>
      </c>
      <c r="J4" s="193" t="s">
        <v>211</v>
      </c>
    </row>
    <row r="5" spans="1:16" ht="13.5" thickBot="1">
      <c r="I5" s="195" t="s">
        <v>160</v>
      </c>
      <c r="J5" s="196" t="s">
        <v>212</v>
      </c>
    </row>
    <row r="10" spans="1:16" ht="13.5" thickBot="1"/>
    <row r="11" spans="1:16" ht="12.75" customHeight="1" thickBot="1">
      <c r="A11" s="52" t="str">
        <f t="shared" ref="A11:A42" si="0">P11</f>
        <v> APJS 13.379 </v>
      </c>
      <c r="B11" s="37" t="str">
        <f t="shared" ref="B11:B42" si="1">IF(H11=INT(H11),"I","II")</f>
        <v>II</v>
      </c>
      <c r="C11" s="52">
        <f t="shared" ref="C11:C42" si="2">1*G11</f>
        <v>37751.851000000002</v>
      </c>
      <c r="D11" s="13" t="str">
        <f t="shared" ref="D11:D42" si="3">VLOOKUP(F11,I$1:J$5,2,FALSE)</f>
        <v>vis</v>
      </c>
      <c r="E11" s="197">
        <f>VLOOKUP(C11,'Active 1'!C$21:E$965,3,FALSE)</f>
        <v>-43673.879068321243</v>
      </c>
      <c r="F11" s="37" t="s">
        <v>160</v>
      </c>
      <c r="G11" s="13" t="str">
        <f t="shared" ref="G11:G42" si="4">MID(I11,3,LEN(I11)-3)</f>
        <v>37751.851</v>
      </c>
      <c r="H11" s="52">
        <f t="shared" ref="H11:H42" si="5">1*K11</f>
        <v>-55302.5</v>
      </c>
      <c r="I11" s="198" t="s">
        <v>213</v>
      </c>
      <c r="J11" s="199" t="s">
        <v>214</v>
      </c>
      <c r="K11" s="198">
        <v>-55302.5</v>
      </c>
      <c r="L11" s="198" t="s">
        <v>215</v>
      </c>
      <c r="M11" s="199" t="s">
        <v>216</v>
      </c>
      <c r="N11" s="199"/>
      <c r="O11" s="200" t="s">
        <v>217</v>
      </c>
      <c r="P11" s="200" t="s">
        <v>218</v>
      </c>
    </row>
    <row r="12" spans="1:16" ht="12.75" customHeight="1" thickBot="1">
      <c r="A12" s="52" t="str">
        <f t="shared" si="0"/>
        <v> APJS 13.379 </v>
      </c>
      <c r="B12" s="37" t="str">
        <f t="shared" si="1"/>
        <v>I</v>
      </c>
      <c r="C12" s="52">
        <f t="shared" si="2"/>
        <v>37761.834000000003</v>
      </c>
      <c r="D12" s="13" t="str">
        <f t="shared" si="3"/>
        <v>vis</v>
      </c>
      <c r="E12" s="197">
        <f>VLOOKUP(C12,'Active 1'!C$21:E$965,3,FALSE)</f>
        <v>-43636.445339950769</v>
      </c>
      <c r="F12" s="37" t="s">
        <v>160</v>
      </c>
      <c r="G12" s="13" t="str">
        <f t="shared" si="4"/>
        <v>37761.834</v>
      </c>
      <c r="H12" s="52">
        <f t="shared" si="5"/>
        <v>-55265</v>
      </c>
      <c r="I12" s="198" t="s">
        <v>219</v>
      </c>
      <c r="J12" s="199" t="s">
        <v>220</v>
      </c>
      <c r="K12" s="198">
        <v>-55265</v>
      </c>
      <c r="L12" s="198" t="s">
        <v>221</v>
      </c>
      <c r="M12" s="199" t="s">
        <v>216</v>
      </c>
      <c r="N12" s="199"/>
      <c r="O12" s="200" t="s">
        <v>217</v>
      </c>
      <c r="P12" s="200" t="s">
        <v>218</v>
      </c>
    </row>
    <row r="13" spans="1:16" ht="12.75" customHeight="1" thickBot="1">
      <c r="A13" s="52" t="str">
        <f t="shared" si="0"/>
        <v> APJS 13.379 </v>
      </c>
      <c r="B13" s="37" t="str">
        <f t="shared" si="1"/>
        <v>II</v>
      </c>
      <c r="C13" s="52">
        <f t="shared" si="2"/>
        <v>37790.769999999997</v>
      </c>
      <c r="D13" s="13" t="str">
        <f t="shared" si="3"/>
        <v>vis</v>
      </c>
      <c r="E13" s="197">
        <f>VLOOKUP(C13,'Active 1'!C$21:E$965,3,FALSE)</f>
        <v>-43527.942648963312</v>
      </c>
      <c r="F13" s="37" t="s">
        <v>160</v>
      </c>
      <c r="G13" s="13" t="str">
        <f t="shared" si="4"/>
        <v>37790.770</v>
      </c>
      <c r="H13" s="52">
        <f t="shared" si="5"/>
        <v>-55156.5</v>
      </c>
      <c r="I13" s="198" t="s">
        <v>222</v>
      </c>
      <c r="J13" s="199" t="s">
        <v>223</v>
      </c>
      <c r="K13" s="198">
        <v>-55156.5</v>
      </c>
      <c r="L13" s="198" t="s">
        <v>224</v>
      </c>
      <c r="M13" s="199" t="s">
        <v>216</v>
      </c>
      <c r="N13" s="199"/>
      <c r="O13" s="200" t="s">
        <v>217</v>
      </c>
      <c r="P13" s="200" t="s">
        <v>218</v>
      </c>
    </row>
    <row r="14" spans="1:16" ht="12.75" customHeight="1" thickBot="1">
      <c r="A14" s="52" t="str">
        <f t="shared" si="0"/>
        <v> BBS 79 </v>
      </c>
      <c r="B14" s="37" t="str">
        <f t="shared" si="1"/>
        <v>I</v>
      </c>
      <c r="C14" s="52">
        <f t="shared" si="2"/>
        <v>46505.442000000003</v>
      </c>
      <c r="D14" s="13" t="str">
        <f t="shared" si="3"/>
        <v>vis</v>
      </c>
      <c r="E14" s="197">
        <f>VLOOKUP(C14,'Active 1'!C$21:E$965,3,FALSE)</f>
        <v>-10850.123908528192</v>
      </c>
      <c r="F14" s="37" t="s">
        <v>160</v>
      </c>
      <c r="G14" s="13" t="str">
        <f t="shared" si="4"/>
        <v>46505.442</v>
      </c>
      <c r="H14" s="52">
        <f t="shared" si="5"/>
        <v>-22479</v>
      </c>
      <c r="I14" s="198" t="s">
        <v>225</v>
      </c>
      <c r="J14" s="199" t="s">
        <v>226</v>
      </c>
      <c r="K14" s="198">
        <v>-22479</v>
      </c>
      <c r="L14" s="198" t="s">
        <v>227</v>
      </c>
      <c r="M14" s="199" t="s">
        <v>228</v>
      </c>
      <c r="N14" s="199"/>
      <c r="O14" s="200" t="s">
        <v>229</v>
      </c>
      <c r="P14" s="200" t="s">
        <v>230</v>
      </c>
    </row>
    <row r="15" spans="1:16" ht="12.75" customHeight="1" thickBot="1">
      <c r="A15" s="52" t="str">
        <f t="shared" si="0"/>
        <v> BRNO 31.61 </v>
      </c>
      <c r="B15" s="37" t="str">
        <f t="shared" si="1"/>
        <v>II</v>
      </c>
      <c r="C15" s="52">
        <f t="shared" si="2"/>
        <v>47609.404000000002</v>
      </c>
      <c r="D15" s="13" t="str">
        <f t="shared" si="3"/>
        <v>vis</v>
      </c>
      <c r="E15" s="197">
        <f>VLOOKUP(C15,'Active 1'!C$21:E$965,3,FALSE)</f>
        <v>-6710.5452608948444</v>
      </c>
      <c r="F15" s="37" t="s">
        <v>160</v>
      </c>
      <c r="G15" s="13" t="str">
        <f t="shared" si="4"/>
        <v>47609.404</v>
      </c>
      <c r="H15" s="52">
        <f t="shared" si="5"/>
        <v>-18339.5</v>
      </c>
      <c r="I15" s="198" t="s">
        <v>231</v>
      </c>
      <c r="J15" s="199" t="s">
        <v>232</v>
      </c>
      <c r="K15" s="198">
        <v>-18339.5</v>
      </c>
      <c r="L15" s="198" t="s">
        <v>233</v>
      </c>
      <c r="M15" s="199" t="s">
        <v>228</v>
      </c>
      <c r="N15" s="199"/>
      <c r="O15" s="200" t="s">
        <v>234</v>
      </c>
      <c r="P15" s="200" t="s">
        <v>235</v>
      </c>
    </row>
    <row r="16" spans="1:16" ht="12.75" customHeight="1" thickBot="1">
      <c r="A16" s="52" t="str">
        <f t="shared" si="0"/>
        <v> BRNO 31.61 </v>
      </c>
      <c r="B16" s="37" t="str">
        <f t="shared" si="1"/>
        <v>I</v>
      </c>
      <c r="C16" s="52">
        <f t="shared" si="2"/>
        <v>47609.544000000002</v>
      </c>
      <c r="D16" s="13" t="str">
        <f t="shared" si="3"/>
        <v>vis</v>
      </c>
      <c r="E16" s="197">
        <f>VLOOKUP(C16,'Active 1'!C$21:E$965,3,FALSE)</f>
        <v>-6710.0202962577769</v>
      </c>
      <c r="F16" s="37" t="s">
        <v>160</v>
      </c>
      <c r="G16" s="13" t="str">
        <f t="shared" si="4"/>
        <v>47609.544</v>
      </c>
      <c r="H16" s="52">
        <f t="shared" si="5"/>
        <v>-18339</v>
      </c>
      <c r="I16" s="198" t="s">
        <v>236</v>
      </c>
      <c r="J16" s="199" t="s">
        <v>237</v>
      </c>
      <c r="K16" s="198">
        <v>-18339</v>
      </c>
      <c r="L16" s="198" t="s">
        <v>238</v>
      </c>
      <c r="M16" s="199" t="s">
        <v>228</v>
      </c>
      <c r="N16" s="199"/>
      <c r="O16" s="200" t="s">
        <v>234</v>
      </c>
      <c r="P16" s="200" t="s">
        <v>235</v>
      </c>
    </row>
    <row r="17" spans="1:16" ht="12.75" customHeight="1" thickBot="1">
      <c r="A17" s="52" t="str">
        <f t="shared" si="0"/>
        <v> BRNO 30 </v>
      </c>
      <c r="B17" s="37" t="str">
        <f t="shared" si="1"/>
        <v>I</v>
      </c>
      <c r="C17" s="52">
        <f t="shared" si="2"/>
        <v>47613.535000000003</v>
      </c>
      <c r="D17" s="13" t="str">
        <f t="shared" si="3"/>
        <v>vis</v>
      </c>
      <c r="E17" s="197">
        <f>VLOOKUP(C17,'Active 1'!C$21:E$965,3,FALSE)</f>
        <v>-6695.0550543538784</v>
      </c>
      <c r="F17" s="37" t="s">
        <v>160</v>
      </c>
      <c r="G17" s="13" t="str">
        <f t="shared" si="4"/>
        <v>47613.535</v>
      </c>
      <c r="H17" s="52">
        <f t="shared" si="5"/>
        <v>-18324</v>
      </c>
      <c r="I17" s="198" t="s">
        <v>239</v>
      </c>
      <c r="J17" s="199" t="s">
        <v>240</v>
      </c>
      <c r="K17" s="198">
        <v>-18324</v>
      </c>
      <c r="L17" s="198" t="s">
        <v>241</v>
      </c>
      <c r="M17" s="199" t="s">
        <v>228</v>
      </c>
      <c r="N17" s="199"/>
      <c r="O17" s="200" t="s">
        <v>242</v>
      </c>
      <c r="P17" s="200" t="s">
        <v>243</v>
      </c>
    </row>
    <row r="18" spans="1:16" ht="12.75" customHeight="1" thickBot="1">
      <c r="A18" s="52" t="str">
        <f t="shared" si="0"/>
        <v> BRNO 31.61 </v>
      </c>
      <c r="B18" s="37" t="str">
        <f t="shared" si="1"/>
        <v>I</v>
      </c>
      <c r="C18" s="52">
        <f t="shared" si="2"/>
        <v>47613.542000000001</v>
      </c>
      <c r="D18" s="13" t="str">
        <f t="shared" si="3"/>
        <v>vis</v>
      </c>
      <c r="E18" s="197">
        <f>VLOOKUP(C18,'Active 1'!C$21:E$965,3,FALSE)</f>
        <v>-6695.0288061220326</v>
      </c>
      <c r="F18" s="37" t="s">
        <v>160</v>
      </c>
      <c r="G18" s="13" t="str">
        <f t="shared" si="4"/>
        <v>47613.542</v>
      </c>
      <c r="H18" s="52">
        <f t="shared" si="5"/>
        <v>-18324</v>
      </c>
      <c r="I18" s="198" t="s">
        <v>244</v>
      </c>
      <c r="J18" s="199" t="s">
        <v>245</v>
      </c>
      <c r="K18" s="198">
        <v>-18324</v>
      </c>
      <c r="L18" s="198" t="s">
        <v>246</v>
      </c>
      <c r="M18" s="199" t="s">
        <v>228</v>
      </c>
      <c r="N18" s="199"/>
      <c r="O18" s="200" t="s">
        <v>234</v>
      </c>
      <c r="P18" s="200" t="s">
        <v>235</v>
      </c>
    </row>
    <row r="19" spans="1:16" ht="12.75" customHeight="1" thickBot="1">
      <c r="A19" s="52" t="str">
        <f t="shared" si="0"/>
        <v> BRNO 30 </v>
      </c>
      <c r="B19" s="37" t="str">
        <f t="shared" si="1"/>
        <v>I</v>
      </c>
      <c r="C19" s="52">
        <f t="shared" si="2"/>
        <v>47613.555999999997</v>
      </c>
      <c r="D19" s="13" t="str">
        <f t="shared" si="3"/>
        <v>vis</v>
      </c>
      <c r="E19" s="197">
        <f>VLOOKUP(C19,'Active 1'!C$21:E$965,3,FALSE)</f>
        <v>-6694.976309658342</v>
      </c>
      <c r="F19" s="37" t="s">
        <v>160</v>
      </c>
      <c r="G19" s="13" t="str">
        <f t="shared" si="4"/>
        <v>47613.556</v>
      </c>
      <c r="H19" s="52">
        <f t="shared" si="5"/>
        <v>-18324</v>
      </c>
      <c r="I19" s="198" t="s">
        <v>247</v>
      </c>
      <c r="J19" s="199" t="s">
        <v>248</v>
      </c>
      <c r="K19" s="198">
        <v>-18324</v>
      </c>
      <c r="L19" s="198" t="s">
        <v>249</v>
      </c>
      <c r="M19" s="199" t="s">
        <v>228</v>
      </c>
      <c r="N19" s="199"/>
      <c r="O19" s="200" t="s">
        <v>250</v>
      </c>
      <c r="P19" s="200" t="s">
        <v>243</v>
      </c>
    </row>
    <row r="20" spans="1:16" ht="12.75" customHeight="1" thickBot="1">
      <c r="A20" s="52" t="str">
        <f t="shared" si="0"/>
        <v> BRNO 30 </v>
      </c>
      <c r="B20" s="37" t="str">
        <f t="shared" si="1"/>
        <v>II</v>
      </c>
      <c r="C20" s="52">
        <f t="shared" si="2"/>
        <v>47614.49</v>
      </c>
      <c r="D20" s="13" t="str">
        <f t="shared" si="3"/>
        <v>vis</v>
      </c>
      <c r="E20" s="197">
        <f>VLOOKUP(C20,'Active 1'!C$21:E$965,3,FALSE)</f>
        <v>-6691.4740455796018</v>
      </c>
      <c r="F20" s="37" t="s">
        <v>160</v>
      </c>
      <c r="G20" s="13" t="str">
        <f t="shared" si="4"/>
        <v>47614.490</v>
      </c>
      <c r="H20" s="52">
        <f t="shared" si="5"/>
        <v>-18320.5</v>
      </c>
      <c r="I20" s="198" t="s">
        <v>251</v>
      </c>
      <c r="J20" s="199" t="s">
        <v>252</v>
      </c>
      <c r="K20" s="198">
        <v>-18320.5</v>
      </c>
      <c r="L20" s="198" t="s">
        <v>253</v>
      </c>
      <c r="M20" s="199" t="s">
        <v>228</v>
      </c>
      <c r="N20" s="199"/>
      <c r="O20" s="200" t="s">
        <v>250</v>
      </c>
      <c r="P20" s="200" t="s">
        <v>243</v>
      </c>
    </row>
    <row r="21" spans="1:16" ht="12.75" customHeight="1" thickBot="1">
      <c r="A21" s="52" t="str">
        <f t="shared" si="0"/>
        <v> BRNO 30 </v>
      </c>
      <c r="B21" s="37" t="str">
        <f t="shared" si="1"/>
        <v>II</v>
      </c>
      <c r="C21" s="52">
        <f t="shared" si="2"/>
        <v>47626.470999999998</v>
      </c>
      <c r="D21" s="13" t="str">
        <f t="shared" si="3"/>
        <v>vis</v>
      </c>
      <c r="E21" s="197">
        <f>VLOOKUP(C21,'Active 1'!C$21:E$965,3,FALSE)</f>
        <v>-6646.5483218886657</v>
      </c>
      <c r="F21" s="37" t="s">
        <v>160</v>
      </c>
      <c r="G21" s="13" t="str">
        <f t="shared" si="4"/>
        <v>47626.471</v>
      </c>
      <c r="H21" s="52">
        <f t="shared" si="5"/>
        <v>-18275.5</v>
      </c>
      <c r="I21" s="198" t="s">
        <v>254</v>
      </c>
      <c r="J21" s="199" t="s">
        <v>255</v>
      </c>
      <c r="K21" s="198">
        <v>-18275.5</v>
      </c>
      <c r="L21" s="198" t="s">
        <v>256</v>
      </c>
      <c r="M21" s="199" t="s">
        <v>228</v>
      </c>
      <c r="N21" s="199"/>
      <c r="O21" s="200" t="s">
        <v>242</v>
      </c>
      <c r="P21" s="200" t="s">
        <v>243</v>
      </c>
    </row>
    <row r="22" spans="1:16" ht="12.75" customHeight="1" thickBot="1">
      <c r="A22" s="52" t="str">
        <f t="shared" si="0"/>
        <v> BRNO 30 </v>
      </c>
      <c r="B22" s="37" t="str">
        <f t="shared" si="1"/>
        <v>II</v>
      </c>
      <c r="C22" s="52">
        <f t="shared" si="2"/>
        <v>47626.483999999997</v>
      </c>
      <c r="D22" s="13" t="str">
        <f t="shared" si="3"/>
        <v>vis</v>
      </c>
      <c r="E22" s="197">
        <f>VLOOKUP(C22,'Active 1'!C$21:E$965,3,FALSE)</f>
        <v>-6646.49957517237</v>
      </c>
      <c r="F22" s="37" t="s">
        <v>160</v>
      </c>
      <c r="G22" s="13" t="str">
        <f t="shared" si="4"/>
        <v>47626.484</v>
      </c>
      <c r="H22" s="52">
        <f t="shared" si="5"/>
        <v>-18275.5</v>
      </c>
      <c r="I22" s="198" t="s">
        <v>257</v>
      </c>
      <c r="J22" s="199" t="s">
        <v>258</v>
      </c>
      <c r="K22" s="198">
        <v>-18275.5</v>
      </c>
      <c r="L22" s="198" t="s">
        <v>259</v>
      </c>
      <c r="M22" s="199" t="s">
        <v>228</v>
      </c>
      <c r="N22" s="199"/>
      <c r="O22" s="200" t="s">
        <v>250</v>
      </c>
      <c r="P22" s="200" t="s">
        <v>243</v>
      </c>
    </row>
    <row r="23" spans="1:16" ht="12.75" customHeight="1" thickBot="1">
      <c r="A23" s="52" t="str">
        <f t="shared" si="0"/>
        <v> BRNO 31.61 </v>
      </c>
      <c r="B23" s="37" t="str">
        <f t="shared" si="1"/>
        <v>II</v>
      </c>
      <c r="C23" s="52">
        <f t="shared" si="2"/>
        <v>47654.470999999998</v>
      </c>
      <c r="D23" s="13" t="str">
        <f t="shared" si="3"/>
        <v>vis</v>
      </c>
      <c r="E23" s="197">
        <f>VLOOKUP(C23,'Active 1'!C$21:E$965,3,FALSE)</f>
        <v>-6541.555394474738</v>
      </c>
      <c r="F23" s="37" t="s">
        <v>160</v>
      </c>
      <c r="G23" s="13" t="str">
        <f t="shared" si="4"/>
        <v>47654.471</v>
      </c>
      <c r="H23" s="52">
        <f t="shared" si="5"/>
        <v>-18170.5</v>
      </c>
      <c r="I23" s="198" t="s">
        <v>260</v>
      </c>
      <c r="J23" s="199" t="s">
        <v>261</v>
      </c>
      <c r="K23" s="198">
        <v>-18170.5</v>
      </c>
      <c r="L23" s="198" t="s">
        <v>241</v>
      </c>
      <c r="M23" s="199" t="s">
        <v>228</v>
      </c>
      <c r="N23" s="199"/>
      <c r="O23" s="200" t="s">
        <v>234</v>
      </c>
      <c r="P23" s="200" t="s">
        <v>235</v>
      </c>
    </row>
    <row r="24" spans="1:16" ht="12.75" customHeight="1" thickBot="1">
      <c r="A24" s="52" t="str">
        <f t="shared" si="0"/>
        <v> BRNO 31.61 </v>
      </c>
      <c r="B24" s="37" t="str">
        <f t="shared" si="1"/>
        <v>I</v>
      </c>
      <c r="C24" s="52">
        <f t="shared" si="2"/>
        <v>47663.411</v>
      </c>
      <c r="D24" s="13" t="str">
        <f t="shared" si="3"/>
        <v>vis</v>
      </c>
      <c r="E24" s="197">
        <f>VLOOKUP(C24,'Active 1'!C$21:E$965,3,FALSE)</f>
        <v>-6508.0326526504259</v>
      </c>
      <c r="F24" s="37" t="s">
        <v>160</v>
      </c>
      <c r="G24" s="13" t="str">
        <f t="shared" si="4"/>
        <v>47663.411</v>
      </c>
      <c r="H24" s="52">
        <f t="shared" si="5"/>
        <v>-18137</v>
      </c>
      <c r="I24" s="198" t="s">
        <v>262</v>
      </c>
      <c r="J24" s="199" t="s">
        <v>263</v>
      </c>
      <c r="K24" s="198">
        <v>-18137</v>
      </c>
      <c r="L24" s="198" t="s">
        <v>264</v>
      </c>
      <c r="M24" s="199" t="s">
        <v>228</v>
      </c>
      <c r="N24" s="199"/>
      <c r="O24" s="200" t="s">
        <v>234</v>
      </c>
      <c r="P24" s="200" t="s">
        <v>235</v>
      </c>
    </row>
    <row r="25" spans="1:16" ht="12.75" customHeight="1" thickBot="1">
      <c r="A25" s="52" t="str">
        <f t="shared" si="0"/>
        <v> BRNO 30 </v>
      </c>
      <c r="B25" s="37" t="str">
        <f t="shared" si="1"/>
        <v>I</v>
      </c>
      <c r="C25" s="52">
        <f t="shared" si="2"/>
        <v>47663.413999999997</v>
      </c>
      <c r="D25" s="13" t="str">
        <f t="shared" si="3"/>
        <v>vis</v>
      </c>
      <c r="E25" s="197">
        <f>VLOOKUP(C25,'Active 1'!C$21:E$965,3,FALSE)</f>
        <v>-6508.0214034082137</v>
      </c>
      <c r="F25" s="37" t="s">
        <v>160</v>
      </c>
      <c r="G25" s="13" t="str">
        <f t="shared" si="4"/>
        <v>47663.414</v>
      </c>
      <c r="H25" s="52">
        <f t="shared" si="5"/>
        <v>-18137</v>
      </c>
      <c r="I25" s="198" t="s">
        <v>265</v>
      </c>
      <c r="J25" s="199" t="s">
        <v>266</v>
      </c>
      <c r="K25" s="198">
        <v>-18137</v>
      </c>
      <c r="L25" s="198" t="s">
        <v>267</v>
      </c>
      <c r="M25" s="199" t="s">
        <v>228</v>
      </c>
      <c r="N25" s="199"/>
      <c r="O25" s="200" t="s">
        <v>242</v>
      </c>
      <c r="P25" s="200" t="s">
        <v>243</v>
      </c>
    </row>
    <row r="26" spans="1:16" ht="12.75" customHeight="1" thickBot="1">
      <c r="A26" s="52" t="str">
        <f t="shared" si="0"/>
        <v> BRNO 30 </v>
      </c>
      <c r="B26" s="37" t="str">
        <f t="shared" si="1"/>
        <v>I</v>
      </c>
      <c r="C26" s="52">
        <f t="shared" si="2"/>
        <v>47663.413999999997</v>
      </c>
      <c r="D26" s="13" t="str">
        <f t="shared" si="3"/>
        <v>vis</v>
      </c>
      <c r="E26" s="197">
        <f>VLOOKUP(C26,'Active 1'!C$21:E$965,3,FALSE)</f>
        <v>-6508.0214034082137</v>
      </c>
      <c r="F26" s="37" t="s">
        <v>160</v>
      </c>
      <c r="G26" s="13" t="str">
        <f t="shared" si="4"/>
        <v>47663.414</v>
      </c>
      <c r="H26" s="52">
        <f t="shared" si="5"/>
        <v>-18137</v>
      </c>
      <c r="I26" s="198" t="s">
        <v>265</v>
      </c>
      <c r="J26" s="199" t="s">
        <v>266</v>
      </c>
      <c r="K26" s="198">
        <v>-18137</v>
      </c>
      <c r="L26" s="198" t="s">
        <v>267</v>
      </c>
      <c r="M26" s="199" t="s">
        <v>228</v>
      </c>
      <c r="N26" s="199"/>
      <c r="O26" s="200" t="s">
        <v>250</v>
      </c>
      <c r="P26" s="200" t="s">
        <v>243</v>
      </c>
    </row>
    <row r="27" spans="1:16" ht="12.75" customHeight="1" thickBot="1">
      <c r="A27" s="52" t="str">
        <f t="shared" si="0"/>
        <v> BRNO 31.61 </v>
      </c>
      <c r="B27" s="37" t="str">
        <f t="shared" si="1"/>
        <v>II</v>
      </c>
      <c r="C27" s="52">
        <f t="shared" si="2"/>
        <v>47669.404000000002</v>
      </c>
      <c r="D27" s="13" t="str">
        <f t="shared" si="3"/>
        <v>vis</v>
      </c>
      <c r="E27" s="197">
        <f>VLOOKUP(C27,'Active 1'!C$21:E$965,3,FALSE)</f>
        <v>-6485.5604164364295</v>
      </c>
      <c r="F27" s="37" t="s">
        <v>160</v>
      </c>
      <c r="G27" s="13" t="str">
        <f t="shared" si="4"/>
        <v>47669.404</v>
      </c>
      <c r="H27" s="52">
        <f t="shared" si="5"/>
        <v>-18114.5</v>
      </c>
      <c r="I27" s="198" t="s">
        <v>268</v>
      </c>
      <c r="J27" s="199" t="s">
        <v>269</v>
      </c>
      <c r="K27" s="198">
        <v>-18114.5</v>
      </c>
      <c r="L27" s="198" t="s">
        <v>270</v>
      </c>
      <c r="M27" s="199" t="s">
        <v>228</v>
      </c>
      <c r="N27" s="199"/>
      <c r="O27" s="200" t="s">
        <v>234</v>
      </c>
      <c r="P27" s="200" t="s">
        <v>235</v>
      </c>
    </row>
    <row r="28" spans="1:16" ht="12.75" customHeight="1" thickBot="1">
      <c r="A28" s="52" t="str">
        <f t="shared" si="0"/>
        <v> BRNO 30 </v>
      </c>
      <c r="B28" s="37" t="str">
        <f t="shared" si="1"/>
        <v>II</v>
      </c>
      <c r="C28" s="52">
        <f t="shared" si="2"/>
        <v>47669.411999999997</v>
      </c>
      <c r="D28" s="13" t="str">
        <f t="shared" si="3"/>
        <v>vis</v>
      </c>
      <c r="E28" s="197">
        <f>VLOOKUP(C28,'Active 1'!C$21:E$965,3,FALSE)</f>
        <v>-6485.5304184571896</v>
      </c>
      <c r="F28" s="37" t="s">
        <v>160</v>
      </c>
      <c r="G28" s="13" t="str">
        <f t="shared" si="4"/>
        <v>47669.412</v>
      </c>
      <c r="H28" s="52">
        <f t="shared" si="5"/>
        <v>-18114.5</v>
      </c>
      <c r="I28" s="198" t="s">
        <v>271</v>
      </c>
      <c r="J28" s="199" t="s">
        <v>272</v>
      </c>
      <c r="K28" s="198">
        <v>-18114.5</v>
      </c>
      <c r="L28" s="198" t="s">
        <v>246</v>
      </c>
      <c r="M28" s="199" t="s">
        <v>228</v>
      </c>
      <c r="N28" s="199"/>
      <c r="O28" s="200" t="s">
        <v>242</v>
      </c>
      <c r="P28" s="200" t="s">
        <v>243</v>
      </c>
    </row>
    <row r="29" spans="1:16" ht="12.75" customHeight="1" thickBot="1">
      <c r="A29" s="52" t="str">
        <f t="shared" si="0"/>
        <v> BRNO 30 </v>
      </c>
      <c r="B29" s="37" t="str">
        <f t="shared" si="1"/>
        <v>II</v>
      </c>
      <c r="C29" s="52">
        <f t="shared" si="2"/>
        <v>47669.413</v>
      </c>
      <c r="D29" s="13" t="str">
        <f t="shared" si="3"/>
        <v>vis</v>
      </c>
      <c r="E29" s="197">
        <f>VLOOKUP(C29,'Active 1'!C$21:E$965,3,FALSE)</f>
        <v>-6485.5266687097674</v>
      </c>
      <c r="F29" s="37" t="s">
        <v>160</v>
      </c>
      <c r="G29" s="13" t="str">
        <f t="shared" si="4"/>
        <v>47669.413</v>
      </c>
      <c r="H29" s="52">
        <f t="shared" si="5"/>
        <v>-18114.5</v>
      </c>
      <c r="I29" s="198" t="s">
        <v>273</v>
      </c>
      <c r="J29" s="199" t="s">
        <v>274</v>
      </c>
      <c r="K29" s="198">
        <v>-18114.5</v>
      </c>
      <c r="L29" s="198" t="s">
        <v>275</v>
      </c>
      <c r="M29" s="199" t="s">
        <v>228</v>
      </c>
      <c r="N29" s="199"/>
      <c r="O29" s="200" t="s">
        <v>250</v>
      </c>
      <c r="P29" s="200" t="s">
        <v>243</v>
      </c>
    </row>
    <row r="30" spans="1:16" ht="12.75" customHeight="1" thickBot="1">
      <c r="A30" s="52" t="str">
        <f t="shared" si="0"/>
        <v> BRNO 31.61 </v>
      </c>
      <c r="B30" s="37" t="str">
        <f t="shared" si="1"/>
        <v>I</v>
      </c>
      <c r="C30" s="52">
        <f t="shared" si="2"/>
        <v>47918.627999999997</v>
      </c>
      <c r="D30" s="13" t="str">
        <f t="shared" si="3"/>
        <v>vis</v>
      </c>
      <c r="E30" s="197">
        <f>VLOOKUP(C30,'Active 1'!C$21:E$965,3,FALSE)</f>
        <v>-5551.0333685147143</v>
      </c>
      <c r="F30" s="37" t="s">
        <v>160</v>
      </c>
      <c r="G30" s="13" t="str">
        <f t="shared" si="4"/>
        <v>47918.628</v>
      </c>
      <c r="H30" s="52">
        <f t="shared" si="5"/>
        <v>-17180</v>
      </c>
      <c r="I30" s="198" t="s">
        <v>276</v>
      </c>
      <c r="J30" s="199" t="s">
        <v>277</v>
      </c>
      <c r="K30" s="198">
        <v>-17180</v>
      </c>
      <c r="L30" s="198" t="s">
        <v>278</v>
      </c>
      <c r="M30" s="199" t="s">
        <v>228</v>
      </c>
      <c r="N30" s="199"/>
      <c r="O30" s="200" t="s">
        <v>234</v>
      </c>
      <c r="P30" s="200" t="s">
        <v>235</v>
      </c>
    </row>
    <row r="31" spans="1:16" ht="12.75" customHeight="1" thickBot="1">
      <c r="A31" s="52" t="str">
        <f t="shared" si="0"/>
        <v> BRNO 31.61 </v>
      </c>
      <c r="B31" s="37" t="str">
        <f t="shared" si="1"/>
        <v>II</v>
      </c>
      <c r="C31" s="52">
        <f t="shared" si="2"/>
        <v>47943.561000000002</v>
      </c>
      <c r="D31" s="13" t="str">
        <f t="shared" si="3"/>
        <v>vis</v>
      </c>
      <c r="E31" s="197">
        <f>VLOOKUP(C31,'Active 1'!C$21:E$965,3,FALSE)</f>
        <v>-5457.540916400003</v>
      </c>
      <c r="F31" s="37" t="s">
        <v>160</v>
      </c>
      <c r="G31" s="13" t="str">
        <f t="shared" si="4"/>
        <v>47943.561</v>
      </c>
      <c r="H31" s="52">
        <f t="shared" si="5"/>
        <v>-17086.5</v>
      </c>
      <c r="I31" s="198" t="s">
        <v>279</v>
      </c>
      <c r="J31" s="199" t="s">
        <v>280</v>
      </c>
      <c r="K31" s="198">
        <v>-17086.5</v>
      </c>
      <c r="L31" s="198" t="s">
        <v>233</v>
      </c>
      <c r="M31" s="199" t="s">
        <v>228</v>
      </c>
      <c r="N31" s="199"/>
      <c r="O31" s="200" t="s">
        <v>234</v>
      </c>
      <c r="P31" s="200" t="s">
        <v>235</v>
      </c>
    </row>
    <row r="32" spans="1:16" ht="12.75" customHeight="1" thickBot="1">
      <c r="A32" s="52" t="str">
        <f t="shared" si="0"/>
        <v> BRNO 31.61 </v>
      </c>
      <c r="B32" s="37" t="str">
        <f t="shared" si="1"/>
        <v>II</v>
      </c>
      <c r="C32" s="52">
        <f t="shared" si="2"/>
        <v>47946.502999999997</v>
      </c>
      <c r="D32" s="13" t="str">
        <f t="shared" si="3"/>
        <v>vis</v>
      </c>
      <c r="E32" s="197">
        <f>VLOOKUP(C32,'Active 1'!C$21:E$965,3,FALSE)</f>
        <v>-5446.5091595267422</v>
      </c>
      <c r="F32" s="37" t="s">
        <v>160</v>
      </c>
      <c r="G32" s="13" t="str">
        <f t="shared" si="4"/>
        <v>47946.503</v>
      </c>
      <c r="H32" s="52">
        <f t="shared" si="5"/>
        <v>-17075.5</v>
      </c>
      <c r="I32" s="198" t="s">
        <v>281</v>
      </c>
      <c r="J32" s="199" t="s">
        <v>282</v>
      </c>
      <c r="K32" s="198">
        <v>-17075.5</v>
      </c>
      <c r="L32" s="198" t="s">
        <v>283</v>
      </c>
      <c r="M32" s="199" t="s">
        <v>228</v>
      </c>
      <c r="N32" s="199"/>
      <c r="O32" s="200" t="s">
        <v>234</v>
      </c>
      <c r="P32" s="200" t="s">
        <v>235</v>
      </c>
    </row>
    <row r="33" spans="1:16" ht="12.75" customHeight="1" thickBot="1">
      <c r="A33" s="52" t="str">
        <f t="shared" si="0"/>
        <v> BRNO 31.61 </v>
      </c>
      <c r="B33" s="37" t="str">
        <f t="shared" si="1"/>
        <v>I</v>
      </c>
      <c r="C33" s="52">
        <f t="shared" si="2"/>
        <v>47946.633999999998</v>
      </c>
      <c r="D33" s="13" t="str">
        <f t="shared" si="3"/>
        <v>vis</v>
      </c>
      <c r="E33" s="197">
        <f>VLOOKUP(C33,'Active 1'!C$21:E$965,3,FALSE)</f>
        <v>-5446.0179426163368</v>
      </c>
      <c r="F33" s="37" t="s">
        <v>160</v>
      </c>
      <c r="G33" s="13" t="str">
        <f t="shared" si="4"/>
        <v>47946.634</v>
      </c>
      <c r="H33" s="52">
        <f t="shared" si="5"/>
        <v>-17075</v>
      </c>
      <c r="I33" s="198" t="s">
        <v>284</v>
      </c>
      <c r="J33" s="199" t="s">
        <v>285</v>
      </c>
      <c r="K33" s="198">
        <v>-17075</v>
      </c>
      <c r="L33" s="198" t="s">
        <v>267</v>
      </c>
      <c r="M33" s="199" t="s">
        <v>228</v>
      </c>
      <c r="N33" s="199"/>
      <c r="O33" s="200" t="s">
        <v>234</v>
      </c>
      <c r="P33" s="200" t="s">
        <v>235</v>
      </c>
    </row>
    <row r="34" spans="1:16" ht="12.75" customHeight="1" thickBot="1">
      <c r="A34" s="52" t="str">
        <f t="shared" si="0"/>
        <v> BRNO 31.61 </v>
      </c>
      <c r="B34" s="37" t="str">
        <f t="shared" si="1"/>
        <v>II</v>
      </c>
      <c r="C34" s="52">
        <f t="shared" si="2"/>
        <v>47947.557999999997</v>
      </c>
      <c r="D34" s="13" t="str">
        <f t="shared" si="3"/>
        <v>vis</v>
      </c>
      <c r="E34" s="197">
        <f>VLOOKUP(C34,'Active 1'!C$21:E$965,3,FALSE)</f>
        <v>-5442.553176011681</v>
      </c>
      <c r="F34" s="37" t="s">
        <v>160</v>
      </c>
      <c r="G34" s="13" t="str">
        <f t="shared" si="4"/>
        <v>47947.558</v>
      </c>
      <c r="H34" s="52">
        <f t="shared" si="5"/>
        <v>-17071.5</v>
      </c>
      <c r="I34" s="198" t="s">
        <v>286</v>
      </c>
      <c r="J34" s="199" t="s">
        <v>287</v>
      </c>
      <c r="K34" s="198">
        <v>-17071.5</v>
      </c>
      <c r="L34" s="198" t="s">
        <v>241</v>
      </c>
      <c r="M34" s="199" t="s">
        <v>228</v>
      </c>
      <c r="N34" s="199"/>
      <c r="O34" s="200" t="s">
        <v>234</v>
      </c>
      <c r="P34" s="200" t="s">
        <v>235</v>
      </c>
    </row>
    <row r="35" spans="1:16" ht="12.75" customHeight="1" thickBot="1">
      <c r="A35" s="52" t="str">
        <f t="shared" si="0"/>
        <v> BRNO 31 </v>
      </c>
      <c r="B35" s="37" t="str">
        <f t="shared" si="1"/>
        <v>I</v>
      </c>
      <c r="C35" s="52">
        <f t="shared" si="2"/>
        <v>47967.438000000002</v>
      </c>
      <c r="D35" s="13" t="str">
        <f t="shared" si="3"/>
        <v>vis</v>
      </c>
      <c r="E35" s="197">
        <f>VLOOKUP(C35,'Active 1'!C$21:E$965,3,FALSE)</f>
        <v>-5368.0081975477751</v>
      </c>
      <c r="F35" s="37" t="s">
        <v>160</v>
      </c>
      <c r="G35" s="13" t="str">
        <f t="shared" si="4"/>
        <v>47967.438</v>
      </c>
      <c r="H35" s="52">
        <f t="shared" si="5"/>
        <v>-16997</v>
      </c>
      <c r="I35" s="198" t="s">
        <v>288</v>
      </c>
      <c r="J35" s="199" t="s">
        <v>289</v>
      </c>
      <c r="K35" s="198">
        <v>-16997</v>
      </c>
      <c r="L35" s="198" t="s">
        <v>283</v>
      </c>
      <c r="M35" s="199" t="s">
        <v>228</v>
      </c>
      <c r="N35" s="199"/>
      <c r="O35" s="200" t="s">
        <v>242</v>
      </c>
      <c r="P35" s="200" t="s">
        <v>290</v>
      </c>
    </row>
    <row r="36" spans="1:16" ht="12.75" customHeight="1" thickBot="1">
      <c r="A36" s="52" t="str">
        <f t="shared" si="0"/>
        <v> BRNO 31.61 </v>
      </c>
      <c r="B36" s="37" t="str">
        <f t="shared" si="1"/>
        <v>I</v>
      </c>
      <c r="C36" s="52">
        <f t="shared" si="2"/>
        <v>47967.442000000003</v>
      </c>
      <c r="D36" s="13" t="str">
        <f t="shared" si="3"/>
        <v>vis</v>
      </c>
      <c r="E36" s="197">
        <f>VLOOKUP(C36,'Active 1'!C$21:E$965,3,FALSE)</f>
        <v>-5367.9931985581416</v>
      </c>
      <c r="F36" s="37" t="s">
        <v>160</v>
      </c>
      <c r="G36" s="13" t="str">
        <f t="shared" si="4"/>
        <v>47967.442</v>
      </c>
      <c r="H36" s="52">
        <f t="shared" si="5"/>
        <v>-16997</v>
      </c>
      <c r="I36" s="198" t="s">
        <v>291</v>
      </c>
      <c r="J36" s="199" t="s">
        <v>292</v>
      </c>
      <c r="K36" s="198">
        <v>-16997</v>
      </c>
      <c r="L36" s="198" t="s">
        <v>293</v>
      </c>
      <c r="M36" s="199" t="s">
        <v>228</v>
      </c>
      <c r="N36" s="199"/>
      <c r="O36" s="200" t="s">
        <v>234</v>
      </c>
      <c r="P36" s="200" t="s">
        <v>235</v>
      </c>
    </row>
    <row r="37" spans="1:16" ht="12.75" customHeight="1" thickBot="1">
      <c r="A37" s="52" t="str">
        <f t="shared" si="0"/>
        <v> BRNO 31.61 </v>
      </c>
      <c r="B37" s="37" t="str">
        <f t="shared" si="1"/>
        <v>II</v>
      </c>
      <c r="C37" s="52">
        <f t="shared" si="2"/>
        <v>47967.561999999998</v>
      </c>
      <c r="D37" s="13" t="str">
        <f t="shared" si="3"/>
        <v>vis</v>
      </c>
      <c r="E37" s="197">
        <f>VLOOKUP(C37,'Active 1'!C$21:E$965,3,FALSE)</f>
        <v>-5367.5432288692427</v>
      </c>
      <c r="F37" s="37" t="s">
        <v>160</v>
      </c>
      <c r="G37" s="13" t="str">
        <f t="shared" si="4"/>
        <v>47967.562</v>
      </c>
      <c r="H37" s="52">
        <f t="shared" si="5"/>
        <v>-16996.5</v>
      </c>
      <c r="I37" s="198" t="s">
        <v>294</v>
      </c>
      <c r="J37" s="199" t="s">
        <v>295</v>
      </c>
      <c r="K37" s="198">
        <v>-16996.5</v>
      </c>
      <c r="L37" s="198" t="s">
        <v>233</v>
      </c>
      <c r="M37" s="199" t="s">
        <v>228</v>
      </c>
      <c r="N37" s="199"/>
      <c r="O37" s="200" t="s">
        <v>234</v>
      </c>
      <c r="P37" s="200" t="s">
        <v>235</v>
      </c>
    </row>
    <row r="38" spans="1:16" ht="12.75" customHeight="1" thickBot="1">
      <c r="A38" s="52" t="str">
        <f t="shared" si="0"/>
        <v> BRNO 31 </v>
      </c>
      <c r="B38" s="37" t="str">
        <f t="shared" si="1"/>
        <v>II</v>
      </c>
      <c r="C38" s="52">
        <f t="shared" si="2"/>
        <v>47967.578999999998</v>
      </c>
      <c r="D38" s="13" t="str">
        <f t="shared" si="3"/>
        <v>vis</v>
      </c>
      <c r="E38" s="197">
        <f>VLOOKUP(C38,'Active 1'!C$21:E$965,3,FALSE)</f>
        <v>-5367.4794831633135</v>
      </c>
      <c r="F38" s="37" t="s">
        <v>160</v>
      </c>
      <c r="G38" s="13" t="str">
        <f t="shared" si="4"/>
        <v>47967.579</v>
      </c>
      <c r="H38" s="52">
        <f t="shared" si="5"/>
        <v>-16996.5</v>
      </c>
      <c r="I38" s="198" t="s">
        <v>296</v>
      </c>
      <c r="J38" s="199" t="s">
        <v>297</v>
      </c>
      <c r="K38" s="198">
        <v>-16996.5</v>
      </c>
      <c r="L38" s="198" t="s">
        <v>298</v>
      </c>
      <c r="M38" s="199" t="s">
        <v>228</v>
      </c>
      <c r="N38" s="199"/>
      <c r="O38" s="200" t="s">
        <v>242</v>
      </c>
      <c r="P38" s="200" t="s">
        <v>290</v>
      </c>
    </row>
    <row r="39" spans="1:16" ht="12.75" customHeight="1" thickBot="1">
      <c r="A39" s="52" t="str">
        <f t="shared" si="0"/>
        <v> BRNO 31 </v>
      </c>
      <c r="B39" s="37" t="str">
        <f t="shared" si="1"/>
        <v>I</v>
      </c>
      <c r="C39" s="52">
        <f t="shared" si="2"/>
        <v>47968.485000000001</v>
      </c>
      <c r="D39" s="13" t="str">
        <f t="shared" si="3"/>
        <v>vis</v>
      </c>
      <c r="E39" s="197">
        <f>VLOOKUP(C39,'Active 1'!C$21:E$965,3,FALSE)</f>
        <v>-5364.082212011981</v>
      </c>
      <c r="F39" s="37" t="s">
        <v>160</v>
      </c>
      <c r="G39" s="13" t="str">
        <f t="shared" si="4"/>
        <v>47968.485</v>
      </c>
      <c r="H39" s="52">
        <f t="shared" si="5"/>
        <v>-16993</v>
      </c>
      <c r="I39" s="198" t="s">
        <v>299</v>
      </c>
      <c r="J39" s="199" t="s">
        <v>300</v>
      </c>
      <c r="K39" s="198">
        <v>-16993</v>
      </c>
      <c r="L39" s="198" t="s">
        <v>301</v>
      </c>
      <c r="M39" s="199" t="s">
        <v>228</v>
      </c>
      <c r="N39" s="199"/>
      <c r="O39" s="200" t="s">
        <v>242</v>
      </c>
      <c r="P39" s="200" t="s">
        <v>290</v>
      </c>
    </row>
    <row r="40" spans="1:16" ht="12.75" customHeight="1" thickBot="1">
      <c r="A40" s="52" t="str">
        <f t="shared" si="0"/>
        <v> BRNO 31.61 </v>
      </c>
      <c r="B40" s="37" t="str">
        <f t="shared" si="1"/>
        <v>I</v>
      </c>
      <c r="C40" s="52">
        <f t="shared" si="2"/>
        <v>47968.499000000003</v>
      </c>
      <c r="D40" s="13" t="str">
        <f t="shared" si="3"/>
        <v>vis</v>
      </c>
      <c r="E40" s="197">
        <f>VLOOKUP(C40,'Active 1'!C$21:E$965,3,FALSE)</f>
        <v>-5364.0297155482631</v>
      </c>
      <c r="F40" s="37" t="s">
        <v>160</v>
      </c>
      <c r="G40" s="13" t="str">
        <f t="shared" si="4"/>
        <v>47968.499</v>
      </c>
      <c r="H40" s="52">
        <f t="shared" si="5"/>
        <v>-16993</v>
      </c>
      <c r="I40" s="198" t="s">
        <v>302</v>
      </c>
      <c r="J40" s="199" t="s">
        <v>303</v>
      </c>
      <c r="K40" s="198">
        <v>-16993</v>
      </c>
      <c r="L40" s="198" t="s">
        <v>264</v>
      </c>
      <c r="M40" s="199" t="s">
        <v>228</v>
      </c>
      <c r="N40" s="199"/>
      <c r="O40" s="200" t="s">
        <v>234</v>
      </c>
      <c r="P40" s="200" t="s">
        <v>235</v>
      </c>
    </row>
    <row r="41" spans="1:16" ht="12.75" customHeight="1" thickBot="1">
      <c r="A41" s="52" t="str">
        <f t="shared" si="0"/>
        <v> BRNO 31 </v>
      </c>
      <c r="B41" s="37" t="str">
        <f t="shared" si="1"/>
        <v>II</v>
      </c>
      <c r="C41" s="52">
        <f t="shared" si="2"/>
        <v>47969.430999999997</v>
      </c>
      <c r="D41" s="13" t="str">
        <f t="shared" si="3"/>
        <v>vis</v>
      </c>
      <c r="E41" s="197">
        <f>VLOOKUP(C41,'Active 1'!C$21:E$965,3,FALSE)</f>
        <v>-5360.5349509643675</v>
      </c>
      <c r="F41" s="37" t="s">
        <v>160</v>
      </c>
      <c r="G41" s="13" t="str">
        <f t="shared" si="4"/>
        <v>47969.431</v>
      </c>
      <c r="H41" s="52">
        <f t="shared" si="5"/>
        <v>-16989.5</v>
      </c>
      <c r="I41" s="198" t="s">
        <v>304</v>
      </c>
      <c r="J41" s="199" t="s">
        <v>305</v>
      </c>
      <c r="K41" s="198">
        <v>-16989.5</v>
      </c>
      <c r="L41" s="198" t="s">
        <v>278</v>
      </c>
      <c r="M41" s="199" t="s">
        <v>228</v>
      </c>
      <c r="N41" s="199"/>
      <c r="O41" s="200" t="s">
        <v>242</v>
      </c>
      <c r="P41" s="200" t="s">
        <v>290</v>
      </c>
    </row>
    <row r="42" spans="1:16" ht="12.75" customHeight="1" thickBot="1">
      <c r="A42" s="52" t="str">
        <f t="shared" si="0"/>
        <v> BRNO 31 </v>
      </c>
      <c r="B42" s="37" t="str">
        <f t="shared" si="1"/>
        <v>I</v>
      </c>
      <c r="C42" s="52">
        <f t="shared" si="2"/>
        <v>47969.567999999999</v>
      </c>
      <c r="D42" s="13" t="str">
        <f t="shared" si="3"/>
        <v>vis</v>
      </c>
      <c r="E42" s="197">
        <f>VLOOKUP(C42,'Active 1'!C$21:E$965,3,FALSE)</f>
        <v>-5360.0212355695112</v>
      </c>
      <c r="F42" s="37" t="s">
        <v>160</v>
      </c>
      <c r="G42" s="13" t="str">
        <f t="shared" si="4"/>
        <v>47969.568</v>
      </c>
      <c r="H42" s="52">
        <f t="shared" si="5"/>
        <v>-16989</v>
      </c>
      <c r="I42" s="198" t="s">
        <v>306</v>
      </c>
      <c r="J42" s="199" t="s">
        <v>307</v>
      </c>
      <c r="K42" s="198">
        <v>-16989</v>
      </c>
      <c r="L42" s="198" t="s">
        <v>267</v>
      </c>
      <c r="M42" s="199" t="s">
        <v>228</v>
      </c>
      <c r="N42" s="199"/>
      <c r="O42" s="200" t="s">
        <v>242</v>
      </c>
      <c r="P42" s="200" t="s">
        <v>290</v>
      </c>
    </row>
    <row r="43" spans="1:16" ht="12.75" customHeight="1" thickBot="1">
      <c r="A43" s="52" t="str">
        <f t="shared" ref="A43:A74" si="6">P43</f>
        <v> BRNO 31 </v>
      </c>
      <c r="B43" s="37" t="str">
        <f t="shared" ref="B43:B74" si="7">IF(H43=INT(H43),"I","II")</f>
        <v>II</v>
      </c>
      <c r="C43" s="52">
        <f t="shared" ref="C43:C74" si="8">1*G43</f>
        <v>47970.495999999999</v>
      </c>
      <c r="D43" s="13" t="str">
        <f t="shared" ref="D43:D74" si="9">VLOOKUP(F43,I$1:J$5,2,FALSE)</f>
        <v>vis</v>
      </c>
      <c r="E43" s="197">
        <f>VLOOKUP(C43,'Active 1'!C$21:E$965,3,FALSE)</f>
        <v>-5356.5414699752218</v>
      </c>
      <c r="F43" s="37" t="s">
        <v>160</v>
      </c>
      <c r="G43" s="13" t="str">
        <f t="shared" ref="G43:G74" si="10">MID(I43,3,LEN(I43)-3)</f>
        <v>47970.496</v>
      </c>
      <c r="H43" s="52">
        <f t="shared" ref="H43:H74" si="11">1*K43</f>
        <v>-16985.5</v>
      </c>
      <c r="I43" s="198" t="s">
        <v>308</v>
      </c>
      <c r="J43" s="199" t="s">
        <v>309</v>
      </c>
      <c r="K43" s="198">
        <v>-16985.5</v>
      </c>
      <c r="L43" s="198" t="s">
        <v>233</v>
      </c>
      <c r="M43" s="199" t="s">
        <v>228</v>
      </c>
      <c r="N43" s="199"/>
      <c r="O43" s="200" t="s">
        <v>242</v>
      </c>
      <c r="P43" s="200" t="s">
        <v>290</v>
      </c>
    </row>
    <row r="44" spans="1:16" ht="12.75" customHeight="1" thickBot="1">
      <c r="A44" s="52" t="str">
        <f t="shared" si="6"/>
        <v> BRNO 31.61 </v>
      </c>
      <c r="B44" s="37" t="str">
        <f t="shared" si="7"/>
        <v>II</v>
      </c>
      <c r="C44" s="52">
        <f t="shared" si="8"/>
        <v>47970.497000000003</v>
      </c>
      <c r="D44" s="13" t="str">
        <f t="shared" si="9"/>
        <v>vis</v>
      </c>
      <c r="E44" s="197">
        <f>VLOOKUP(C44,'Active 1'!C$21:E$965,3,FALSE)</f>
        <v>-5356.5377202277996</v>
      </c>
      <c r="F44" s="37" t="s">
        <v>160</v>
      </c>
      <c r="G44" s="13" t="str">
        <f t="shared" si="10"/>
        <v>47970.497</v>
      </c>
      <c r="H44" s="52">
        <f t="shared" si="11"/>
        <v>-16985.5</v>
      </c>
      <c r="I44" s="198" t="s">
        <v>310</v>
      </c>
      <c r="J44" s="199" t="s">
        <v>311</v>
      </c>
      <c r="K44" s="198">
        <v>-16985.5</v>
      </c>
      <c r="L44" s="198" t="s">
        <v>312</v>
      </c>
      <c r="M44" s="199" t="s">
        <v>228</v>
      </c>
      <c r="N44" s="199"/>
      <c r="O44" s="200" t="s">
        <v>234</v>
      </c>
      <c r="P44" s="200" t="s">
        <v>235</v>
      </c>
    </row>
    <row r="45" spans="1:16" ht="12.75" customHeight="1" thickBot="1">
      <c r="A45" s="52" t="str">
        <f t="shared" si="6"/>
        <v> BRNO 31.61 </v>
      </c>
      <c r="B45" s="37" t="str">
        <f t="shared" si="7"/>
        <v>II</v>
      </c>
      <c r="C45" s="52">
        <f t="shared" si="8"/>
        <v>48013.436000000002</v>
      </c>
      <c r="D45" s="13" t="str">
        <f t="shared" si="9"/>
        <v>vis</v>
      </c>
      <c r="E45" s="197">
        <f>VLOOKUP(C45,'Active 1'!C$21:E$965,3,FALSE)</f>
        <v>-5195.5273162911408</v>
      </c>
      <c r="F45" s="37" t="s">
        <v>160</v>
      </c>
      <c r="G45" s="13" t="str">
        <f t="shared" si="10"/>
        <v>48013.436</v>
      </c>
      <c r="H45" s="52">
        <f t="shared" si="11"/>
        <v>-16824.5</v>
      </c>
      <c r="I45" s="198" t="s">
        <v>313</v>
      </c>
      <c r="J45" s="199" t="s">
        <v>314</v>
      </c>
      <c r="K45" s="198">
        <v>-16824.5</v>
      </c>
      <c r="L45" s="198" t="s">
        <v>246</v>
      </c>
      <c r="M45" s="199" t="s">
        <v>228</v>
      </c>
      <c r="N45" s="199"/>
      <c r="O45" s="200" t="s">
        <v>234</v>
      </c>
      <c r="P45" s="200" t="s">
        <v>235</v>
      </c>
    </row>
    <row r="46" spans="1:16" ht="12.75" customHeight="1" thickBot="1">
      <c r="A46" s="52" t="str">
        <f t="shared" si="6"/>
        <v> BRNO 31.61 </v>
      </c>
      <c r="B46" s="37" t="str">
        <f t="shared" si="7"/>
        <v>II</v>
      </c>
      <c r="C46" s="52">
        <f t="shared" si="8"/>
        <v>48692.421000000002</v>
      </c>
      <c r="D46" s="13" t="str">
        <f t="shared" si="9"/>
        <v>vis</v>
      </c>
      <c r="E46" s="197">
        <f>VLOOKUP(C46,'Active 1'!C$21:E$965,3,FALSE)</f>
        <v>-2649.5050727145212</v>
      </c>
      <c r="F46" s="37" t="s">
        <v>160</v>
      </c>
      <c r="G46" s="13" t="str">
        <f t="shared" si="10"/>
        <v>48692.421</v>
      </c>
      <c r="H46" s="52">
        <f t="shared" si="11"/>
        <v>-14278.5</v>
      </c>
      <c r="I46" s="198" t="s">
        <v>315</v>
      </c>
      <c r="J46" s="199" t="s">
        <v>316</v>
      </c>
      <c r="K46" s="198">
        <v>-14278.5</v>
      </c>
      <c r="L46" s="198" t="s">
        <v>317</v>
      </c>
      <c r="M46" s="199" t="s">
        <v>318</v>
      </c>
      <c r="N46" s="199" t="s">
        <v>319</v>
      </c>
      <c r="O46" s="200" t="s">
        <v>234</v>
      </c>
      <c r="P46" s="200" t="s">
        <v>235</v>
      </c>
    </row>
    <row r="47" spans="1:16" ht="12.75" customHeight="1" thickBot="1">
      <c r="A47" s="52" t="str">
        <f t="shared" si="6"/>
        <v> BRNO 31 </v>
      </c>
      <c r="B47" s="37" t="str">
        <f t="shared" si="7"/>
        <v>II</v>
      </c>
      <c r="C47" s="52">
        <f t="shared" si="8"/>
        <v>49006.578999999998</v>
      </c>
      <c r="D47" s="13" t="str">
        <f t="shared" si="9"/>
        <v>vis</v>
      </c>
      <c r="E47" s="197">
        <f>VLOOKUP(C47,'Active 1'!C$21:E$965,3,FALSE)</f>
        <v>-1471.4919266250902</v>
      </c>
      <c r="F47" s="37" t="s">
        <v>160</v>
      </c>
      <c r="G47" s="13" t="str">
        <f t="shared" si="10"/>
        <v>49006.579</v>
      </c>
      <c r="H47" s="52">
        <f t="shared" si="11"/>
        <v>-13100.5</v>
      </c>
      <c r="I47" s="198" t="s">
        <v>320</v>
      </c>
      <c r="J47" s="199" t="s">
        <v>321</v>
      </c>
      <c r="K47" s="198">
        <v>-13100.5</v>
      </c>
      <c r="L47" s="198" t="s">
        <v>322</v>
      </c>
      <c r="M47" s="199" t="s">
        <v>228</v>
      </c>
      <c r="N47" s="199"/>
      <c r="O47" s="200" t="s">
        <v>242</v>
      </c>
      <c r="P47" s="200" t="s">
        <v>290</v>
      </c>
    </row>
    <row r="48" spans="1:16" ht="12.75" customHeight="1" thickBot="1">
      <c r="A48" s="52" t="str">
        <f t="shared" si="6"/>
        <v>IBVS 4167 </v>
      </c>
      <c r="B48" s="37" t="str">
        <f t="shared" si="7"/>
        <v>II</v>
      </c>
      <c r="C48" s="52">
        <f t="shared" si="8"/>
        <v>49397.000599999999</v>
      </c>
      <c r="D48" s="13" t="str">
        <f t="shared" si="9"/>
        <v>vis</v>
      </c>
      <c r="E48" s="197">
        <f>VLOOKUP(C48,'Active 1'!C$21:E$965,3,FALSE)</f>
        <v>-7.5095441383246619</v>
      </c>
      <c r="F48" s="37" t="s">
        <v>160</v>
      </c>
      <c r="G48" s="13" t="str">
        <f t="shared" si="10"/>
        <v>49397.0006</v>
      </c>
      <c r="H48" s="52">
        <f t="shared" si="11"/>
        <v>-11636.5</v>
      </c>
      <c r="I48" s="198" t="s">
        <v>323</v>
      </c>
      <c r="J48" s="199" t="s">
        <v>324</v>
      </c>
      <c r="K48" s="198">
        <v>-11636.5</v>
      </c>
      <c r="L48" s="198" t="s">
        <v>325</v>
      </c>
      <c r="M48" s="199" t="s">
        <v>318</v>
      </c>
      <c r="N48" s="199" t="s">
        <v>319</v>
      </c>
      <c r="O48" s="200" t="s">
        <v>326</v>
      </c>
      <c r="P48" s="201" t="s">
        <v>327</v>
      </c>
    </row>
    <row r="49" spans="1:16" ht="12.75" customHeight="1" thickBot="1">
      <c r="A49" s="52" t="str">
        <f t="shared" si="6"/>
        <v>IBVS 4167 </v>
      </c>
      <c r="B49" s="37" t="str">
        <f t="shared" si="7"/>
        <v>I</v>
      </c>
      <c r="C49" s="52">
        <f t="shared" si="8"/>
        <v>49399.002200000003</v>
      </c>
      <c r="D49" s="13" t="str">
        <f t="shared" si="9"/>
        <v>vis</v>
      </c>
      <c r="E49" s="197">
        <f>VLOOKUP(C49,'Active 1'!C$21:E$965,3,FALSE)</f>
        <v>-4.0497271797957689E-3</v>
      </c>
      <c r="F49" s="37" t="s">
        <v>160</v>
      </c>
      <c r="G49" s="13" t="str">
        <f t="shared" si="10"/>
        <v>49399.0022</v>
      </c>
      <c r="H49" s="52">
        <f t="shared" si="11"/>
        <v>-11629</v>
      </c>
      <c r="I49" s="198" t="s">
        <v>328</v>
      </c>
      <c r="J49" s="199" t="s">
        <v>329</v>
      </c>
      <c r="K49" s="198">
        <v>-11629</v>
      </c>
      <c r="L49" s="198" t="s">
        <v>330</v>
      </c>
      <c r="M49" s="199" t="s">
        <v>318</v>
      </c>
      <c r="N49" s="199" t="s">
        <v>319</v>
      </c>
      <c r="O49" s="200" t="s">
        <v>326</v>
      </c>
      <c r="P49" s="201" t="s">
        <v>327</v>
      </c>
    </row>
    <row r="50" spans="1:16" ht="12.75" customHeight="1" thickBot="1">
      <c r="A50" s="52" t="str">
        <f t="shared" si="6"/>
        <v> BRNO 31 </v>
      </c>
      <c r="B50" s="37" t="str">
        <f t="shared" si="7"/>
        <v>II</v>
      </c>
      <c r="C50" s="52">
        <f t="shared" si="8"/>
        <v>49399.411999999997</v>
      </c>
      <c r="D50" s="13" t="str">
        <f t="shared" si="9"/>
        <v>vis</v>
      </c>
      <c r="E50" s="197">
        <f>VLOOKUP(C50,'Active 1'!C$21:E$965,3,FALSE)</f>
        <v>1.5325967604486552</v>
      </c>
      <c r="F50" s="37" t="s">
        <v>160</v>
      </c>
      <c r="G50" s="13" t="str">
        <f t="shared" si="10"/>
        <v>49399.412</v>
      </c>
      <c r="H50" s="52">
        <f t="shared" si="11"/>
        <v>-11627.5</v>
      </c>
      <c r="I50" s="198" t="s">
        <v>331</v>
      </c>
      <c r="J50" s="199" t="s">
        <v>332</v>
      </c>
      <c r="K50" s="198">
        <v>-11627.5</v>
      </c>
      <c r="L50" s="198" t="s">
        <v>298</v>
      </c>
      <c r="M50" s="199" t="s">
        <v>228</v>
      </c>
      <c r="N50" s="199"/>
      <c r="O50" s="200" t="s">
        <v>242</v>
      </c>
      <c r="P50" s="200" t="s">
        <v>290</v>
      </c>
    </row>
    <row r="51" spans="1:16" ht="12.75" customHeight="1" thickBot="1">
      <c r="A51" s="52" t="str">
        <f t="shared" si="6"/>
        <v>IBVS 4167 </v>
      </c>
      <c r="B51" s="37" t="str">
        <f t="shared" si="7"/>
        <v>I</v>
      </c>
      <c r="C51" s="52">
        <f t="shared" si="8"/>
        <v>49482.743999999999</v>
      </c>
      <c r="D51" s="13" t="str">
        <f t="shared" si="9"/>
        <v>vis</v>
      </c>
      <c r="E51" s="197">
        <f>VLOOKUP(C51,'Active 1'!C$21:E$965,3,FALSE)</f>
        <v>314.00654773393433</v>
      </c>
      <c r="F51" s="37" t="s">
        <v>160</v>
      </c>
      <c r="G51" s="13" t="str">
        <f t="shared" si="10"/>
        <v>49482.7440</v>
      </c>
      <c r="H51" s="52">
        <f t="shared" si="11"/>
        <v>-11315</v>
      </c>
      <c r="I51" s="198" t="s">
        <v>333</v>
      </c>
      <c r="J51" s="199" t="s">
        <v>334</v>
      </c>
      <c r="K51" s="198">
        <v>-11315</v>
      </c>
      <c r="L51" s="198" t="s">
        <v>335</v>
      </c>
      <c r="M51" s="199" t="s">
        <v>318</v>
      </c>
      <c r="N51" s="199" t="s">
        <v>319</v>
      </c>
      <c r="O51" s="200" t="s">
        <v>326</v>
      </c>
      <c r="P51" s="201" t="s">
        <v>327</v>
      </c>
    </row>
    <row r="52" spans="1:16" ht="12.75" customHeight="1" thickBot="1">
      <c r="A52" s="52" t="str">
        <f t="shared" si="6"/>
        <v>IBVS 4167 </v>
      </c>
      <c r="B52" s="37" t="str">
        <f t="shared" si="7"/>
        <v>II</v>
      </c>
      <c r="C52" s="52">
        <f t="shared" si="8"/>
        <v>49482.874000000003</v>
      </c>
      <c r="D52" s="13" t="str">
        <f t="shared" si="9"/>
        <v>vis</v>
      </c>
      <c r="E52" s="197">
        <f>VLOOKUP(C52,'Active 1'!C$21:E$965,3,FALSE)</f>
        <v>314.49401489694498</v>
      </c>
      <c r="F52" s="37" t="s">
        <v>160</v>
      </c>
      <c r="G52" s="13" t="str">
        <f t="shared" si="10"/>
        <v>49482.8740</v>
      </c>
      <c r="H52" s="52">
        <f t="shared" si="11"/>
        <v>-11314.5</v>
      </c>
      <c r="I52" s="198" t="s">
        <v>336</v>
      </c>
      <c r="J52" s="199" t="s">
        <v>337</v>
      </c>
      <c r="K52" s="198">
        <v>-11314.5</v>
      </c>
      <c r="L52" s="198" t="s">
        <v>338</v>
      </c>
      <c r="M52" s="199" t="s">
        <v>318</v>
      </c>
      <c r="N52" s="199" t="s">
        <v>319</v>
      </c>
      <c r="O52" s="200" t="s">
        <v>326</v>
      </c>
      <c r="P52" s="201" t="s">
        <v>327</v>
      </c>
    </row>
    <row r="53" spans="1:16" ht="12.75" customHeight="1" thickBot="1">
      <c r="A53" s="52" t="str">
        <f t="shared" si="6"/>
        <v>IBVS 4167 </v>
      </c>
      <c r="B53" s="37" t="str">
        <f t="shared" si="7"/>
        <v>I</v>
      </c>
      <c r="C53" s="52">
        <f t="shared" si="8"/>
        <v>49485.671000000002</v>
      </c>
      <c r="D53" s="13" t="str">
        <f t="shared" si="9"/>
        <v>vis</v>
      </c>
      <c r="E53" s="197">
        <f>VLOOKUP(C53,'Active 1'!C$21:E$965,3,FALSE)</f>
        <v>324.98205839610978</v>
      </c>
      <c r="F53" s="37" t="s">
        <v>160</v>
      </c>
      <c r="G53" s="13" t="str">
        <f t="shared" si="10"/>
        <v>49485.6710</v>
      </c>
      <c r="H53" s="52">
        <f t="shared" si="11"/>
        <v>-11304</v>
      </c>
      <c r="I53" s="198" t="s">
        <v>339</v>
      </c>
      <c r="J53" s="199" t="s">
        <v>340</v>
      </c>
      <c r="K53" s="198">
        <v>-11304</v>
      </c>
      <c r="L53" s="198" t="s">
        <v>341</v>
      </c>
      <c r="M53" s="199" t="s">
        <v>318</v>
      </c>
      <c r="N53" s="199" t="s">
        <v>319</v>
      </c>
      <c r="O53" s="200" t="s">
        <v>326</v>
      </c>
      <c r="P53" s="201" t="s">
        <v>327</v>
      </c>
    </row>
    <row r="54" spans="1:16" ht="12.75" customHeight="1" thickBot="1">
      <c r="A54" s="52" t="str">
        <f t="shared" si="6"/>
        <v>IBVS 5027 </v>
      </c>
      <c r="B54" s="37" t="str">
        <f t="shared" si="7"/>
        <v>II</v>
      </c>
      <c r="C54" s="52">
        <f t="shared" si="8"/>
        <v>51288.864200000004</v>
      </c>
      <c r="D54" s="13" t="str">
        <f t="shared" si="9"/>
        <v>vis</v>
      </c>
      <c r="E54" s="197">
        <f>VLOOKUP(C54,'Active 1'!C$21:E$965,3,FALSE)</f>
        <v>7086.5010855706478</v>
      </c>
      <c r="F54" s="37" t="s">
        <v>160</v>
      </c>
      <c r="G54" s="13" t="str">
        <f t="shared" si="10"/>
        <v>51288.8642</v>
      </c>
      <c r="H54" s="52">
        <f t="shared" si="11"/>
        <v>-4542.5</v>
      </c>
      <c r="I54" s="198" t="s">
        <v>342</v>
      </c>
      <c r="J54" s="199" t="s">
        <v>343</v>
      </c>
      <c r="K54" s="198">
        <v>-4542.5</v>
      </c>
      <c r="L54" s="198" t="s">
        <v>344</v>
      </c>
      <c r="M54" s="199" t="s">
        <v>318</v>
      </c>
      <c r="N54" s="199" t="s">
        <v>319</v>
      </c>
      <c r="O54" s="200" t="s">
        <v>345</v>
      </c>
      <c r="P54" s="201" t="s">
        <v>346</v>
      </c>
    </row>
    <row r="55" spans="1:16" ht="12.75" customHeight="1" thickBot="1">
      <c r="A55" s="52" t="str">
        <f t="shared" si="6"/>
        <v>IBVS 5027 </v>
      </c>
      <c r="B55" s="37" t="str">
        <f t="shared" si="7"/>
        <v>I</v>
      </c>
      <c r="C55" s="52">
        <f t="shared" si="8"/>
        <v>51340.735399999998</v>
      </c>
      <c r="D55" s="13" t="str">
        <f t="shared" si="9"/>
        <v>vis</v>
      </c>
      <c r="E55" s="197">
        <f>VLOOKUP(C55,'Active 1'!C$21:E$965,3,FALSE)</f>
        <v>7281.0049833018147</v>
      </c>
      <c r="F55" s="37" t="s">
        <v>160</v>
      </c>
      <c r="G55" s="13" t="str">
        <f t="shared" si="10"/>
        <v>51340.7354</v>
      </c>
      <c r="H55" s="52">
        <f t="shared" si="11"/>
        <v>-4348</v>
      </c>
      <c r="I55" s="198" t="s">
        <v>347</v>
      </c>
      <c r="J55" s="199" t="s">
        <v>348</v>
      </c>
      <c r="K55" s="198">
        <v>-4348</v>
      </c>
      <c r="L55" s="198" t="s">
        <v>349</v>
      </c>
      <c r="M55" s="199" t="s">
        <v>318</v>
      </c>
      <c r="N55" s="199" t="s">
        <v>319</v>
      </c>
      <c r="O55" s="200" t="s">
        <v>345</v>
      </c>
      <c r="P55" s="201" t="s">
        <v>346</v>
      </c>
    </row>
    <row r="56" spans="1:16" ht="12.75" customHeight="1" thickBot="1">
      <c r="A56" s="52" t="str">
        <f t="shared" si="6"/>
        <v> BRNO 32 </v>
      </c>
      <c r="B56" s="37" t="str">
        <f t="shared" si="7"/>
        <v>I</v>
      </c>
      <c r="C56" s="52">
        <f t="shared" si="8"/>
        <v>51585.552000000003</v>
      </c>
      <c r="D56" s="13" t="str">
        <f t="shared" si="9"/>
        <v>vis</v>
      </c>
      <c r="E56" s="197">
        <f>VLOOKUP(C56,'Active 1'!C$21:E$965,3,FALSE)</f>
        <v>8199.0053944991359</v>
      </c>
      <c r="F56" s="37" t="s">
        <v>160</v>
      </c>
      <c r="G56" s="13" t="str">
        <f t="shared" si="10"/>
        <v>51585.5520</v>
      </c>
      <c r="H56" s="52">
        <f t="shared" si="11"/>
        <v>-3430</v>
      </c>
      <c r="I56" s="198" t="s">
        <v>350</v>
      </c>
      <c r="J56" s="199" t="s">
        <v>351</v>
      </c>
      <c r="K56" s="198">
        <v>-3430</v>
      </c>
      <c r="L56" s="198" t="s">
        <v>352</v>
      </c>
      <c r="M56" s="199" t="s">
        <v>318</v>
      </c>
      <c r="N56" s="199" t="s">
        <v>319</v>
      </c>
      <c r="O56" s="200" t="s">
        <v>353</v>
      </c>
      <c r="P56" s="200" t="s">
        <v>354</v>
      </c>
    </row>
    <row r="57" spans="1:16" ht="12.75" customHeight="1" thickBot="1">
      <c r="A57" s="52" t="str">
        <f t="shared" si="6"/>
        <v> BRNO 32 </v>
      </c>
      <c r="B57" s="37" t="str">
        <f t="shared" si="7"/>
        <v>I</v>
      </c>
      <c r="C57" s="52">
        <f t="shared" si="8"/>
        <v>51603.421199999997</v>
      </c>
      <c r="D57" s="13" t="str">
        <f t="shared" si="9"/>
        <v>vis</v>
      </c>
      <c r="E57" s="197">
        <f>VLOOKUP(C57,'Active 1'!C$21:E$965,3,FALSE)</f>
        <v>8266.0103808757176</v>
      </c>
      <c r="F57" s="37" t="s">
        <v>160</v>
      </c>
      <c r="G57" s="13" t="str">
        <f t="shared" si="10"/>
        <v>51603.4212</v>
      </c>
      <c r="H57" s="52">
        <f t="shared" si="11"/>
        <v>-3363</v>
      </c>
      <c r="I57" s="198" t="s">
        <v>355</v>
      </c>
      <c r="J57" s="199" t="s">
        <v>356</v>
      </c>
      <c r="K57" s="198">
        <v>-3363</v>
      </c>
      <c r="L57" s="198" t="s">
        <v>357</v>
      </c>
      <c r="M57" s="199" t="s">
        <v>318</v>
      </c>
      <c r="N57" s="199" t="s">
        <v>319</v>
      </c>
      <c r="O57" s="200" t="s">
        <v>353</v>
      </c>
      <c r="P57" s="200" t="s">
        <v>354</v>
      </c>
    </row>
    <row r="58" spans="1:16" ht="12.75" customHeight="1" thickBot="1">
      <c r="A58" s="52" t="str">
        <f t="shared" si="6"/>
        <v>OEJV 0074 </v>
      </c>
      <c r="B58" s="37" t="str">
        <f t="shared" si="7"/>
        <v>II</v>
      </c>
      <c r="C58" s="52">
        <f t="shared" si="8"/>
        <v>51670.4882</v>
      </c>
      <c r="D58" s="13" t="str">
        <f t="shared" si="9"/>
        <v>vis</v>
      </c>
      <c r="E58" s="197">
        <f>VLOOKUP(C58,'Active 1'!C$21:E$965,3,FALSE)</f>
        <v>8517.4946902639367</v>
      </c>
      <c r="F58" s="37" t="s">
        <v>160</v>
      </c>
      <c r="G58" s="13" t="str">
        <f t="shared" si="10"/>
        <v>51670.48820</v>
      </c>
      <c r="H58" s="52">
        <f t="shared" si="11"/>
        <v>-3111.5</v>
      </c>
      <c r="I58" s="198" t="s">
        <v>358</v>
      </c>
      <c r="J58" s="199" t="s">
        <v>359</v>
      </c>
      <c r="K58" s="198">
        <v>-3111.5</v>
      </c>
      <c r="L58" s="198" t="s">
        <v>360</v>
      </c>
      <c r="M58" s="199" t="s">
        <v>361</v>
      </c>
      <c r="N58" s="199" t="s">
        <v>362</v>
      </c>
      <c r="O58" s="200" t="s">
        <v>363</v>
      </c>
      <c r="P58" s="201" t="s">
        <v>364</v>
      </c>
    </row>
    <row r="59" spans="1:16" ht="12.75" customHeight="1" thickBot="1">
      <c r="A59" s="52" t="str">
        <f t="shared" si="6"/>
        <v>IBVS 5224 </v>
      </c>
      <c r="B59" s="37" t="str">
        <f t="shared" si="7"/>
        <v>II</v>
      </c>
      <c r="C59" s="52">
        <f t="shared" si="8"/>
        <v>51960.912400000001</v>
      </c>
      <c r="D59" s="13" t="str">
        <f t="shared" si="9"/>
        <v>vis</v>
      </c>
      <c r="E59" s="197">
        <f>VLOOKUP(C59,'Active 1'!C$21:E$965,3,FALSE)</f>
        <v>9606.5120813299363</v>
      </c>
      <c r="F59" s="37" t="s">
        <v>160</v>
      </c>
      <c r="G59" s="13" t="str">
        <f t="shared" si="10"/>
        <v>51960.9124</v>
      </c>
      <c r="H59" s="52">
        <f t="shared" si="11"/>
        <v>-2022.5</v>
      </c>
      <c r="I59" s="198" t="s">
        <v>365</v>
      </c>
      <c r="J59" s="199" t="s">
        <v>366</v>
      </c>
      <c r="K59" s="198">
        <v>-2022.5</v>
      </c>
      <c r="L59" s="198" t="s">
        <v>367</v>
      </c>
      <c r="M59" s="199" t="s">
        <v>318</v>
      </c>
      <c r="N59" s="199" t="s">
        <v>319</v>
      </c>
      <c r="O59" s="200" t="s">
        <v>368</v>
      </c>
      <c r="P59" s="201" t="s">
        <v>369</v>
      </c>
    </row>
    <row r="60" spans="1:16" ht="12.75" customHeight="1" thickBot="1">
      <c r="A60" s="52" t="str">
        <f t="shared" si="6"/>
        <v> BBS 125 </v>
      </c>
      <c r="B60" s="37" t="str">
        <f t="shared" si="7"/>
        <v>I</v>
      </c>
      <c r="C60" s="52">
        <f t="shared" si="8"/>
        <v>52001.315999999999</v>
      </c>
      <c r="D60" s="13" t="str">
        <f t="shared" si="9"/>
        <v>vis</v>
      </c>
      <c r="E60" s="197">
        <f>VLOOKUP(C60,'Active 1'!C$21:E$965,3,FALSE)</f>
        <v>9758.0153756892632</v>
      </c>
      <c r="F60" s="37" t="s">
        <v>160</v>
      </c>
      <c r="G60" s="13" t="str">
        <f t="shared" si="10"/>
        <v>52001.316</v>
      </c>
      <c r="H60" s="52">
        <f t="shared" si="11"/>
        <v>-1871</v>
      </c>
      <c r="I60" s="198" t="s">
        <v>370</v>
      </c>
      <c r="J60" s="199" t="s">
        <v>371</v>
      </c>
      <c r="K60" s="198">
        <v>-1871</v>
      </c>
      <c r="L60" s="198" t="s">
        <v>238</v>
      </c>
      <c r="M60" s="199" t="s">
        <v>318</v>
      </c>
      <c r="N60" s="199" t="s">
        <v>319</v>
      </c>
      <c r="O60" s="200" t="s">
        <v>345</v>
      </c>
      <c r="P60" s="200" t="s">
        <v>372</v>
      </c>
    </row>
    <row r="61" spans="1:16" ht="12.75" customHeight="1" thickBot="1">
      <c r="A61" s="52" t="str">
        <f t="shared" si="6"/>
        <v>OEJV 0074 </v>
      </c>
      <c r="B61" s="37" t="str">
        <f t="shared" si="7"/>
        <v>II</v>
      </c>
      <c r="C61" s="52">
        <f t="shared" si="8"/>
        <v>52003.317159999999</v>
      </c>
      <c r="D61" s="13" t="str">
        <f t="shared" si="9"/>
        <v>vis</v>
      </c>
      <c r="E61" s="197">
        <f>VLOOKUP(C61,'Active 1'!C$21:E$965,3,FALSE)</f>
        <v>9765.5192202115359</v>
      </c>
      <c r="F61" s="37" t="s">
        <v>160</v>
      </c>
      <c r="G61" s="13" t="str">
        <f t="shared" si="10"/>
        <v>52003.31716</v>
      </c>
      <c r="H61" s="52">
        <f t="shared" si="11"/>
        <v>-1863.5</v>
      </c>
      <c r="I61" s="198" t="s">
        <v>373</v>
      </c>
      <c r="J61" s="199" t="s">
        <v>374</v>
      </c>
      <c r="K61" s="198">
        <v>-1863.5</v>
      </c>
      <c r="L61" s="198" t="s">
        <v>375</v>
      </c>
      <c r="M61" s="199" t="s">
        <v>361</v>
      </c>
      <c r="N61" s="199" t="s">
        <v>362</v>
      </c>
      <c r="O61" s="200" t="s">
        <v>376</v>
      </c>
      <c r="P61" s="201" t="s">
        <v>364</v>
      </c>
    </row>
    <row r="62" spans="1:16" ht="12.75" customHeight="1" thickBot="1">
      <c r="A62" s="52" t="str">
        <f t="shared" si="6"/>
        <v>OEJV 0074 </v>
      </c>
      <c r="B62" s="37" t="str">
        <f t="shared" si="7"/>
        <v>I</v>
      </c>
      <c r="C62" s="52">
        <f t="shared" si="8"/>
        <v>52003.449659999998</v>
      </c>
      <c r="D62" s="13" t="str">
        <f t="shared" si="9"/>
        <v>vis</v>
      </c>
      <c r="E62" s="197">
        <f>VLOOKUP(C62,'Active 1'!C$21:E$965,3,FALSE)</f>
        <v>9766.0160617430465</v>
      </c>
      <c r="F62" s="37" t="s">
        <v>160</v>
      </c>
      <c r="G62" s="13" t="str">
        <f t="shared" si="10"/>
        <v>52003.44966</v>
      </c>
      <c r="H62" s="52">
        <f t="shared" si="11"/>
        <v>-1863</v>
      </c>
      <c r="I62" s="198" t="s">
        <v>377</v>
      </c>
      <c r="J62" s="199" t="s">
        <v>378</v>
      </c>
      <c r="K62" s="198">
        <v>-1863</v>
      </c>
      <c r="L62" s="198" t="s">
        <v>379</v>
      </c>
      <c r="M62" s="199" t="s">
        <v>361</v>
      </c>
      <c r="N62" s="199" t="s">
        <v>362</v>
      </c>
      <c r="O62" s="200" t="s">
        <v>376</v>
      </c>
      <c r="P62" s="201" t="s">
        <v>364</v>
      </c>
    </row>
    <row r="63" spans="1:16" ht="12.75" customHeight="1" thickBot="1">
      <c r="A63" s="52" t="str">
        <f t="shared" si="6"/>
        <v>OEJV 0074 </v>
      </c>
      <c r="B63" s="37" t="str">
        <f t="shared" si="7"/>
        <v>I</v>
      </c>
      <c r="C63" s="52">
        <f t="shared" si="8"/>
        <v>52014.384259999999</v>
      </c>
      <c r="D63" s="13" t="str">
        <f t="shared" si="9"/>
        <v>vis</v>
      </c>
      <c r="E63" s="197">
        <f>VLOOKUP(C63,'Active 1'!C$21:E$965,3,FALSE)</f>
        <v>9807.0180497466317</v>
      </c>
      <c r="F63" s="37" t="s">
        <v>160</v>
      </c>
      <c r="G63" s="13" t="str">
        <f t="shared" si="10"/>
        <v>52014.38426</v>
      </c>
      <c r="H63" s="52">
        <f t="shared" si="11"/>
        <v>-1822</v>
      </c>
      <c r="I63" s="198" t="s">
        <v>380</v>
      </c>
      <c r="J63" s="199" t="s">
        <v>381</v>
      </c>
      <c r="K63" s="198">
        <v>-1822</v>
      </c>
      <c r="L63" s="198" t="s">
        <v>382</v>
      </c>
      <c r="M63" s="199" t="s">
        <v>361</v>
      </c>
      <c r="N63" s="199" t="s">
        <v>362</v>
      </c>
      <c r="O63" s="200" t="s">
        <v>376</v>
      </c>
      <c r="P63" s="201" t="s">
        <v>364</v>
      </c>
    </row>
    <row r="64" spans="1:16" ht="12.75" customHeight="1" thickBot="1">
      <c r="A64" s="52" t="str">
        <f t="shared" si="6"/>
        <v>OEJV 0074 </v>
      </c>
      <c r="B64" s="37" t="str">
        <f t="shared" si="7"/>
        <v>II</v>
      </c>
      <c r="C64" s="52">
        <f t="shared" si="8"/>
        <v>52014.516020000003</v>
      </c>
      <c r="D64" s="13" t="str">
        <f t="shared" si="9"/>
        <v>vis</v>
      </c>
      <c r="E64" s="197">
        <f>VLOOKUP(C64,'Active 1'!C$21:E$965,3,FALSE)</f>
        <v>9807.5121164650755</v>
      </c>
      <c r="F64" s="37" t="s">
        <v>160</v>
      </c>
      <c r="G64" s="13" t="str">
        <f t="shared" si="10"/>
        <v>52014.51602</v>
      </c>
      <c r="H64" s="52">
        <f t="shared" si="11"/>
        <v>-1821.5</v>
      </c>
      <c r="I64" s="198" t="s">
        <v>383</v>
      </c>
      <c r="J64" s="199" t="s">
        <v>384</v>
      </c>
      <c r="K64" s="198">
        <v>-1821.5</v>
      </c>
      <c r="L64" s="198" t="s">
        <v>385</v>
      </c>
      <c r="M64" s="199" t="s">
        <v>361</v>
      </c>
      <c r="N64" s="199" t="s">
        <v>362</v>
      </c>
      <c r="O64" s="200" t="s">
        <v>376</v>
      </c>
      <c r="P64" s="201" t="s">
        <v>364</v>
      </c>
    </row>
    <row r="65" spans="1:16" ht="12.75" customHeight="1" thickBot="1">
      <c r="A65" s="52" t="str">
        <f t="shared" si="6"/>
        <v> BBS 125 </v>
      </c>
      <c r="B65" s="37" t="str">
        <f t="shared" si="7"/>
        <v>I</v>
      </c>
      <c r="C65" s="52">
        <f t="shared" si="8"/>
        <v>52026.3842</v>
      </c>
      <c r="D65" s="13" t="str">
        <f t="shared" si="9"/>
        <v>vis</v>
      </c>
      <c r="E65" s="197">
        <f>VLOOKUP(C65,'Active 1'!C$21:E$965,3,FALSE)</f>
        <v>9852.0147936534759</v>
      </c>
      <c r="F65" s="37" t="s">
        <v>160</v>
      </c>
      <c r="G65" s="13" t="str">
        <f t="shared" si="10"/>
        <v>52026.3842</v>
      </c>
      <c r="H65" s="52">
        <f t="shared" si="11"/>
        <v>-1777</v>
      </c>
      <c r="I65" s="198" t="s">
        <v>386</v>
      </c>
      <c r="J65" s="199" t="s">
        <v>387</v>
      </c>
      <c r="K65" s="198">
        <v>-1777</v>
      </c>
      <c r="L65" s="198" t="s">
        <v>388</v>
      </c>
      <c r="M65" s="199" t="s">
        <v>318</v>
      </c>
      <c r="N65" s="199" t="s">
        <v>319</v>
      </c>
      <c r="O65" s="200" t="s">
        <v>345</v>
      </c>
      <c r="P65" s="200" t="s">
        <v>372</v>
      </c>
    </row>
    <row r="66" spans="1:16" ht="12.75" customHeight="1" thickBot="1">
      <c r="A66" s="52" t="str">
        <f t="shared" si="6"/>
        <v>IBVS 5809 </v>
      </c>
      <c r="B66" s="37" t="str">
        <f t="shared" si="7"/>
        <v>II</v>
      </c>
      <c r="C66" s="52">
        <f t="shared" si="8"/>
        <v>52670.021399999998</v>
      </c>
      <c r="D66" s="13" t="str">
        <f t="shared" si="9"/>
        <v>vis</v>
      </c>
      <c r="E66" s="197">
        <f>VLOOKUP(C66,'Active 1'!C$21:E$965,3,FALSE)</f>
        <v>12265.491715814296</v>
      </c>
      <c r="F66" s="37" t="s">
        <v>160</v>
      </c>
      <c r="G66" s="13" t="str">
        <f t="shared" si="10"/>
        <v>52670.0214</v>
      </c>
      <c r="H66" s="52">
        <f t="shared" si="11"/>
        <v>636.5</v>
      </c>
      <c r="I66" s="198" t="s">
        <v>389</v>
      </c>
      <c r="J66" s="199" t="s">
        <v>390</v>
      </c>
      <c r="K66" s="198">
        <v>636.5</v>
      </c>
      <c r="L66" s="198" t="s">
        <v>391</v>
      </c>
      <c r="M66" s="199" t="s">
        <v>361</v>
      </c>
      <c r="N66" s="199" t="s">
        <v>160</v>
      </c>
      <c r="O66" s="200" t="s">
        <v>392</v>
      </c>
      <c r="P66" s="201" t="s">
        <v>393</v>
      </c>
    </row>
    <row r="67" spans="1:16" ht="12.75" customHeight="1" thickBot="1">
      <c r="A67" s="52" t="str">
        <f t="shared" si="6"/>
        <v>BAVM 172 </v>
      </c>
      <c r="B67" s="37" t="str">
        <f t="shared" si="7"/>
        <v>I</v>
      </c>
      <c r="C67" s="52">
        <f t="shared" si="8"/>
        <v>52722.426899999999</v>
      </c>
      <c r="D67" s="13" t="str">
        <f t="shared" si="9"/>
        <v>vis</v>
      </c>
      <c r="E67" s="197">
        <f>VLOOKUP(C67,'Active 1'!C$21:E$965,3,FALSE)</f>
        <v>12461.999103585391</v>
      </c>
      <c r="F67" s="37" t="s">
        <v>160</v>
      </c>
      <c r="G67" s="13" t="str">
        <f t="shared" si="10"/>
        <v>52722.4269</v>
      </c>
      <c r="H67" s="52">
        <f t="shared" si="11"/>
        <v>833</v>
      </c>
      <c r="I67" s="198" t="s">
        <v>394</v>
      </c>
      <c r="J67" s="199" t="s">
        <v>395</v>
      </c>
      <c r="K67" s="198">
        <v>833</v>
      </c>
      <c r="L67" s="198" t="s">
        <v>396</v>
      </c>
      <c r="M67" s="199" t="s">
        <v>318</v>
      </c>
      <c r="N67" s="199" t="s">
        <v>397</v>
      </c>
      <c r="O67" s="200" t="s">
        <v>398</v>
      </c>
      <c r="P67" s="201" t="s">
        <v>399</v>
      </c>
    </row>
    <row r="68" spans="1:16" ht="12.75" customHeight="1" thickBot="1">
      <c r="A68" s="52" t="str">
        <f t="shared" si="6"/>
        <v>IBVS 5583 </v>
      </c>
      <c r="B68" s="37" t="str">
        <f t="shared" si="7"/>
        <v>I</v>
      </c>
      <c r="C68" s="52">
        <f t="shared" si="8"/>
        <v>53028.578800000003</v>
      </c>
      <c r="D68" s="13" t="str">
        <f t="shared" si="9"/>
        <v>vis</v>
      </c>
      <c r="E68" s="197">
        <f>VLOOKUP(C68,'Active 1'!C$21:E$965,3,FALSE)</f>
        <v>13609.991396954545</v>
      </c>
      <c r="F68" s="37" t="s">
        <v>160</v>
      </c>
      <c r="G68" s="13" t="str">
        <f t="shared" si="10"/>
        <v>53028.5788</v>
      </c>
      <c r="H68" s="52">
        <f t="shared" si="11"/>
        <v>1981</v>
      </c>
      <c r="I68" s="198" t="s">
        <v>400</v>
      </c>
      <c r="J68" s="199" t="s">
        <v>401</v>
      </c>
      <c r="K68" s="198" t="s">
        <v>402</v>
      </c>
      <c r="L68" s="198" t="s">
        <v>403</v>
      </c>
      <c r="M68" s="199" t="s">
        <v>318</v>
      </c>
      <c r="N68" s="199" t="s">
        <v>319</v>
      </c>
      <c r="O68" s="200" t="s">
        <v>404</v>
      </c>
      <c r="P68" s="201" t="s">
        <v>405</v>
      </c>
    </row>
    <row r="69" spans="1:16" ht="12.75" customHeight="1" thickBot="1">
      <c r="A69" s="52" t="str">
        <f t="shared" si="6"/>
        <v>IBVS 5583 </v>
      </c>
      <c r="B69" s="37" t="str">
        <f t="shared" si="7"/>
        <v>II</v>
      </c>
      <c r="C69" s="52">
        <f t="shared" si="8"/>
        <v>53028.7117</v>
      </c>
      <c r="D69" s="13" t="str">
        <f t="shared" si="9"/>
        <v>vis</v>
      </c>
      <c r="E69" s="197">
        <f>VLOOKUP(C69,'Active 1'!C$21:E$965,3,FALSE)</f>
        <v>13610.489738385009</v>
      </c>
      <c r="F69" s="37" t="s">
        <v>160</v>
      </c>
      <c r="G69" s="13" t="str">
        <f t="shared" si="10"/>
        <v>53028.7117</v>
      </c>
      <c r="H69" s="52">
        <f t="shared" si="11"/>
        <v>1981.5</v>
      </c>
      <c r="I69" s="198" t="s">
        <v>406</v>
      </c>
      <c r="J69" s="199" t="s">
        <v>407</v>
      </c>
      <c r="K69" s="198" t="s">
        <v>408</v>
      </c>
      <c r="L69" s="198" t="s">
        <v>409</v>
      </c>
      <c r="M69" s="199" t="s">
        <v>318</v>
      </c>
      <c r="N69" s="199" t="s">
        <v>319</v>
      </c>
      <c r="O69" s="200" t="s">
        <v>404</v>
      </c>
      <c r="P69" s="201" t="s">
        <v>405</v>
      </c>
    </row>
    <row r="70" spans="1:16" ht="12.75" customHeight="1" thickBot="1">
      <c r="A70" s="52" t="str">
        <f t="shared" si="6"/>
        <v>IBVS 5583 </v>
      </c>
      <c r="B70" s="37" t="str">
        <f t="shared" si="7"/>
        <v>I</v>
      </c>
      <c r="C70" s="52">
        <f t="shared" si="8"/>
        <v>53029.645600000003</v>
      </c>
      <c r="D70" s="13" t="str">
        <f t="shared" si="9"/>
        <v>vis</v>
      </c>
      <c r="E70" s="197">
        <f>VLOOKUP(C70,'Active 1'!C$21:E$965,3,FALSE)</f>
        <v>13613.991627489018</v>
      </c>
      <c r="F70" s="37" t="s">
        <v>160</v>
      </c>
      <c r="G70" s="13" t="str">
        <f t="shared" si="10"/>
        <v>53029.6456</v>
      </c>
      <c r="H70" s="52">
        <f t="shared" si="11"/>
        <v>1985</v>
      </c>
      <c r="I70" s="198" t="s">
        <v>410</v>
      </c>
      <c r="J70" s="199" t="s">
        <v>411</v>
      </c>
      <c r="K70" s="198" t="s">
        <v>412</v>
      </c>
      <c r="L70" s="198" t="s">
        <v>413</v>
      </c>
      <c r="M70" s="199" t="s">
        <v>318</v>
      </c>
      <c r="N70" s="199" t="s">
        <v>319</v>
      </c>
      <c r="O70" s="200" t="s">
        <v>404</v>
      </c>
      <c r="P70" s="201" t="s">
        <v>405</v>
      </c>
    </row>
    <row r="71" spans="1:16" ht="12.75" customHeight="1" thickBot="1">
      <c r="A71" s="52" t="str">
        <f t="shared" si="6"/>
        <v>IBVS 5603 </v>
      </c>
      <c r="B71" s="37" t="str">
        <f t="shared" si="7"/>
        <v>II</v>
      </c>
      <c r="C71" s="52">
        <f t="shared" si="8"/>
        <v>53033.778200000001</v>
      </c>
      <c r="D71" s="13" t="str">
        <f t="shared" si="9"/>
        <v>vis</v>
      </c>
      <c r="E71" s="197">
        <f>VLOOKUP(C71,'Active 1'!C$21:E$965,3,FALSE)</f>
        <v>13629.487833625821</v>
      </c>
      <c r="F71" s="37" t="s">
        <v>160</v>
      </c>
      <c r="G71" s="13" t="str">
        <f t="shared" si="10"/>
        <v>53033.7782</v>
      </c>
      <c r="H71" s="52">
        <f t="shared" si="11"/>
        <v>2000.5</v>
      </c>
      <c r="I71" s="198" t="s">
        <v>414</v>
      </c>
      <c r="J71" s="199" t="s">
        <v>415</v>
      </c>
      <c r="K71" s="198" t="s">
        <v>416</v>
      </c>
      <c r="L71" s="198" t="s">
        <v>417</v>
      </c>
      <c r="M71" s="199" t="s">
        <v>318</v>
      </c>
      <c r="N71" s="199" t="s">
        <v>319</v>
      </c>
      <c r="O71" s="200" t="s">
        <v>418</v>
      </c>
      <c r="P71" s="201" t="s">
        <v>419</v>
      </c>
    </row>
    <row r="72" spans="1:16" ht="12.75" customHeight="1" thickBot="1">
      <c r="A72" s="52" t="str">
        <f t="shared" si="6"/>
        <v>IBVS 5592 </v>
      </c>
      <c r="B72" s="37" t="str">
        <f t="shared" si="7"/>
        <v>I</v>
      </c>
      <c r="C72" s="52">
        <f t="shared" si="8"/>
        <v>53066.446199999998</v>
      </c>
      <c r="D72" s="13" t="str">
        <f t="shared" si="9"/>
        <v>vis</v>
      </c>
      <c r="E72" s="197">
        <f>VLOOKUP(C72,'Active 1'!C$21:E$965,3,FALSE)</f>
        <v>13751.984581938605</v>
      </c>
      <c r="F72" s="37" t="s">
        <v>160</v>
      </c>
      <c r="G72" s="13" t="str">
        <f t="shared" si="10"/>
        <v>53066.4462</v>
      </c>
      <c r="H72" s="52">
        <f t="shared" si="11"/>
        <v>2123</v>
      </c>
      <c r="I72" s="198" t="s">
        <v>420</v>
      </c>
      <c r="J72" s="199" t="s">
        <v>421</v>
      </c>
      <c r="K72" s="198" t="s">
        <v>422</v>
      </c>
      <c r="L72" s="198" t="s">
        <v>423</v>
      </c>
      <c r="M72" s="199" t="s">
        <v>318</v>
      </c>
      <c r="N72" s="199" t="s">
        <v>319</v>
      </c>
      <c r="O72" s="200" t="s">
        <v>424</v>
      </c>
      <c r="P72" s="201" t="s">
        <v>425</v>
      </c>
    </row>
    <row r="73" spans="1:16" ht="12.75" customHeight="1" thickBot="1">
      <c r="A73" s="52" t="str">
        <f t="shared" si="6"/>
        <v>BAVM 172 </v>
      </c>
      <c r="B73" s="37" t="str">
        <f t="shared" si="7"/>
        <v>I</v>
      </c>
      <c r="C73" s="52">
        <f t="shared" si="8"/>
        <v>53095.514499999997</v>
      </c>
      <c r="D73" s="13" t="str">
        <f t="shared" si="9"/>
        <v>vis</v>
      </c>
      <c r="E73" s="197">
        <f>VLOOKUP(C73,'Active 1'!C$21:E$965,3,FALSE)</f>
        <v>13860.983364508111</v>
      </c>
      <c r="F73" s="37" t="s">
        <v>160</v>
      </c>
      <c r="G73" s="13" t="str">
        <f t="shared" si="10"/>
        <v>53095.5145</v>
      </c>
      <c r="H73" s="52">
        <f t="shared" si="11"/>
        <v>2232</v>
      </c>
      <c r="I73" s="198" t="s">
        <v>431</v>
      </c>
      <c r="J73" s="199" t="s">
        <v>432</v>
      </c>
      <c r="K73" s="198" t="s">
        <v>433</v>
      </c>
      <c r="L73" s="198" t="s">
        <v>434</v>
      </c>
      <c r="M73" s="199" t="s">
        <v>318</v>
      </c>
      <c r="N73" s="199" t="s">
        <v>362</v>
      </c>
      <c r="O73" s="200" t="s">
        <v>435</v>
      </c>
      <c r="P73" s="201" t="s">
        <v>399</v>
      </c>
    </row>
    <row r="74" spans="1:16" ht="12.75" customHeight="1" thickBot="1">
      <c r="A74" s="52" t="str">
        <f t="shared" si="6"/>
        <v>BAVM 173 </v>
      </c>
      <c r="B74" s="37" t="str">
        <f t="shared" si="7"/>
        <v>II</v>
      </c>
      <c r="C74" s="52">
        <f t="shared" si="8"/>
        <v>53112.447800000002</v>
      </c>
      <c r="D74" s="13" t="str">
        <f t="shared" si="9"/>
        <v>vis</v>
      </c>
      <c r="E74" s="197">
        <f>VLOOKUP(C74,'Active 1'!C$21:E$965,3,FALSE)</f>
        <v>13924.478962285921</v>
      </c>
      <c r="F74" s="37" t="s">
        <v>160</v>
      </c>
      <c r="G74" s="13" t="str">
        <f t="shared" si="10"/>
        <v>53112.4478</v>
      </c>
      <c r="H74" s="52">
        <f t="shared" si="11"/>
        <v>2295.5</v>
      </c>
      <c r="I74" s="198" t="s">
        <v>436</v>
      </c>
      <c r="J74" s="199" t="s">
        <v>437</v>
      </c>
      <c r="K74" s="198" t="s">
        <v>438</v>
      </c>
      <c r="L74" s="198" t="s">
        <v>439</v>
      </c>
      <c r="M74" s="199" t="s">
        <v>318</v>
      </c>
      <c r="N74" s="199" t="s">
        <v>397</v>
      </c>
      <c r="O74" s="200" t="s">
        <v>398</v>
      </c>
      <c r="P74" s="201" t="s">
        <v>440</v>
      </c>
    </row>
    <row r="75" spans="1:16" ht="12.75" customHeight="1" thickBot="1">
      <c r="A75" s="52" t="str">
        <f t="shared" ref="A75:A106" si="12">P75</f>
        <v>BAVM 173 </v>
      </c>
      <c r="B75" s="37" t="str">
        <f t="shared" ref="B75:B106" si="13">IF(H75=INT(H75),"I","II")</f>
        <v>II</v>
      </c>
      <c r="C75" s="52">
        <f t="shared" ref="C75:C106" si="14">1*G75</f>
        <v>53163.387000000002</v>
      </c>
      <c r="D75" s="13" t="str">
        <f t="shared" ref="D75:D106" si="15">VLOOKUP(F75,I$1:J$5,2,FALSE)</f>
        <v>vis</v>
      </c>
      <c r="E75" s="197">
        <f>VLOOKUP(C75,'Active 1'!C$21:E$965,3,FALSE)</f>
        <v>14115.488095433193</v>
      </c>
      <c r="F75" s="37" t="s">
        <v>160</v>
      </c>
      <c r="G75" s="13" t="str">
        <f t="shared" ref="G75:G106" si="16">MID(I75,3,LEN(I75)-3)</f>
        <v>53163.3870</v>
      </c>
      <c r="H75" s="52">
        <f t="shared" ref="H75:H106" si="17">1*K75</f>
        <v>2486.5</v>
      </c>
      <c r="I75" s="198" t="s">
        <v>441</v>
      </c>
      <c r="J75" s="199" t="s">
        <v>442</v>
      </c>
      <c r="K75" s="198" t="s">
        <v>443</v>
      </c>
      <c r="L75" s="198" t="s">
        <v>444</v>
      </c>
      <c r="M75" s="199" t="s">
        <v>318</v>
      </c>
      <c r="N75" s="199" t="s">
        <v>397</v>
      </c>
      <c r="O75" s="200" t="s">
        <v>445</v>
      </c>
      <c r="P75" s="201" t="s">
        <v>440</v>
      </c>
    </row>
    <row r="76" spans="1:16" ht="12.75" customHeight="1" thickBot="1">
      <c r="A76" s="52" t="str">
        <f t="shared" si="12"/>
        <v>BAVM 173 </v>
      </c>
      <c r="B76" s="37" t="str">
        <f t="shared" si="13"/>
        <v>II</v>
      </c>
      <c r="C76" s="52">
        <f t="shared" si="14"/>
        <v>53164.455000000002</v>
      </c>
      <c r="D76" s="13" t="str">
        <f t="shared" si="15"/>
        <v>vis</v>
      </c>
      <c r="E76" s="197">
        <f>VLOOKUP(C76,'Active 1'!C$21:E$965,3,FALSE)</f>
        <v>14119.492825664549</v>
      </c>
      <c r="F76" s="37" t="s">
        <v>160</v>
      </c>
      <c r="G76" s="13" t="str">
        <f t="shared" si="16"/>
        <v>53164.4550</v>
      </c>
      <c r="H76" s="52">
        <f t="shared" si="17"/>
        <v>2490.5</v>
      </c>
      <c r="I76" s="198" t="s">
        <v>446</v>
      </c>
      <c r="J76" s="199" t="s">
        <v>447</v>
      </c>
      <c r="K76" s="198" t="s">
        <v>448</v>
      </c>
      <c r="L76" s="198" t="s">
        <v>413</v>
      </c>
      <c r="M76" s="199" t="s">
        <v>318</v>
      </c>
      <c r="N76" s="199" t="s">
        <v>397</v>
      </c>
      <c r="O76" s="200" t="s">
        <v>445</v>
      </c>
      <c r="P76" s="201" t="s">
        <v>440</v>
      </c>
    </row>
    <row r="77" spans="1:16" ht="12.75" customHeight="1" thickBot="1">
      <c r="A77" s="52" t="str">
        <f t="shared" si="12"/>
        <v>IBVS 5672 </v>
      </c>
      <c r="B77" s="37" t="str">
        <f t="shared" si="13"/>
        <v>I</v>
      </c>
      <c r="C77" s="52">
        <f t="shared" si="14"/>
        <v>53377.933900000004</v>
      </c>
      <c r="D77" s="13" t="str">
        <f t="shared" si="15"/>
        <v>PE</v>
      </c>
      <c r="E77" s="197">
        <f>VLOOKUP(C77,'Active 1'!C$21:E$965,3,FALSE)</f>
        <v>14919.984777525449</v>
      </c>
      <c r="F77" s="37" t="str">
        <f>LEFT(M77,1)</f>
        <v>E</v>
      </c>
      <c r="G77" s="13" t="str">
        <f t="shared" si="16"/>
        <v>53377.9339</v>
      </c>
      <c r="H77" s="52">
        <f t="shared" si="17"/>
        <v>3291</v>
      </c>
      <c r="I77" s="198" t="s">
        <v>449</v>
      </c>
      <c r="J77" s="199" t="s">
        <v>450</v>
      </c>
      <c r="K77" s="198" t="s">
        <v>451</v>
      </c>
      <c r="L77" s="198" t="s">
        <v>452</v>
      </c>
      <c r="M77" s="199" t="s">
        <v>318</v>
      </c>
      <c r="N77" s="199" t="s">
        <v>319</v>
      </c>
      <c r="O77" s="200" t="s">
        <v>453</v>
      </c>
      <c r="P77" s="201" t="s">
        <v>454</v>
      </c>
    </row>
    <row r="78" spans="1:16" ht="12.75" customHeight="1" thickBot="1">
      <c r="A78" s="52" t="str">
        <f t="shared" si="12"/>
        <v>IBVS 5809 </v>
      </c>
      <c r="B78" s="37" t="str">
        <f t="shared" si="13"/>
        <v>I</v>
      </c>
      <c r="C78" s="52">
        <f t="shared" si="14"/>
        <v>53381.936399999999</v>
      </c>
      <c r="D78" s="13" t="str">
        <f t="shared" si="15"/>
        <v>CCD</v>
      </c>
      <c r="E78" s="197">
        <f>VLOOKUP(C78,'Active 1'!C$21:E$965,3,FALSE)</f>
        <v>14934.99314152451</v>
      </c>
      <c r="F78" s="37" t="str">
        <f>LEFT(M78,1)</f>
        <v>C</v>
      </c>
      <c r="G78" s="13" t="str">
        <f t="shared" si="16"/>
        <v>53381.9364</v>
      </c>
      <c r="H78" s="52">
        <f t="shared" si="17"/>
        <v>3306</v>
      </c>
      <c r="I78" s="198" t="s">
        <v>455</v>
      </c>
      <c r="J78" s="199" t="s">
        <v>456</v>
      </c>
      <c r="K78" s="198" t="s">
        <v>457</v>
      </c>
      <c r="L78" s="198" t="s">
        <v>458</v>
      </c>
      <c r="M78" s="199" t="s">
        <v>361</v>
      </c>
      <c r="N78" s="199" t="s">
        <v>160</v>
      </c>
      <c r="O78" s="200" t="s">
        <v>392</v>
      </c>
      <c r="P78" s="201" t="s">
        <v>393</v>
      </c>
    </row>
    <row r="79" spans="1:16" ht="12.75" customHeight="1" thickBot="1">
      <c r="A79" s="52" t="str">
        <f t="shared" si="12"/>
        <v>IBVS 5809 </v>
      </c>
      <c r="B79" s="37" t="str">
        <f t="shared" si="13"/>
        <v>I</v>
      </c>
      <c r="C79" s="52">
        <f t="shared" si="14"/>
        <v>53382.471599999997</v>
      </c>
      <c r="D79" s="13" t="str">
        <f t="shared" si="15"/>
        <v>CCD</v>
      </c>
      <c r="E79" s="197">
        <f>VLOOKUP(C79,'Active 1'!C$21:E$965,3,FALSE)</f>
        <v>14937.000006337074</v>
      </c>
      <c r="F79" s="37" t="str">
        <f>LEFT(M79,1)</f>
        <v>C</v>
      </c>
      <c r="G79" s="13" t="str">
        <f t="shared" si="16"/>
        <v>53382.4716</v>
      </c>
      <c r="H79" s="52">
        <f t="shared" si="17"/>
        <v>3308</v>
      </c>
      <c r="I79" s="198" t="s">
        <v>459</v>
      </c>
      <c r="J79" s="199" t="s">
        <v>460</v>
      </c>
      <c r="K79" s="198" t="s">
        <v>461</v>
      </c>
      <c r="L79" s="198" t="s">
        <v>462</v>
      </c>
      <c r="M79" s="199" t="s">
        <v>361</v>
      </c>
      <c r="N79" s="199" t="s">
        <v>160</v>
      </c>
      <c r="O79" s="200" t="s">
        <v>392</v>
      </c>
      <c r="P79" s="201" t="s">
        <v>393</v>
      </c>
    </row>
    <row r="80" spans="1:16" ht="12.75" customHeight="1" thickBot="1">
      <c r="A80" s="52" t="str">
        <f t="shared" si="12"/>
        <v>IBVS 5809 </v>
      </c>
      <c r="B80" s="37" t="str">
        <f t="shared" si="13"/>
        <v>II</v>
      </c>
      <c r="C80" s="52">
        <f t="shared" si="14"/>
        <v>53382.596799999999</v>
      </c>
      <c r="D80" s="13" t="str">
        <f t="shared" si="15"/>
        <v>CCD</v>
      </c>
      <c r="E80" s="197">
        <f>VLOOKUP(C80,'Active 1'!C$21:E$965,3,FALSE)</f>
        <v>14937.46947471252</v>
      </c>
      <c r="F80" s="37" t="str">
        <f>LEFT(M80,1)</f>
        <v>C</v>
      </c>
      <c r="G80" s="13" t="str">
        <f t="shared" si="16"/>
        <v>53382.5968</v>
      </c>
      <c r="H80" s="52">
        <f t="shared" si="17"/>
        <v>3308.5</v>
      </c>
      <c r="I80" s="198" t="s">
        <v>463</v>
      </c>
      <c r="J80" s="199" t="s">
        <v>464</v>
      </c>
      <c r="K80" s="198" t="s">
        <v>465</v>
      </c>
      <c r="L80" s="198" t="s">
        <v>466</v>
      </c>
      <c r="M80" s="199" t="s">
        <v>361</v>
      </c>
      <c r="N80" s="199" t="s">
        <v>160</v>
      </c>
      <c r="O80" s="200" t="s">
        <v>392</v>
      </c>
      <c r="P80" s="201" t="s">
        <v>393</v>
      </c>
    </row>
    <row r="81" spans="1:16" ht="12.75" customHeight="1" thickBot="1">
      <c r="A81" s="52" t="str">
        <f t="shared" si="12"/>
        <v>IBVS 5694 </v>
      </c>
      <c r="B81" s="37" t="str">
        <f t="shared" si="13"/>
        <v>II</v>
      </c>
      <c r="C81" s="52">
        <f t="shared" si="14"/>
        <v>53401.268700000001</v>
      </c>
      <c r="D81" s="13" t="str">
        <f t="shared" si="15"/>
        <v>PE</v>
      </c>
      <c r="E81" s="197">
        <f>VLOOKUP(C81,'Active 1'!C$21:E$965,3,FALSE)</f>
        <v>15007.484383333242</v>
      </c>
      <c r="F81" s="37" t="str">
        <f>LEFT(M81,1)</f>
        <v>E</v>
      </c>
      <c r="G81" s="13" t="str">
        <f t="shared" si="16"/>
        <v>53401.2687</v>
      </c>
      <c r="H81" s="52">
        <f t="shared" si="17"/>
        <v>3378.5</v>
      </c>
      <c r="I81" s="198" t="s">
        <v>467</v>
      </c>
      <c r="J81" s="199" t="s">
        <v>468</v>
      </c>
      <c r="K81" s="198" t="s">
        <v>469</v>
      </c>
      <c r="L81" s="198" t="s">
        <v>470</v>
      </c>
      <c r="M81" s="199" t="s">
        <v>318</v>
      </c>
      <c r="N81" s="199" t="s">
        <v>319</v>
      </c>
      <c r="O81" s="200" t="s">
        <v>471</v>
      </c>
      <c r="P81" s="201" t="s">
        <v>472</v>
      </c>
    </row>
    <row r="82" spans="1:16" ht="12.75" customHeight="1" thickBot="1">
      <c r="A82" s="52" t="str">
        <f t="shared" si="12"/>
        <v>IBVS 5690 </v>
      </c>
      <c r="B82" s="37" t="str">
        <f t="shared" si="13"/>
        <v>II</v>
      </c>
      <c r="C82" s="52">
        <f t="shared" si="14"/>
        <v>53405.002</v>
      </c>
      <c r="D82" s="13" t="str">
        <f t="shared" si="15"/>
        <v>vis</v>
      </c>
      <c r="E82" s="197">
        <f>VLOOKUP(C82,'Active 1'!C$21:E$965,3,FALSE)</f>
        <v>15021.483315330184</v>
      </c>
      <c r="F82" s="37" t="s">
        <v>160</v>
      </c>
      <c r="G82" s="13" t="str">
        <f t="shared" si="16"/>
        <v>53405.0020</v>
      </c>
      <c r="H82" s="52">
        <f t="shared" si="17"/>
        <v>3392.5</v>
      </c>
      <c r="I82" s="198" t="s">
        <v>473</v>
      </c>
      <c r="J82" s="199" t="s">
        <v>474</v>
      </c>
      <c r="K82" s="198" t="s">
        <v>475</v>
      </c>
      <c r="L82" s="198" t="s">
        <v>476</v>
      </c>
      <c r="M82" s="199" t="s">
        <v>318</v>
      </c>
      <c r="N82" s="199" t="s">
        <v>319</v>
      </c>
      <c r="O82" s="200" t="s">
        <v>424</v>
      </c>
      <c r="P82" s="201" t="s">
        <v>477</v>
      </c>
    </row>
    <row r="83" spans="1:16" ht="12.75" customHeight="1" thickBot="1">
      <c r="A83" s="52" t="str">
        <f t="shared" si="12"/>
        <v>BAVM 178 </v>
      </c>
      <c r="B83" s="37" t="str">
        <f t="shared" si="13"/>
        <v>II</v>
      </c>
      <c r="C83" s="52">
        <f t="shared" si="14"/>
        <v>53406.601699999999</v>
      </c>
      <c r="D83" s="13" t="str">
        <f t="shared" si="15"/>
        <v>vis</v>
      </c>
      <c r="E83" s="197">
        <f>VLOOKUP(C83,'Active 1'!C$21:E$965,3,FALSE)</f>
        <v>15027.481786258182</v>
      </c>
      <c r="F83" s="37" t="s">
        <v>160</v>
      </c>
      <c r="G83" s="13" t="str">
        <f t="shared" si="16"/>
        <v>53406.6017</v>
      </c>
      <c r="H83" s="52">
        <f t="shared" si="17"/>
        <v>3398.5</v>
      </c>
      <c r="I83" s="198" t="s">
        <v>478</v>
      </c>
      <c r="J83" s="199" t="s">
        <v>479</v>
      </c>
      <c r="K83" s="198" t="s">
        <v>480</v>
      </c>
      <c r="L83" s="198" t="s">
        <v>481</v>
      </c>
      <c r="M83" s="199" t="s">
        <v>361</v>
      </c>
      <c r="N83" s="199" t="s">
        <v>397</v>
      </c>
      <c r="O83" s="200" t="s">
        <v>482</v>
      </c>
      <c r="P83" s="201" t="s">
        <v>483</v>
      </c>
    </row>
    <row r="84" spans="1:16" ht="12.75" customHeight="1" thickBot="1">
      <c r="A84" s="52" t="str">
        <f t="shared" si="12"/>
        <v>IBVS 5668 </v>
      </c>
      <c r="B84" s="37" t="str">
        <f t="shared" si="13"/>
        <v>II</v>
      </c>
      <c r="C84" s="52">
        <f t="shared" si="14"/>
        <v>53408.468500000003</v>
      </c>
      <c r="D84" s="13" t="str">
        <f t="shared" si="15"/>
        <v>vis</v>
      </c>
      <c r="E84" s="197">
        <f>VLOOKUP(C84,'Active 1'!C$21:E$965,3,FALSE)</f>
        <v>15034.481814718778</v>
      </c>
      <c r="F84" s="37" t="s">
        <v>160</v>
      </c>
      <c r="G84" s="13" t="str">
        <f t="shared" si="16"/>
        <v>53408.4685</v>
      </c>
      <c r="H84" s="52">
        <f t="shared" si="17"/>
        <v>3405.5</v>
      </c>
      <c r="I84" s="198" t="s">
        <v>484</v>
      </c>
      <c r="J84" s="199" t="s">
        <v>485</v>
      </c>
      <c r="K84" s="198" t="s">
        <v>486</v>
      </c>
      <c r="L84" s="198" t="s">
        <v>487</v>
      </c>
      <c r="M84" s="199" t="s">
        <v>318</v>
      </c>
      <c r="N84" s="199" t="s">
        <v>319</v>
      </c>
      <c r="O84" s="200" t="s">
        <v>488</v>
      </c>
      <c r="P84" s="201" t="s">
        <v>489</v>
      </c>
    </row>
    <row r="85" spans="1:16" ht="12.75" customHeight="1" thickBot="1">
      <c r="A85" s="52" t="str">
        <f t="shared" si="12"/>
        <v>BAVM 178 </v>
      </c>
      <c r="B85" s="37" t="str">
        <f t="shared" si="13"/>
        <v>I</v>
      </c>
      <c r="C85" s="52">
        <f t="shared" si="14"/>
        <v>53408.602700000003</v>
      </c>
      <c r="D85" s="13" t="str">
        <f t="shared" si="15"/>
        <v>vis</v>
      </c>
      <c r="E85" s="197">
        <f>VLOOKUP(C85,'Active 1'!C$21:E$965,3,FALSE)</f>
        <v>15034.985030820884</v>
      </c>
      <c r="F85" s="37" t="s">
        <v>160</v>
      </c>
      <c r="G85" s="13" t="str">
        <f t="shared" si="16"/>
        <v>53408.6027</v>
      </c>
      <c r="H85" s="52">
        <f t="shared" si="17"/>
        <v>3406</v>
      </c>
      <c r="I85" s="198" t="s">
        <v>490</v>
      </c>
      <c r="J85" s="199" t="s">
        <v>491</v>
      </c>
      <c r="K85" s="198" t="s">
        <v>492</v>
      </c>
      <c r="L85" s="198" t="s">
        <v>452</v>
      </c>
      <c r="M85" s="199" t="s">
        <v>361</v>
      </c>
      <c r="N85" s="199" t="s">
        <v>397</v>
      </c>
      <c r="O85" s="200" t="s">
        <v>482</v>
      </c>
      <c r="P85" s="201" t="s">
        <v>483</v>
      </c>
    </row>
    <row r="86" spans="1:16" ht="12.75" customHeight="1" thickBot="1">
      <c r="A86" s="52" t="str">
        <f t="shared" si="12"/>
        <v>IBVS 5668 </v>
      </c>
      <c r="B86" s="37" t="str">
        <f t="shared" si="13"/>
        <v>I</v>
      </c>
      <c r="C86" s="52">
        <f t="shared" si="14"/>
        <v>53408.603000000003</v>
      </c>
      <c r="D86" s="13" t="str">
        <f t="shared" si="15"/>
        <v>vis</v>
      </c>
      <c r="E86" s="197">
        <f>VLOOKUP(C86,'Active 1'!C$21:E$965,3,FALSE)</f>
        <v>15034.986155745106</v>
      </c>
      <c r="F86" s="37" t="s">
        <v>160</v>
      </c>
      <c r="G86" s="13" t="str">
        <f t="shared" si="16"/>
        <v>53408.6030</v>
      </c>
      <c r="H86" s="52">
        <f t="shared" si="17"/>
        <v>3406</v>
      </c>
      <c r="I86" s="198" t="s">
        <v>493</v>
      </c>
      <c r="J86" s="199" t="s">
        <v>494</v>
      </c>
      <c r="K86" s="198" t="s">
        <v>492</v>
      </c>
      <c r="L86" s="198" t="s">
        <v>495</v>
      </c>
      <c r="M86" s="199" t="s">
        <v>318</v>
      </c>
      <c r="N86" s="199" t="s">
        <v>319</v>
      </c>
      <c r="O86" s="200" t="s">
        <v>488</v>
      </c>
      <c r="P86" s="201" t="s">
        <v>489</v>
      </c>
    </row>
    <row r="87" spans="1:16" ht="12.75" customHeight="1" thickBot="1">
      <c r="A87" s="52" t="str">
        <f t="shared" si="12"/>
        <v>IBVS 5694 </v>
      </c>
      <c r="B87" s="37" t="str">
        <f t="shared" si="13"/>
        <v>II</v>
      </c>
      <c r="C87" s="52">
        <f t="shared" si="14"/>
        <v>53473.273500000003</v>
      </c>
      <c r="D87" s="13" t="str">
        <f t="shared" si="15"/>
        <v>vis</v>
      </c>
      <c r="E87" s="197">
        <f>VLOOKUP(C87,'Active 1'!C$21:E$965,3,FALSE)</f>
        <v>15277.484195470906</v>
      </c>
      <c r="F87" s="37" t="s">
        <v>160</v>
      </c>
      <c r="G87" s="13" t="str">
        <f t="shared" si="16"/>
        <v>53473.2735</v>
      </c>
      <c r="H87" s="52">
        <f t="shared" si="17"/>
        <v>3648.5</v>
      </c>
      <c r="I87" s="198" t="s">
        <v>496</v>
      </c>
      <c r="J87" s="199" t="s">
        <v>497</v>
      </c>
      <c r="K87" s="198" t="s">
        <v>498</v>
      </c>
      <c r="L87" s="198" t="s">
        <v>476</v>
      </c>
      <c r="M87" s="199" t="s">
        <v>318</v>
      </c>
      <c r="N87" s="199" t="s">
        <v>319</v>
      </c>
      <c r="O87" s="200" t="s">
        <v>471</v>
      </c>
      <c r="P87" s="201" t="s">
        <v>472</v>
      </c>
    </row>
    <row r="88" spans="1:16" ht="12.75" customHeight="1" thickBot="1">
      <c r="A88" s="52" t="str">
        <f t="shared" si="12"/>
        <v>IBVS 5694 </v>
      </c>
      <c r="B88" s="37" t="str">
        <f t="shared" si="13"/>
        <v>II</v>
      </c>
      <c r="C88" s="52">
        <f t="shared" si="14"/>
        <v>53474.073499999999</v>
      </c>
      <c r="D88" s="13" t="str">
        <f t="shared" si="15"/>
        <v>vis</v>
      </c>
      <c r="E88" s="197">
        <f>VLOOKUP(C88,'Active 1'!C$21:E$965,3,FALSE)</f>
        <v>15280.483993397002</v>
      </c>
      <c r="F88" s="37" t="s">
        <v>160</v>
      </c>
      <c r="G88" s="13" t="str">
        <f t="shared" si="16"/>
        <v>53474.0735</v>
      </c>
      <c r="H88" s="52">
        <f t="shared" si="17"/>
        <v>3651.5</v>
      </c>
      <c r="I88" s="198" t="s">
        <v>499</v>
      </c>
      <c r="J88" s="199" t="s">
        <v>500</v>
      </c>
      <c r="K88" s="198" t="s">
        <v>501</v>
      </c>
      <c r="L88" s="198" t="s">
        <v>476</v>
      </c>
      <c r="M88" s="199" t="s">
        <v>318</v>
      </c>
      <c r="N88" s="199" t="s">
        <v>319</v>
      </c>
      <c r="O88" s="200" t="s">
        <v>471</v>
      </c>
      <c r="P88" s="201" t="s">
        <v>472</v>
      </c>
    </row>
    <row r="89" spans="1:16" ht="12.75" customHeight="1" thickBot="1">
      <c r="A89" s="52" t="str">
        <f t="shared" si="12"/>
        <v>BAVM 173 </v>
      </c>
      <c r="B89" s="37" t="str">
        <f t="shared" si="13"/>
        <v>II</v>
      </c>
      <c r="C89" s="52">
        <f t="shared" si="14"/>
        <v>53476.4732</v>
      </c>
      <c r="D89" s="13" t="str">
        <f t="shared" si="15"/>
        <v>vis</v>
      </c>
      <c r="E89" s="197">
        <f>VLOOKUP(C89,'Active 1'!C$21:E$965,3,FALSE)</f>
        <v>15289.482262251122</v>
      </c>
      <c r="F89" s="37" t="s">
        <v>160</v>
      </c>
      <c r="G89" s="13" t="str">
        <f t="shared" si="16"/>
        <v>53476.4732</v>
      </c>
      <c r="H89" s="52">
        <f t="shared" si="17"/>
        <v>3660.5</v>
      </c>
      <c r="I89" s="198" t="s">
        <v>502</v>
      </c>
      <c r="J89" s="199" t="s">
        <v>503</v>
      </c>
      <c r="K89" s="198" t="s">
        <v>504</v>
      </c>
      <c r="L89" s="198" t="s">
        <v>481</v>
      </c>
      <c r="M89" s="199" t="s">
        <v>318</v>
      </c>
      <c r="N89" s="199" t="s">
        <v>397</v>
      </c>
      <c r="O89" s="200" t="s">
        <v>505</v>
      </c>
      <c r="P89" s="201" t="s">
        <v>440</v>
      </c>
    </row>
    <row r="90" spans="1:16" ht="12.75" customHeight="1" thickBot="1">
      <c r="A90" s="52" t="str">
        <f t="shared" si="12"/>
        <v>IBVS 5809 </v>
      </c>
      <c r="B90" s="37" t="str">
        <f t="shared" si="13"/>
        <v>II</v>
      </c>
      <c r="C90" s="52">
        <f t="shared" si="14"/>
        <v>53509.805699999997</v>
      </c>
      <c r="D90" s="13" t="str">
        <f t="shared" si="15"/>
        <v>vis</v>
      </c>
      <c r="E90" s="197">
        <f>VLOOKUP(C90,'Active 1'!C$21:E$965,3,FALSE)</f>
        <v>15414.470717716278</v>
      </c>
      <c r="F90" s="37" t="s">
        <v>160</v>
      </c>
      <c r="G90" s="13" t="str">
        <f t="shared" si="16"/>
        <v>53509.8057</v>
      </c>
      <c r="H90" s="52">
        <f t="shared" si="17"/>
        <v>3785.5</v>
      </c>
      <c r="I90" s="198" t="s">
        <v>512</v>
      </c>
      <c r="J90" s="199" t="s">
        <v>513</v>
      </c>
      <c r="K90" s="198" t="s">
        <v>514</v>
      </c>
      <c r="L90" s="198" t="s">
        <v>515</v>
      </c>
      <c r="M90" s="199" t="s">
        <v>361</v>
      </c>
      <c r="N90" s="199" t="s">
        <v>160</v>
      </c>
      <c r="O90" s="200" t="s">
        <v>392</v>
      </c>
      <c r="P90" s="201" t="s">
        <v>393</v>
      </c>
    </row>
    <row r="91" spans="1:16" ht="12.75" customHeight="1" thickBot="1">
      <c r="A91" s="52" t="str">
        <f t="shared" si="12"/>
        <v>IBVS 5809 </v>
      </c>
      <c r="B91" s="37" t="str">
        <f t="shared" si="13"/>
        <v>I</v>
      </c>
      <c r="C91" s="52">
        <f t="shared" si="14"/>
        <v>53511.813499999997</v>
      </c>
      <c r="D91" s="13" t="str">
        <f t="shared" si="15"/>
        <v>vis</v>
      </c>
      <c r="E91" s="197">
        <f>VLOOKUP(C91,'Active 1'!C$21:E$965,3,FALSE)</f>
        <v>15421.999460561337</v>
      </c>
      <c r="F91" s="37" t="s">
        <v>160</v>
      </c>
      <c r="G91" s="13" t="str">
        <f t="shared" si="16"/>
        <v>53511.8135</v>
      </c>
      <c r="H91" s="52">
        <f t="shared" si="17"/>
        <v>3793</v>
      </c>
      <c r="I91" s="198" t="s">
        <v>516</v>
      </c>
      <c r="J91" s="199" t="s">
        <v>517</v>
      </c>
      <c r="K91" s="198" t="s">
        <v>518</v>
      </c>
      <c r="L91" s="198" t="s">
        <v>519</v>
      </c>
      <c r="M91" s="199" t="s">
        <v>361</v>
      </c>
      <c r="N91" s="199" t="s">
        <v>160</v>
      </c>
      <c r="O91" s="200" t="s">
        <v>392</v>
      </c>
      <c r="P91" s="201" t="s">
        <v>393</v>
      </c>
    </row>
    <row r="92" spans="1:16" ht="12.75" customHeight="1" thickBot="1">
      <c r="A92" s="52" t="str">
        <f t="shared" si="12"/>
        <v>IBVS 5809 </v>
      </c>
      <c r="B92" s="37" t="str">
        <f t="shared" si="13"/>
        <v>II</v>
      </c>
      <c r="C92" s="52">
        <f t="shared" si="14"/>
        <v>53513.809300000001</v>
      </c>
      <c r="D92" s="13" t="str">
        <f t="shared" si="15"/>
        <v>vis</v>
      </c>
      <c r="E92" s="197">
        <f>VLOOKUP(C92,'Active 1'!C$21:E$965,3,FALSE)</f>
        <v>15429.48320643752</v>
      </c>
      <c r="F92" s="37" t="s">
        <v>160</v>
      </c>
      <c r="G92" s="13" t="str">
        <f t="shared" si="16"/>
        <v>53513.8093</v>
      </c>
      <c r="H92" s="52">
        <f t="shared" si="17"/>
        <v>3800.5</v>
      </c>
      <c r="I92" s="198" t="s">
        <v>520</v>
      </c>
      <c r="J92" s="199" t="s">
        <v>521</v>
      </c>
      <c r="K92" s="198" t="s">
        <v>522</v>
      </c>
      <c r="L92" s="198" t="s">
        <v>523</v>
      </c>
      <c r="M92" s="199" t="s">
        <v>361</v>
      </c>
      <c r="N92" s="199" t="s">
        <v>160</v>
      </c>
      <c r="O92" s="200" t="s">
        <v>392</v>
      </c>
      <c r="P92" s="201" t="s">
        <v>393</v>
      </c>
    </row>
    <row r="93" spans="1:16" ht="12.75" customHeight="1" thickBot="1">
      <c r="A93" s="52" t="str">
        <f t="shared" si="12"/>
        <v>IBVS 5809 </v>
      </c>
      <c r="B93" s="37" t="str">
        <f t="shared" si="13"/>
        <v>II</v>
      </c>
      <c r="C93" s="52">
        <f t="shared" si="14"/>
        <v>53514.614699999998</v>
      </c>
      <c r="D93" s="13" t="str">
        <f t="shared" si="15"/>
        <v>vis</v>
      </c>
      <c r="E93" s="197">
        <f>VLOOKUP(C93,'Active 1'!C$21:E$965,3,FALSE)</f>
        <v>15432.503252999626</v>
      </c>
      <c r="F93" s="37" t="s">
        <v>160</v>
      </c>
      <c r="G93" s="13" t="str">
        <f t="shared" si="16"/>
        <v>53514.6147</v>
      </c>
      <c r="H93" s="52">
        <f t="shared" si="17"/>
        <v>3803.5</v>
      </c>
      <c r="I93" s="198" t="s">
        <v>524</v>
      </c>
      <c r="J93" s="199" t="s">
        <v>525</v>
      </c>
      <c r="K93" s="198" t="s">
        <v>526</v>
      </c>
      <c r="L93" s="198" t="s">
        <v>527</v>
      </c>
      <c r="M93" s="199" t="s">
        <v>361</v>
      </c>
      <c r="N93" s="199" t="s">
        <v>160</v>
      </c>
      <c r="O93" s="200" t="s">
        <v>392</v>
      </c>
      <c r="P93" s="201" t="s">
        <v>393</v>
      </c>
    </row>
    <row r="94" spans="1:16" ht="12.75" customHeight="1" thickBot="1">
      <c r="A94" s="52" t="str">
        <f t="shared" si="12"/>
        <v>IBVS 5809 </v>
      </c>
      <c r="B94" s="37" t="str">
        <f t="shared" si="13"/>
        <v>II</v>
      </c>
      <c r="C94" s="52">
        <f t="shared" si="14"/>
        <v>53531.410300000003</v>
      </c>
      <c r="D94" s="13" t="str">
        <f t="shared" si="15"/>
        <v>vis</v>
      </c>
      <c r="E94" s="197">
        <f>VLOOKUP(C94,'Active 1'!C$21:E$965,3,FALSE)</f>
        <v>15495.482510559406</v>
      </c>
      <c r="F94" s="37" t="s">
        <v>160</v>
      </c>
      <c r="G94" s="13" t="str">
        <f t="shared" si="16"/>
        <v>53531.4103</v>
      </c>
      <c r="H94" s="52">
        <f t="shared" si="17"/>
        <v>3866.5</v>
      </c>
      <c r="I94" s="198" t="s">
        <v>528</v>
      </c>
      <c r="J94" s="199" t="s">
        <v>529</v>
      </c>
      <c r="K94" s="198" t="s">
        <v>530</v>
      </c>
      <c r="L94" s="198" t="s">
        <v>481</v>
      </c>
      <c r="M94" s="199" t="s">
        <v>361</v>
      </c>
      <c r="N94" s="199" t="s">
        <v>160</v>
      </c>
      <c r="O94" s="200" t="s">
        <v>392</v>
      </c>
      <c r="P94" s="201" t="s">
        <v>393</v>
      </c>
    </row>
    <row r="95" spans="1:16" ht="12.75" customHeight="1" thickBot="1">
      <c r="A95" s="52" t="str">
        <f t="shared" si="12"/>
        <v>IBVS 5809 </v>
      </c>
      <c r="B95" s="37" t="str">
        <f t="shared" si="13"/>
        <v>I</v>
      </c>
      <c r="C95" s="52">
        <f t="shared" si="14"/>
        <v>53531.811399999999</v>
      </c>
      <c r="D95" s="13" t="str">
        <f t="shared" si="15"/>
        <v>vis</v>
      </c>
      <c r="E95" s="197">
        <f>VLOOKUP(C95,'Active 1'!C$21:E$965,3,FALSE)</f>
        <v>15496.986534244594</v>
      </c>
      <c r="F95" s="37" t="s">
        <v>160</v>
      </c>
      <c r="G95" s="13" t="str">
        <f t="shared" si="16"/>
        <v>53531.8114</v>
      </c>
      <c r="H95" s="52">
        <f t="shared" si="17"/>
        <v>3868</v>
      </c>
      <c r="I95" s="198" t="s">
        <v>531</v>
      </c>
      <c r="J95" s="199" t="s">
        <v>532</v>
      </c>
      <c r="K95" s="198" t="s">
        <v>533</v>
      </c>
      <c r="L95" s="198" t="s">
        <v>534</v>
      </c>
      <c r="M95" s="199" t="s">
        <v>361</v>
      </c>
      <c r="N95" s="199" t="s">
        <v>160</v>
      </c>
      <c r="O95" s="200" t="s">
        <v>392</v>
      </c>
      <c r="P95" s="201" t="s">
        <v>393</v>
      </c>
    </row>
    <row r="96" spans="1:16" ht="12.75" customHeight="1" thickBot="1">
      <c r="A96" s="52" t="str">
        <f t="shared" si="12"/>
        <v>IBVS 5809 </v>
      </c>
      <c r="B96" s="37" t="str">
        <f t="shared" si="13"/>
        <v>II</v>
      </c>
      <c r="C96" s="52">
        <f t="shared" si="14"/>
        <v>53531.946000000004</v>
      </c>
      <c r="D96" s="13" t="str">
        <f t="shared" si="15"/>
        <v>vis</v>
      </c>
      <c r="E96" s="197">
        <f>VLOOKUP(C96,'Active 1'!C$21:E$965,3,FALSE)</f>
        <v>15497.491250245681</v>
      </c>
      <c r="F96" s="37" t="s">
        <v>160</v>
      </c>
      <c r="G96" s="13" t="str">
        <f t="shared" si="16"/>
        <v>53531.9460</v>
      </c>
      <c r="H96" s="52">
        <f t="shared" si="17"/>
        <v>3868.5</v>
      </c>
      <c r="I96" s="198" t="s">
        <v>535</v>
      </c>
      <c r="J96" s="199" t="s">
        <v>536</v>
      </c>
      <c r="K96" s="198" t="s">
        <v>537</v>
      </c>
      <c r="L96" s="198" t="s">
        <v>538</v>
      </c>
      <c r="M96" s="199" t="s">
        <v>361</v>
      </c>
      <c r="N96" s="199" t="s">
        <v>160</v>
      </c>
      <c r="O96" s="200" t="s">
        <v>392</v>
      </c>
      <c r="P96" s="201" t="s">
        <v>393</v>
      </c>
    </row>
    <row r="97" spans="1:16" ht="12.75" customHeight="1" thickBot="1">
      <c r="A97" s="52" t="str">
        <f t="shared" si="12"/>
        <v>IBVS 5809 </v>
      </c>
      <c r="B97" s="37" t="str">
        <f t="shared" si="13"/>
        <v>I</v>
      </c>
      <c r="C97" s="52">
        <f t="shared" si="14"/>
        <v>53532.345999999998</v>
      </c>
      <c r="D97" s="13" t="str">
        <f t="shared" si="15"/>
        <v>vis</v>
      </c>
      <c r="E97" s="197">
        <f>VLOOKUP(C97,'Active 1'!C$21:E$965,3,FALSE)</f>
        <v>15498.991149208714</v>
      </c>
      <c r="F97" s="37" t="s">
        <v>160</v>
      </c>
      <c r="G97" s="13" t="str">
        <f t="shared" si="16"/>
        <v>53532.3460</v>
      </c>
      <c r="H97" s="52">
        <f t="shared" si="17"/>
        <v>3870</v>
      </c>
      <c r="I97" s="198" t="s">
        <v>539</v>
      </c>
      <c r="J97" s="199" t="s">
        <v>540</v>
      </c>
      <c r="K97" s="198" t="s">
        <v>541</v>
      </c>
      <c r="L97" s="198" t="s">
        <v>444</v>
      </c>
      <c r="M97" s="199" t="s">
        <v>361</v>
      </c>
      <c r="N97" s="199" t="s">
        <v>160</v>
      </c>
      <c r="O97" s="200" t="s">
        <v>392</v>
      </c>
      <c r="P97" s="201" t="s">
        <v>393</v>
      </c>
    </row>
    <row r="98" spans="1:16" ht="12.75" customHeight="1" thickBot="1">
      <c r="A98" s="52" t="str">
        <f t="shared" si="12"/>
        <v>OEJV 0074 </v>
      </c>
      <c r="B98" s="37" t="str">
        <f t="shared" si="13"/>
        <v>II</v>
      </c>
      <c r="C98" s="52">
        <f t="shared" si="14"/>
        <v>53814.632790000003</v>
      </c>
      <c r="D98" s="13" t="str">
        <f t="shared" si="15"/>
        <v>vis</v>
      </c>
      <c r="E98" s="197">
        <f>VLOOKUP(C98,'Active 1'!C$21:E$965,3,FALSE)</f>
        <v>16557.495308222326</v>
      </c>
      <c r="F98" s="37" t="s">
        <v>160</v>
      </c>
      <c r="G98" s="13" t="str">
        <f t="shared" si="16"/>
        <v>53814.63279</v>
      </c>
      <c r="H98" s="52">
        <f t="shared" si="17"/>
        <v>4928.5</v>
      </c>
      <c r="I98" s="198" t="s">
        <v>542</v>
      </c>
      <c r="J98" s="199" t="s">
        <v>543</v>
      </c>
      <c r="K98" s="198" t="s">
        <v>544</v>
      </c>
      <c r="L98" s="198" t="s">
        <v>545</v>
      </c>
      <c r="M98" s="199" t="s">
        <v>361</v>
      </c>
      <c r="N98" s="199" t="s">
        <v>137</v>
      </c>
      <c r="O98" s="200" t="s">
        <v>546</v>
      </c>
      <c r="P98" s="201" t="s">
        <v>364</v>
      </c>
    </row>
    <row r="99" spans="1:16" ht="12.75" customHeight="1" thickBot="1">
      <c r="A99" s="52" t="str">
        <f t="shared" si="12"/>
        <v>IBVS 5814 </v>
      </c>
      <c r="B99" s="37" t="str">
        <f t="shared" si="13"/>
        <v>II</v>
      </c>
      <c r="C99" s="52">
        <f t="shared" si="14"/>
        <v>54138.927000000003</v>
      </c>
      <c r="D99" s="13" t="str">
        <f t="shared" si="15"/>
        <v>vis</v>
      </c>
      <c r="E99" s="197">
        <f>VLOOKUP(C99,'Active 1'!C$21:E$965,3,FALSE)</f>
        <v>17773.516681482568</v>
      </c>
      <c r="F99" s="37" t="s">
        <v>160</v>
      </c>
      <c r="G99" s="13" t="str">
        <f t="shared" si="16"/>
        <v>54138.9270</v>
      </c>
      <c r="H99" s="52">
        <f t="shared" si="17"/>
        <v>6144.5</v>
      </c>
      <c r="I99" s="198" t="s">
        <v>547</v>
      </c>
      <c r="J99" s="199" t="s">
        <v>548</v>
      </c>
      <c r="K99" s="198" t="s">
        <v>549</v>
      </c>
      <c r="L99" s="198" t="s">
        <v>550</v>
      </c>
      <c r="M99" s="199" t="s">
        <v>361</v>
      </c>
      <c r="N99" s="199" t="s">
        <v>160</v>
      </c>
      <c r="O99" s="200" t="s">
        <v>418</v>
      </c>
      <c r="P99" s="201" t="s">
        <v>551</v>
      </c>
    </row>
    <row r="100" spans="1:16" ht="12.75" customHeight="1" thickBot="1">
      <c r="A100" s="52" t="str">
        <f t="shared" si="12"/>
        <v>BAVM 186 </v>
      </c>
      <c r="B100" s="37" t="str">
        <f t="shared" si="13"/>
        <v>I</v>
      </c>
      <c r="C100" s="52">
        <f t="shared" si="14"/>
        <v>54174.5285</v>
      </c>
      <c r="D100" s="13" t="str">
        <f t="shared" si="15"/>
        <v>vis</v>
      </c>
      <c r="E100" s="197">
        <f>VLOOKUP(C100,'Active 1'!C$21:E$965,3,FALSE)</f>
        <v>17907.01331381566</v>
      </c>
      <c r="F100" s="37" t="s">
        <v>160</v>
      </c>
      <c r="G100" s="13" t="str">
        <f t="shared" si="16"/>
        <v>54174.5285</v>
      </c>
      <c r="H100" s="52">
        <f t="shared" si="17"/>
        <v>6278</v>
      </c>
      <c r="I100" s="198" t="s">
        <v>557</v>
      </c>
      <c r="J100" s="199" t="s">
        <v>558</v>
      </c>
      <c r="K100" s="198" t="s">
        <v>559</v>
      </c>
      <c r="L100" s="198" t="s">
        <v>560</v>
      </c>
      <c r="M100" s="199" t="s">
        <v>361</v>
      </c>
      <c r="N100" s="199" t="s">
        <v>397</v>
      </c>
      <c r="O100" s="200" t="s">
        <v>505</v>
      </c>
      <c r="P100" s="201" t="s">
        <v>561</v>
      </c>
    </row>
    <row r="101" spans="1:16" ht="12.75" customHeight="1" thickBot="1">
      <c r="A101" s="52" t="str">
        <f t="shared" si="12"/>
        <v>BAVM 186 </v>
      </c>
      <c r="B101" s="37" t="str">
        <f t="shared" si="13"/>
        <v>I</v>
      </c>
      <c r="C101" s="52">
        <f t="shared" si="14"/>
        <v>54176.394999999997</v>
      </c>
      <c r="D101" s="13" t="str">
        <f t="shared" si="15"/>
        <v>vis</v>
      </c>
      <c r="E101" s="197">
        <f>VLOOKUP(C101,'Active 1'!C$21:E$965,3,FALSE)</f>
        <v>17914.01221735201</v>
      </c>
      <c r="F101" s="37" t="s">
        <v>160</v>
      </c>
      <c r="G101" s="13" t="str">
        <f t="shared" si="16"/>
        <v>54176.3950</v>
      </c>
      <c r="H101" s="52">
        <f t="shared" si="17"/>
        <v>6285</v>
      </c>
      <c r="I101" s="198" t="s">
        <v>562</v>
      </c>
      <c r="J101" s="199" t="s">
        <v>563</v>
      </c>
      <c r="K101" s="198" t="s">
        <v>564</v>
      </c>
      <c r="L101" s="198" t="s">
        <v>565</v>
      </c>
      <c r="M101" s="199" t="s">
        <v>361</v>
      </c>
      <c r="N101" s="199" t="s">
        <v>397</v>
      </c>
      <c r="O101" s="200" t="s">
        <v>505</v>
      </c>
      <c r="P101" s="201" t="s">
        <v>561</v>
      </c>
    </row>
    <row r="102" spans="1:16" ht="12.75" customHeight="1" thickBot="1">
      <c r="A102" s="52" t="str">
        <f t="shared" si="12"/>
        <v>BAVM 186 </v>
      </c>
      <c r="B102" s="37" t="str">
        <f t="shared" si="13"/>
        <v>II</v>
      </c>
      <c r="C102" s="52">
        <f t="shared" si="14"/>
        <v>54176.530299999999</v>
      </c>
      <c r="D102" s="13" t="str">
        <f t="shared" si="15"/>
        <v>vis</v>
      </c>
      <c r="E102" s="197">
        <f>VLOOKUP(C102,'Active 1'!C$21:E$965,3,FALSE)</f>
        <v>17914.519558176267</v>
      </c>
      <c r="F102" s="37" t="s">
        <v>160</v>
      </c>
      <c r="G102" s="13" t="str">
        <f t="shared" si="16"/>
        <v>54176.5303</v>
      </c>
      <c r="H102" s="52">
        <f t="shared" si="17"/>
        <v>6285.5</v>
      </c>
      <c r="I102" s="198" t="s">
        <v>566</v>
      </c>
      <c r="J102" s="199" t="s">
        <v>567</v>
      </c>
      <c r="K102" s="198" t="s">
        <v>568</v>
      </c>
      <c r="L102" s="198" t="s">
        <v>341</v>
      </c>
      <c r="M102" s="199" t="s">
        <v>361</v>
      </c>
      <c r="N102" s="199" t="s">
        <v>397</v>
      </c>
      <c r="O102" s="200" t="s">
        <v>505</v>
      </c>
      <c r="P102" s="201" t="s">
        <v>561</v>
      </c>
    </row>
    <row r="103" spans="1:16" ht="12.75" customHeight="1" thickBot="1">
      <c r="A103" s="52" t="str">
        <f t="shared" si="12"/>
        <v>BAVM 186 </v>
      </c>
      <c r="B103" s="37" t="str">
        <f t="shared" si="13"/>
        <v>II</v>
      </c>
      <c r="C103" s="52">
        <f t="shared" si="14"/>
        <v>54187.4637</v>
      </c>
      <c r="D103" s="13" t="str">
        <f t="shared" si="15"/>
        <v>vis</v>
      </c>
      <c r="E103" s="197">
        <f>VLOOKUP(C103,'Active 1'!C$21:E$965,3,FALSE)</f>
        <v>17955.517046482968</v>
      </c>
      <c r="F103" s="37" t="s">
        <v>160</v>
      </c>
      <c r="G103" s="13" t="str">
        <f t="shared" si="16"/>
        <v>54187.4637</v>
      </c>
      <c r="H103" s="52">
        <f t="shared" si="17"/>
        <v>6326.5</v>
      </c>
      <c r="I103" s="198" t="s">
        <v>569</v>
      </c>
      <c r="J103" s="199" t="s">
        <v>570</v>
      </c>
      <c r="K103" s="198" t="s">
        <v>571</v>
      </c>
      <c r="L103" s="198" t="s">
        <v>550</v>
      </c>
      <c r="M103" s="199" t="s">
        <v>361</v>
      </c>
      <c r="N103" s="199" t="s">
        <v>397</v>
      </c>
      <c r="O103" s="200" t="s">
        <v>505</v>
      </c>
      <c r="P103" s="201" t="s">
        <v>561</v>
      </c>
    </row>
    <row r="104" spans="1:16" ht="12.75" customHeight="1" thickBot="1">
      <c r="A104" s="52" t="str">
        <f t="shared" si="12"/>
        <v>BAVM 186 </v>
      </c>
      <c r="B104" s="37" t="str">
        <f t="shared" si="13"/>
        <v>I</v>
      </c>
      <c r="C104" s="52">
        <f t="shared" si="14"/>
        <v>54187.595500000003</v>
      </c>
      <c r="D104" s="13" t="str">
        <f t="shared" si="15"/>
        <v>vis</v>
      </c>
      <c r="E104" s="197">
        <f>VLOOKUP(C104,'Active 1'!C$21:E$965,3,FALSE)</f>
        <v>17956.011263191307</v>
      </c>
      <c r="F104" s="37" t="s">
        <v>160</v>
      </c>
      <c r="G104" s="13" t="str">
        <f t="shared" si="16"/>
        <v>54187.5955</v>
      </c>
      <c r="H104" s="52">
        <f t="shared" si="17"/>
        <v>6327</v>
      </c>
      <c r="I104" s="198" t="s">
        <v>572</v>
      </c>
      <c r="J104" s="199" t="s">
        <v>573</v>
      </c>
      <c r="K104" s="198" t="s">
        <v>574</v>
      </c>
      <c r="L104" s="198" t="s">
        <v>575</v>
      </c>
      <c r="M104" s="199" t="s">
        <v>361</v>
      </c>
      <c r="N104" s="199" t="s">
        <v>397</v>
      </c>
      <c r="O104" s="200" t="s">
        <v>505</v>
      </c>
      <c r="P104" s="201" t="s">
        <v>561</v>
      </c>
    </row>
    <row r="105" spans="1:16" ht="12.75" customHeight="1" thickBot="1">
      <c r="A105" s="52" t="str">
        <f t="shared" si="12"/>
        <v>BAVM 186 </v>
      </c>
      <c r="B105" s="37" t="str">
        <f t="shared" si="13"/>
        <v>I</v>
      </c>
      <c r="C105" s="52">
        <f t="shared" si="14"/>
        <v>54220.398000000001</v>
      </c>
      <c r="D105" s="13" t="str">
        <f t="shared" si="15"/>
        <v>vis</v>
      </c>
      <c r="E105" s="197">
        <f>VLOOKUP(C105,'Active 1'!C$21:E$965,3,FALSE)</f>
        <v>18079.012352530419</v>
      </c>
      <c r="F105" s="37" t="s">
        <v>160</v>
      </c>
      <c r="G105" s="13" t="str">
        <f t="shared" si="16"/>
        <v>54220.3980</v>
      </c>
      <c r="H105" s="52">
        <f t="shared" si="17"/>
        <v>6450</v>
      </c>
      <c r="I105" s="198" t="s">
        <v>576</v>
      </c>
      <c r="J105" s="199" t="s">
        <v>577</v>
      </c>
      <c r="K105" s="198" t="s">
        <v>578</v>
      </c>
      <c r="L105" s="198" t="s">
        <v>565</v>
      </c>
      <c r="M105" s="199" t="s">
        <v>361</v>
      </c>
      <c r="N105" s="199" t="s">
        <v>362</v>
      </c>
      <c r="O105" s="200" t="s">
        <v>579</v>
      </c>
      <c r="P105" s="201" t="s">
        <v>561</v>
      </c>
    </row>
    <row r="106" spans="1:16" ht="12.75" customHeight="1" thickBot="1">
      <c r="A106" s="52" t="str">
        <f t="shared" si="12"/>
        <v>OEJV 0074 </v>
      </c>
      <c r="B106" s="37" t="str">
        <f t="shared" si="13"/>
        <v>II</v>
      </c>
      <c r="C106" s="52">
        <f t="shared" si="14"/>
        <v>54222.400529999999</v>
      </c>
      <c r="D106" s="13" t="str">
        <f t="shared" si="15"/>
        <v>vis</v>
      </c>
      <c r="E106" s="197">
        <f>VLOOKUP(C106,'Active 1'!C$21:E$965,3,FALSE)</f>
        <v>18086.521334206634</v>
      </c>
      <c r="F106" s="37" t="s">
        <v>160</v>
      </c>
      <c r="G106" s="13" t="str">
        <f t="shared" si="16"/>
        <v>54222.40053</v>
      </c>
      <c r="H106" s="52">
        <f t="shared" si="17"/>
        <v>6457.5</v>
      </c>
      <c r="I106" s="198" t="s">
        <v>580</v>
      </c>
      <c r="J106" s="199" t="s">
        <v>581</v>
      </c>
      <c r="K106" s="198" t="s">
        <v>582</v>
      </c>
      <c r="L106" s="198" t="s">
        <v>583</v>
      </c>
      <c r="M106" s="199" t="s">
        <v>361</v>
      </c>
      <c r="N106" s="199" t="s">
        <v>137</v>
      </c>
      <c r="O106" s="200" t="s">
        <v>584</v>
      </c>
      <c r="P106" s="201" t="s">
        <v>364</v>
      </c>
    </row>
    <row r="107" spans="1:16" ht="12.75" customHeight="1" thickBot="1">
      <c r="A107" s="52" t="str">
        <f t="shared" ref="A107:A138" si="18">P107</f>
        <v>BAVM 209 </v>
      </c>
      <c r="B107" s="37" t="str">
        <f t="shared" ref="B107:B138" si="19">IF(H107=INT(H107),"I","II")</f>
        <v>II</v>
      </c>
      <c r="C107" s="52">
        <f t="shared" ref="C107:C138" si="20">1*G107</f>
        <v>54500.552900000002</v>
      </c>
      <c r="D107" s="13" t="str">
        <f t="shared" ref="D107:D138" si="21">VLOOKUP(F107,I$1:J$5,2,FALSE)</f>
        <v>vis</v>
      </c>
      <c r="E107" s="197">
        <f>VLOOKUP(C107,'Active 1'!C$21:E$965,3,FALSE)</f>
        <v>19129.522462543136</v>
      </c>
      <c r="F107" s="37" t="s">
        <v>160</v>
      </c>
      <c r="G107" s="13" t="str">
        <f t="shared" ref="G107:G138" si="22">MID(I107,3,LEN(I107)-3)</f>
        <v>54500.5529</v>
      </c>
      <c r="H107" s="52">
        <f t="shared" ref="H107:H138" si="23">1*K107</f>
        <v>7500.5</v>
      </c>
      <c r="I107" s="198" t="s">
        <v>585</v>
      </c>
      <c r="J107" s="199" t="s">
        <v>586</v>
      </c>
      <c r="K107" s="198" t="s">
        <v>587</v>
      </c>
      <c r="L107" s="198" t="s">
        <v>588</v>
      </c>
      <c r="M107" s="199" t="s">
        <v>361</v>
      </c>
      <c r="N107" s="199" t="s">
        <v>397</v>
      </c>
      <c r="O107" s="200" t="s">
        <v>589</v>
      </c>
      <c r="P107" s="201" t="s">
        <v>590</v>
      </c>
    </row>
    <row r="108" spans="1:16" ht="12.75" customHeight="1" thickBot="1">
      <c r="A108" s="52" t="str">
        <f t="shared" si="18"/>
        <v>IBVS 5894 </v>
      </c>
      <c r="B108" s="37" t="str">
        <f t="shared" si="19"/>
        <v>I</v>
      </c>
      <c r="C108" s="52">
        <f t="shared" si="20"/>
        <v>54882.841899999999</v>
      </c>
      <c r="D108" s="13" t="str">
        <f t="shared" si="21"/>
        <v>vis</v>
      </c>
      <c r="E108" s="197">
        <f>VLOOKUP(C108,'Active 1'!C$21:E$965,3,FALSE)</f>
        <v>20563.009649262513</v>
      </c>
      <c r="F108" s="37" t="s">
        <v>160</v>
      </c>
      <c r="G108" s="13" t="str">
        <f t="shared" si="22"/>
        <v>54882.8419</v>
      </c>
      <c r="H108" s="52">
        <f t="shared" si="23"/>
        <v>8934</v>
      </c>
      <c r="I108" s="198" t="s">
        <v>591</v>
      </c>
      <c r="J108" s="199" t="s">
        <v>592</v>
      </c>
      <c r="K108" s="198" t="s">
        <v>593</v>
      </c>
      <c r="L108" s="198" t="s">
        <v>391</v>
      </c>
      <c r="M108" s="199" t="s">
        <v>361</v>
      </c>
      <c r="N108" s="199" t="s">
        <v>160</v>
      </c>
      <c r="O108" s="200" t="s">
        <v>345</v>
      </c>
      <c r="P108" s="201" t="s">
        <v>594</v>
      </c>
    </row>
    <row r="109" spans="1:16" ht="12.75" customHeight="1" thickBot="1">
      <c r="A109" s="52" t="str">
        <f t="shared" si="18"/>
        <v>IBVS 5894 </v>
      </c>
      <c r="B109" s="37" t="str">
        <f t="shared" si="19"/>
        <v>II</v>
      </c>
      <c r="C109" s="52">
        <f t="shared" si="20"/>
        <v>54882.975700000003</v>
      </c>
      <c r="D109" s="13" t="str">
        <f t="shared" si="21"/>
        <v>vis</v>
      </c>
      <c r="E109" s="197">
        <f>VLOOKUP(C109,'Active 1'!C$21:E$965,3,FALSE)</f>
        <v>20563.511365465667</v>
      </c>
      <c r="F109" s="37" t="s">
        <v>160</v>
      </c>
      <c r="G109" s="13" t="str">
        <f t="shared" si="22"/>
        <v>54882.9757</v>
      </c>
      <c r="H109" s="52">
        <f t="shared" si="23"/>
        <v>8934.5</v>
      </c>
      <c r="I109" s="198" t="s">
        <v>595</v>
      </c>
      <c r="J109" s="199" t="s">
        <v>596</v>
      </c>
      <c r="K109" s="198" t="s">
        <v>597</v>
      </c>
      <c r="L109" s="198" t="s">
        <v>598</v>
      </c>
      <c r="M109" s="199" t="s">
        <v>361</v>
      </c>
      <c r="N109" s="199" t="s">
        <v>160</v>
      </c>
      <c r="O109" s="200" t="s">
        <v>345</v>
      </c>
      <c r="P109" s="201" t="s">
        <v>594</v>
      </c>
    </row>
    <row r="110" spans="1:16" ht="12.75" customHeight="1" thickBot="1">
      <c r="A110" s="52" t="str">
        <f t="shared" si="18"/>
        <v>BAVM 209 </v>
      </c>
      <c r="B110" s="37" t="str">
        <f t="shared" si="19"/>
        <v>I</v>
      </c>
      <c r="C110" s="52">
        <f t="shared" si="20"/>
        <v>54908.442999999999</v>
      </c>
      <c r="D110" s="13" t="str">
        <f t="shared" si="21"/>
        <v>vis</v>
      </c>
      <c r="E110" s="197">
        <f>VLOOKUP(C110,'Active 1'!C$21:E$965,3,FALSE)</f>
        <v>20659.00730762025</v>
      </c>
      <c r="F110" s="37" t="s">
        <v>160</v>
      </c>
      <c r="G110" s="13" t="str">
        <f t="shared" si="22"/>
        <v>54908.4430</v>
      </c>
      <c r="H110" s="52">
        <f t="shared" si="23"/>
        <v>9030</v>
      </c>
      <c r="I110" s="198" t="s">
        <v>599</v>
      </c>
      <c r="J110" s="199" t="s">
        <v>600</v>
      </c>
      <c r="K110" s="198" t="s">
        <v>601</v>
      </c>
      <c r="L110" s="198" t="s">
        <v>602</v>
      </c>
      <c r="M110" s="199" t="s">
        <v>361</v>
      </c>
      <c r="N110" s="199" t="s">
        <v>397</v>
      </c>
      <c r="O110" s="200" t="s">
        <v>505</v>
      </c>
      <c r="P110" s="201" t="s">
        <v>590</v>
      </c>
    </row>
    <row r="111" spans="1:16" ht="12.75" customHeight="1" thickBot="1">
      <c r="A111" s="52" t="str">
        <f t="shared" si="18"/>
        <v>BAVM 209 </v>
      </c>
      <c r="B111" s="37" t="str">
        <f t="shared" si="19"/>
        <v>II</v>
      </c>
      <c r="C111" s="52">
        <f t="shared" si="20"/>
        <v>54908.575700000001</v>
      </c>
      <c r="D111" s="13" t="str">
        <f t="shared" si="21"/>
        <v>vis</v>
      </c>
      <c r="E111" s="197">
        <f>VLOOKUP(C111,'Active 1'!C$21:E$965,3,FALSE)</f>
        <v>20659.504899101252</v>
      </c>
      <c r="F111" s="37" t="s">
        <v>160</v>
      </c>
      <c r="G111" s="13" t="str">
        <f t="shared" si="22"/>
        <v>54908.5757</v>
      </c>
      <c r="H111" s="52">
        <f t="shared" si="23"/>
        <v>9030.5</v>
      </c>
      <c r="I111" s="198" t="s">
        <v>603</v>
      </c>
      <c r="J111" s="199" t="s">
        <v>604</v>
      </c>
      <c r="K111" s="198" t="s">
        <v>605</v>
      </c>
      <c r="L111" s="198" t="s">
        <v>409</v>
      </c>
      <c r="M111" s="199" t="s">
        <v>361</v>
      </c>
      <c r="N111" s="199" t="s">
        <v>397</v>
      </c>
      <c r="O111" s="200" t="s">
        <v>505</v>
      </c>
      <c r="P111" s="201" t="s">
        <v>590</v>
      </c>
    </row>
    <row r="112" spans="1:16" ht="12.75" customHeight="1" thickBot="1">
      <c r="A112" s="52" t="str">
        <f t="shared" si="18"/>
        <v>BAVM 209 </v>
      </c>
      <c r="B112" s="37" t="str">
        <f t="shared" si="19"/>
        <v>II</v>
      </c>
      <c r="C112" s="52">
        <f t="shared" si="20"/>
        <v>54933.376900000003</v>
      </c>
      <c r="D112" s="13" t="str">
        <f t="shared" si="21"/>
        <v>vis</v>
      </c>
      <c r="E112" s="197">
        <f>VLOOKUP(C112,'Active 1'!C$21:E$965,3,FALSE)</f>
        <v>20752.503134507624</v>
      </c>
      <c r="F112" s="37" t="s">
        <v>160</v>
      </c>
      <c r="G112" s="13" t="str">
        <f t="shared" si="22"/>
        <v>54933.3769</v>
      </c>
      <c r="H112" s="52">
        <f t="shared" si="23"/>
        <v>9123.5</v>
      </c>
      <c r="I112" s="198" t="s">
        <v>606</v>
      </c>
      <c r="J112" s="199" t="s">
        <v>607</v>
      </c>
      <c r="K112" s="198" t="s">
        <v>608</v>
      </c>
      <c r="L112" s="198" t="s">
        <v>417</v>
      </c>
      <c r="M112" s="199" t="s">
        <v>361</v>
      </c>
      <c r="N112" s="199" t="s">
        <v>397</v>
      </c>
      <c r="O112" s="200" t="s">
        <v>505</v>
      </c>
      <c r="P112" s="201" t="s">
        <v>590</v>
      </c>
    </row>
    <row r="113" spans="1:16" ht="12.75" customHeight="1" thickBot="1">
      <c r="A113" s="52" t="str">
        <f t="shared" si="18"/>
        <v>BAVM 209 </v>
      </c>
      <c r="B113" s="37" t="str">
        <f t="shared" si="19"/>
        <v>I</v>
      </c>
      <c r="C113" s="52">
        <f t="shared" si="20"/>
        <v>54933.511100000003</v>
      </c>
      <c r="D113" s="13" t="str">
        <f t="shared" si="21"/>
        <v>vis</v>
      </c>
      <c r="E113" s="197">
        <f>VLOOKUP(C113,'Active 1'!C$21:E$965,3,FALSE)</f>
        <v>20753.006350609732</v>
      </c>
      <c r="F113" s="37" t="s">
        <v>160</v>
      </c>
      <c r="G113" s="13" t="str">
        <f t="shared" si="22"/>
        <v>54933.5111</v>
      </c>
      <c r="H113" s="52">
        <f t="shared" si="23"/>
        <v>9124</v>
      </c>
      <c r="I113" s="198" t="s">
        <v>609</v>
      </c>
      <c r="J113" s="199" t="s">
        <v>610</v>
      </c>
      <c r="K113" s="198" t="s">
        <v>611</v>
      </c>
      <c r="L113" s="198" t="s">
        <v>612</v>
      </c>
      <c r="M113" s="199" t="s">
        <v>361</v>
      </c>
      <c r="N113" s="199" t="s">
        <v>397</v>
      </c>
      <c r="O113" s="200" t="s">
        <v>505</v>
      </c>
      <c r="P113" s="201" t="s">
        <v>590</v>
      </c>
    </row>
    <row r="114" spans="1:16" ht="12.75" customHeight="1" thickBot="1">
      <c r="A114" s="52" t="str">
        <f t="shared" si="18"/>
        <v>BAVM 209 </v>
      </c>
      <c r="B114" s="37" t="str">
        <f t="shared" si="19"/>
        <v>II</v>
      </c>
      <c r="C114" s="52">
        <f t="shared" si="20"/>
        <v>54937.377</v>
      </c>
      <c r="D114" s="13" t="str">
        <f t="shared" si="21"/>
        <v>vis</v>
      </c>
      <c r="E114" s="197">
        <f>VLOOKUP(C114,'Active 1'!C$21:E$965,3,FALSE)</f>
        <v>20767.502499112918</v>
      </c>
      <c r="F114" s="37" t="s">
        <v>160</v>
      </c>
      <c r="G114" s="13" t="str">
        <f t="shared" si="22"/>
        <v>54937.3770</v>
      </c>
      <c r="H114" s="52">
        <f t="shared" si="23"/>
        <v>9138.5</v>
      </c>
      <c r="I114" s="198" t="s">
        <v>613</v>
      </c>
      <c r="J114" s="199" t="s">
        <v>614</v>
      </c>
      <c r="K114" s="198" t="s">
        <v>615</v>
      </c>
      <c r="L114" s="198" t="s">
        <v>444</v>
      </c>
      <c r="M114" s="199" t="s">
        <v>361</v>
      </c>
      <c r="N114" s="199" t="s">
        <v>397</v>
      </c>
      <c r="O114" s="200" t="s">
        <v>505</v>
      </c>
      <c r="P114" s="201" t="s">
        <v>590</v>
      </c>
    </row>
    <row r="115" spans="1:16" ht="12.75" customHeight="1" thickBot="1">
      <c r="A115" s="52" t="str">
        <f t="shared" si="18"/>
        <v>BAVM 209 </v>
      </c>
      <c r="B115" s="37" t="str">
        <f t="shared" si="19"/>
        <v>I</v>
      </c>
      <c r="C115" s="52">
        <f t="shared" si="20"/>
        <v>54937.511500000001</v>
      </c>
      <c r="D115" s="13" t="str">
        <f t="shared" si="21"/>
        <v>vis</v>
      </c>
      <c r="E115" s="197">
        <f>VLOOKUP(C115,'Active 1'!C$21:E$965,3,FALSE)</f>
        <v>20768.006840139245</v>
      </c>
      <c r="F115" s="37" t="s">
        <v>160</v>
      </c>
      <c r="G115" s="13" t="str">
        <f t="shared" si="22"/>
        <v>54937.5115</v>
      </c>
      <c r="H115" s="52">
        <f t="shared" si="23"/>
        <v>9139</v>
      </c>
      <c r="I115" s="198" t="s">
        <v>616</v>
      </c>
      <c r="J115" s="199" t="s">
        <v>617</v>
      </c>
      <c r="K115" s="198" t="s">
        <v>618</v>
      </c>
      <c r="L115" s="198" t="s">
        <v>413</v>
      </c>
      <c r="M115" s="199" t="s">
        <v>361</v>
      </c>
      <c r="N115" s="199" t="s">
        <v>397</v>
      </c>
      <c r="O115" s="200" t="s">
        <v>505</v>
      </c>
      <c r="P115" s="201" t="s">
        <v>590</v>
      </c>
    </row>
    <row r="116" spans="1:16" ht="12.75" customHeight="1" thickBot="1">
      <c r="A116" s="52" t="str">
        <f t="shared" si="18"/>
        <v>IBVS 5945 </v>
      </c>
      <c r="B116" s="37" t="str">
        <f t="shared" si="19"/>
        <v>I</v>
      </c>
      <c r="C116" s="52">
        <f t="shared" si="20"/>
        <v>55280.729099999997</v>
      </c>
      <c r="D116" s="13" t="str">
        <f t="shared" si="21"/>
        <v>vis</v>
      </c>
      <c r="E116" s="197">
        <f>VLOOKUP(C116,'Active 1'!C$21:E$965,3,FALSE)</f>
        <v>22054.986145995739</v>
      </c>
      <c r="F116" s="37" t="s">
        <v>160</v>
      </c>
      <c r="G116" s="13" t="str">
        <f t="shared" si="22"/>
        <v>55280.7291</v>
      </c>
      <c r="H116" s="52">
        <f t="shared" si="23"/>
        <v>10426</v>
      </c>
      <c r="I116" s="198" t="s">
        <v>625</v>
      </c>
      <c r="J116" s="199" t="s">
        <v>626</v>
      </c>
      <c r="K116" s="198" t="s">
        <v>627</v>
      </c>
      <c r="L116" s="198" t="s">
        <v>622</v>
      </c>
      <c r="M116" s="199" t="s">
        <v>361</v>
      </c>
      <c r="N116" s="199" t="s">
        <v>160</v>
      </c>
      <c r="O116" s="200" t="s">
        <v>345</v>
      </c>
      <c r="P116" s="201" t="s">
        <v>628</v>
      </c>
    </row>
    <row r="117" spans="1:16" ht="12.75" customHeight="1" thickBot="1">
      <c r="A117" s="52" t="str">
        <f t="shared" si="18"/>
        <v>BAVM 214 </v>
      </c>
      <c r="B117" s="37" t="str">
        <f t="shared" si="19"/>
        <v>II</v>
      </c>
      <c r="C117" s="52">
        <f t="shared" si="20"/>
        <v>55310.465900000003</v>
      </c>
      <c r="D117" s="13" t="str">
        <f t="shared" si="21"/>
        <v>vis</v>
      </c>
      <c r="E117" s="197">
        <f>VLOOKUP(C117,'Active 1'!C$21:E$965,3,FALSE)</f>
        <v>22166.491634707279</v>
      </c>
      <c r="F117" s="37" t="s">
        <v>160</v>
      </c>
      <c r="G117" s="13" t="str">
        <f t="shared" si="22"/>
        <v>55310.4659</v>
      </c>
      <c r="H117" s="52">
        <f t="shared" si="23"/>
        <v>10537.5</v>
      </c>
      <c r="I117" s="198" t="s">
        <v>629</v>
      </c>
      <c r="J117" s="199" t="s">
        <v>630</v>
      </c>
      <c r="K117" s="198" t="s">
        <v>631</v>
      </c>
      <c r="L117" s="198" t="s">
        <v>632</v>
      </c>
      <c r="M117" s="199" t="s">
        <v>361</v>
      </c>
      <c r="N117" s="199" t="s">
        <v>397</v>
      </c>
      <c r="O117" s="200" t="s">
        <v>505</v>
      </c>
      <c r="P117" s="201" t="s">
        <v>633</v>
      </c>
    </row>
    <row r="118" spans="1:16" ht="12.75" customHeight="1" thickBot="1">
      <c r="A118" s="52" t="str">
        <f t="shared" si="18"/>
        <v>BAVM 214 </v>
      </c>
      <c r="B118" s="37" t="str">
        <f t="shared" si="19"/>
        <v>I</v>
      </c>
      <c r="C118" s="52">
        <f t="shared" si="20"/>
        <v>55310.598899999997</v>
      </c>
      <c r="D118" s="13" t="str">
        <f t="shared" si="21"/>
        <v>vis</v>
      </c>
      <c r="E118" s="197">
        <f>VLOOKUP(C118,'Active 1'!C$21:E$965,3,FALSE)</f>
        <v>22166.990351112476</v>
      </c>
      <c r="F118" s="37" t="s">
        <v>160</v>
      </c>
      <c r="G118" s="13" t="str">
        <f t="shared" si="22"/>
        <v>55310.5989</v>
      </c>
      <c r="H118" s="52">
        <f t="shared" si="23"/>
        <v>10538</v>
      </c>
      <c r="I118" s="198" t="s">
        <v>634</v>
      </c>
      <c r="J118" s="199" t="s">
        <v>635</v>
      </c>
      <c r="K118" s="198" t="s">
        <v>636</v>
      </c>
      <c r="L118" s="198" t="s">
        <v>637</v>
      </c>
      <c r="M118" s="199" t="s">
        <v>361</v>
      </c>
      <c r="N118" s="199" t="s">
        <v>397</v>
      </c>
      <c r="O118" s="200" t="s">
        <v>505</v>
      </c>
      <c r="P118" s="201" t="s">
        <v>633</v>
      </c>
    </row>
    <row r="119" spans="1:16" ht="12.75" customHeight="1" thickBot="1">
      <c r="A119" s="52" t="str">
        <f t="shared" si="18"/>
        <v>OEJV 0137 </v>
      </c>
      <c r="B119" s="37" t="str">
        <f t="shared" si="19"/>
        <v>II</v>
      </c>
      <c r="C119" s="52">
        <f t="shared" si="20"/>
        <v>55591.554100000001</v>
      </c>
      <c r="D119" s="13" t="str">
        <f t="shared" si="21"/>
        <v>vis</v>
      </c>
      <c r="E119" s="197">
        <f>VLOOKUP(C119,'Active 1'!C$21:E$965,3,FALSE)</f>
        <v>23220.501383975537</v>
      </c>
      <c r="F119" s="37" t="s">
        <v>160</v>
      </c>
      <c r="G119" s="13" t="str">
        <f t="shared" si="22"/>
        <v>55591.5541</v>
      </c>
      <c r="H119" s="52">
        <f t="shared" si="23"/>
        <v>11591.5</v>
      </c>
      <c r="I119" s="198" t="s">
        <v>642</v>
      </c>
      <c r="J119" s="199" t="s">
        <v>643</v>
      </c>
      <c r="K119" s="198" t="s">
        <v>644</v>
      </c>
      <c r="L119" s="198" t="s">
        <v>645</v>
      </c>
      <c r="M119" s="199" t="s">
        <v>361</v>
      </c>
      <c r="N119" s="199" t="s">
        <v>53</v>
      </c>
      <c r="O119" s="200" t="s">
        <v>623</v>
      </c>
      <c r="P119" s="201" t="s">
        <v>624</v>
      </c>
    </row>
    <row r="120" spans="1:16" ht="12.75" customHeight="1" thickBot="1">
      <c r="A120" s="52" t="str">
        <f t="shared" si="18"/>
        <v>OEJV 0137 </v>
      </c>
      <c r="B120" s="37" t="str">
        <f t="shared" si="19"/>
        <v>II</v>
      </c>
      <c r="C120" s="52">
        <f t="shared" si="20"/>
        <v>55591.554400000001</v>
      </c>
      <c r="D120" s="13" t="str">
        <f t="shared" si="21"/>
        <v>vis</v>
      </c>
      <c r="E120" s="197">
        <f>VLOOKUP(C120,'Active 1'!C$21:E$965,3,FALSE)</f>
        <v>23220.502508899761</v>
      </c>
      <c r="F120" s="37" t="s">
        <v>160</v>
      </c>
      <c r="G120" s="13" t="str">
        <f t="shared" si="22"/>
        <v>55591.5544</v>
      </c>
      <c r="H120" s="52">
        <f t="shared" si="23"/>
        <v>11591.5</v>
      </c>
      <c r="I120" s="198" t="s">
        <v>646</v>
      </c>
      <c r="J120" s="199" t="s">
        <v>647</v>
      </c>
      <c r="K120" s="198" t="s">
        <v>644</v>
      </c>
      <c r="L120" s="198" t="s">
        <v>452</v>
      </c>
      <c r="M120" s="199" t="s">
        <v>361</v>
      </c>
      <c r="N120" s="199" t="s">
        <v>137</v>
      </c>
      <c r="O120" s="200" t="s">
        <v>623</v>
      </c>
      <c r="P120" s="201" t="s">
        <v>624</v>
      </c>
    </row>
    <row r="121" spans="1:16" ht="12.75" customHeight="1" thickBot="1">
      <c r="A121" s="52" t="str">
        <f t="shared" si="18"/>
        <v>IBVS 5992 </v>
      </c>
      <c r="B121" s="37" t="str">
        <f t="shared" si="19"/>
        <v>I</v>
      </c>
      <c r="C121" s="52">
        <f t="shared" si="20"/>
        <v>55614.8897</v>
      </c>
      <c r="D121" s="13" t="str">
        <f t="shared" si="21"/>
        <v>vis</v>
      </c>
      <c r="E121" s="197">
        <f>VLOOKUP(C121,'Active 1'!C$21:E$965,3,FALSE)</f>
        <v>23308.003989581262</v>
      </c>
      <c r="F121" s="37" t="s">
        <v>160</v>
      </c>
      <c r="G121" s="13" t="str">
        <f t="shared" si="22"/>
        <v>55614.8897</v>
      </c>
      <c r="H121" s="52">
        <f t="shared" si="23"/>
        <v>11679</v>
      </c>
      <c r="I121" s="198" t="s">
        <v>660</v>
      </c>
      <c r="J121" s="199" t="s">
        <v>661</v>
      </c>
      <c r="K121" s="198" t="s">
        <v>662</v>
      </c>
      <c r="L121" s="198" t="s">
        <v>495</v>
      </c>
      <c r="M121" s="199" t="s">
        <v>361</v>
      </c>
      <c r="N121" s="199" t="s">
        <v>160</v>
      </c>
      <c r="O121" s="200" t="s">
        <v>345</v>
      </c>
      <c r="P121" s="201" t="s">
        <v>663</v>
      </c>
    </row>
    <row r="122" spans="1:16" ht="12.75" customHeight="1" thickBot="1">
      <c r="A122" s="52" t="str">
        <f t="shared" si="18"/>
        <v>OEJV 0160 </v>
      </c>
      <c r="B122" s="37" t="str">
        <f t="shared" si="19"/>
        <v>II</v>
      </c>
      <c r="C122" s="52">
        <f t="shared" si="20"/>
        <v>55650.492339999997</v>
      </c>
      <c r="D122" s="13" t="str">
        <f t="shared" si="21"/>
        <v>vis</v>
      </c>
      <c r="E122" s="197">
        <f>VLOOKUP(C122,'Active 1'!C$21:E$965,3,FALSE)</f>
        <v>23441.504896626404</v>
      </c>
      <c r="F122" s="37" t="s">
        <v>160</v>
      </c>
      <c r="G122" s="13" t="str">
        <f t="shared" si="22"/>
        <v>55650.49234</v>
      </c>
      <c r="H122" s="52">
        <f t="shared" si="23"/>
        <v>11812.5</v>
      </c>
      <c r="I122" s="198" t="s">
        <v>664</v>
      </c>
      <c r="J122" s="199" t="s">
        <v>665</v>
      </c>
      <c r="K122" s="198" t="s">
        <v>666</v>
      </c>
      <c r="L122" s="198" t="s">
        <v>667</v>
      </c>
      <c r="M122" s="199" t="s">
        <v>361</v>
      </c>
      <c r="N122" s="199" t="s">
        <v>137</v>
      </c>
      <c r="O122" s="200" t="s">
        <v>623</v>
      </c>
      <c r="P122" s="201" t="s">
        <v>668</v>
      </c>
    </row>
    <row r="123" spans="1:16" ht="12.75" customHeight="1" thickBot="1">
      <c r="A123" s="52" t="str">
        <f t="shared" si="18"/>
        <v>OEJV 0160 </v>
      </c>
      <c r="B123" s="37" t="str">
        <f t="shared" si="19"/>
        <v>II</v>
      </c>
      <c r="C123" s="52">
        <f t="shared" si="20"/>
        <v>55650.492740000002</v>
      </c>
      <c r="D123" s="13" t="str">
        <f t="shared" si="21"/>
        <v>vis</v>
      </c>
      <c r="E123" s="197">
        <f>VLOOKUP(C123,'Active 1'!C$21:E$965,3,FALSE)</f>
        <v>23441.506396525383</v>
      </c>
      <c r="F123" s="37" t="s">
        <v>160</v>
      </c>
      <c r="G123" s="13" t="str">
        <f t="shared" si="22"/>
        <v>55650.49274</v>
      </c>
      <c r="H123" s="52">
        <f t="shared" si="23"/>
        <v>11812.5</v>
      </c>
      <c r="I123" s="198" t="s">
        <v>669</v>
      </c>
      <c r="J123" s="199" t="s">
        <v>670</v>
      </c>
      <c r="K123" s="198" t="s">
        <v>666</v>
      </c>
      <c r="L123" s="198" t="s">
        <v>671</v>
      </c>
      <c r="M123" s="199" t="s">
        <v>361</v>
      </c>
      <c r="N123" s="199" t="s">
        <v>160</v>
      </c>
      <c r="O123" s="200" t="s">
        <v>623</v>
      </c>
      <c r="P123" s="201" t="s">
        <v>668</v>
      </c>
    </row>
    <row r="124" spans="1:16" ht="12.75" customHeight="1" thickBot="1">
      <c r="A124" s="52" t="str">
        <f t="shared" si="18"/>
        <v>BAVM 220 </v>
      </c>
      <c r="B124" s="37" t="str">
        <f t="shared" si="19"/>
        <v>I</v>
      </c>
      <c r="C124" s="52">
        <f t="shared" si="20"/>
        <v>55662.362000000001</v>
      </c>
      <c r="D124" s="13" t="str">
        <f t="shared" si="21"/>
        <v>vis</v>
      </c>
      <c r="E124" s="197">
        <f>VLOOKUP(C124,'Active 1'!C$21:E$965,3,FALSE)</f>
        <v>23486.013123440989</v>
      </c>
      <c r="F124" s="37" t="s">
        <v>160</v>
      </c>
      <c r="G124" s="13" t="str">
        <f t="shared" si="22"/>
        <v>55662.3620</v>
      </c>
      <c r="H124" s="52">
        <f t="shared" si="23"/>
        <v>11857</v>
      </c>
      <c r="I124" s="198" t="s">
        <v>672</v>
      </c>
      <c r="J124" s="199" t="s">
        <v>673</v>
      </c>
      <c r="K124" s="198" t="s">
        <v>674</v>
      </c>
      <c r="L124" s="198" t="s">
        <v>602</v>
      </c>
      <c r="M124" s="199" t="s">
        <v>361</v>
      </c>
      <c r="N124" s="199" t="s">
        <v>397</v>
      </c>
      <c r="O124" s="200" t="s">
        <v>505</v>
      </c>
      <c r="P124" s="201" t="s">
        <v>675</v>
      </c>
    </row>
    <row r="125" spans="1:16" ht="12.75" customHeight="1" thickBot="1">
      <c r="A125" s="52" t="str">
        <f t="shared" si="18"/>
        <v>BAVM 220 </v>
      </c>
      <c r="B125" s="37" t="str">
        <f t="shared" si="19"/>
        <v>II</v>
      </c>
      <c r="C125" s="52">
        <f t="shared" si="20"/>
        <v>55662.494100000004</v>
      </c>
      <c r="D125" s="13" t="str">
        <f t="shared" si="21"/>
        <v>vis</v>
      </c>
      <c r="E125" s="197">
        <f>VLOOKUP(C125,'Active 1'!C$21:E$965,3,FALSE)</f>
        <v>23486.508465073548</v>
      </c>
      <c r="F125" s="37" t="s">
        <v>160</v>
      </c>
      <c r="G125" s="13" t="str">
        <f t="shared" si="22"/>
        <v>55662.4941</v>
      </c>
      <c r="H125" s="52">
        <f t="shared" si="23"/>
        <v>11857.5</v>
      </c>
      <c r="I125" s="198" t="s">
        <v>676</v>
      </c>
      <c r="J125" s="199" t="s">
        <v>677</v>
      </c>
      <c r="K125" s="198">
        <v>11857.5</v>
      </c>
      <c r="L125" s="198" t="s">
        <v>538</v>
      </c>
      <c r="M125" s="199" t="s">
        <v>361</v>
      </c>
      <c r="N125" s="199" t="s">
        <v>397</v>
      </c>
      <c r="O125" s="200" t="s">
        <v>505</v>
      </c>
      <c r="P125" s="201" t="s">
        <v>675</v>
      </c>
    </row>
    <row r="126" spans="1:16" ht="12.75" customHeight="1" thickBot="1">
      <c r="A126" s="52" t="str">
        <f t="shared" si="18"/>
        <v>BAVM 220 </v>
      </c>
      <c r="B126" s="37" t="str">
        <f t="shared" si="19"/>
        <v>I</v>
      </c>
      <c r="C126" s="52">
        <f t="shared" si="20"/>
        <v>55675.43</v>
      </c>
      <c r="D126" s="13" t="str">
        <f t="shared" si="21"/>
        <v>vis</v>
      </c>
      <c r="E126" s="197">
        <f>VLOOKUP(C126,'Active 1'!C$21:E$965,3,FALSE)</f>
        <v>23535.01482256403</v>
      </c>
      <c r="F126" s="37" t="s">
        <v>160</v>
      </c>
      <c r="G126" s="13" t="str">
        <f t="shared" si="22"/>
        <v>55675.4300</v>
      </c>
      <c r="H126" s="52">
        <f t="shared" si="23"/>
        <v>11906</v>
      </c>
      <c r="I126" s="198" t="s">
        <v>678</v>
      </c>
      <c r="J126" s="199" t="s">
        <v>679</v>
      </c>
      <c r="K126" s="198">
        <v>11906</v>
      </c>
      <c r="L126" s="198" t="s">
        <v>680</v>
      </c>
      <c r="M126" s="199" t="s">
        <v>361</v>
      </c>
      <c r="N126" s="199" t="s">
        <v>397</v>
      </c>
      <c r="O126" s="200" t="s">
        <v>505</v>
      </c>
      <c r="P126" s="201" t="s">
        <v>675</v>
      </c>
    </row>
    <row r="127" spans="1:16" ht="12.75" customHeight="1" thickBot="1">
      <c r="A127" s="52" t="str">
        <f t="shared" si="18"/>
        <v>BAVM 220 </v>
      </c>
      <c r="B127" s="37" t="str">
        <f t="shared" si="19"/>
        <v>II</v>
      </c>
      <c r="C127" s="52">
        <f t="shared" si="20"/>
        <v>55675.5625</v>
      </c>
      <c r="D127" s="13" t="str">
        <f t="shared" si="21"/>
        <v>vis</v>
      </c>
      <c r="E127" s="197">
        <f>VLOOKUP(C127,'Active 1'!C$21:E$965,3,FALSE)</f>
        <v>23535.511664095538</v>
      </c>
      <c r="F127" s="37" t="s">
        <v>160</v>
      </c>
      <c r="G127" s="13" t="str">
        <f t="shared" si="22"/>
        <v>55675.5625</v>
      </c>
      <c r="H127" s="52">
        <f t="shared" si="23"/>
        <v>11906.5</v>
      </c>
      <c r="I127" s="198" t="s">
        <v>681</v>
      </c>
      <c r="J127" s="199" t="s">
        <v>682</v>
      </c>
      <c r="K127" s="198">
        <v>11906.5</v>
      </c>
      <c r="L127" s="198" t="s">
        <v>683</v>
      </c>
      <c r="M127" s="199" t="s">
        <v>361</v>
      </c>
      <c r="N127" s="199" t="s">
        <v>397</v>
      </c>
      <c r="O127" s="200" t="s">
        <v>505</v>
      </c>
      <c r="P127" s="201" t="s">
        <v>675</v>
      </c>
    </row>
    <row r="128" spans="1:16" ht="12.75" customHeight="1" thickBot="1">
      <c r="A128" s="52" t="str">
        <f t="shared" si="18"/>
        <v>OEJV 0160 </v>
      </c>
      <c r="B128" s="37" t="str">
        <f t="shared" si="19"/>
        <v>II</v>
      </c>
      <c r="C128" s="52">
        <f t="shared" si="20"/>
        <v>55692.36275</v>
      </c>
      <c r="D128" s="13" t="str">
        <f t="shared" si="21"/>
        <v>vis</v>
      </c>
      <c r="E128" s="197">
        <f>VLOOKUP(C128,'Active 1'!C$21:E$965,3,FALSE)</f>
        <v>23598.508357980751</v>
      </c>
      <c r="F128" s="37" t="s">
        <v>160</v>
      </c>
      <c r="G128" s="13" t="str">
        <f t="shared" si="22"/>
        <v>55692.36275</v>
      </c>
      <c r="H128" s="52">
        <f t="shared" si="23"/>
        <v>11969.5</v>
      </c>
      <c r="I128" s="198" t="s">
        <v>684</v>
      </c>
      <c r="J128" s="199" t="s">
        <v>685</v>
      </c>
      <c r="K128" s="198">
        <v>11969.5</v>
      </c>
      <c r="L128" s="198" t="s">
        <v>686</v>
      </c>
      <c r="M128" s="199" t="s">
        <v>361</v>
      </c>
      <c r="N128" s="199" t="s">
        <v>137</v>
      </c>
      <c r="O128" s="200" t="s">
        <v>623</v>
      </c>
      <c r="P128" s="201" t="s">
        <v>668</v>
      </c>
    </row>
    <row r="129" spans="1:16" ht="12.75" customHeight="1" thickBot="1">
      <c r="A129" s="52" t="str">
        <f t="shared" si="18"/>
        <v>OEJV 0160 </v>
      </c>
      <c r="B129" s="37" t="str">
        <f t="shared" si="19"/>
        <v>II</v>
      </c>
      <c r="C129" s="52">
        <f t="shared" si="20"/>
        <v>55692.363749999997</v>
      </c>
      <c r="D129" s="13" t="str">
        <f t="shared" si="21"/>
        <v>vis</v>
      </c>
      <c r="E129" s="197">
        <f>VLOOKUP(C129,'Active 1'!C$21:E$965,3,FALSE)</f>
        <v>23598.512107728144</v>
      </c>
      <c r="F129" s="37" t="s">
        <v>160</v>
      </c>
      <c r="G129" s="13" t="str">
        <f t="shared" si="22"/>
        <v>55692.36375</v>
      </c>
      <c r="H129" s="52">
        <f t="shared" si="23"/>
        <v>11969.5</v>
      </c>
      <c r="I129" s="198" t="s">
        <v>687</v>
      </c>
      <c r="J129" s="199" t="s">
        <v>688</v>
      </c>
      <c r="K129" s="198">
        <v>11969.5</v>
      </c>
      <c r="L129" s="198" t="s">
        <v>689</v>
      </c>
      <c r="M129" s="199" t="s">
        <v>361</v>
      </c>
      <c r="N129" s="199" t="s">
        <v>160</v>
      </c>
      <c r="O129" s="200" t="s">
        <v>623</v>
      </c>
      <c r="P129" s="201" t="s">
        <v>668</v>
      </c>
    </row>
    <row r="130" spans="1:16" ht="12.75" customHeight="1" thickBot="1">
      <c r="A130" s="52" t="str">
        <f t="shared" si="18"/>
        <v>OEJV 0160 </v>
      </c>
      <c r="B130" s="37" t="str">
        <f t="shared" si="19"/>
        <v>I</v>
      </c>
      <c r="C130" s="52">
        <f t="shared" si="20"/>
        <v>55956.516150000003</v>
      </c>
      <c r="D130" s="13" t="str">
        <f t="shared" si="21"/>
        <v>vis</v>
      </c>
      <c r="E130" s="197">
        <f>VLOOKUP(C130,'Active 1'!C$21:E$965,3,FALSE)</f>
        <v>24589.01688485012</v>
      </c>
      <c r="F130" s="37" t="s">
        <v>160</v>
      </c>
      <c r="G130" s="13" t="str">
        <f t="shared" si="22"/>
        <v>55956.51615</v>
      </c>
      <c r="H130" s="52">
        <f t="shared" si="23"/>
        <v>12960</v>
      </c>
      <c r="I130" s="198" t="s">
        <v>690</v>
      </c>
      <c r="J130" s="199" t="s">
        <v>691</v>
      </c>
      <c r="K130" s="198">
        <v>12960</v>
      </c>
      <c r="L130" s="198" t="s">
        <v>692</v>
      </c>
      <c r="M130" s="199" t="s">
        <v>361</v>
      </c>
      <c r="N130" s="199" t="s">
        <v>102</v>
      </c>
      <c r="O130" s="200" t="s">
        <v>623</v>
      </c>
      <c r="P130" s="201" t="s">
        <v>668</v>
      </c>
    </row>
    <row r="131" spans="1:16" ht="12.75" customHeight="1" thickBot="1">
      <c r="A131" s="52" t="str">
        <f t="shared" si="18"/>
        <v>IBVS 6029 </v>
      </c>
      <c r="B131" s="37" t="str">
        <f t="shared" si="19"/>
        <v>I</v>
      </c>
      <c r="C131" s="52">
        <f t="shared" si="20"/>
        <v>55986.9185</v>
      </c>
      <c r="D131" s="13" t="str">
        <f t="shared" si="21"/>
        <v>vis</v>
      </c>
      <c r="E131" s="197">
        <f>VLOOKUP(C131,'Active 1'!C$21:E$965,3,FALSE)</f>
        <v>24703.018017948776</v>
      </c>
      <c r="F131" s="37" t="s">
        <v>160</v>
      </c>
      <c r="G131" s="13" t="str">
        <f t="shared" si="22"/>
        <v>55986.9185</v>
      </c>
      <c r="H131" s="52">
        <f t="shared" si="23"/>
        <v>13074</v>
      </c>
      <c r="I131" s="198" t="s">
        <v>693</v>
      </c>
      <c r="J131" s="199" t="s">
        <v>694</v>
      </c>
      <c r="K131" s="198">
        <v>13074</v>
      </c>
      <c r="L131" s="198" t="s">
        <v>695</v>
      </c>
      <c r="M131" s="199" t="s">
        <v>361</v>
      </c>
      <c r="N131" s="199" t="s">
        <v>160</v>
      </c>
      <c r="O131" s="200" t="s">
        <v>345</v>
      </c>
      <c r="P131" s="201" t="s">
        <v>696</v>
      </c>
    </row>
    <row r="132" spans="1:16" ht="12.75" customHeight="1" thickBot="1">
      <c r="A132" s="52" t="str">
        <f t="shared" si="18"/>
        <v>OEJV 0160 </v>
      </c>
      <c r="B132" s="37" t="str">
        <f t="shared" si="19"/>
        <v>II</v>
      </c>
      <c r="C132" s="52">
        <f t="shared" si="20"/>
        <v>55993.450140000001</v>
      </c>
      <c r="D132" s="13" t="str">
        <f t="shared" si="21"/>
        <v>vis</v>
      </c>
      <c r="E132" s="197">
        <f>VLOOKUP(C132,'Active 1'!C$21:E$965,3,FALSE)</f>
        <v>24727.510018106423</v>
      </c>
      <c r="F132" s="37" t="s">
        <v>160</v>
      </c>
      <c r="G132" s="13" t="str">
        <f t="shared" si="22"/>
        <v>55993.45014</v>
      </c>
      <c r="H132" s="52">
        <f t="shared" si="23"/>
        <v>13098.5</v>
      </c>
      <c r="I132" s="198" t="s">
        <v>697</v>
      </c>
      <c r="J132" s="199" t="s">
        <v>698</v>
      </c>
      <c r="K132" s="198">
        <v>13098.5</v>
      </c>
      <c r="L132" s="198" t="s">
        <v>699</v>
      </c>
      <c r="M132" s="199" t="s">
        <v>361</v>
      </c>
      <c r="N132" s="199" t="s">
        <v>102</v>
      </c>
      <c r="O132" s="200" t="s">
        <v>623</v>
      </c>
      <c r="P132" s="201" t="s">
        <v>668</v>
      </c>
    </row>
    <row r="133" spans="1:16" ht="12.75" customHeight="1" thickBot="1">
      <c r="A133" s="52" t="str">
        <f t="shared" si="18"/>
        <v>OEJV 0160 </v>
      </c>
      <c r="B133" s="37" t="str">
        <f t="shared" si="19"/>
        <v>I</v>
      </c>
      <c r="C133" s="52">
        <f t="shared" si="20"/>
        <v>55993.584840000003</v>
      </c>
      <c r="D133" s="13" t="str">
        <f t="shared" si="21"/>
        <v>vis</v>
      </c>
      <c r="E133" s="197">
        <f>VLOOKUP(C133,'Active 1'!C$21:E$965,3,FALSE)</f>
        <v>24728.01510908224</v>
      </c>
      <c r="F133" s="37" t="s">
        <v>160</v>
      </c>
      <c r="G133" s="13" t="str">
        <f t="shared" si="22"/>
        <v>55993.58484</v>
      </c>
      <c r="H133" s="52">
        <f t="shared" si="23"/>
        <v>13099</v>
      </c>
      <c r="I133" s="198" t="s">
        <v>700</v>
      </c>
      <c r="J133" s="199" t="s">
        <v>701</v>
      </c>
      <c r="K133" s="198">
        <v>13099</v>
      </c>
      <c r="L133" s="198" t="s">
        <v>702</v>
      </c>
      <c r="M133" s="199" t="s">
        <v>361</v>
      </c>
      <c r="N133" s="199" t="s">
        <v>102</v>
      </c>
      <c r="O133" s="200" t="s">
        <v>623</v>
      </c>
      <c r="P133" s="201" t="s">
        <v>668</v>
      </c>
    </row>
    <row r="134" spans="1:16" ht="12.75" customHeight="1" thickBot="1">
      <c r="A134" s="52" t="str">
        <f t="shared" si="18"/>
        <v>OEJV 0160 </v>
      </c>
      <c r="B134" s="37" t="str">
        <f t="shared" si="19"/>
        <v>II</v>
      </c>
      <c r="C134" s="52">
        <f t="shared" si="20"/>
        <v>56007.317990000003</v>
      </c>
      <c r="D134" s="13" t="str">
        <f t="shared" si="21"/>
        <v>vis</v>
      </c>
      <c r="E134" s="197">
        <f>VLOOKUP(C134,'Active 1'!C$21:E$965,3,FALSE)</f>
        <v>24779.510952693472</v>
      </c>
      <c r="F134" s="37" t="s">
        <v>160</v>
      </c>
      <c r="G134" s="13" t="str">
        <f t="shared" si="22"/>
        <v>56007.31799</v>
      </c>
      <c r="H134" s="52">
        <f t="shared" si="23"/>
        <v>13150.5</v>
      </c>
      <c r="I134" s="198" t="s">
        <v>703</v>
      </c>
      <c r="J134" s="199" t="s">
        <v>704</v>
      </c>
      <c r="K134" s="198">
        <v>13150.5</v>
      </c>
      <c r="L134" s="198" t="s">
        <v>705</v>
      </c>
      <c r="M134" s="199" t="s">
        <v>361</v>
      </c>
      <c r="N134" s="199" t="s">
        <v>102</v>
      </c>
      <c r="O134" s="200" t="s">
        <v>623</v>
      </c>
      <c r="P134" s="201" t="s">
        <v>668</v>
      </c>
    </row>
    <row r="135" spans="1:16" ht="12.75" customHeight="1" thickBot="1">
      <c r="A135" s="52" t="str">
        <f t="shared" si="18"/>
        <v>BAVM 228 </v>
      </c>
      <c r="B135" s="37" t="str">
        <f t="shared" si="19"/>
        <v>II</v>
      </c>
      <c r="C135" s="52">
        <f t="shared" si="20"/>
        <v>56008.384599999998</v>
      </c>
      <c r="D135" s="13" t="str">
        <f t="shared" si="21"/>
        <v>vis</v>
      </c>
      <c r="E135" s="197">
        <f>VLOOKUP(C135,'Active 1'!C$21:E$965,3,FALSE)</f>
        <v>24783.510470775916</v>
      </c>
      <c r="F135" s="37" t="s">
        <v>160</v>
      </c>
      <c r="G135" s="13" t="str">
        <f t="shared" si="22"/>
        <v>56008.3846</v>
      </c>
      <c r="H135" s="52">
        <f t="shared" si="23"/>
        <v>13154.5</v>
      </c>
      <c r="I135" s="198" t="s">
        <v>706</v>
      </c>
      <c r="J135" s="199" t="s">
        <v>707</v>
      </c>
      <c r="K135" s="198">
        <v>13154.5</v>
      </c>
      <c r="L135" s="198" t="s">
        <v>708</v>
      </c>
      <c r="M135" s="199" t="s">
        <v>361</v>
      </c>
      <c r="N135" s="199" t="s">
        <v>397</v>
      </c>
      <c r="O135" s="200" t="s">
        <v>505</v>
      </c>
      <c r="P135" s="201" t="s">
        <v>709</v>
      </c>
    </row>
    <row r="136" spans="1:16" ht="12.75" customHeight="1" thickBot="1">
      <c r="A136" s="52" t="str">
        <f t="shared" si="18"/>
        <v>BAVM 228 </v>
      </c>
      <c r="B136" s="37" t="str">
        <f t="shared" si="19"/>
        <v>I</v>
      </c>
      <c r="C136" s="52">
        <f t="shared" si="20"/>
        <v>56008.518499999998</v>
      </c>
      <c r="D136" s="13" t="str">
        <f t="shared" si="21"/>
        <v>vis</v>
      </c>
      <c r="E136" s="197">
        <f>VLOOKUP(C136,'Active 1'!C$21:E$965,3,FALSE)</f>
        <v>24784.012561953801</v>
      </c>
      <c r="F136" s="37" t="s">
        <v>160</v>
      </c>
      <c r="G136" s="13" t="str">
        <f t="shared" si="22"/>
        <v>56008.5185</v>
      </c>
      <c r="H136" s="52">
        <f t="shared" si="23"/>
        <v>13155</v>
      </c>
      <c r="I136" s="198" t="s">
        <v>710</v>
      </c>
      <c r="J136" s="199" t="s">
        <v>711</v>
      </c>
      <c r="K136" s="198">
        <v>13155</v>
      </c>
      <c r="L136" s="198" t="s">
        <v>712</v>
      </c>
      <c r="M136" s="199" t="s">
        <v>361</v>
      </c>
      <c r="N136" s="199" t="s">
        <v>397</v>
      </c>
      <c r="O136" s="200" t="s">
        <v>505</v>
      </c>
      <c r="P136" s="201" t="s">
        <v>709</v>
      </c>
    </row>
    <row r="137" spans="1:16" ht="12.75" customHeight="1" thickBot="1">
      <c r="A137" s="52" t="str">
        <f t="shared" si="18"/>
        <v>BAVM 228 </v>
      </c>
      <c r="B137" s="37" t="str">
        <f t="shared" si="19"/>
        <v>II</v>
      </c>
      <c r="C137" s="52">
        <f t="shared" si="20"/>
        <v>56008.652000000002</v>
      </c>
      <c r="D137" s="13" t="str">
        <f t="shared" si="21"/>
        <v>vis</v>
      </c>
      <c r="E137" s="197">
        <f>VLOOKUP(C137,'Active 1'!C$21:E$965,3,FALSE)</f>
        <v>24784.513153232736</v>
      </c>
      <c r="F137" s="37" t="s">
        <v>160</v>
      </c>
      <c r="G137" s="13" t="str">
        <f t="shared" si="22"/>
        <v>56008.6520</v>
      </c>
      <c r="H137" s="52">
        <f t="shared" si="23"/>
        <v>13155.5</v>
      </c>
      <c r="I137" s="198" t="s">
        <v>713</v>
      </c>
      <c r="J137" s="199" t="s">
        <v>714</v>
      </c>
      <c r="K137" s="198">
        <v>13155.5</v>
      </c>
      <c r="L137" s="198" t="s">
        <v>715</v>
      </c>
      <c r="M137" s="199" t="s">
        <v>361</v>
      </c>
      <c r="N137" s="199" t="s">
        <v>397</v>
      </c>
      <c r="O137" s="200" t="s">
        <v>505</v>
      </c>
      <c r="P137" s="201" t="s">
        <v>709</v>
      </c>
    </row>
    <row r="138" spans="1:16" ht="12.75" customHeight="1" thickBot="1">
      <c r="A138" s="52" t="str">
        <f t="shared" si="18"/>
        <v>BAVM 228 </v>
      </c>
      <c r="B138" s="37" t="str">
        <f t="shared" si="19"/>
        <v>II</v>
      </c>
      <c r="C138" s="52">
        <f t="shared" si="20"/>
        <v>56012.383399999999</v>
      </c>
      <c r="D138" s="13" t="str">
        <f t="shared" si="21"/>
        <v>vis</v>
      </c>
      <c r="E138" s="197">
        <f>VLOOKUP(C138,'Active 1'!C$21:E$965,3,FALSE)</f>
        <v>24798.504960709593</v>
      </c>
      <c r="F138" s="37" t="s">
        <v>160</v>
      </c>
      <c r="G138" s="13" t="str">
        <f t="shared" si="22"/>
        <v>56012.3834</v>
      </c>
      <c r="H138" s="52">
        <f t="shared" si="23"/>
        <v>13169.5</v>
      </c>
      <c r="I138" s="198" t="s">
        <v>716</v>
      </c>
      <c r="J138" s="199" t="s">
        <v>717</v>
      </c>
      <c r="K138" s="198">
        <v>13169.5</v>
      </c>
      <c r="L138" s="198" t="s">
        <v>718</v>
      </c>
      <c r="M138" s="199" t="s">
        <v>361</v>
      </c>
      <c r="N138" s="199" t="s">
        <v>362</v>
      </c>
      <c r="O138" s="200" t="s">
        <v>579</v>
      </c>
      <c r="P138" s="201" t="s">
        <v>709</v>
      </c>
    </row>
    <row r="139" spans="1:16" ht="12.75" customHeight="1" thickBot="1">
      <c r="A139" s="52" t="str">
        <f t="shared" ref="A139:A159" si="24">P139</f>
        <v>BAVM 228 </v>
      </c>
      <c r="B139" s="37" t="str">
        <f t="shared" ref="B139:B159" si="25">IF(H139=INT(H139),"I","II")</f>
        <v>I</v>
      </c>
      <c r="C139" s="52">
        <f t="shared" ref="C139:C159" si="26">1*G139</f>
        <v>56012.519500000002</v>
      </c>
      <c r="D139" s="13" t="str">
        <f t="shared" ref="D139:D159" si="27">VLOOKUP(F139,I$1:J$5,2,FALSE)</f>
        <v>vis</v>
      </c>
      <c r="E139" s="197">
        <f>VLOOKUP(C139,'Active 1'!C$21:E$965,3,FALSE)</f>
        <v>24799.015301331783</v>
      </c>
      <c r="F139" s="37" t="s">
        <v>160</v>
      </c>
      <c r="G139" s="13" t="str">
        <f t="shared" ref="G139:G159" si="28">MID(I139,3,LEN(I139)-3)</f>
        <v>56012.5195</v>
      </c>
      <c r="H139" s="52">
        <f t="shared" ref="H139:H159" si="29">1*K139</f>
        <v>13170</v>
      </c>
      <c r="I139" s="198" t="s">
        <v>719</v>
      </c>
      <c r="J139" s="199" t="s">
        <v>720</v>
      </c>
      <c r="K139" s="198">
        <v>13170</v>
      </c>
      <c r="L139" s="198" t="s">
        <v>403</v>
      </c>
      <c r="M139" s="199" t="s">
        <v>361</v>
      </c>
      <c r="N139" s="199" t="s">
        <v>362</v>
      </c>
      <c r="O139" s="200" t="s">
        <v>579</v>
      </c>
      <c r="P139" s="201" t="s">
        <v>709</v>
      </c>
    </row>
    <row r="140" spans="1:16" ht="12.75" customHeight="1" thickBot="1">
      <c r="A140" s="52" t="str">
        <f t="shared" si="24"/>
        <v>BAVM 228 </v>
      </c>
      <c r="B140" s="37" t="str">
        <f t="shared" si="25"/>
        <v>II</v>
      </c>
      <c r="C140" s="52">
        <f t="shared" si="26"/>
        <v>56012.651299999998</v>
      </c>
      <c r="D140" s="13" t="str">
        <f t="shared" si="27"/>
        <v>vis</v>
      </c>
      <c r="E140" s="197">
        <f>VLOOKUP(C140,'Active 1'!C$21:E$965,3,FALSE)</f>
        <v>24799.509518040097</v>
      </c>
      <c r="F140" s="37" t="s">
        <v>160</v>
      </c>
      <c r="G140" s="13" t="str">
        <f t="shared" si="28"/>
        <v>56012.6513</v>
      </c>
      <c r="H140" s="52">
        <f t="shared" si="29"/>
        <v>13170.5</v>
      </c>
      <c r="I140" s="198" t="s">
        <v>721</v>
      </c>
      <c r="J140" s="199" t="s">
        <v>722</v>
      </c>
      <c r="K140" s="198">
        <v>13170.5</v>
      </c>
      <c r="L140" s="198" t="s">
        <v>723</v>
      </c>
      <c r="M140" s="199" t="s">
        <v>361</v>
      </c>
      <c r="N140" s="199" t="s">
        <v>362</v>
      </c>
      <c r="O140" s="200" t="s">
        <v>579</v>
      </c>
      <c r="P140" s="201" t="s">
        <v>709</v>
      </c>
    </row>
    <row r="141" spans="1:16" ht="12.75" customHeight="1" thickBot="1">
      <c r="A141" s="52" t="str">
        <f t="shared" si="24"/>
        <v>BAVM 231 </v>
      </c>
      <c r="B141" s="37" t="str">
        <f t="shared" si="25"/>
        <v>I</v>
      </c>
      <c r="C141" s="52">
        <f t="shared" si="26"/>
        <v>56019.451800000003</v>
      </c>
      <c r="D141" s="13" t="str">
        <f t="shared" si="27"/>
        <v>vis</v>
      </c>
      <c r="E141" s="197">
        <f>VLOOKUP(C141,'Active 1'!C$21:E$965,3,FALSE)</f>
        <v>24825.009675285772</v>
      </c>
      <c r="F141" s="37" t="s">
        <v>160</v>
      </c>
      <c r="G141" s="13" t="str">
        <f t="shared" si="28"/>
        <v>56019.4518</v>
      </c>
      <c r="H141" s="52">
        <f t="shared" si="29"/>
        <v>13196</v>
      </c>
      <c r="I141" s="198" t="s">
        <v>724</v>
      </c>
      <c r="J141" s="199" t="s">
        <v>725</v>
      </c>
      <c r="K141" s="198">
        <v>13196</v>
      </c>
      <c r="L141" s="198" t="s">
        <v>723</v>
      </c>
      <c r="M141" s="199" t="s">
        <v>361</v>
      </c>
      <c r="N141" s="199" t="s">
        <v>362</v>
      </c>
      <c r="O141" s="200" t="s">
        <v>726</v>
      </c>
      <c r="P141" s="201" t="s">
        <v>727</v>
      </c>
    </row>
    <row r="142" spans="1:16" ht="12.75" customHeight="1" thickBot="1">
      <c r="A142" s="52" t="str">
        <f t="shared" si="24"/>
        <v>IBVS 6029 </v>
      </c>
      <c r="B142" s="37" t="str">
        <f t="shared" si="25"/>
        <v>II</v>
      </c>
      <c r="C142" s="52">
        <f t="shared" si="26"/>
        <v>56049.719899999996</v>
      </c>
      <c r="D142" s="13" t="str">
        <f t="shared" si="27"/>
        <v>vis</v>
      </c>
      <c r="E142" s="197">
        <f>VLOOKUP(C142,'Active 1'!C$21:E$965,3,FALSE)</f>
        <v>24938.507404794942</v>
      </c>
      <c r="F142" s="37" t="s">
        <v>160</v>
      </c>
      <c r="G142" s="13" t="str">
        <f t="shared" si="28"/>
        <v>56049.7199</v>
      </c>
      <c r="H142" s="52">
        <f t="shared" si="29"/>
        <v>13309.5</v>
      </c>
      <c r="I142" s="198" t="s">
        <v>728</v>
      </c>
      <c r="J142" s="199" t="s">
        <v>729</v>
      </c>
      <c r="K142" s="198">
        <v>13309.5</v>
      </c>
      <c r="L142" s="198" t="s">
        <v>495</v>
      </c>
      <c r="M142" s="199" t="s">
        <v>361</v>
      </c>
      <c r="N142" s="199" t="s">
        <v>160</v>
      </c>
      <c r="O142" s="200" t="s">
        <v>345</v>
      </c>
      <c r="P142" s="201" t="s">
        <v>696</v>
      </c>
    </row>
    <row r="143" spans="1:16" ht="12.75" customHeight="1" thickBot="1">
      <c r="A143" s="52" t="str">
        <f t="shared" si="24"/>
        <v>BAVM 228 </v>
      </c>
      <c r="B143" s="37" t="str">
        <f t="shared" si="25"/>
        <v>II</v>
      </c>
      <c r="C143" s="52">
        <f t="shared" si="26"/>
        <v>56072.387499999997</v>
      </c>
      <c r="D143" s="13" t="str">
        <f t="shared" si="27"/>
        <v>vis</v>
      </c>
      <c r="E143" s="197">
        <f>VLOOKUP(C143,'Active 1'!C$21:E$965,3,FALSE)</f>
        <v>25023.505179132371</v>
      </c>
      <c r="F143" s="37" t="s">
        <v>160</v>
      </c>
      <c r="G143" s="13" t="str">
        <f t="shared" si="28"/>
        <v>56072.3875</v>
      </c>
      <c r="H143" s="52">
        <f t="shared" si="29"/>
        <v>13394.5</v>
      </c>
      <c r="I143" s="198" t="s">
        <v>730</v>
      </c>
      <c r="J143" s="199" t="s">
        <v>731</v>
      </c>
      <c r="K143" s="198">
        <v>13394.5</v>
      </c>
      <c r="L143" s="198" t="s">
        <v>645</v>
      </c>
      <c r="M143" s="199" t="s">
        <v>361</v>
      </c>
      <c r="N143" s="199" t="s">
        <v>362</v>
      </c>
      <c r="O143" s="200" t="s">
        <v>579</v>
      </c>
      <c r="P143" s="201" t="s">
        <v>709</v>
      </c>
    </row>
    <row r="144" spans="1:16" ht="12.75" customHeight="1" thickBot="1">
      <c r="A144" s="52" t="str">
        <f t="shared" si="24"/>
        <v>BAVM 228 </v>
      </c>
      <c r="B144" s="37" t="str">
        <f t="shared" si="25"/>
        <v>I</v>
      </c>
      <c r="C144" s="52">
        <f t="shared" si="26"/>
        <v>56072.523200000003</v>
      </c>
      <c r="D144" s="13" t="str">
        <f t="shared" si="27"/>
        <v>vis</v>
      </c>
      <c r="E144" s="197">
        <f>VLOOKUP(C144,'Active 1'!C$21:E$965,3,FALSE)</f>
        <v>25024.014019855611</v>
      </c>
      <c r="F144" s="37" t="s">
        <v>160</v>
      </c>
      <c r="G144" s="13" t="str">
        <f t="shared" si="28"/>
        <v>56072.5232</v>
      </c>
      <c r="H144" s="52">
        <f t="shared" si="29"/>
        <v>13395</v>
      </c>
      <c r="I144" s="198" t="s">
        <v>732</v>
      </c>
      <c r="J144" s="199" t="s">
        <v>733</v>
      </c>
      <c r="K144" s="198">
        <v>13395</v>
      </c>
      <c r="L144" s="198" t="s">
        <v>715</v>
      </c>
      <c r="M144" s="199" t="s">
        <v>361</v>
      </c>
      <c r="N144" s="199" t="s">
        <v>362</v>
      </c>
      <c r="O144" s="200" t="s">
        <v>579</v>
      </c>
      <c r="P144" s="201" t="s">
        <v>709</v>
      </c>
    </row>
    <row r="145" spans="1:16" ht="12.75" customHeight="1" thickBot="1">
      <c r="A145" s="52" t="str">
        <f t="shared" si="24"/>
        <v>OEJV 0160 </v>
      </c>
      <c r="B145" s="37" t="str">
        <f t="shared" si="25"/>
        <v>I</v>
      </c>
      <c r="C145" s="52">
        <f t="shared" si="26"/>
        <v>56368.537909999999</v>
      </c>
      <c r="D145" s="13" t="str">
        <f t="shared" si="27"/>
        <v>vis</v>
      </c>
      <c r="E145" s="197">
        <f>VLOOKUP(C145,'Active 1'!C$21:E$965,3,FALSE)</f>
        <v>26133.994411301479</v>
      </c>
      <c r="F145" s="37" t="s">
        <v>160</v>
      </c>
      <c r="G145" s="13" t="str">
        <f t="shared" si="28"/>
        <v>56368.53791</v>
      </c>
      <c r="H145" s="52">
        <f t="shared" si="29"/>
        <v>14505</v>
      </c>
      <c r="I145" s="198" t="s">
        <v>734</v>
      </c>
      <c r="J145" s="199" t="s">
        <v>735</v>
      </c>
      <c r="K145" s="198">
        <v>14505</v>
      </c>
      <c r="L145" s="198" t="s">
        <v>736</v>
      </c>
      <c r="M145" s="199" t="s">
        <v>361</v>
      </c>
      <c r="N145" s="199" t="s">
        <v>160</v>
      </c>
      <c r="O145" s="200" t="s">
        <v>623</v>
      </c>
      <c r="P145" s="201" t="s">
        <v>668</v>
      </c>
    </row>
    <row r="146" spans="1:16" ht="12.75" customHeight="1" thickBot="1">
      <c r="A146" s="52" t="str">
        <f t="shared" si="24"/>
        <v>OEJV 0160 </v>
      </c>
      <c r="B146" s="37" t="str">
        <f t="shared" si="25"/>
        <v>I</v>
      </c>
      <c r="C146" s="52">
        <f t="shared" si="26"/>
        <v>56368.54075</v>
      </c>
      <c r="D146" s="13" t="str">
        <f t="shared" si="27"/>
        <v>vis</v>
      </c>
      <c r="E146" s="197">
        <f>VLOOKUP(C146,'Active 1'!C$21:E$965,3,FALSE)</f>
        <v>26134.005060584121</v>
      </c>
      <c r="F146" s="37" t="s">
        <v>160</v>
      </c>
      <c r="G146" s="13" t="str">
        <f t="shared" si="28"/>
        <v>56368.54075</v>
      </c>
      <c r="H146" s="52">
        <f t="shared" si="29"/>
        <v>14505</v>
      </c>
      <c r="I146" s="198" t="s">
        <v>737</v>
      </c>
      <c r="J146" s="199" t="s">
        <v>738</v>
      </c>
      <c r="K146" s="198">
        <v>14505</v>
      </c>
      <c r="L146" s="198" t="s">
        <v>739</v>
      </c>
      <c r="M146" s="199" t="s">
        <v>361</v>
      </c>
      <c r="N146" s="199" t="s">
        <v>53</v>
      </c>
      <c r="O146" s="200" t="s">
        <v>623</v>
      </c>
      <c r="P146" s="201" t="s">
        <v>668</v>
      </c>
    </row>
    <row r="147" spans="1:16" ht="12.75" customHeight="1" thickBot="1">
      <c r="A147" s="52" t="str">
        <f t="shared" si="24"/>
        <v>OEJV 0160 </v>
      </c>
      <c r="B147" s="37" t="str">
        <f t="shared" si="25"/>
        <v>I</v>
      </c>
      <c r="C147" s="52">
        <f t="shared" si="26"/>
        <v>56368.541160000001</v>
      </c>
      <c r="D147" s="13" t="str">
        <f t="shared" si="27"/>
        <v>vis</v>
      </c>
      <c r="E147" s="197">
        <f>VLOOKUP(C147,'Active 1'!C$21:E$965,3,FALSE)</f>
        <v>26134.006597980559</v>
      </c>
      <c r="F147" s="37" t="s">
        <v>160</v>
      </c>
      <c r="G147" s="13" t="str">
        <f t="shared" si="28"/>
        <v>56368.54116</v>
      </c>
      <c r="H147" s="52">
        <f t="shared" si="29"/>
        <v>14505</v>
      </c>
      <c r="I147" s="198" t="s">
        <v>740</v>
      </c>
      <c r="J147" s="199" t="s">
        <v>741</v>
      </c>
      <c r="K147" s="198">
        <v>14505</v>
      </c>
      <c r="L147" s="198" t="s">
        <v>742</v>
      </c>
      <c r="M147" s="199" t="s">
        <v>361</v>
      </c>
      <c r="N147" s="199" t="s">
        <v>137</v>
      </c>
      <c r="O147" s="200" t="s">
        <v>623</v>
      </c>
      <c r="P147" s="201" t="s">
        <v>668</v>
      </c>
    </row>
    <row r="148" spans="1:16" ht="12.75" customHeight="1" thickBot="1">
      <c r="A148" s="52" t="str">
        <f t="shared" si="24"/>
        <v>OEJV 0160 </v>
      </c>
      <c r="B148" s="37" t="str">
        <f t="shared" si="25"/>
        <v>I</v>
      </c>
      <c r="C148" s="52">
        <f t="shared" si="26"/>
        <v>56397.343350000003</v>
      </c>
      <c r="D148" s="13" t="str">
        <f t="shared" si="27"/>
        <v>vis</v>
      </c>
      <c r="E148" s="197">
        <f>VLOOKUP(C148,'Active 1'!C$21:E$965,3,FALSE)</f>
        <v>26242.007535267428</v>
      </c>
      <c r="F148" s="37" t="s">
        <v>160</v>
      </c>
      <c r="G148" s="13" t="str">
        <f t="shared" si="28"/>
        <v>56397.34335</v>
      </c>
      <c r="H148" s="52">
        <f t="shared" si="29"/>
        <v>14613</v>
      </c>
      <c r="I148" s="198" t="s">
        <v>743</v>
      </c>
      <c r="J148" s="199" t="s">
        <v>744</v>
      </c>
      <c r="K148" s="198">
        <v>14613</v>
      </c>
      <c r="L148" s="198" t="s">
        <v>745</v>
      </c>
      <c r="M148" s="199" t="s">
        <v>361</v>
      </c>
      <c r="N148" s="199" t="s">
        <v>137</v>
      </c>
      <c r="O148" s="200" t="s">
        <v>623</v>
      </c>
      <c r="P148" s="201" t="s">
        <v>668</v>
      </c>
    </row>
    <row r="149" spans="1:16" ht="12.75" customHeight="1" thickBot="1">
      <c r="A149" s="52" t="str">
        <f t="shared" si="24"/>
        <v>OEJV 0160 </v>
      </c>
      <c r="B149" s="37" t="str">
        <f t="shared" si="25"/>
        <v>I</v>
      </c>
      <c r="C149" s="52">
        <f t="shared" si="26"/>
        <v>56397.343569999997</v>
      </c>
      <c r="D149" s="13" t="str">
        <f t="shared" si="27"/>
        <v>vis</v>
      </c>
      <c r="E149" s="197">
        <f>VLOOKUP(C149,'Active 1'!C$21:E$965,3,FALSE)</f>
        <v>26242.008360211839</v>
      </c>
      <c r="F149" s="37" t="s">
        <v>160</v>
      </c>
      <c r="G149" s="13" t="str">
        <f t="shared" si="28"/>
        <v>56397.34357</v>
      </c>
      <c r="H149" s="52">
        <f t="shared" si="29"/>
        <v>14613</v>
      </c>
      <c r="I149" s="198" t="s">
        <v>746</v>
      </c>
      <c r="J149" s="199" t="s">
        <v>744</v>
      </c>
      <c r="K149" s="198">
        <v>14613</v>
      </c>
      <c r="L149" s="198" t="s">
        <v>747</v>
      </c>
      <c r="M149" s="199" t="s">
        <v>361</v>
      </c>
      <c r="N149" s="199" t="s">
        <v>160</v>
      </c>
      <c r="O149" s="200" t="s">
        <v>623</v>
      </c>
      <c r="P149" s="201" t="s">
        <v>668</v>
      </c>
    </row>
    <row r="150" spans="1:16" ht="12.75" customHeight="1" thickBot="1">
      <c r="A150" s="52" t="str">
        <f t="shared" si="24"/>
        <v>IBVS 5602 </v>
      </c>
      <c r="B150" s="37" t="str">
        <f t="shared" si="25"/>
        <v>II</v>
      </c>
      <c r="C150" s="52">
        <f t="shared" si="26"/>
        <v>53093.781300000002</v>
      </c>
      <c r="D150" s="13" t="str">
        <f t="shared" si="27"/>
        <v>vis</v>
      </c>
      <c r="E150" s="197" t="e">
        <f>VLOOKUP(C150,'Active 1'!C$21:E$965,3,FALSE)</f>
        <v>#N/A</v>
      </c>
      <c r="F150" s="37" t="s">
        <v>160</v>
      </c>
      <c r="G150" s="13" t="str">
        <f t="shared" si="28"/>
        <v>53093.7813</v>
      </c>
      <c r="H150" s="52">
        <f t="shared" si="29"/>
        <v>2225.5</v>
      </c>
      <c r="I150" s="198" t="s">
        <v>426</v>
      </c>
      <c r="J150" s="199" t="s">
        <v>427</v>
      </c>
      <c r="K150" s="198" t="s">
        <v>428</v>
      </c>
      <c r="L150" s="198" t="s">
        <v>429</v>
      </c>
      <c r="M150" s="199" t="s">
        <v>318</v>
      </c>
      <c r="N150" s="199" t="s">
        <v>319</v>
      </c>
      <c r="O150" s="200" t="s">
        <v>368</v>
      </c>
      <c r="P150" s="201" t="s">
        <v>430</v>
      </c>
    </row>
    <row r="151" spans="1:16" ht="12.75" customHeight="1" thickBot="1">
      <c r="A151" s="52" t="str">
        <f t="shared" si="24"/>
        <v>IBVS 5741 </v>
      </c>
      <c r="B151" s="37" t="str">
        <f t="shared" si="25"/>
        <v>I</v>
      </c>
      <c r="C151" s="52">
        <f t="shared" si="26"/>
        <v>53484.343200000003</v>
      </c>
      <c r="D151" s="13" t="str">
        <f t="shared" si="27"/>
        <v>vis</v>
      </c>
      <c r="E151" s="197">
        <f>VLOOKUP(C151,'Active 1'!C$21:E$965,3,FALSE)</f>
        <v>15318.992774349261</v>
      </c>
      <c r="F151" s="37" t="s">
        <v>160</v>
      </c>
      <c r="G151" s="13" t="str">
        <f t="shared" si="28"/>
        <v>53484.3432</v>
      </c>
      <c r="H151" s="52">
        <f t="shared" si="29"/>
        <v>3690</v>
      </c>
      <c r="I151" s="198" t="s">
        <v>506</v>
      </c>
      <c r="J151" s="199" t="s">
        <v>507</v>
      </c>
      <c r="K151" s="198" t="s">
        <v>508</v>
      </c>
      <c r="L151" s="198" t="s">
        <v>509</v>
      </c>
      <c r="M151" s="199" t="s">
        <v>318</v>
      </c>
      <c r="N151" s="199" t="s">
        <v>319</v>
      </c>
      <c r="O151" s="200" t="s">
        <v>510</v>
      </c>
      <c r="P151" s="201" t="s">
        <v>511</v>
      </c>
    </row>
    <row r="152" spans="1:16" ht="12.75" customHeight="1" thickBot="1">
      <c r="A152" s="52" t="str">
        <f t="shared" si="24"/>
        <v>IBVS 5806 </v>
      </c>
      <c r="B152" s="37" t="str">
        <f t="shared" si="25"/>
        <v>II</v>
      </c>
      <c r="C152" s="52">
        <f t="shared" si="26"/>
        <v>54169.862099999998</v>
      </c>
      <c r="D152" s="13" t="str">
        <f t="shared" si="27"/>
        <v>vis</v>
      </c>
      <c r="E152" s="197" t="e">
        <f>VLOOKUP(C152,'Active 1'!C$21:E$965,3,FALSE)</f>
        <v>#N/A</v>
      </c>
      <c r="F152" s="37" t="s">
        <v>160</v>
      </c>
      <c r="G152" s="13" t="str">
        <f t="shared" si="28"/>
        <v>54169.8621</v>
      </c>
      <c r="H152" s="52">
        <f t="shared" si="29"/>
        <v>6260.5</v>
      </c>
      <c r="I152" s="198" t="s">
        <v>552</v>
      </c>
      <c r="J152" s="199" t="s">
        <v>553</v>
      </c>
      <c r="K152" s="198" t="s">
        <v>554</v>
      </c>
      <c r="L152" s="198" t="s">
        <v>555</v>
      </c>
      <c r="M152" s="199" t="s">
        <v>361</v>
      </c>
      <c r="N152" s="199" t="s">
        <v>362</v>
      </c>
      <c r="O152" s="200" t="s">
        <v>424</v>
      </c>
      <c r="P152" s="201" t="s">
        <v>556</v>
      </c>
    </row>
    <row r="153" spans="1:16" ht="12.75" customHeight="1" thickBot="1">
      <c r="A153" s="52" t="str">
        <f t="shared" si="24"/>
        <v>OEJV 0137 </v>
      </c>
      <c r="B153" s="37" t="str">
        <f t="shared" si="25"/>
        <v>II</v>
      </c>
      <c r="C153" s="52">
        <f t="shared" si="26"/>
        <v>55280.329100000003</v>
      </c>
      <c r="D153" s="13" t="str">
        <f t="shared" si="27"/>
        <v>vis</v>
      </c>
      <c r="E153" s="197" t="e">
        <f>VLOOKUP(C153,'Active 1'!C$21:E$965,3,FALSE)</f>
        <v>#N/A</v>
      </c>
      <c r="F153" s="37" t="s">
        <v>160</v>
      </c>
      <c r="G153" s="13" t="str">
        <f t="shared" si="28"/>
        <v>55280.3291</v>
      </c>
      <c r="H153" s="52">
        <f t="shared" si="29"/>
        <v>10424.5</v>
      </c>
      <c r="I153" s="198" t="s">
        <v>619</v>
      </c>
      <c r="J153" s="199" t="s">
        <v>620</v>
      </c>
      <c r="K153" s="198" t="s">
        <v>621</v>
      </c>
      <c r="L153" s="198" t="s">
        <v>622</v>
      </c>
      <c r="M153" s="199" t="s">
        <v>361</v>
      </c>
      <c r="N153" s="199" t="s">
        <v>137</v>
      </c>
      <c r="O153" s="200" t="s">
        <v>623</v>
      </c>
      <c r="P153" s="201" t="s">
        <v>624</v>
      </c>
    </row>
    <row r="154" spans="1:16" ht="12.75" customHeight="1" thickBot="1">
      <c r="A154" s="52" t="str">
        <f t="shared" si="24"/>
        <v>OEJV 0137 </v>
      </c>
      <c r="B154" s="37" t="str">
        <f t="shared" si="25"/>
        <v>I</v>
      </c>
      <c r="C154" s="52">
        <f t="shared" si="26"/>
        <v>55589.554199999999</v>
      </c>
      <c r="D154" s="13" t="str">
        <f t="shared" si="27"/>
        <v>vis</v>
      </c>
      <c r="E154" s="197" t="e">
        <f>VLOOKUP(C154,'Active 1'!C$21:E$965,3,FALSE)</f>
        <v>#N/A</v>
      </c>
      <c r="F154" s="37" t="s">
        <v>160</v>
      </c>
      <c r="G154" s="13" t="str">
        <f t="shared" si="28"/>
        <v>55589.5542</v>
      </c>
      <c r="H154" s="52">
        <f t="shared" si="29"/>
        <v>11584</v>
      </c>
      <c r="I154" s="198" t="s">
        <v>638</v>
      </c>
      <c r="J154" s="199" t="s">
        <v>639</v>
      </c>
      <c r="K154" s="198" t="s">
        <v>640</v>
      </c>
      <c r="L154" s="198" t="s">
        <v>470</v>
      </c>
      <c r="M154" s="199" t="s">
        <v>361</v>
      </c>
      <c r="N154" s="199" t="s">
        <v>137</v>
      </c>
      <c r="O154" s="200" t="s">
        <v>623</v>
      </c>
      <c r="P154" s="201" t="s">
        <v>624</v>
      </c>
    </row>
    <row r="155" spans="1:16" ht="12.75" customHeight="1" thickBot="1">
      <c r="A155" s="52" t="str">
        <f t="shared" si="24"/>
        <v>OEJV 0137 </v>
      </c>
      <c r="B155" s="37" t="str">
        <f t="shared" si="25"/>
        <v>I</v>
      </c>
      <c r="C155" s="52">
        <f t="shared" si="26"/>
        <v>55589.554799999998</v>
      </c>
      <c r="D155" s="13" t="str">
        <f t="shared" si="27"/>
        <v>vis</v>
      </c>
      <c r="E155" s="197" t="e">
        <f>VLOOKUP(C155,'Active 1'!C$21:E$965,3,FALSE)</f>
        <v>#N/A</v>
      </c>
      <c r="F155" s="37" t="s">
        <v>160</v>
      </c>
      <c r="G155" s="13" t="str">
        <f t="shared" si="28"/>
        <v>55589.5548</v>
      </c>
      <c r="H155" s="52">
        <f t="shared" si="29"/>
        <v>11584</v>
      </c>
      <c r="I155" s="198" t="s">
        <v>641</v>
      </c>
      <c r="J155" s="199" t="s">
        <v>639</v>
      </c>
      <c r="K155" s="198" t="s">
        <v>640</v>
      </c>
      <c r="L155" s="198" t="s">
        <v>429</v>
      </c>
      <c r="M155" s="199" t="s">
        <v>361</v>
      </c>
      <c r="N155" s="199" t="s">
        <v>53</v>
      </c>
      <c r="O155" s="200" t="s">
        <v>623</v>
      </c>
      <c r="P155" s="201" t="s">
        <v>624</v>
      </c>
    </row>
    <row r="156" spans="1:16" ht="12.75" customHeight="1" thickBot="1">
      <c r="A156" s="52" t="str">
        <f t="shared" si="24"/>
        <v>OEJV 0137 </v>
      </c>
      <c r="B156" s="37" t="str">
        <f t="shared" si="25"/>
        <v>I</v>
      </c>
      <c r="C156" s="52">
        <f t="shared" si="26"/>
        <v>55607.4228</v>
      </c>
      <c r="D156" s="13" t="str">
        <f t="shared" si="27"/>
        <v>vis</v>
      </c>
      <c r="E156" s="197" t="e">
        <f>VLOOKUP(C156,'Active 1'!C$21:E$965,3,FALSE)</f>
        <v>#N/A</v>
      </c>
      <c r="F156" s="37" t="s">
        <v>160</v>
      </c>
      <c r="G156" s="13" t="str">
        <f t="shared" si="28"/>
        <v>55607.4228</v>
      </c>
      <c r="H156" s="52">
        <f t="shared" si="29"/>
        <v>11651</v>
      </c>
      <c r="I156" s="198" t="s">
        <v>648</v>
      </c>
      <c r="J156" s="199" t="s">
        <v>649</v>
      </c>
      <c r="K156" s="198" t="s">
        <v>650</v>
      </c>
      <c r="L156" s="198" t="s">
        <v>423</v>
      </c>
      <c r="M156" s="199" t="s">
        <v>361</v>
      </c>
      <c r="N156" s="199" t="s">
        <v>53</v>
      </c>
      <c r="O156" s="200" t="s">
        <v>623</v>
      </c>
      <c r="P156" s="201" t="s">
        <v>624</v>
      </c>
    </row>
    <row r="157" spans="1:16" ht="12.75" customHeight="1" thickBot="1">
      <c r="A157" s="52" t="str">
        <f t="shared" si="24"/>
        <v>OEJV 0137 </v>
      </c>
      <c r="B157" s="37" t="str">
        <f t="shared" si="25"/>
        <v>I</v>
      </c>
      <c r="C157" s="52">
        <f t="shared" si="26"/>
        <v>55607.423499999997</v>
      </c>
      <c r="D157" s="13" t="str">
        <f t="shared" si="27"/>
        <v>vis</v>
      </c>
      <c r="E157" s="197" t="e">
        <f>VLOOKUP(C157,'Active 1'!C$21:E$965,3,FALSE)</f>
        <v>#N/A</v>
      </c>
      <c r="F157" s="37" t="s">
        <v>160</v>
      </c>
      <c r="G157" s="13" t="str">
        <f t="shared" si="28"/>
        <v>55607.4235</v>
      </c>
      <c r="H157" s="52">
        <f t="shared" si="29"/>
        <v>11651</v>
      </c>
      <c r="I157" s="198" t="s">
        <v>651</v>
      </c>
      <c r="J157" s="199" t="s">
        <v>652</v>
      </c>
      <c r="K157" s="198" t="s">
        <v>650</v>
      </c>
      <c r="L157" s="198" t="s">
        <v>653</v>
      </c>
      <c r="M157" s="199" t="s">
        <v>361</v>
      </c>
      <c r="N157" s="199" t="s">
        <v>137</v>
      </c>
      <c r="O157" s="200" t="s">
        <v>623</v>
      </c>
      <c r="P157" s="201" t="s">
        <v>624</v>
      </c>
    </row>
    <row r="158" spans="1:16" ht="12.75" customHeight="1" thickBot="1">
      <c r="A158" s="52" t="str">
        <f t="shared" si="24"/>
        <v>OEJV 0137 </v>
      </c>
      <c r="B158" s="37" t="str">
        <f t="shared" si="25"/>
        <v>II</v>
      </c>
      <c r="C158" s="52">
        <f t="shared" si="26"/>
        <v>55607.555</v>
      </c>
      <c r="D158" s="13" t="str">
        <f t="shared" si="27"/>
        <v>vis</v>
      </c>
      <c r="E158" s="197" t="e">
        <f>VLOOKUP(C158,'Active 1'!C$21:E$965,3,FALSE)</f>
        <v>#N/A</v>
      </c>
      <c r="F158" s="37" t="s">
        <v>160</v>
      </c>
      <c r="G158" s="13" t="str">
        <f t="shared" si="28"/>
        <v>55607.5550</v>
      </c>
      <c r="H158" s="52">
        <f t="shared" si="29"/>
        <v>11651.5</v>
      </c>
      <c r="I158" s="198" t="s">
        <v>654</v>
      </c>
      <c r="J158" s="199" t="s">
        <v>655</v>
      </c>
      <c r="K158" s="198" t="s">
        <v>656</v>
      </c>
      <c r="L158" s="198" t="s">
        <v>657</v>
      </c>
      <c r="M158" s="199" t="s">
        <v>361</v>
      </c>
      <c r="N158" s="199" t="s">
        <v>53</v>
      </c>
      <c r="O158" s="200" t="s">
        <v>623</v>
      </c>
      <c r="P158" s="201" t="s">
        <v>624</v>
      </c>
    </row>
    <row r="159" spans="1:16" ht="12.75" customHeight="1">
      <c r="A159" s="52" t="str">
        <f t="shared" si="24"/>
        <v>OEJV 0137 </v>
      </c>
      <c r="B159" s="37" t="str">
        <f t="shared" si="25"/>
        <v>II</v>
      </c>
      <c r="C159" s="52">
        <f t="shared" si="26"/>
        <v>55607.555999999997</v>
      </c>
      <c r="D159" s="13" t="str">
        <f t="shared" si="27"/>
        <v>vis</v>
      </c>
      <c r="E159" s="197" t="e">
        <f>VLOOKUP(C159,'Active 1'!C$21:E$965,3,FALSE)</f>
        <v>#N/A</v>
      </c>
      <c r="F159" s="37" t="s">
        <v>160</v>
      </c>
      <c r="G159" s="13" t="str">
        <f t="shared" si="28"/>
        <v>55607.5560</v>
      </c>
      <c r="H159" s="52">
        <f t="shared" si="29"/>
        <v>11651.5</v>
      </c>
      <c r="I159" s="202" t="s">
        <v>658</v>
      </c>
      <c r="J159" s="203" t="s">
        <v>659</v>
      </c>
      <c r="K159" s="202" t="s">
        <v>656</v>
      </c>
      <c r="L159" s="202" t="s">
        <v>429</v>
      </c>
      <c r="M159" s="203" t="s">
        <v>361</v>
      </c>
      <c r="N159" s="203" t="s">
        <v>137</v>
      </c>
      <c r="O159" s="204" t="s">
        <v>623</v>
      </c>
      <c r="P159" s="205" t="s">
        <v>624</v>
      </c>
    </row>
    <row r="160" spans="1:16" ht="12.75" customHeight="1">
      <c r="B160" s="37"/>
      <c r="E160" s="197"/>
      <c r="F160" s="37"/>
      <c r="I160" s="206"/>
      <c r="J160" s="207"/>
      <c r="K160" s="206"/>
      <c r="L160" s="206"/>
      <c r="M160" s="207"/>
      <c r="N160" s="207"/>
      <c r="O160" s="208"/>
      <c r="P160" s="208"/>
    </row>
    <row r="161" spans="2:16" ht="12.75" customHeight="1">
      <c r="B161" s="37"/>
      <c r="E161" s="197"/>
      <c r="F161" s="37"/>
      <c r="I161" s="206"/>
      <c r="J161" s="207"/>
      <c r="K161" s="206"/>
      <c r="L161" s="206"/>
      <c r="M161" s="207"/>
      <c r="N161" s="207"/>
      <c r="O161" s="208"/>
      <c r="P161" s="208"/>
    </row>
    <row r="162" spans="2:16" ht="12.75" customHeight="1">
      <c r="B162" s="37"/>
      <c r="E162" s="197"/>
      <c r="F162" s="37"/>
      <c r="I162" s="206"/>
      <c r="J162" s="207"/>
      <c r="K162" s="206"/>
      <c r="L162" s="206"/>
      <c r="M162" s="207"/>
      <c r="N162" s="207"/>
      <c r="O162" s="208"/>
      <c r="P162" s="208"/>
    </row>
    <row r="163" spans="2:16" ht="12.75" customHeight="1">
      <c r="B163" s="37"/>
      <c r="E163" s="197"/>
      <c r="F163" s="37"/>
      <c r="I163" s="206"/>
      <c r="J163" s="207"/>
      <c r="K163" s="206"/>
      <c r="L163" s="206"/>
      <c r="M163" s="207"/>
      <c r="N163" s="207"/>
      <c r="O163" s="208"/>
      <c r="P163" s="208"/>
    </row>
    <row r="164" spans="2:16" ht="12.75" customHeight="1">
      <c r="B164" s="37"/>
      <c r="E164" s="197"/>
      <c r="F164" s="37"/>
      <c r="I164" s="206"/>
      <c r="J164" s="207"/>
      <c r="K164" s="206"/>
      <c r="L164" s="206"/>
      <c r="M164" s="207"/>
      <c r="N164" s="207"/>
      <c r="O164" s="208"/>
      <c r="P164" s="208"/>
    </row>
    <row r="165" spans="2:16" ht="12.75" customHeight="1">
      <c r="B165" s="37"/>
      <c r="E165" s="197"/>
      <c r="F165" s="37"/>
      <c r="I165" s="206"/>
      <c r="J165" s="207"/>
      <c r="K165" s="206"/>
      <c r="L165" s="206"/>
      <c r="M165" s="207"/>
      <c r="N165" s="207"/>
      <c r="O165" s="208"/>
      <c r="P165" s="208"/>
    </row>
    <row r="166" spans="2:16" ht="12.75" customHeight="1">
      <c r="B166" s="37"/>
      <c r="E166" s="197"/>
      <c r="F166" s="37"/>
      <c r="I166" s="206"/>
      <c r="J166" s="207"/>
      <c r="K166" s="206"/>
      <c r="L166" s="206"/>
      <c r="M166" s="207"/>
      <c r="N166" s="207"/>
      <c r="O166" s="208"/>
      <c r="P166" s="208"/>
    </row>
    <row r="167" spans="2:16" ht="12.75" customHeight="1">
      <c r="B167" s="37"/>
      <c r="E167" s="197"/>
      <c r="F167" s="37"/>
      <c r="I167" s="206"/>
      <c r="J167" s="207"/>
      <c r="K167" s="206"/>
      <c r="L167" s="206"/>
      <c r="M167" s="207"/>
      <c r="N167" s="207"/>
      <c r="O167" s="208"/>
      <c r="P167" s="208"/>
    </row>
    <row r="168" spans="2:16" ht="12.75" customHeight="1">
      <c r="B168" s="37"/>
      <c r="E168" s="197"/>
      <c r="F168" s="37"/>
      <c r="I168" s="206"/>
      <c r="J168" s="207"/>
      <c r="K168" s="206"/>
      <c r="L168" s="206"/>
      <c r="M168" s="207"/>
      <c r="N168" s="207"/>
      <c r="O168" s="208"/>
      <c r="P168" s="208"/>
    </row>
    <row r="169" spans="2:16" ht="12.75" customHeight="1">
      <c r="B169" s="37"/>
      <c r="E169" s="197"/>
      <c r="F169" s="37"/>
      <c r="I169" s="206"/>
      <c r="J169" s="207"/>
      <c r="K169" s="206"/>
      <c r="L169" s="206"/>
      <c r="M169" s="207"/>
      <c r="N169" s="207"/>
      <c r="O169" s="208"/>
      <c r="P169" s="208"/>
    </row>
    <row r="170" spans="2:16" ht="12.75" customHeight="1">
      <c r="B170" s="37"/>
      <c r="E170" s="197"/>
      <c r="F170" s="37"/>
      <c r="I170" s="206"/>
      <c r="J170" s="207"/>
      <c r="K170" s="206"/>
      <c r="L170" s="206"/>
      <c r="M170" s="207"/>
      <c r="N170" s="207"/>
      <c r="O170" s="208"/>
      <c r="P170" s="208"/>
    </row>
    <row r="171" spans="2:16" ht="12.75" customHeight="1">
      <c r="B171" s="37"/>
      <c r="E171" s="197"/>
      <c r="F171" s="37"/>
      <c r="I171" s="206"/>
      <c r="J171" s="207"/>
      <c r="K171" s="206"/>
      <c r="L171" s="206"/>
      <c r="M171" s="207"/>
      <c r="N171" s="207"/>
      <c r="O171" s="208"/>
      <c r="P171" s="209"/>
    </row>
    <row r="172" spans="2:16" ht="12.75" customHeight="1">
      <c r="B172" s="37"/>
      <c r="E172" s="197"/>
      <c r="F172" s="37"/>
      <c r="I172" s="206"/>
      <c r="J172" s="207"/>
      <c r="K172" s="206"/>
      <c r="L172" s="206"/>
      <c r="M172" s="207"/>
      <c r="N172" s="207"/>
      <c r="O172" s="208"/>
      <c r="P172" s="208"/>
    </row>
    <row r="173" spans="2:16" ht="12.75" customHeight="1">
      <c r="B173" s="37"/>
      <c r="E173" s="197"/>
      <c r="F173" s="37"/>
      <c r="I173" s="206"/>
      <c r="J173" s="207"/>
      <c r="K173" s="206"/>
      <c r="L173" s="206"/>
      <c r="M173" s="207"/>
      <c r="N173" s="207"/>
      <c r="O173" s="208"/>
      <c r="P173" s="209"/>
    </row>
    <row r="174" spans="2:16" ht="12.75" customHeight="1">
      <c r="B174" s="37"/>
      <c r="E174" s="197"/>
      <c r="F174" s="37"/>
      <c r="I174" s="206"/>
      <c r="J174" s="207"/>
      <c r="K174" s="206"/>
      <c r="L174" s="206"/>
      <c r="M174" s="207"/>
      <c r="N174" s="207"/>
      <c r="O174" s="208"/>
      <c r="P174" s="208"/>
    </row>
    <row r="175" spans="2:16" ht="12.75" customHeight="1">
      <c r="B175" s="37"/>
      <c r="E175" s="197"/>
      <c r="F175" s="37"/>
      <c r="I175" s="206"/>
      <c r="J175" s="207"/>
      <c r="K175" s="206"/>
      <c r="L175" s="206"/>
      <c r="M175" s="207"/>
      <c r="N175" s="207"/>
      <c r="O175" s="208"/>
      <c r="P175" s="209"/>
    </row>
    <row r="176" spans="2:16" ht="12.75" customHeight="1">
      <c r="B176" s="37"/>
      <c r="E176" s="197"/>
      <c r="F176" s="37"/>
      <c r="I176" s="206"/>
      <c r="J176" s="207"/>
      <c r="K176" s="206"/>
      <c r="L176" s="206"/>
      <c r="M176" s="207"/>
      <c r="N176" s="207"/>
      <c r="O176" s="208"/>
      <c r="P176" s="209"/>
    </row>
    <row r="177" spans="2:16" ht="12.75" customHeight="1">
      <c r="B177" s="37"/>
      <c r="E177" s="197"/>
      <c r="F177" s="37"/>
      <c r="I177" s="206"/>
      <c r="J177" s="207"/>
      <c r="K177" s="206"/>
      <c r="L177" s="206"/>
      <c r="M177" s="207"/>
      <c r="N177" s="207"/>
      <c r="O177" s="208"/>
      <c r="P177" s="209"/>
    </row>
    <row r="178" spans="2:16" ht="12.75" customHeight="1">
      <c r="B178" s="37"/>
      <c r="E178" s="197"/>
      <c r="F178" s="37"/>
      <c r="I178" s="206"/>
      <c r="J178" s="207"/>
      <c r="K178" s="206"/>
      <c r="L178" s="206"/>
      <c r="M178" s="207"/>
      <c r="N178" s="207"/>
      <c r="O178" s="208"/>
      <c r="P178" s="209"/>
    </row>
    <row r="179" spans="2:16" ht="12.75" customHeight="1">
      <c r="B179" s="37"/>
      <c r="E179" s="197"/>
      <c r="F179" s="37"/>
      <c r="I179" s="206"/>
      <c r="J179" s="207"/>
      <c r="K179" s="206"/>
      <c r="L179" s="206"/>
      <c r="M179" s="207"/>
      <c r="N179" s="207"/>
      <c r="O179" s="208"/>
      <c r="P179" s="209"/>
    </row>
    <row r="180" spans="2:16" ht="12.75" customHeight="1">
      <c r="B180" s="37"/>
      <c r="E180" s="197"/>
      <c r="F180" s="37"/>
      <c r="I180" s="206"/>
      <c r="J180" s="207"/>
      <c r="K180" s="206"/>
      <c r="L180" s="206"/>
      <c r="M180" s="207"/>
      <c r="N180" s="207"/>
      <c r="O180" s="208"/>
      <c r="P180" s="209"/>
    </row>
    <row r="181" spans="2:16" ht="12.75" customHeight="1">
      <c r="B181" s="37"/>
      <c r="E181" s="197"/>
      <c r="F181" s="37"/>
      <c r="I181" s="206"/>
      <c r="J181" s="207"/>
      <c r="K181" s="206"/>
      <c r="L181" s="206"/>
      <c r="M181" s="207"/>
      <c r="N181" s="207"/>
      <c r="O181" s="208"/>
      <c r="P181" s="208"/>
    </row>
    <row r="182" spans="2:16" ht="12.75" customHeight="1">
      <c r="B182" s="37"/>
      <c r="E182" s="197"/>
      <c r="F182" s="37"/>
      <c r="I182" s="206"/>
      <c r="J182" s="207"/>
      <c r="K182" s="206"/>
      <c r="L182" s="206"/>
      <c r="M182" s="207"/>
      <c r="N182" s="207"/>
      <c r="O182" s="208"/>
      <c r="P182" s="209"/>
    </row>
    <row r="183" spans="2:16" ht="12.75" customHeight="1">
      <c r="B183" s="37"/>
      <c r="E183" s="197"/>
      <c r="F183" s="37"/>
      <c r="I183" s="206"/>
      <c r="J183" s="207"/>
      <c r="K183" s="206"/>
      <c r="L183" s="206"/>
      <c r="M183" s="207"/>
      <c r="N183" s="207"/>
      <c r="O183" s="208"/>
      <c r="P183" s="208"/>
    </row>
    <row r="184" spans="2:16" ht="12.75" customHeight="1">
      <c r="B184" s="37"/>
      <c r="E184" s="197"/>
      <c r="F184" s="37"/>
      <c r="I184" s="206"/>
      <c r="J184" s="207"/>
      <c r="K184" s="206"/>
      <c r="L184" s="206"/>
      <c r="M184" s="207"/>
      <c r="N184" s="207"/>
      <c r="O184" s="208"/>
      <c r="P184" s="208"/>
    </row>
    <row r="185" spans="2:16" ht="12.75" customHeight="1">
      <c r="B185" s="37"/>
      <c r="E185" s="197"/>
      <c r="F185" s="37"/>
      <c r="I185" s="206"/>
      <c r="J185" s="207"/>
      <c r="K185" s="206"/>
      <c r="L185" s="206"/>
      <c r="M185" s="207"/>
      <c r="N185" s="207"/>
      <c r="O185" s="208"/>
      <c r="P185" s="208"/>
    </row>
    <row r="186" spans="2:16" ht="12.75" customHeight="1">
      <c r="B186" s="37"/>
      <c r="E186" s="197"/>
      <c r="F186" s="37"/>
      <c r="I186" s="206"/>
      <c r="J186" s="207"/>
      <c r="K186" s="206"/>
      <c r="L186" s="206"/>
      <c r="M186" s="207"/>
      <c r="N186" s="207"/>
      <c r="O186" s="208"/>
      <c r="P186" s="208"/>
    </row>
    <row r="187" spans="2:16" ht="12.75" customHeight="1">
      <c r="B187" s="37"/>
      <c r="E187" s="197"/>
      <c r="F187" s="37"/>
      <c r="I187" s="206"/>
      <c r="J187" s="207"/>
      <c r="K187" s="206"/>
      <c r="L187" s="206"/>
      <c r="M187" s="207"/>
      <c r="N187" s="207"/>
      <c r="O187" s="208"/>
      <c r="P187" s="209"/>
    </row>
    <row r="188" spans="2:16" ht="12.75" customHeight="1">
      <c r="B188" s="37"/>
      <c r="E188" s="197"/>
      <c r="F188" s="37"/>
      <c r="I188" s="206"/>
      <c r="J188" s="207"/>
      <c r="K188" s="206"/>
      <c r="L188" s="206"/>
      <c r="M188" s="207"/>
      <c r="N188" s="207"/>
      <c r="O188" s="208"/>
      <c r="P188" s="209"/>
    </row>
    <row r="189" spans="2:16">
      <c r="B189" s="37"/>
      <c r="E189" s="197"/>
      <c r="F189" s="37"/>
    </row>
    <row r="190" spans="2:16">
      <c r="B190" s="37"/>
      <c r="E190" s="197"/>
      <c r="F190" s="37"/>
    </row>
    <row r="191" spans="2:16">
      <c r="B191" s="37"/>
      <c r="E191" s="197"/>
      <c r="F191" s="37"/>
    </row>
    <row r="192" spans="2:16">
      <c r="B192" s="37"/>
      <c r="E192" s="197"/>
      <c r="F192" s="37"/>
    </row>
    <row r="193" spans="2:6">
      <c r="B193" s="37"/>
      <c r="E193" s="197"/>
      <c r="F193" s="37"/>
    </row>
    <row r="194" spans="2:6">
      <c r="B194" s="37"/>
      <c r="E194" s="197"/>
      <c r="F194" s="37"/>
    </row>
    <row r="195" spans="2:6">
      <c r="B195" s="37"/>
      <c r="E195" s="197"/>
      <c r="F195" s="37"/>
    </row>
    <row r="196" spans="2:6">
      <c r="B196" s="37"/>
      <c r="E196" s="197"/>
      <c r="F196" s="37"/>
    </row>
    <row r="197" spans="2:6">
      <c r="B197" s="37"/>
      <c r="E197" s="197"/>
      <c r="F197" s="37"/>
    </row>
    <row r="198" spans="2:6">
      <c r="B198" s="37"/>
      <c r="E198" s="197"/>
      <c r="F198" s="37"/>
    </row>
    <row r="199" spans="2:6">
      <c r="B199" s="37"/>
      <c r="E199" s="197"/>
      <c r="F199" s="37"/>
    </row>
    <row r="200" spans="2:6">
      <c r="B200" s="37"/>
      <c r="E200" s="197"/>
      <c r="F200" s="37"/>
    </row>
    <row r="201" spans="2:6">
      <c r="B201" s="37"/>
      <c r="E201" s="197"/>
      <c r="F201" s="37"/>
    </row>
    <row r="202" spans="2:6">
      <c r="B202" s="37"/>
      <c r="E202" s="197"/>
      <c r="F202" s="37"/>
    </row>
    <row r="203" spans="2:6">
      <c r="B203" s="37"/>
      <c r="E203" s="197"/>
      <c r="F203" s="37"/>
    </row>
    <row r="204" spans="2:6">
      <c r="B204" s="37"/>
      <c r="E204" s="197"/>
      <c r="F204" s="37"/>
    </row>
    <row r="205" spans="2:6">
      <c r="B205" s="37"/>
      <c r="E205" s="197"/>
      <c r="F205" s="37"/>
    </row>
    <row r="206" spans="2:6">
      <c r="B206" s="37"/>
      <c r="E206" s="197"/>
      <c r="F206" s="37"/>
    </row>
    <row r="207" spans="2:6">
      <c r="B207" s="37"/>
      <c r="E207" s="197"/>
      <c r="F207" s="37"/>
    </row>
    <row r="208" spans="2:6">
      <c r="B208" s="37"/>
      <c r="E208" s="197"/>
      <c r="F208" s="37"/>
    </row>
    <row r="209" spans="2:6">
      <c r="B209" s="37"/>
      <c r="E209" s="197"/>
      <c r="F209" s="37"/>
    </row>
    <row r="210" spans="2:6">
      <c r="B210" s="37"/>
      <c r="E210" s="197"/>
      <c r="F210" s="37"/>
    </row>
    <row r="211" spans="2:6">
      <c r="B211" s="37"/>
      <c r="E211" s="197"/>
      <c r="F211" s="37"/>
    </row>
    <row r="212" spans="2:6">
      <c r="B212" s="37"/>
      <c r="E212" s="197"/>
      <c r="F212" s="37"/>
    </row>
    <row r="213" spans="2:6">
      <c r="B213" s="37"/>
      <c r="E213" s="197"/>
      <c r="F213" s="37"/>
    </row>
    <row r="214" spans="2:6">
      <c r="B214" s="37"/>
      <c r="E214" s="197"/>
      <c r="F214" s="37"/>
    </row>
    <row r="215" spans="2:6">
      <c r="B215" s="37"/>
      <c r="E215" s="197"/>
      <c r="F215" s="37"/>
    </row>
    <row r="216" spans="2:6">
      <c r="B216" s="37"/>
      <c r="E216" s="197"/>
      <c r="F216" s="37"/>
    </row>
    <row r="217" spans="2:6">
      <c r="B217" s="37"/>
      <c r="E217" s="197"/>
      <c r="F217" s="37"/>
    </row>
    <row r="218" spans="2:6">
      <c r="B218" s="37"/>
      <c r="E218" s="197"/>
      <c r="F218" s="37"/>
    </row>
    <row r="219" spans="2:6">
      <c r="B219" s="37"/>
      <c r="E219" s="197"/>
      <c r="F219" s="37"/>
    </row>
    <row r="220" spans="2:6">
      <c r="B220" s="37"/>
      <c r="E220" s="197"/>
      <c r="F220" s="37"/>
    </row>
    <row r="221" spans="2:6">
      <c r="B221" s="37"/>
      <c r="E221" s="197"/>
      <c r="F221" s="37"/>
    </row>
    <row r="222" spans="2:6">
      <c r="B222" s="37"/>
      <c r="E222" s="197"/>
      <c r="F222" s="37"/>
    </row>
    <row r="223" spans="2:6">
      <c r="B223" s="37"/>
      <c r="E223" s="197"/>
      <c r="F223" s="37"/>
    </row>
    <row r="224" spans="2:6">
      <c r="B224" s="37"/>
      <c r="E224" s="197"/>
      <c r="F224" s="37"/>
    </row>
    <row r="225" spans="2:6">
      <c r="B225" s="37"/>
      <c r="E225" s="197"/>
      <c r="F225" s="37"/>
    </row>
    <row r="226" spans="2:6">
      <c r="B226" s="37"/>
      <c r="E226" s="197"/>
      <c r="F226" s="37"/>
    </row>
    <row r="227" spans="2:6">
      <c r="B227" s="37"/>
      <c r="E227" s="197"/>
      <c r="F227" s="37"/>
    </row>
    <row r="228" spans="2:6">
      <c r="B228" s="37"/>
      <c r="E228" s="197"/>
      <c r="F228" s="37"/>
    </row>
    <row r="229" spans="2:6">
      <c r="B229" s="37"/>
      <c r="E229" s="197"/>
      <c r="F229" s="37"/>
    </row>
    <row r="230" spans="2:6">
      <c r="B230" s="37"/>
      <c r="E230" s="197"/>
      <c r="F230" s="37"/>
    </row>
    <row r="231" spans="2:6">
      <c r="B231" s="37"/>
      <c r="E231" s="197"/>
      <c r="F231" s="37"/>
    </row>
    <row r="232" spans="2:6">
      <c r="B232" s="37"/>
      <c r="E232" s="197"/>
      <c r="F232" s="37"/>
    </row>
    <row r="233" spans="2:6">
      <c r="B233" s="37"/>
      <c r="E233" s="197"/>
      <c r="F233" s="37"/>
    </row>
    <row r="234" spans="2:6">
      <c r="B234" s="37"/>
      <c r="E234" s="197"/>
      <c r="F234" s="37"/>
    </row>
    <row r="235" spans="2:6">
      <c r="B235" s="37"/>
      <c r="E235" s="197"/>
      <c r="F235" s="37"/>
    </row>
    <row r="236" spans="2:6">
      <c r="B236" s="37"/>
      <c r="E236" s="197"/>
      <c r="F236" s="37"/>
    </row>
    <row r="237" spans="2:6">
      <c r="B237" s="37"/>
      <c r="E237" s="197"/>
      <c r="F237" s="37"/>
    </row>
    <row r="238" spans="2:6">
      <c r="B238" s="37"/>
      <c r="E238" s="197"/>
      <c r="F238" s="37"/>
    </row>
    <row r="239" spans="2:6">
      <c r="B239" s="37"/>
      <c r="E239" s="197"/>
      <c r="F239" s="37"/>
    </row>
    <row r="240" spans="2:6">
      <c r="B240" s="37"/>
      <c r="E240" s="197"/>
      <c r="F240" s="37"/>
    </row>
    <row r="241" spans="2:6">
      <c r="B241" s="37"/>
      <c r="E241" s="197"/>
      <c r="F241" s="37"/>
    </row>
    <row r="242" spans="2:6">
      <c r="B242" s="37"/>
      <c r="E242" s="197"/>
      <c r="F242" s="37"/>
    </row>
    <row r="243" spans="2:6">
      <c r="B243" s="37"/>
      <c r="E243" s="197"/>
      <c r="F243" s="37"/>
    </row>
    <row r="244" spans="2:6">
      <c r="B244" s="37"/>
      <c r="E244" s="197"/>
      <c r="F244" s="37"/>
    </row>
    <row r="245" spans="2:6">
      <c r="B245" s="37"/>
      <c r="E245" s="197"/>
      <c r="F245" s="37"/>
    </row>
    <row r="246" spans="2:6">
      <c r="B246" s="37"/>
      <c r="E246" s="197"/>
      <c r="F246" s="37"/>
    </row>
    <row r="247" spans="2:6">
      <c r="B247" s="37"/>
      <c r="E247" s="197"/>
      <c r="F247" s="37"/>
    </row>
    <row r="248" spans="2:6">
      <c r="B248" s="37"/>
      <c r="E248" s="197"/>
      <c r="F248" s="37"/>
    </row>
    <row r="249" spans="2:6">
      <c r="B249" s="37"/>
      <c r="E249" s="197"/>
      <c r="F249" s="37"/>
    </row>
    <row r="250" spans="2:6">
      <c r="B250" s="37"/>
      <c r="E250" s="197"/>
      <c r="F250" s="37"/>
    </row>
    <row r="251" spans="2:6">
      <c r="B251" s="37"/>
      <c r="E251" s="197"/>
      <c r="F251" s="37"/>
    </row>
    <row r="252" spans="2:6">
      <c r="B252" s="37"/>
      <c r="E252" s="197"/>
      <c r="F252" s="37"/>
    </row>
    <row r="253" spans="2:6">
      <c r="B253" s="37"/>
      <c r="E253" s="197"/>
      <c r="F253" s="37"/>
    </row>
    <row r="254" spans="2:6">
      <c r="B254" s="37"/>
      <c r="E254" s="197"/>
      <c r="F254" s="37"/>
    </row>
    <row r="255" spans="2:6">
      <c r="B255" s="37"/>
      <c r="E255" s="197"/>
      <c r="F255" s="37"/>
    </row>
    <row r="256" spans="2:6">
      <c r="B256" s="37"/>
      <c r="E256" s="197"/>
      <c r="F256" s="37"/>
    </row>
    <row r="257" spans="2:6">
      <c r="B257" s="37"/>
      <c r="E257" s="197"/>
      <c r="F257" s="37"/>
    </row>
    <row r="258" spans="2:6">
      <c r="B258" s="37"/>
      <c r="E258" s="197"/>
      <c r="F258" s="37"/>
    </row>
    <row r="259" spans="2:6">
      <c r="B259" s="37"/>
      <c r="E259" s="197"/>
      <c r="F259" s="37"/>
    </row>
    <row r="260" spans="2:6">
      <c r="B260" s="37"/>
      <c r="E260" s="197"/>
      <c r="F260" s="37"/>
    </row>
    <row r="261" spans="2:6">
      <c r="B261" s="37"/>
      <c r="E261" s="197"/>
      <c r="F261" s="37"/>
    </row>
    <row r="262" spans="2:6">
      <c r="B262" s="37"/>
      <c r="E262" s="197"/>
      <c r="F262" s="37"/>
    </row>
    <row r="263" spans="2:6">
      <c r="B263" s="37"/>
      <c r="E263" s="197"/>
      <c r="F263" s="37"/>
    </row>
    <row r="264" spans="2:6">
      <c r="B264" s="37"/>
      <c r="E264" s="197"/>
      <c r="F264" s="37"/>
    </row>
    <row r="265" spans="2:6">
      <c r="B265" s="37"/>
      <c r="E265" s="197"/>
      <c r="F265" s="37"/>
    </row>
    <row r="266" spans="2:6">
      <c r="B266" s="37"/>
      <c r="E266" s="197"/>
      <c r="F266" s="37"/>
    </row>
    <row r="267" spans="2:6">
      <c r="B267" s="37"/>
      <c r="E267" s="197"/>
      <c r="F267" s="37"/>
    </row>
    <row r="268" spans="2:6">
      <c r="B268" s="37"/>
      <c r="E268" s="197"/>
      <c r="F268" s="37"/>
    </row>
    <row r="269" spans="2:6">
      <c r="B269" s="37"/>
      <c r="E269" s="197"/>
      <c r="F269" s="37"/>
    </row>
    <row r="270" spans="2:6">
      <c r="B270" s="37"/>
      <c r="E270" s="197"/>
      <c r="F270" s="37"/>
    </row>
    <row r="271" spans="2:6">
      <c r="B271" s="37"/>
      <c r="E271" s="197"/>
      <c r="F271" s="37"/>
    </row>
    <row r="272" spans="2:6">
      <c r="B272" s="37"/>
      <c r="E272" s="197"/>
      <c r="F272" s="37"/>
    </row>
    <row r="273" spans="2:6">
      <c r="B273" s="37"/>
      <c r="E273" s="197"/>
      <c r="F273" s="37"/>
    </row>
    <row r="274" spans="2:6">
      <c r="B274" s="37"/>
      <c r="E274" s="197"/>
      <c r="F274" s="37"/>
    </row>
    <row r="275" spans="2:6">
      <c r="B275" s="37"/>
      <c r="E275" s="197"/>
      <c r="F275" s="37"/>
    </row>
    <row r="276" spans="2:6">
      <c r="B276" s="37"/>
      <c r="E276" s="197"/>
      <c r="F276" s="37"/>
    </row>
    <row r="277" spans="2:6">
      <c r="B277" s="37"/>
      <c r="E277" s="197"/>
      <c r="F277" s="37"/>
    </row>
    <row r="278" spans="2:6">
      <c r="B278" s="37"/>
      <c r="E278" s="197"/>
      <c r="F278" s="37"/>
    </row>
    <row r="279" spans="2:6">
      <c r="B279" s="37"/>
      <c r="E279" s="197"/>
      <c r="F279" s="37"/>
    </row>
    <row r="280" spans="2:6">
      <c r="B280" s="37"/>
      <c r="E280" s="197"/>
      <c r="F280" s="37"/>
    </row>
    <row r="281" spans="2:6">
      <c r="B281" s="37"/>
      <c r="E281" s="197"/>
      <c r="F281" s="37"/>
    </row>
    <row r="282" spans="2:6">
      <c r="B282" s="37"/>
      <c r="E282" s="197"/>
      <c r="F282" s="37"/>
    </row>
    <row r="283" spans="2:6">
      <c r="B283" s="37"/>
      <c r="E283" s="197"/>
      <c r="F283" s="37"/>
    </row>
    <row r="284" spans="2:6">
      <c r="B284" s="37"/>
      <c r="E284" s="197"/>
      <c r="F284" s="37"/>
    </row>
    <row r="285" spans="2:6">
      <c r="B285" s="37"/>
      <c r="E285" s="197"/>
      <c r="F285" s="37"/>
    </row>
    <row r="286" spans="2:6">
      <c r="B286" s="37"/>
      <c r="E286" s="197"/>
      <c r="F286" s="37"/>
    </row>
    <row r="287" spans="2:6">
      <c r="B287" s="37"/>
      <c r="E287" s="197"/>
      <c r="F287" s="37"/>
    </row>
    <row r="288" spans="2:6">
      <c r="B288" s="37"/>
      <c r="E288" s="197"/>
      <c r="F288" s="37"/>
    </row>
    <row r="289" spans="2:6">
      <c r="B289" s="37"/>
      <c r="E289" s="197"/>
      <c r="F289" s="37"/>
    </row>
    <row r="290" spans="2:6">
      <c r="B290" s="37"/>
      <c r="E290" s="197"/>
      <c r="F290" s="37"/>
    </row>
    <row r="291" spans="2:6">
      <c r="B291" s="37"/>
      <c r="E291" s="197"/>
      <c r="F291" s="37"/>
    </row>
    <row r="292" spans="2:6">
      <c r="B292" s="37"/>
      <c r="E292" s="197"/>
      <c r="F292" s="37"/>
    </row>
    <row r="293" spans="2:6">
      <c r="B293" s="37"/>
      <c r="E293" s="197"/>
      <c r="F293" s="37"/>
    </row>
    <row r="294" spans="2:6">
      <c r="B294" s="37"/>
      <c r="E294" s="197"/>
      <c r="F294" s="37"/>
    </row>
    <row r="295" spans="2:6">
      <c r="B295" s="37"/>
      <c r="E295" s="197"/>
      <c r="F295" s="37"/>
    </row>
    <row r="296" spans="2:6">
      <c r="B296" s="37"/>
      <c r="E296" s="197"/>
      <c r="F296" s="37"/>
    </row>
    <row r="297" spans="2:6">
      <c r="B297" s="37"/>
      <c r="E297" s="197"/>
      <c r="F297" s="37"/>
    </row>
    <row r="298" spans="2:6">
      <c r="B298" s="37"/>
      <c r="E298" s="197"/>
      <c r="F298" s="37"/>
    </row>
    <row r="299" spans="2:6">
      <c r="B299" s="37"/>
      <c r="E299" s="197"/>
      <c r="F299" s="37"/>
    </row>
    <row r="300" spans="2:6">
      <c r="B300" s="37"/>
      <c r="E300" s="197"/>
      <c r="F300" s="37"/>
    </row>
    <row r="301" spans="2:6">
      <c r="B301" s="37"/>
      <c r="E301" s="197"/>
      <c r="F301" s="37"/>
    </row>
    <row r="302" spans="2:6">
      <c r="B302" s="37"/>
      <c r="E302" s="197"/>
      <c r="F302" s="37"/>
    </row>
    <row r="303" spans="2:6">
      <c r="B303" s="37"/>
      <c r="E303" s="197"/>
      <c r="F303" s="37"/>
    </row>
    <row r="304" spans="2:6">
      <c r="B304" s="37"/>
      <c r="E304" s="197"/>
      <c r="F304" s="37"/>
    </row>
    <row r="305" spans="2:6">
      <c r="B305" s="37"/>
      <c r="E305" s="197"/>
      <c r="F305" s="37"/>
    </row>
    <row r="306" spans="2:6">
      <c r="B306" s="37"/>
      <c r="E306" s="197"/>
      <c r="F306" s="37"/>
    </row>
    <row r="307" spans="2:6">
      <c r="B307" s="37"/>
      <c r="E307" s="197"/>
      <c r="F307" s="37"/>
    </row>
    <row r="308" spans="2:6">
      <c r="B308" s="37"/>
      <c r="E308" s="197"/>
      <c r="F308" s="37"/>
    </row>
    <row r="309" spans="2:6">
      <c r="B309" s="37"/>
      <c r="E309" s="197"/>
      <c r="F309" s="37"/>
    </row>
    <row r="310" spans="2:6">
      <c r="B310" s="37"/>
      <c r="E310" s="197"/>
      <c r="F310" s="37"/>
    </row>
    <row r="311" spans="2:6">
      <c r="B311" s="37"/>
      <c r="E311" s="197"/>
      <c r="F311" s="37"/>
    </row>
    <row r="312" spans="2:6">
      <c r="B312" s="37"/>
      <c r="E312" s="197"/>
      <c r="F312" s="37"/>
    </row>
    <row r="313" spans="2:6">
      <c r="B313" s="37"/>
      <c r="E313" s="197"/>
      <c r="F313" s="37"/>
    </row>
    <row r="314" spans="2:6">
      <c r="B314" s="37"/>
      <c r="E314" s="197"/>
      <c r="F314" s="37"/>
    </row>
    <row r="315" spans="2:6">
      <c r="B315" s="37"/>
      <c r="E315" s="197"/>
      <c r="F315" s="37"/>
    </row>
    <row r="316" spans="2:6">
      <c r="B316" s="37"/>
      <c r="E316" s="197"/>
      <c r="F316" s="37"/>
    </row>
    <row r="317" spans="2:6">
      <c r="B317" s="37"/>
      <c r="E317" s="197"/>
      <c r="F317" s="37"/>
    </row>
    <row r="318" spans="2:6">
      <c r="B318" s="37"/>
      <c r="E318" s="197"/>
      <c r="F318" s="37"/>
    </row>
    <row r="319" spans="2:6">
      <c r="B319" s="37"/>
      <c r="E319" s="197"/>
      <c r="F319" s="37"/>
    </row>
    <row r="320" spans="2:6">
      <c r="B320" s="37"/>
      <c r="E320" s="197"/>
      <c r="F320" s="37"/>
    </row>
    <row r="321" spans="2:6">
      <c r="B321" s="37"/>
      <c r="E321" s="197"/>
      <c r="F321" s="37"/>
    </row>
    <row r="322" spans="2:6">
      <c r="B322" s="37"/>
      <c r="E322" s="197"/>
      <c r="F322" s="37"/>
    </row>
    <row r="323" spans="2:6">
      <c r="B323" s="37"/>
      <c r="E323" s="197"/>
      <c r="F323" s="37"/>
    </row>
    <row r="324" spans="2:6">
      <c r="B324" s="37"/>
      <c r="E324" s="197"/>
      <c r="F324" s="37"/>
    </row>
    <row r="325" spans="2:6">
      <c r="B325" s="37"/>
      <c r="E325" s="197"/>
      <c r="F325" s="37"/>
    </row>
    <row r="326" spans="2:6">
      <c r="B326" s="37"/>
      <c r="E326" s="197"/>
      <c r="F326" s="37"/>
    </row>
    <row r="327" spans="2:6">
      <c r="B327" s="37"/>
      <c r="E327" s="197"/>
      <c r="F327" s="37"/>
    </row>
    <row r="328" spans="2:6">
      <c r="B328" s="37"/>
      <c r="E328" s="197"/>
      <c r="F328" s="37"/>
    </row>
    <row r="329" spans="2:6">
      <c r="B329" s="37"/>
      <c r="E329" s="197"/>
      <c r="F329" s="37"/>
    </row>
    <row r="330" spans="2:6">
      <c r="B330" s="37"/>
      <c r="E330" s="197"/>
      <c r="F330" s="37"/>
    </row>
    <row r="331" spans="2:6">
      <c r="B331" s="37"/>
      <c r="E331" s="197"/>
      <c r="F331" s="37"/>
    </row>
    <row r="332" spans="2:6">
      <c r="B332" s="37"/>
      <c r="E332" s="197"/>
      <c r="F332" s="37"/>
    </row>
    <row r="333" spans="2:6">
      <c r="B333" s="37"/>
      <c r="E333" s="197"/>
      <c r="F333" s="37"/>
    </row>
    <row r="334" spans="2:6">
      <c r="B334" s="37"/>
      <c r="E334" s="197"/>
      <c r="F334" s="37"/>
    </row>
    <row r="335" spans="2:6">
      <c r="B335" s="37"/>
      <c r="E335" s="197"/>
      <c r="F335" s="37"/>
    </row>
    <row r="336" spans="2:6">
      <c r="B336" s="37"/>
      <c r="E336" s="197"/>
      <c r="F336" s="37"/>
    </row>
    <row r="337" spans="2:6">
      <c r="B337" s="37"/>
      <c r="E337" s="197"/>
      <c r="F337" s="37"/>
    </row>
    <row r="338" spans="2:6">
      <c r="B338" s="37"/>
      <c r="E338" s="197"/>
      <c r="F338" s="37"/>
    </row>
    <row r="339" spans="2:6">
      <c r="B339" s="37"/>
      <c r="E339" s="197"/>
      <c r="F339" s="37"/>
    </row>
    <row r="340" spans="2:6">
      <c r="B340" s="37"/>
      <c r="E340" s="197"/>
      <c r="F340" s="37"/>
    </row>
    <row r="341" spans="2:6">
      <c r="B341" s="37"/>
      <c r="E341" s="197"/>
      <c r="F341" s="37"/>
    </row>
    <row r="342" spans="2:6">
      <c r="B342" s="37"/>
      <c r="E342" s="197"/>
      <c r="F342" s="37"/>
    </row>
    <row r="343" spans="2:6">
      <c r="B343" s="37"/>
      <c r="E343" s="197"/>
      <c r="F343" s="37"/>
    </row>
    <row r="344" spans="2:6">
      <c r="B344" s="37"/>
      <c r="E344" s="197"/>
      <c r="F344" s="37"/>
    </row>
    <row r="345" spans="2:6">
      <c r="B345" s="37"/>
      <c r="E345" s="197"/>
      <c r="F345" s="37"/>
    </row>
    <row r="346" spans="2:6">
      <c r="B346" s="37"/>
      <c r="E346" s="197"/>
      <c r="F346" s="37"/>
    </row>
    <row r="347" spans="2:6">
      <c r="B347" s="37"/>
      <c r="E347" s="197"/>
      <c r="F347" s="37"/>
    </row>
    <row r="348" spans="2:6">
      <c r="B348" s="37"/>
      <c r="E348" s="197"/>
      <c r="F348" s="37"/>
    </row>
    <row r="349" spans="2:6">
      <c r="B349" s="37"/>
      <c r="E349" s="197"/>
      <c r="F349" s="37"/>
    </row>
    <row r="350" spans="2:6">
      <c r="B350" s="37"/>
      <c r="E350" s="197"/>
      <c r="F350" s="37"/>
    </row>
    <row r="351" spans="2:6">
      <c r="B351" s="37"/>
      <c r="E351" s="197"/>
      <c r="F351" s="37"/>
    </row>
    <row r="352" spans="2:6">
      <c r="B352" s="37"/>
      <c r="F352" s="37"/>
    </row>
    <row r="353" spans="2:6">
      <c r="B353" s="37"/>
      <c r="F353" s="37"/>
    </row>
    <row r="354" spans="2:6">
      <c r="B354" s="37"/>
      <c r="F354" s="37"/>
    </row>
    <row r="355" spans="2:6">
      <c r="B355" s="37"/>
      <c r="F355" s="37"/>
    </row>
    <row r="356" spans="2:6">
      <c r="B356" s="37"/>
      <c r="F356" s="37"/>
    </row>
    <row r="357" spans="2:6">
      <c r="B357" s="37"/>
      <c r="F357" s="37"/>
    </row>
    <row r="358" spans="2:6">
      <c r="B358" s="37"/>
      <c r="F358" s="37"/>
    </row>
    <row r="359" spans="2:6">
      <c r="B359" s="37"/>
      <c r="F359" s="37"/>
    </row>
    <row r="360" spans="2:6">
      <c r="B360" s="37"/>
      <c r="F360" s="37"/>
    </row>
    <row r="361" spans="2:6">
      <c r="B361" s="37"/>
      <c r="F361" s="37"/>
    </row>
    <row r="362" spans="2:6">
      <c r="B362" s="37"/>
      <c r="F362" s="37"/>
    </row>
    <row r="363" spans="2:6">
      <c r="B363" s="37"/>
      <c r="F363" s="37"/>
    </row>
    <row r="364" spans="2:6">
      <c r="B364" s="37"/>
      <c r="F364" s="37"/>
    </row>
    <row r="365" spans="2:6">
      <c r="B365" s="37"/>
      <c r="F365" s="37"/>
    </row>
    <row r="366" spans="2:6">
      <c r="B366" s="37"/>
      <c r="F366" s="37"/>
    </row>
    <row r="367" spans="2:6">
      <c r="B367" s="37"/>
      <c r="F367" s="37"/>
    </row>
    <row r="368" spans="2:6">
      <c r="B368" s="37"/>
      <c r="F368" s="37"/>
    </row>
    <row r="369" spans="2:6">
      <c r="B369" s="37"/>
      <c r="F369" s="37"/>
    </row>
    <row r="370" spans="2:6">
      <c r="B370" s="37"/>
      <c r="F370" s="37"/>
    </row>
    <row r="371" spans="2:6">
      <c r="B371" s="37"/>
      <c r="F371" s="37"/>
    </row>
    <row r="372" spans="2:6">
      <c r="B372" s="37"/>
      <c r="F372" s="37"/>
    </row>
    <row r="373" spans="2:6">
      <c r="B373" s="37"/>
      <c r="F373" s="37"/>
    </row>
    <row r="374" spans="2:6">
      <c r="B374" s="37"/>
      <c r="F374" s="37"/>
    </row>
    <row r="375" spans="2:6">
      <c r="B375" s="37"/>
      <c r="F375" s="37"/>
    </row>
    <row r="376" spans="2:6">
      <c r="B376" s="37"/>
      <c r="F376" s="37"/>
    </row>
    <row r="377" spans="2:6">
      <c r="B377" s="37"/>
      <c r="F377" s="37"/>
    </row>
    <row r="378" spans="2:6">
      <c r="B378" s="37"/>
      <c r="F378" s="37"/>
    </row>
    <row r="379" spans="2:6">
      <c r="B379" s="37"/>
      <c r="F379" s="37"/>
    </row>
    <row r="380" spans="2:6">
      <c r="B380" s="37"/>
      <c r="F380" s="37"/>
    </row>
    <row r="381" spans="2:6">
      <c r="B381" s="37"/>
      <c r="F381" s="37"/>
    </row>
    <row r="382" spans="2:6">
      <c r="B382" s="37"/>
      <c r="F382" s="37"/>
    </row>
    <row r="383" spans="2:6">
      <c r="B383" s="37"/>
      <c r="F383" s="37"/>
    </row>
    <row r="384" spans="2:6">
      <c r="B384" s="37"/>
      <c r="F384" s="37"/>
    </row>
    <row r="385" spans="2:6">
      <c r="B385" s="37"/>
      <c r="F385" s="37"/>
    </row>
    <row r="386" spans="2:6">
      <c r="B386" s="37"/>
      <c r="F386" s="37"/>
    </row>
    <row r="387" spans="2:6">
      <c r="B387" s="37"/>
      <c r="F387" s="37"/>
    </row>
    <row r="388" spans="2:6">
      <c r="B388" s="37"/>
      <c r="F388" s="37"/>
    </row>
    <row r="389" spans="2:6">
      <c r="B389" s="37"/>
      <c r="F389" s="37"/>
    </row>
    <row r="390" spans="2:6">
      <c r="B390" s="37"/>
      <c r="F390" s="37"/>
    </row>
    <row r="391" spans="2:6">
      <c r="B391" s="37"/>
      <c r="F391" s="37"/>
    </row>
    <row r="392" spans="2:6">
      <c r="B392" s="37"/>
      <c r="F392" s="37"/>
    </row>
    <row r="393" spans="2:6">
      <c r="B393" s="37"/>
      <c r="F393" s="37"/>
    </row>
    <row r="394" spans="2:6">
      <c r="B394" s="37"/>
      <c r="F394" s="37"/>
    </row>
    <row r="395" spans="2:6">
      <c r="B395" s="37"/>
      <c r="F395" s="37"/>
    </row>
    <row r="396" spans="2:6">
      <c r="B396" s="37"/>
      <c r="F396" s="37"/>
    </row>
    <row r="397" spans="2:6">
      <c r="B397" s="37"/>
      <c r="F397" s="37"/>
    </row>
    <row r="398" spans="2:6">
      <c r="B398" s="37"/>
      <c r="F398" s="37"/>
    </row>
    <row r="399" spans="2:6">
      <c r="B399" s="37"/>
      <c r="F399" s="37"/>
    </row>
    <row r="400" spans="2:6">
      <c r="B400" s="37"/>
      <c r="F400" s="37"/>
    </row>
    <row r="401" spans="2:6">
      <c r="B401" s="37"/>
      <c r="F401" s="37"/>
    </row>
    <row r="402" spans="2:6">
      <c r="B402" s="37"/>
      <c r="F402" s="37"/>
    </row>
    <row r="403" spans="2:6">
      <c r="B403" s="37"/>
      <c r="F403" s="37"/>
    </row>
    <row r="404" spans="2:6">
      <c r="B404" s="37"/>
      <c r="F404" s="37"/>
    </row>
    <row r="405" spans="2:6">
      <c r="B405" s="37"/>
      <c r="F405" s="37"/>
    </row>
    <row r="406" spans="2:6">
      <c r="B406" s="37"/>
      <c r="F406" s="37"/>
    </row>
    <row r="407" spans="2:6">
      <c r="B407" s="37"/>
      <c r="F407" s="37"/>
    </row>
    <row r="408" spans="2:6">
      <c r="B408" s="37"/>
      <c r="F408" s="37"/>
    </row>
    <row r="409" spans="2:6">
      <c r="B409" s="37"/>
      <c r="F409" s="37"/>
    </row>
    <row r="410" spans="2:6">
      <c r="B410" s="37"/>
      <c r="F410" s="37"/>
    </row>
    <row r="411" spans="2:6">
      <c r="B411" s="37"/>
      <c r="F411" s="37"/>
    </row>
    <row r="412" spans="2:6">
      <c r="B412" s="37"/>
      <c r="F412" s="37"/>
    </row>
    <row r="413" spans="2:6">
      <c r="B413" s="37"/>
      <c r="F413" s="37"/>
    </row>
    <row r="414" spans="2:6">
      <c r="B414" s="37"/>
      <c r="F414" s="37"/>
    </row>
    <row r="415" spans="2:6">
      <c r="B415" s="37"/>
      <c r="F415" s="37"/>
    </row>
    <row r="416" spans="2:6">
      <c r="B416" s="37"/>
      <c r="F416" s="37"/>
    </row>
    <row r="417" spans="2:6">
      <c r="B417" s="37"/>
      <c r="F417" s="37"/>
    </row>
    <row r="418" spans="2:6">
      <c r="B418" s="37"/>
      <c r="F418" s="37"/>
    </row>
    <row r="419" spans="2:6">
      <c r="B419" s="37"/>
      <c r="F419" s="37"/>
    </row>
    <row r="420" spans="2:6">
      <c r="B420" s="37"/>
      <c r="F420" s="37"/>
    </row>
    <row r="421" spans="2:6">
      <c r="B421" s="37"/>
      <c r="F421" s="37"/>
    </row>
    <row r="422" spans="2:6">
      <c r="B422" s="37"/>
      <c r="F422" s="37"/>
    </row>
    <row r="423" spans="2:6">
      <c r="B423" s="37"/>
      <c r="F423" s="37"/>
    </row>
    <row r="424" spans="2:6">
      <c r="B424" s="37"/>
      <c r="F424" s="37"/>
    </row>
    <row r="425" spans="2:6">
      <c r="B425" s="37"/>
      <c r="F425" s="37"/>
    </row>
    <row r="426" spans="2:6">
      <c r="B426" s="37"/>
      <c r="F426" s="37"/>
    </row>
    <row r="427" spans="2:6">
      <c r="B427" s="37"/>
      <c r="F427" s="37"/>
    </row>
    <row r="428" spans="2:6">
      <c r="B428" s="37"/>
      <c r="F428" s="37"/>
    </row>
    <row r="429" spans="2:6">
      <c r="B429" s="37"/>
      <c r="F429" s="37"/>
    </row>
    <row r="430" spans="2:6">
      <c r="B430" s="37"/>
      <c r="F430" s="37"/>
    </row>
    <row r="431" spans="2:6">
      <c r="B431" s="37"/>
      <c r="F431" s="37"/>
    </row>
    <row r="432" spans="2:6">
      <c r="B432" s="37"/>
      <c r="F432" s="37"/>
    </row>
    <row r="433" spans="2:6">
      <c r="B433" s="37"/>
      <c r="F433" s="37"/>
    </row>
    <row r="434" spans="2:6">
      <c r="B434" s="37"/>
      <c r="F434" s="37"/>
    </row>
    <row r="435" spans="2:6">
      <c r="B435" s="37"/>
      <c r="F435" s="37"/>
    </row>
    <row r="436" spans="2:6">
      <c r="B436" s="37"/>
      <c r="F436" s="37"/>
    </row>
    <row r="437" spans="2:6">
      <c r="B437" s="37"/>
      <c r="F437" s="37"/>
    </row>
    <row r="438" spans="2:6">
      <c r="B438" s="37"/>
      <c r="F438" s="37"/>
    </row>
    <row r="439" spans="2:6">
      <c r="B439" s="37"/>
      <c r="F439" s="37"/>
    </row>
    <row r="440" spans="2:6">
      <c r="B440" s="37"/>
      <c r="F440" s="37"/>
    </row>
    <row r="441" spans="2:6">
      <c r="B441" s="37"/>
      <c r="F441" s="37"/>
    </row>
    <row r="442" spans="2:6">
      <c r="B442" s="37"/>
      <c r="F442" s="37"/>
    </row>
    <row r="443" spans="2:6">
      <c r="B443" s="37"/>
      <c r="F443" s="37"/>
    </row>
    <row r="444" spans="2:6">
      <c r="B444" s="37"/>
      <c r="F444" s="37"/>
    </row>
    <row r="445" spans="2:6">
      <c r="B445" s="37"/>
      <c r="F445" s="37"/>
    </row>
    <row r="446" spans="2:6">
      <c r="B446" s="37"/>
      <c r="F446" s="37"/>
    </row>
    <row r="447" spans="2:6">
      <c r="B447" s="37"/>
      <c r="F447" s="37"/>
    </row>
    <row r="448" spans="2:6">
      <c r="B448" s="37"/>
      <c r="F448" s="37"/>
    </row>
    <row r="449" spans="2:6">
      <c r="B449" s="37"/>
      <c r="F449" s="37"/>
    </row>
    <row r="450" spans="2:6">
      <c r="B450" s="37"/>
      <c r="F450" s="37"/>
    </row>
    <row r="451" spans="2:6">
      <c r="B451" s="37"/>
      <c r="F451" s="37"/>
    </row>
    <row r="452" spans="2:6">
      <c r="B452" s="37"/>
      <c r="F452" s="37"/>
    </row>
    <row r="453" spans="2:6">
      <c r="B453" s="37"/>
      <c r="F453" s="37"/>
    </row>
    <row r="454" spans="2:6">
      <c r="B454" s="37"/>
      <c r="F454" s="37"/>
    </row>
    <row r="455" spans="2:6">
      <c r="B455" s="37"/>
      <c r="F455" s="37"/>
    </row>
    <row r="456" spans="2:6">
      <c r="B456" s="37"/>
      <c r="F456" s="37"/>
    </row>
    <row r="457" spans="2:6">
      <c r="B457" s="37"/>
      <c r="F457" s="37"/>
    </row>
    <row r="458" spans="2:6">
      <c r="B458" s="37"/>
      <c r="F458" s="37"/>
    </row>
    <row r="459" spans="2:6">
      <c r="B459" s="37"/>
      <c r="F459" s="37"/>
    </row>
    <row r="460" spans="2:6">
      <c r="B460" s="37"/>
      <c r="F460" s="37"/>
    </row>
    <row r="461" spans="2:6">
      <c r="B461" s="37"/>
      <c r="F461" s="37"/>
    </row>
    <row r="462" spans="2:6">
      <c r="B462" s="37"/>
      <c r="F462" s="37"/>
    </row>
    <row r="463" spans="2:6">
      <c r="B463" s="37"/>
      <c r="F463" s="37"/>
    </row>
    <row r="464" spans="2:6">
      <c r="B464" s="37"/>
      <c r="F464" s="37"/>
    </row>
    <row r="465" spans="2:6">
      <c r="B465" s="37"/>
      <c r="F465" s="37"/>
    </row>
    <row r="466" spans="2:6">
      <c r="B466" s="37"/>
      <c r="F466" s="37"/>
    </row>
    <row r="467" spans="2:6">
      <c r="B467" s="37"/>
      <c r="F467" s="37"/>
    </row>
    <row r="468" spans="2:6">
      <c r="B468" s="37"/>
      <c r="F468" s="37"/>
    </row>
    <row r="469" spans="2:6">
      <c r="B469" s="37"/>
      <c r="F469" s="37"/>
    </row>
    <row r="470" spans="2:6">
      <c r="B470" s="37"/>
      <c r="F470" s="37"/>
    </row>
    <row r="471" spans="2:6">
      <c r="B471" s="37"/>
      <c r="F471" s="37"/>
    </row>
    <row r="472" spans="2:6">
      <c r="B472" s="37"/>
      <c r="F472" s="37"/>
    </row>
    <row r="473" spans="2:6">
      <c r="B473" s="37"/>
      <c r="F473" s="37"/>
    </row>
    <row r="474" spans="2:6">
      <c r="B474" s="37"/>
      <c r="F474" s="37"/>
    </row>
    <row r="475" spans="2:6">
      <c r="B475" s="37"/>
      <c r="F475" s="37"/>
    </row>
    <row r="476" spans="2:6">
      <c r="B476" s="37"/>
      <c r="F476" s="37"/>
    </row>
    <row r="477" spans="2:6">
      <c r="B477" s="37"/>
      <c r="F477" s="37"/>
    </row>
    <row r="478" spans="2:6">
      <c r="B478" s="37"/>
      <c r="F478" s="37"/>
    </row>
    <row r="479" spans="2:6">
      <c r="B479" s="37"/>
      <c r="F479" s="37"/>
    </row>
    <row r="480" spans="2:6">
      <c r="B480" s="37"/>
      <c r="F480" s="37"/>
    </row>
    <row r="481" spans="2:6">
      <c r="B481" s="37"/>
      <c r="F481" s="37"/>
    </row>
    <row r="482" spans="2:6">
      <c r="B482" s="37"/>
      <c r="F482" s="37"/>
    </row>
    <row r="483" spans="2:6">
      <c r="B483" s="37"/>
      <c r="F483" s="37"/>
    </row>
    <row r="484" spans="2:6">
      <c r="B484" s="37"/>
      <c r="F484" s="37"/>
    </row>
    <row r="485" spans="2:6">
      <c r="B485" s="37"/>
      <c r="F485" s="37"/>
    </row>
    <row r="486" spans="2:6">
      <c r="B486" s="37"/>
      <c r="F486" s="37"/>
    </row>
    <row r="487" spans="2:6">
      <c r="B487" s="37"/>
      <c r="F487" s="37"/>
    </row>
    <row r="488" spans="2:6">
      <c r="B488" s="37"/>
      <c r="F488" s="37"/>
    </row>
    <row r="489" spans="2:6">
      <c r="B489" s="37"/>
      <c r="F489" s="37"/>
    </row>
    <row r="490" spans="2:6">
      <c r="B490" s="37"/>
      <c r="F490" s="37"/>
    </row>
    <row r="491" spans="2:6">
      <c r="B491" s="37"/>
      <c r="F491" s="37"/>
    </row>
    <row r="492" spans="2:6">
      <c r="B492" s="37"/>
      <c r="F492" s="37"/>
    </row>
    <row r="493" spans="2:6">
      <c r="B493" s="37"/>
      <c r="F493" s="37"/>
    </row>
    <row r="494" spans="2:6">
      <c r="B494" s="37"/>
      <c r="F494" s="37"/>
    </row>
    <row r="495" spans="2:6">
      <c r="B495" s="37"/>
      <c r="F495" s="37"/>
    </row>
    <row r="496" spans="2:6">
      <c r="B496" s="37"/>
      <c r="F496" s="37"/>
    </row>
    <row r="497" spans="2:6">
      <c r="B497" s="37"/>
      <c r="F497" s="37"/>
    </row>
    <row r="498" spans="2:6">
      <c r="B498" s="37"/>
      <c r="F498" s="37"/>
    </row>
    <row r="499" spans="2:6">
      <c r="B499" s="37"/>
      <c r="F499" s="37"/>
    </row>
    <row r="500" spans="2:6">
      <c r="B500" s="37"/>
      <c r="F500" s="37"/>
    </row>
    <row r="501" spans="2:6">
      <c r="B501" s="37"/>
      <c r="F501" s="37"/>
    </row>
    <row r="502" spans="2:6">
      <c r="B502" s="37"/>
      <c r="F502" s="37"/>
    </row>
    <row r="503" spans="2:6">
      <c r="B503" s="37"/>
      <c r="F503" s="37"/>
    </row>
    <row r="504" spans="2:6">
      <c r="B504" s="37"/>
      <c r="F504" s="37"/>
    </row>
    <row r="505" spans="2:6">
      <c r="B505" s="37"/>
      <c r="F505" s="37"/>
    </row>
    <row r="506" spans="2:6">
      <c r="B506" s="37"/>
      <c r="F506" s="37"/>
    </row>
    <row r="507" spans="2:6">
      <c r="B507" s="37"/>
      <c r="F507" s="37"/>
    </row>
    <row r="508" spans="2:6">
      <c r="B508" s="37"/>
      <c r="F508" s="37"/>
    </row>
    <row r="509" spans="2:6">
      <c r="B509" s="37"/>
      <c r="F509" s="37"/>
    </row>
    <row r="510" spans="2:6">
      <c r="B510" s="37"/>
      <c r="F510" s="37"/>
    </row>
    <row r="511" spans="2:6">
      <c r="B511" s="37"/>
      <c r="F511" s="37"/>
    </row>
    <row r="512" spans="2:6">
      <c r="B512" s="37"/>
      <c r="F512" s="37"/>
    </row>
    <row r="513" spans="2:6">
      <c r="B513" s="37"/>
      <c r="F513" s="37"/>
    </row>
    <row r="514" spans="2:6">
      <c r="B514" s="37"/>
      <c r="F514" s="37"/>
    </row>
    <row r="515" spans="2:6">
      <c r="B515" s="37"/>
      <c r="F515" s="37"/>
    </row>
    <row r="516" spans="2:6">
      <c r="B516" s="37"/>
      <c r="F516" s="37"/>
    </row>
    <row r="517" spans="2:6">
      <c r="B517" s="37"/>
      <c r="F517" s="37"/>
    </row>
    <row r="518" spans="2:6">
      <c r="B518" s="37"/>
      <c r="F518" s="37"/>
    </row>
    <row r="519" spans="2:6">
      <c r="B519" s="37"/>
      <c r="F519" s="37"/>
    </row>
    <row r="520" spans="2:6">
      <c r="B520" s="37"/>
      <c r="F520" s="37"/>
    </row>
    <row r="521" spans="2:6">
      <c r="B521" s="37"/>
      <c r="F521" s="37"/>
    </row>
    <row r="522" spans="2:6">
      <c r="B522" s="37"/>
      <c r="F522" s="37"/>
    </row>
    <row r="523" spans="2:6">
      <c r="B523" s="37"/>
      <c r="F523" s="37"/>
    </row>
    <row r="524" spans="2:6">
      <c r="B524" s="37"/>
      <c r="F524" s="37"/>
    </row>
    <row r="525" spans="2:6">
      <c r="B525" s="37"/>
      <c r="F525" s="37"/>
    </row>
    <row r="526" spans="2:6">
      <c r="B526" s="37"/>
      <c r="F526" s="37"/>
    </row>
    <row r="527" spans="2:6">
      <c r="B527" s="37"/>
      <c r="F527" s="37"/>
    </row>
    <row r="528" spans="2:6">
      <c r="B528" s="37"/>
      <c r="F528" s="37"/>
    </row>
    <row r="529" spans="2:6">
      <c r="B529" s="37"/>
      <c r="F529" s="37"/>
    </row>
    <row r="530" spans="2:6">
      <c r="B530" s="37"/>
      <c r="F530" s="37"/>
    </row>
    <row r="531" spans="2:6">
      <c r="B531" s="37"/>
      <c r="F531" s="37"/>
    </row>
    <row r="532" spans="2:6">
      <c r="B532" s="37"/>
      <c r="F532" s="37"/>
    </row>
    <row r="533" spans="2:6">
      <c r="B533" s="37"/>
      <c r="F533" s="37"/>
    </row>
    <row r="534" spans="2:6">
      <c r="B534" s="37"/>
      <c r="F534" s="37"/>
    </row>
    <row r="535" spans="2:6">
      <c r="B535" s="37"/>
      <c r="F535" s="37"/>
    </row>
    <row r="536" spans="2:6">
      <c r="B536" s="37"/>
      <c r="F536" s="37"/>
    </row>
    <row r="537" spans="2:6">
      <c r="B537" s="37"/>
      <c r="F537" s="37"/>
    </row>
    <row r="538" spans="2:6">
      <c r="B538" s="37"/>
      <c r="F538" s="37"/>
    </row>
    <row r="539" spans="2:6">
      <c r="B539" s="37"/>
      <c r="F539" s="37"/>
    </row>
    <row r="540" spans="2:6">
      <c r="B540" s="37"/>
      <c r="F540" s="37"/>
    </row>
    <row r="541" spans="2:6">
      <c r="B541" s="37"/>
      <c r="F541" s="37"/>
    </row>
    <row r="542" spans="2:6">
      <c r="B542" s="37"/>
      <c r="F542" s="37"/>
    </row>
    <row r="543" spans="2:6">
      <c r="B543" s="37"/>
      <c r="F543" s="37"/>
    </row>
    <row r="544" spans="2:6">
      <c r="B544" s="37"/>
      <c r="F544" s="37"/>
    </row>
    <row r="545" spans="2:6">
      <c r="B545" s="37"/>
      <c r="F545" s="37"/>
    </row>
    <row r="546" spans="2:6">
      <c r="B546" s="37"/>
      <c r="F546" s="37"/>
    </row>
    <row r="547" spans="2:6">
      <c r="B547" s="37"/>
      <c r="F547" s="37"/>
    </row>
    <row r="548" spans="2:6">
      <c r="B548" s="37"/>
      <c r="F548" s="37"/>
    </row>
    <row r="549" spans="2:6">
      <c r="B549" s="37"/>
      <c r="F549" s="37"/>
    </row>
    <row r="550" spans="2:6">
      <c r="B550" s="37"/>
      <c r="F550" s="37"/>
    </row>
    <row r="551" spans="2:6">
      <c r="B551" s="37"/>
      <c r="F551" s="37"/>
    </row>
    <row r="552" spans="2:6">
      <c r="B552" s="37"/>
      <c r="F552" s="37"/>
    </row>
    <row r="553" spans="2:6">
      <c r="B553" s="37"/>
      <c r="F553" s="37"/>
    </row>
    <row r="554" spans="2:6">
      <c r="B554" s="37"/>
      <c r="F554" s="37"/>
    </row>
    <row r="555" spans="2:6">
      <c r="B555" s="37"/>
      <c r="F555" s="37"/>
    </row>
    <row r="556" spans="2:6">
      <c r="B556" s="37"/>
      <c r="F556" s="37"/>
    </row>
    <row r="557" spans="2:6">
      <c r="B557" s="37"/>
      <c r="F557" s="37"/>
    </row>
    <row r="558" spans="2:6">
      <c r="B558" s="37"/>
      <c r="F558" s="37"/>
    </row>
    <row r="559" spans="2:6">
      <c r="B559" s="37"/>
      <c r="F559" s="37"/>
    </row>
    <row r="560" spans="2:6">
      <c r="B560" s="37"/>
      <c r="F560" s="37"/>
    </row>
    <row r="561" spans="2:6">
      <c r="B561" s="37"/>
      <c r="F561" s="37"/>
    </row>
    <row r="562" spans="2:6">
      <c r="B562" s="37"/>
      <c r="F562" s="37"/>
    </row>
    <row r="563" spans="2:6">
      <c r="B563" s="37"/>
      <c r="F563" s="37"/>
    </row>
    <row r="564" spans="2:6">
      <c r="B564" s="37"/>
      <c r="F564" s="37"/>
    </row>
    <row r="565" spans="2:6">
      <c r="B565" s="37"/>
      <c r="F565" s="37"/>
    </row>
    <row r="566" spans="2:6">
      <c r="B566" s="37"/>
      <c r="F566" s="37"/>
    </row>
    <row r="567" spans="2:6">
      <c r="B567" s="37"/>
      <c r="F567" s="37"/>
    </row>
    <row r="568" spans="2:6">
      <c r="B568" s="37"/>
      <c r="F568" s="37"/>
    </row>
    <row r="569" spans="2:6">
      <c r="B569" s="37"/>
      <c r="F569" s="37"/>
    </row>
    <row r="570" spans="2:6">
      <c r="B570" s="37"/>
      <c r="F570" s="37"/>
    </row>
    <row r="571" spans="2:6">
      <c r="B571" s="37"/>
      <c r="F571" s="37"/>
    </row>
    <row r="572" spans="2:6">
      <c r="B572" s="37"/>
      <c r="F572" s="37"/>
    </row>
    <row r="573" spans="2:6">
      <c r="B573" s="37"/>
      <c r="F573" s="37"/>
    </row>
    <row r="574" spans="2:6">
      <c r="B574" s="37"/>
      <c r="F574" s="37"/>
    </row>
    <row r="575" spans="2:6">
      <c r="B575" s="37"/>
      <c r="F575" s="37"/>
    </row>
    <row r="576" spans="2:6">
      <c r="B576" s="37"/>
      <c r="F576" s="37"/>
    </row>
    <row r="577" spans="2:6">
      <c r="B577" s="37"/>
      <c r="F577" s="37"/>
    </row>
    <row r="578" spans="2:6">
      <c r="B578" s="37"/>
      <c r="F578" s="37"/>
    </row>
    <row r="579" spans="2:6">
      <c r="B579" s="37"/>
      <c r="F579" s="37"/>
    </row>
    <row r="580" spans="2:6">
      <c r="B580" s="37"/>
      <c r="F580" s="37"/>
    </row>
    <row r="581" spans="2:6">
      <c r="B581" s="37"/>
      <c r="F581" s="37"/>
    </row>
    <row r="582" spans="2:6">
      <c r="B582" s="37"/>
      <c r="F582" s="37"/>
    </row>
    <row r="583" spans="2:6">
      <c r="B583" s="37"/>
      <c r="F583" s="37"/>
    </row>
    <row r="584" spans="2:6">
      <c r="B584" s="37"/>
      <c r="F584" s="37"/>
    </row>
    <row r="585" spans="2:6">
      <c r="B585" s="37"/>
      <c r="F585" s="37"/>
    </row>
    <row r="586" spans="2:6">
      <c r="B586" s="37"/>
      <c r="F586" s="37"/>
    </row>
    <row r="587" spans="2:6">
      <c r="B587" s="37"/>
      <c r="F587" s="37"/>
    </row>
    <row r="588" spans="2:6">
      <c r="B588" s="37"/>
      <c r="F588" s="37"/>
    </row>
    <row r="589" spans="2:6">
      <c r="B589" s="37"/>
      <c r="F589" s="37"/>
    </row>
    <row r="590" spans="2:6">
      <c r="B590" s="37"/>
      <c r="F590" s="37"/>
    </row>
    <row r="591" spans="2:6">
      <c r="B591" s="37"/>
      <c r="F591" s="37"/>
    </row>
    <row r="592" spans="2:6">
      <c r="B592" s="37"/>
      <c r="F592" s="37"/>
    </row>
    <row r="593" spans="2:6">
      <c r="B593" s="37"/>
      <c r="F593" s="37"/>
    </row>
    <row r="594" spans="2:6">
      <c r="B594" s="37"/>
      <c r="F594" s="37"/>
    </row>
    <row r="595" spans="2:6">
      <c r="B595" s="37"/>
      <c r="F595" s="37"/>
    </row>
    <row r="596" spans="2:6">
      <c r="B596" s="37"/>
      <c r="F596" s="37"/>
    </row>
    <row r="597" spans="2:6">
      <c r="B597" s="37"/>
      <c r="F597" s="37"/>
    </row>
    <row r="598" spans="2:6">
      <c r="B598" s="37"/>
      <c r="F598" s="37"/>
    </row>
    <row r="599" spans="2:6">
      <c r="B599" s="37"/>
      <c r="F599" s="37"/>
    </row>
    <row r="600" spans="2:6">
      <c r="B600" s="37"/>
      <c r="F600" s="37"/>
    </row>
    <row r="601" spans="2:6">
      <c r="B601" s="37"/>
      <c r="F601" s="37"/>
    </row>
    <row r="602" spans="2:6">
      <c r="B602" s="37"/>
      <c r="F602" s="37"/>
    </row>
    <row r="603" spans="2:6">
      <c r="B603" s="37"/>
      <c r="F603" s="37"/>
    </row>
    <row r="604" spans="2:6">
      <c r="B604" s="37"/>
      <c r="F604" s="37"/>
    </row>
    <row r="605" spans="2:6">
      <c r="B605" s="37"/>
      <c r="F605" s="37"/>
    </row>
    <row r="606" spans="2:6">
      <c r="B606" s="37"/>
      <c r="F606" s="37"/>
    </row>
    <row r="607" spans="2:6">
      <c r="B607" s="37"/>
      <c r="F607" s="37"/>
    </row>
    <row r="608" spans="2:6">
      <c r="B608" s="37"/>
      <c r="F608" s="37"/>
    </row>
    <row r="609" spans="2:6">
      <c r="B609" s="37"/>
      <c r="F609" s="37"/>
    </row>
    <row r="610" spans="2:6">
      <c r="B610" s="37"/>
      <c r="F610" s="37"/>
    </row>
    <row r="611" spans="2:6">
      <c r="B611" s="37"/>
      <c r="F611" s="37"/>
    </row>
    <row r="612" spans="2:6">
      <c r="B612" s="37"/>
      <c r="F612" s="37"/>
    </row>
    <row r="613" spans="2:6">
      <c r="B613" s="37"/>
      <c r="F613" s="37"/>
    </row>
    <row r="614" spans="2:6">
      <c r="B614" s="37"/>
      <c r="F614" s="37"/>
    </row>
    <row r="615" spans="2:6">
      <c r="B615" s="37"/>
      <c r="F615" s="37"/>
    </row>
    <row r="616" spans="2:6">
      <c r="B616" s="37"/>
      <c r="F616" s="37"/>
    </row>
    <row r="617" spans="2:6">
      <c r="B617" s="37"/>
      <c r="F617" s="37"/>
    </row>
    <row r="618" spans="2:6">
      <c r="B618" s="37"/>
      <c r="F618" s="37"/>
    </row>
    <row r="619" spans="2:6">
      <c r="B619" s="37"/>
      <c r="F619" s="37"/>
    </row>
    <row r="620" spans="2:6">
      <c r="B620" s="37"/>
      <c r="F620" s="37"/>
    </row>
    <row r="621" spans="2:6">
      <c r="B621" s="37"/>
      <c r="F621" s="37"/>
    </row>
    <row r="622" spans="2:6">
      <c r="B622" s="37"/>
      <c r="F622" s="37"/>
    </row>
    <row r="623" spans="2:6">
      <c r="B623" s="37"/>
      <c r="F623" s="37"/>
    </row>
    <row r="624" spans="2:6">
      <c r="B624" s="37"/>
      <c r="F624" s="37"/>
    </row>
    <row r="625" spans="2:6">
      <c r="B625" s="37"/>
      <c r="F625" s="37"/>
    </row>
    <row r="626" spans="2:6">
      <c r="B626" s="37"/>
      <c r="F626" s="37"/>
    </row>
    <row r="627" spans="2:6">
      <c r="B627" s="37"/>
      <c r="F627" s="37"/>
    </row>
    <row r="628" spans="2:6">
      <c r="B628" s="37"/>
      <c r="F628" s="37"/>
    </row>
    <row r="629" spans="2:6">
      <c r="B629" s="37"/>
      <c r="F629" s="37"/>
    </row>
    <row r="630" spans="2:6">
      <c r="B630" s="37"/>
      <c r="F630" s="37"/>
    </row>
    <row r="631" spans="2:6">
      <c r="B631" s="37"/>
      <c r="F631" s="37"/>
    </row>
    <row r="632" spans="2:6">
      <c r="B632" s="37"/>
      <c r="F632" s="37"/>
    </row>
    <row r="633" spans="2:6">
      <c r="B633" s="37"/>
      <c r="F633" s="37"/>
    </row>
    <row r="634" spans="2:6">
      <c r="B634" s="37"/>
      <c r="F634" s="37"/>
    </row>
    <row r="635" spans="2:6">
      <c r="B635" s="37"/>
      <c r="F635" s="37"/>
    </row>
    <row r="636" spans="2:6">
      <c r="B636" s="37"/>
      <c r="F636" s="37"/>
    </row>
    <row r="637" spans="2:6">
      <c r="B637" s="37"/>
      <c r="F637" s="37"/>
    </row>
    <row r="638" spans="2:6">
      <c r="B638" s="37"/>
      <c r="F638" s="37"/>
    </row>
    <row r="639" spans="2:6">
      <c r="B639" s="37"/>
      <c r="F639" s="37"/>
    </row>
    <row r="640" spans="2:6">
      <c r="B640" s="37"/>
      <c r="F640" s="37"/>
    </row>
    <row r="641" spans="2:6">
      <c r="B641" s="37"/>
      <c r="F641" s="37"/>
    </row>
    <row r="642" spans="2:6">
      <c r="B642" s="37"/>
      <c r="F642" s="37"/>
    </row>
    <row r="643" spans="2:6">
      <c r="B643" s="37"/>
      <c r="F643" s="37"/>
    </row>
    <row r="644" spans="2:6">
      <c r="B644" s="37"/>
      <c r="F644" s="37"/>
    </row>
    <row r="645" spans="2:6">
      <c r="B645" s="37"/>
      <c r="F645" s="37"/>
    </row>
    <row r="646" spans="2:6">
      <c r="B646" s="37"/>
      <c r="F646" s="37"/>
    </row>
    <row r="647" spans="2:6">
      <c r="B647" s="37"/>
      <c r="F647" s="37"/>
    </row>
    <row r="648" spans="2:6">
      <c r="B648" s="37"/>
      <c r="F648" s="37"/>
    </row>
    <row r="649" spans="2:6">
      <c r="B649" s="37"/>
      <c r="F649" s="37"/>
    </row>
    <row r="650" spans="2:6">
      <c r="B650" s="37"/>
      <c r="F650" s="37"/>
    </row>
    <row r="651" spans="2:6">
      <c r="B651" s="37"/>
      <c r="F651" s="37"/>
    </row>
    <row r="652" spans="2:6">
      <c r="B652" s="37"/>
      <c r="F652" s="37"/>
    </row>
    <row r="653" spans="2:6">
      <c r="B653" s="37"/>
      <c r="F653" s="37"/>
    </row>
    <row r="654" spans="2:6">
      <c r="B654" s="37"/>
      <c r="F654" s="37"/>
    </row>
    <row r="655" spans="2:6">
      <c r="B655" s="37"/>
      <c r="F655" s="37"/>
    </row>
    <row r="656" spans="2:6">
      <c r="B656" s="37"/>
      <c r="F656" s="37"/>
    </row>
    <row r="657" spans="2:6">
      <c r="B657" s="37"/>
      <c r="F657" s="37"/>
    </row>
    <row r="658" spans="2:6">
      <c r="B658" s="37"/>
      <c r="F658" s="37"/>
    </row>
    <row r="659" spans="2:6">
      <c r="B659" s="37"/>
      <c r="F659" s="37"/>
    </row>
    <row r="660" spans="2:6">
      <c r="B660" s="37"/>
      <c r="F660" s="37"/>
    </row>
    <row r="661" spans="2:6">
      <c r="B661" s="37"/>
      <c r="F661" s="37"/>
    </row>
    <row r="662" spans="2:6">
      <c r="B662" s="37"/>
      <c r="F662" s="37"/>
    </row>
    <row r="663" spans="2:6">
      <c r="B663" s="37"/>
      <c r="F663" s="37"/>
    </row>
    <row r="664" spans="2:6">
      <c r="B664" s="37"/>
      <c r="F664" s="37"/>
    </row>
    <row r="665" spans="2:6">
      <c r="B665" s="37"/>
      <c r="F665" s="37"/>
    </row>
    <row r="666" spans="2:6">
      <c r="B666" s="37"/>
      <c r="F666" s="37"/>
    </row>
    <row r="667" spans="2:6">
      <c r="B667" s="37"/>
      <c r="F667" s="37"/>
    </row>
    <row r="668" spans="2:6">
      <c r="B668" s="37"/>
      <c r="F668" s="37"/>
    </row>
    <row r="669" spans="2:6">
      <c r="B669" s="37"/>
      <c r="F669" s="37"/>
    </row>
    <row r="670" spans="2:6">
      <c r="B670" s="37"/>
      <c r="F670" s="37"/>
    </row>
    <row r="671" spans="2:6">
      <c r="B671" s="37"/>
      <c r="F671" s="37"/>
    </row>
    <row r="672" spans="2:6">
      <c r="B672" s="37"/>
      <c r="F672" s="37"/>
    </row>
    <row r="673" spans="2:6">
      <c r="B673" s="37"/>
      <c r="F673" s="37"/>
    </row>
    <row r="674" spans="2:6">
      <c r="B674" s="37"/>
      <c r="F674" s="37"/>
    </row>
    <row r="675" spans="2:6">
      <c r="B675" s="37"/>
      <c r="F675" s="37"/>
    </row>
    <row r="676" spans="2:6">
      <c r="B676" s="37"/>
      <c r="F676" s="37"/>
    </row>
    <row r="677" spans="2:6">
      <c r="B677" s="37"/>
      <c r="F677" s="37"/>
    </row>
    <row r="678" spans="2:6">
      <c r="B678" s="37"/>
      <c r="F678" s="37"/>
    </row>
    <row r="679" spans="2:6">
      <c r="B679" s="37"/>
      <c r="F679" s="37"/>
    </row>
    <row r="680" spans="2:6">
      <c r="B680" s="37"/>
      <c r="F680" s="37"/>
    </row>
    <row r="681" spans="2:6">
      <c r="B681" s="37"/>
      <c r="F681" s="37"/>
    </row>
    <row r="682" spans="2:6">
      <c r="B682" s="37"/>
      <c r="F682" s="37"/>
    </row>
    <row r="683" spans="2:6">
      <c r="B683" s="37"/>
      <c r="F683" s="37"/>
    </row>
    <row r="684" spans="2:6">
      <c r="B684" s="37"/>
      <c r="F684" s="37"/>
    </row>
    <row r="685" spans="2:6">
      <c r="B685" s="37"/>
      <c r="F685" s="37"/>
    </row>
    <row r="686" spans="2:6">
      <c r="B686" s="37"/>
      <c r="F686" s="37"/>
    </row>
    <row r="687" spans="2:6">
      <c r="B687" s="37"/>
      <c r="F687" s="37"/>
    </row>
    <row r="688" spans="2:6">
      <c r="B688" s="37"/>
      <c r="F688" s="37"/>
    </row>
    <row r="689" spans="2:6">
      <c r="B689" s="37"/>
      <c r="F689" s="37"/>
    </row>
    <row r="690" spans="2:6">
      <c r="B690" s="37"/>
      <c r="F690" s="37"/>
    </row>
    <row r="691" spans="2:6">
      <c r="B691" s="37"/>
      <c r="F691" s="37"/>
    </row>
    <row r="692" spans="2:6">
      <c r="B692" s="37"/>
      <c r="F692" s="37"/>
    </row>
    <row r="693" spans="2:6">
      <c r="B693" s="37"/>
      <c r="F693" s="37"/>
    </row>
    <row r="694" spans="2:6">
      <c r="B694" s="37"/>
      <c r="F694" s="37"/>
    </row>
    <row r="695" spans="2:6">
      <c r="B695" s="37"/>
      <c r="F695" s="37"/>
    </row>
    <row r="696" spans="2:6">
      <c r="B696" s="37"/>
      <c r="F696" s="37"/>
    </row>
    <row r="697" spans="2:6">
      <c r="B697" s="37"/>
      <c r="F697" s="37"/>
    </row>
    <row r="698" spans="2:6">
      <c r="B698" s="37"/>
      <c r="F698" s="37"/>
    </row>
    <row r="699" spans="2:6">
      <c r="B699" s="37"/>
      <c r="F699" s="37"/>
    </row>
    <row r="700" spans="2:6">
      <c r="B700" s="37"/>
      <c r="F700" s="37"/>
    </row>
    <row r="701" spans="2:6">
      <c r="B701" s="37"/>
      <c r="F701" s="37"/>
    </row>
    <row r="702" spans="2:6">
      <c r="B702" s="37"/>
      <c r="F702" s="37"/>
    </row>
    <row r="703" spans="2:6">
      <c r="B703" s="37"/>
      <c r="F703" s="37"/>
    </row>
    <row r="704" spans="2:6">
      <c r="B704" s="37"/>
      <c r="F704" s="37"/>
    </row>
    <row r="705" spans="2:6">
      <c r="B705" s="37"/>
      <c r="F705" s="37"/>
    </row>
    <row r="706" spans="2:6">
      <c r="B706" s="37"/>
      <c r="F706" s="37"/>
    </row>
    <row r="707" spans="2:6">
      <c r="B707" s="37"/>
      <c r="F707" s="37"/>
    </row>
    <row r="708" spans="2:6">
      <c r="B708" s="37"/>
      <c r="F708" s="37"/>
    </row>
    <row r="709" spans="2:6">
      <c r="B709" s="37"/>
      <c r="F709" s="37"/>
    </row>
    <row r="710" spans="2:6">
      <c r="B710" s="37"/>
      <c r="F710" s="37"/>
    </row>
    <row r="711" spans="2:6">
      <c r="B711" s="37"/>
      <c r="F711" s="37"/>
    </row>
    <row r="712" spans="2:6">
      <c r="B712" s="37"/>
      <c r="F712" s="37"/>
    </row>
    <row r="713" spans="2:6">
      <c r="B713" s="37"/>
      <c r="F713" s="37"/>
    </row>
    <row r="714" spans="2:6">
      <c r="B714" s="37"/>
      <c r="F714" s="37"/>
    </row>
    <row r="715" spans="2:6">
      <c r="B715" s="37"/>
      <c r="F715" s="37"/>
    </row>
    <row r="716" spans="2:6">
      <c r="B716" s="37"/>
      <c r="F716" s="37"/>
    </row>
    <row r="717" spans="2:6">
      <c r="B717" s="37"/>
      <c r="F717" s="37"/>
    </row>
    <row r="718" spans="2:6">
      <c r="B718" s="37"/>
      <c r="F718" s="37"/>
    </row>
    <row r="719" spans="2:6">
      <c r="B719" s="37"/>
      <c r="F719" s="37"/>
    </row>
    <row r="720" spans="2:6">
      <c r="B720" s="37"/>
      <c r="F720" s="37"/>
    </row>
    <row r="721" spans="2:6">
      <c r="B721" s="37"/>
      <c r="F721" s="37"/>
    </row>
    <row r="722" spans="2:6">
      <c r="B722" s="37"/>
      <c r="F722" s="37"/>
    </row>
    <row r="723" spans="2:6">
      <c r="B723" s="37"/>
      <c r="F723" s="37"/>
    </row>
    <row r="724" spans="2:6">
      <c r="B724" s="37"/>
      <c r="F724" s="37"/>
    </row>
    <row r="725" spans="2:6">
      <c r="B725" s="37"/>
      <c r="F725" s="37"/>
    </row>
    <row r="726" spans="2:6">
      <c r="B726" s="37"/>
      <c r="F726" s="37"/>
    </row>
    <row r="727" spans="2:6">
      <c r="B727" s="37"/>
      <c r="F727" s="37"/>
    </row>
    <row r="728" spans="2:6">
      <c r="B728" s="37"/>
      <c r="F728" s="37"/>
    </row>
    <row r="729" spans="2:6">
      <c r="B729" s="37"/>
      <c r="F729" s="37"/>
    </row>
    <row r="730" spans="2:6">
      <c r="B730" s="37"/>
      <c r="F730" s="37"/>
    </row>
    <row r="731" spans="2:6">
      <c r="B731" s="37"/>
      <c r="F731" s="37"/>
    </row>
    <row r="732" spans="2:6">
      <c r="B732" s="37"/>
      <c r="F732" s="37"/>
    </row>
    <row r="733" spans="2:6">
      <c r="B733" s="37"/>
      <c r="F733" s="37"/>
    </row>
    <row r="734" spans="2:6">
      <c r="B734" s="37"/>
      <c r="F734" s="37"/>
    </row>
    <row r="735" spans="2:6">
      <c r="B735" s="37"/>
      <c r="F735" s="37"/>
    </row>
    <row r="736" spans="2:6">
      <c r="B736" s="37"/>
      <c r="F736" s="37"/>
    </row>
    <row r="737" spans="2:6">
      <c r="B737" s="37"/>
      <c r="F737" s="37"/>
    </row>
    <row r="738" spans="2:6">
      <c r="B738" s="37"/>
      <c r="F738" s="37"/>
    </row>
    <row r="739" spans="2:6">
      <c r="B739" s="37"/>
      <c r="F739" s="37"/>
    </row>
    <row r="740" spans="2:6">
      <c r="B740" s="37"/>
      <c r="F740" s="37"/>
    </row>
    <row r="741" spans="2:6">
      <c r="B741" s="37"/>
      <c r="F741" s="37"/>
    </row>
    <row r="742" spans="2:6">
      <c r="B742" s="37"/>
      <c r="F742" s="37"/>
    </row>
    <row r="743" spans="2:6">
      <c r="B743" s="37"/>
      <c r="F743" s="37"/>
    </row>
    <row r="744" spans="2:6">
      <c r="B744" s="37"/>
      <c r="F744" s="37"/>
    </row>
    <row r="745" spans="2:6">
      <c r="B745" s="37"/>
      <c r="F745" s="37"/>
    </row>
    <row r="746" spans="2:6">
      <c r="B746" s="37"/>
      <c r="F746" s="37"/>
    </row>
    <row r="747" spans="2:6">
      <c r="B747" s="37"/>
      <c r="F747" s="37"/>
    </row>
    <row r="748" spans="2:6">
      <c r="B748" s="37"/>
      <c r="F748" s="37"/>
    </row>
    <row r="749" spans="2:6">
      <c r="B749" s="37"/>
      <c r="F749" s="37"/>
    </row>
    <row r="750" spans="2:6">
      <c r="B750" s="37"/>
      <c r="F750" s="37"/>
    </row>
    <row r="751" spans="2:6">
      <c r="B751" s="37"/>
      <c r="F751" s="37"/>
    </row>
    <row r="752" spans="2:6">
      <c r="B752" s="37"/>
      <c r="F752" s="37"/>
    </row>
    <row r="753" spans="2:6">
      <c r="B753" s="37"/>
      <c r="F753" s="37"/>
    </row>
    <row r="754" spans="2:6">
      <c r="B754" s="37"/>
      <c r="F754" s="37"/>
    </row>
    <row r="755" spans="2:6">
      <c r="B755" s="37"/>
      <c r="F755" s="37"/>
    </row>
    <row r="756" spans="2:6">
      <c r="B756" s="37"/>
      <c r="F756" s="37"/>
    </row>
    <row r="757" spans="2:6">
      <c r="B757" s="37"/>
      <c r="F757" s="37"/>
    </row>
    <row r="758" spans="2:6">
      <c r="B758" s="37"/>
      <c r="F758" s="37"/>
    </row>
    <row r="759" spans="2:6">
      <c r="B759" s="37"/>
      <c r="F759" s="37"/>
    </row>
    <row r="760" spans="2:6">
      <c r="B760" s="37"/>
      <c r="F760" s="37"/>
    </row>
    <row r="761" spans="2:6">
      <c r="B761" s="37"/>
      <c r="F761" s="37"/>
    </row>
    <row r="762" spans="2:6">
      <c r="B762" s="37"/>
      <c r="F762" s="37"/>
    </row>
    <row r="763" spans="2:6">
      <c r="B763" s="37"/>
      <c r="F763" s="37"/>
    </row>
    <row r="764" spans="2:6">
      <c r="B764" s="37"/>
      <c r="F764" s="37"/>
    </row>
    <row r="765" spans="2:6">
      <c r="B765" s="37"/>
      <c r="F765" s="37"/>
    </row>
    <row r="766" spans="2:6">
      <c r="B766" s="37"/>
      <c r="F766" s="37"/>
    </row>
    <row r="767" spans="2:6">
      <c r="B767" s="37"/>
      <c r="F767" s="37"/>
    </row>
    <row r="768" spans="2:6">
      <c r="B768" s="37"/>
      <c r="F768" s="37"/>
    </row>
    <row r="769" spans="2:6">
      <c r="B769" s="37"/>
      <c r="F769" s="37"/>
    </row>
    <row r="770" spans="2:6">
      <c r="B770" s="37"/>
      <c r="F770" s="37"/>
    </row>
    <row r="771" spans="2:6">
      <c r="B771" s="37"/>
      <c r="F771" s="37"/>
    </row>
    <row r="772" spans="2:6">
      <c r="B772" s="37"/>
      <c r="F772" s="37"/>
    </row>
    <row r="773" spans="2:6">
      <c r="B773" s="37"/>
      <c r="F773" s="37"/>
    </row>
    <row r="774" spans="2:6">
      <c r="B774" s="37"/>
      <c r="F774" s="37"/>
    </row>
    <row r="775" spans="2:6">
      <c r="B775" s="37"/>
      <c r="F775" s="37"/>
    </row>
    <row r="776" spans="2:6">
      <c r="B776" s="37"/>
      <c r="F776" s="37"/>
    </row>
    <row r="777" spans="2:6">
      <c r="B777" s="37"/>
      <c r="F777" s="37"/>
    </row>
    <row r="778" spans="2:6">
      <c r="B778" s="37"/>
      <c r="F778" s="37"/>
    </row>
    <row r="779" spans="2:6">
      <c r="B779" s="37"/>
      <c r="F779" s="37"/>
    </row>
    <row r="780" spans="2:6">
      <c r="B780" s="37"/>
      <c r="F780" s="37"/>
    </row>
    <row r="781" spans="2:6">
      <c r="B781" s="37"/>
      <c r="F781" s="37"/>
    </row>
    <row r="782" spans="2:6">
      <c r="B782" s="37"/>
      <c r="F782" s="37"/>
    </row>
    <row r="783" spans="2:6">
      <c r="B783" s="37"/>
      <c r="F783" s="37"/>
    </row>
    <row r="784" spans="2:6">
      <c r="B784" s="37"/>
      <c r="F784" s="37"/>
    </row>
    <row r="785" spans="2:6">
      <c r="B785" s="37"/>
      <c r="F785" s="37"/>
    </row>
    <row r="786" spans="2:6">
      <c r="B786" s="37"/>
      <c r="F786" s="37"/>
    </row>
    <row r="787" spans="2:6">
      <c r="B787" s="37"/>
      <c r="F787" s="37"/>
    </row>
    <row r="788" spans="2:6">
      <c r="B788" s="37"/>
      <c r="F788" s="37"/>
    </row>
    <row r="789" spans="2:6">
      <c r="B789" s="37"/>
      <c r="F789" s="37"/>
    </row>
    <row r="790" spans="2:6">
      <c r="B790" s="37"/>
      <c r="F790" s="37"/>
    </row>
    <row r="791" spans="2:6">
      <c r="B791" s="37"/>
      <c r="F791" s="37"/>
    </row>
    <row r="792" spans="2:6">
      <c r="B792" s="37"/>
      <c r="F792" s="37"/>
    </row>
    <row r="793" spans="2:6">
      <c r="B793" s="37"/>
      <c r="F793" s="37"/>
    </row>
    <row r="794" spans="2:6">
      <c r="B794" s="37"/>
      <c r="F794" s="37"/>
    </row>
    <row r="795" spans="2:6">
      <c r="B795" s="37"/>
      <c r="F795" s="37"/>
    </row>
    <row r="796" spans="2:6">
      <c r="B796" s="37"/>
      <c r="F796" s="37"/>
    </row>
    <row r="797" spans="2:6">
      <c r="B797" s="37"/>
      <c r="F797" s="37"/>
    </row>
    <row r="798" spans="2:6">
      <c r="B798" s="37"/>
      <c r="F798" s="37"/>
    </row>
    <row r="799" spans="2:6">
      <c r="B799" s="37"/>
      <c r="F799" s="37"/>
    </row>
    <row r="800" spans="2:6">
      <c r="B800" s="37"/>
      <c r="F800" s="37"/>
    </row>
    <row r="801" spans="2:6">
      <c r="B801" s="37"/>
      <c r="F801" s="37"/>
    </row>
    <row r="802" spans="2:6">
      <c r="B802" s="37"/>
      <c r="F802" s="37"/>
    </row>
    <row r="803" spans="2:6">
      <c r="B803" s="37"/>
      <c r="F803" s="37"/>
    </row>
    <row r="804" spans="2:6">
      <c r="B804" s="37"/>
      <c r="F804" s="37"/>
    </row>
    <row r="805" spans="2:6">
      <c r="B805" s="37"/>
      <c r="F805" s="37"/>
    </row>
    <row r="806" spans="2:6">
      <c r="B806" s="37"/>
      <c r="F806" s="37"/>
    </row>
    <row r="807" spans="2:6">
      <c r="B807" s="37"/>
      <c r="F807" s="37"/>
    </row>
    <row r="808" spans="2:6">
      <c r="B808" s="37"/>
      <c r="F808" s="37"/>
    </row>
    <row r="809" spans="2:6">
      <c r="B809" s="37"/>
      <c r="F809" s="37"/>
    </row>
    <row r="810" spans="2:6">
      <c r="B810" s="37"/>
      <c r="F810" s="37"/>
    </row>
    <row r="811" spans="2:6">
      <c r="B811" s="37"/>
      <c r="F811" s="37"/>
    </row>
    <row r="812" spans="2:6">
      <c r="B812" s="37"/>
      <c r="F812" s="37"/>
    </row>
    <row r="813" spans="2:6">
      <c r="B813" s="37"/>
      <c r="F813" s="37"/>
    </row>
    <row r="814" spans="2:6">
      <c r="B814" s="37"/>
      <c r="F814" s="37"/>
    </row>
    <row r="815" spans="2:6">
      <c r="B815" s="37"/>
      <c r="F815" s="37"/>
    </row>
    <row r="816" spans="2:6">
      <c r="B816" s="37"/>
      <c r="F816" s="37"/>
    </row>
    <row r="817" spans="2:6">
      <c r="B817" s="37"/>
      <c r="F817" s="37"/>
    </row>
    <row r="818" spans="2:6">
      <c r="B818" s="37"/>
      <c r="F818" s="37"/>
    </row>
    <row r="819" spans="2:6">
      <c r="B819" s="37"/>
      <c r="F819" s="37"/>
    </row>
    <row r="820" spans="2:6">
      <c r="B820" s="37"/>
      <c r="F820" s="37"/>
    </row>
    <row r="821" spans="2:6">
      <c r="B821" s="37"/>
      <c r="F821" s="37"/>
    </row>
    <row r="822" spans="2:6">
      <c r="B822" s="37"/>
      <c r="F822" s="37"/>
    </row>
    <row r="823" spans="2:6">
      <c r="B823" s="37"/>
      <c r="F823" s="37"/>
    </row>
    <row r="824" spans="2:6">
      <c r="B824" s="37"/>
      <c r="F824" s="37"/>
    </row>
    <row r="825" spans="2:6">
      <c r="B825" s="37"/>
      <c r="F825" s="37"/>
    </row>
    <row r="826" spans="2:6">
      <c r="B826" s="37"/>
      <c r="F826" s="37"/>
    </row>
    <row r="827" spans="2:6">
      <c r="B827" s="37"/>
      <c r="F827" s="37"/>
    </row>
    <row r="828" spans="2:6">
      <c r="B828" s="37"/>
      <c r="F828" s="37"/>
    </row>
    <row r="829" spans="2:6">
      <c r="B829" s="37"/>
      <c r="F829" s="37"/>
    </row>
    <row r="830" spans="2:6">
      <c r="B830" s="37"/>
      <c r="F830" s="37"/>
    </row>
    <row r="831" spans="2:6">
      <c r="B831" s="37"/>
      <c r="F831" s="37"/>
    </row>
    <row r="832" spans="2:6">
      <c r="B832" s="37"/>
      <c r="F832" s="37"/>
    </row>
    <row r="833" spans="2:6">
      <c r="B833" s="37"/>
      <c r="F833" s="37"/>
    </row>
    <row r="834" spans="2:6">
      <c r="B834" s="37"/>
      <c r="F834" s="37"/>
    </row>
    <row r="835" spans="2:6">
      <c r="B835" s="37"/>
      <c r="F835" s="37"/>
    </row>
    <row r="836" spans="2:6">
      <c r="B836" s="37"/>
      <c r="F836" s="37"/>
    </row>
    <row r="837" spans="2:6">
      <c r="B837" s="37"/>
      <c r="F837" s="37"/>
    </row>
    <row r="838" spans="2:6">
      <c r="B838" s="37"/>
      <c r="F838" s="37"/>
    </row>
    <row r="839" spans="2:6">
      <c r="B839" s="37"/>
      <c r="F839" s="37"/>
    </row>
    <row r="840" spans="2:6">
      <c r="B840" s="37"/>
      <c r="F840" s="37"/>
    </row>
    <row r="841" spans="2:6">
      <c r="B841" s="37"/>
      <c r="F841" s="37"/>
    </row>
    <row r="842" spans="2:6">
      <c r="B842" s="37"/>
      <c r="F842" s="37"/>
    </row>
    <row r="843" spans="2:6">
      <c r="B843" s="37"/>
      <c r="F843" s="37"/>
    </row>
    <row r="844" spans="2:6">
      <c r="B844" s="37"/>
      <c r="F844" s="37"/>
    </row>
    <row r="845" spans="2:6">
      <c r="B845" s="37"/>
      <c r="F845" s="37"/>
    </row>
    <row r="846" spans="2:6">
      <c r="B846" s="37"/>
      <c r="F846" s="37"/>
    </row>
    <row r="847" spans="2:6">
      <c r="B847" s="37"/>
      <c r="F847" s="37"/>
    </row>
    <row r="848" spans="2:6">
      <c r="B848" s="37"/>
      <c r="F848" s="37"/>
    </row>
    <row r="849" spans="2:6">
      <c r="B849" s="37"/>
      <c r="F849" s="37"/>
    </row>
    <row r="850" spans="2:6">
      <c r="B850" s="37"/>
      <c r="F850" s="37"/>
    </row>
    <row r="851" spans="2:6">
      <c r="B851" s="37"/>
      <c r="F851" s="37"/>
    </row>
    <row r="852" spans="2:6">
      <c r="B852" s="37"/>
      <c r="F852" s="37"/>
    </row>
    <row r="853" spans="2:6">
      <c r="B853" s="37"/>
      <c r="F853" s="37"/>
    </row>
    <row r="854" spans="2:6">
      <c r="B854" s="37"/>
      <c r="F854" s="37"/>
    </row>
    <row r="855" spans="2:6">
      <c r="B855" s="37"/>
      <c r="F855" s="37"/>
    </row>
    <row r="856" spans="2:6">
      <c r="B856" s="37"/>
      <c r="F856" s="37"/>
    </row>
    <row r="857" spans="2:6">
      <c r="B857" s="37"/>
      <c r="F857" s="37"/>
    </row>
    <row r="858" spans="2:6">
      <c r="B858" s="37"/>
      <c r="F858" s="37"/>
    </row>
    <row r="859" spans="2:6">
      <c r="B859" s="37"/>
      <c r="F859" s="37"/>
    </row>
    <row r="860" spans="2:6">
      <c r="B860" s="37"/>
      <c r="F860" s="37"/>
    </row>
    <row r="861" spans="2:6">
      <c r="B861" s="37"/>
      <c r="F861" s="37"/>
    </row>
    <row r="862" spans="2:6">
      <c r="B862" s="37"/>
      <c r="F862" s="37"/>
    </row>
    <row r="863" spans="2:6">
      <c r="B863" s="37"/>
      <c r="F863" s="37"/>
    </row>
    <row r="864" spans="2:6">
      <c r="B864" s="37"/>
      <c r="F864" s="37"/>
    </row>
    <row r="865" spans="2:6">
      <c r="B865" s="37"/>
      <c r="F865" s="37"/>
    </row>
    <row r="866" spans="2:6">
      <c r="B866" s="37"/>
      <c r="F866" s="37"/>
    </row>
    <row r="867" spans="2:6">
      <c r="B867" s="37"/>
      <c r="F867" s="37"/>
    </row>
    <row r="868" spans="2:6">
      <c r="B868" s="37"/>
      <c r="F868" s="37"/>
    </row>
    <row r="869" spans="2:6">
      <c r="B869" s="37"/>
      <c r="F869" s="37"/>
    </row>
    <row r="870" spans="2:6">
      <c r="B870" s="37"/>
      <c r="F870" s="37"/>
    </row>
    <row r="871" spans="2:6">
      <c r="B871" s="37"/>
      <c r="F871" s="37"/>
    </row>
    <row r="872" spans="2:6">
      <c r="B872" s="37"/>
      <c r="F872" s="37"/>
    </row>
    <row r="873" spans="2:6">
      <c r="B873" s="37"/>
      <c r="F873" s="37"/>
    </row>
    <row r="874" spans="2:6">
      <c r="B874" s="37"/>
      <c r="F874" s="37"/>
    </row>
    <row r="875" spans="2:6">
      <c r="B875" s="37"/>
      <c r="F875" s="37"/>
    </row>
    <row r="876" spans="2:6">
      <c r="B876" s="37"/>
      <c r="F876" s="37"/>
    </row>
    <row r="877" spans="2:6">
      <c r="B877" s="37"/>
      <c r="F877" s="37"/>
    </row>
    <row r="878" spans="2:6">
      <c r="B878" s="37"/>
      <c r="F878" s="37"/>
    </row>
    <row r="879" spans="2:6">
      <c r="B879" s="37"/>
      <c r="F879" s="37"/>
    </row>
    <row r="880" spans="2:6">
      <c r="B880" s="37"/>
      <c r="F880" s="37"/>
    </row>
    <row r="881" spans="2:6">
      <c r="B881" s="37"/>
      <c r="F881" s="37"/>
    </row>
    <row r="882" spans="2:6">
      <c r="B882" s="37"/>
      <c r="F882" s="37"/>
    </row>
    <row r="883" spans="2:6">
      <c r="B883" s="37"/>
      <c r="F883" s="37"/>
    </row>
    <row r="884" spans="2:6">
      <c r="B884" s="37"/>
      <c r="F884" s="37"/>
    </row>
    <row r="885" spans="2:6">
      <c r="B885" s="37"/>
      <c r="F885" s="37"/>
    </row>
    <row r="886" spans="2:6">
      <c r="B886" s="37"/>
      <c r="F886" s="37"/>
    </row>
    <row r="887" spans="2:6">
      <c r="B887" s="37"/>
      <c r="F887" s="37"/>
    </row>
    <row r="888" spans="2:6">
      <c r="B888" s="37"/>
      <c r="F888" s="37"/>
    </row>
    <row r="889" spans="2:6">
      <c r="B889" s="37"/>
      <c r="F889" s="37"/>
    </row>
    <row r="890" spans="2:6">
      <c r="B890" s="37"/>
      <c r="F890" s="37"/>
    </row>
    <row r="891" spans="2:6">
      <c r="B891" s="37"/>
      <c r="F891" s="37"/>
    </row>
    <row r="892" spans="2:6">
      <c r="B892" s="37"/>
      <c r="F892" s="37"/>
    </row>
    <row r="893" spans="2:6">
      <c r="B893" s="37"/>
      <c r="F893" s="37"/>
    </row>
    <row r="894" spans="2:6">
      <c r="B894" s="37"/>
      <c r="F894" s="37"/>
    </row>
    <row r="895" spans="2:6">
      <c r="B895" s="37"/>
      <c r="F895" s="37"/>
    </row>
    <row r="896" spans="2:6">
      <c r="B896" s="37"/>
      <c r="F896" s="37"/>
    </row>
    <row r="897" spans="2:6">
      <c r="B897" s="37"/>
      <c r="F897" s="37"/>
    </row>
    <row r="898" spans="2:6">
      <c r="B898" s="37"/>
      <c r="F898" s="37"/>
    </row>
    <row r="899" spans="2:6">
      <c r="B899" s="37"/>
      <c r="F899" s="37"/>
    </row>
    <row r="900" spans="2:6">
      <c r="B900" s="37"/>
      <c r="F900" s="37"/>
    </row>
    <row r="901" spans="2:6">
      <c r="B901" s="37"/>
      <c r="F901" s="37"/>
    </row>
    <row r="902" spans="2:6">
      <c r="B902" s="37"/>
      <c r="F902" s="37"/>
    </row>
    <row r="903" spans="2:6">
      <c r="B903" s="37"/>
      <c r="F903" s="37"/>
    </row>
    <row r="904" spans="2:6">
      <c r="B904" s="37"/>
      <c r="F904" s="37"/>
    </row>
    <row r="905" spans="2:6">
      <c r="B905" s="37"/>
      <c r="F905" s="37"/>
    </row>
    <row r="906" spans="2:6">
      <c r="B906" s="37"/>
      <c r="F906" s="37"/>
    </row>
    <row r="907" spans="2:6">
      <c r="B907" s="37"/>
      <c r="F907" s="37"/>
    </row>
    <row r="908" spans="2:6">
      <c r="B908" s="37"/>
      <c r="F908" s="37"/>
    </row>
    <row r="909" spans="2:6">
      <c r="B909" s="37"/>
      <c r="F909" s="37"/>
    </row>
    <row r="910" spans="2:6">
      <c r="B910" s="37"/>
      <c r="F910" s="37"/>
    </row>
    <row r="911" spans="2:6">
      <c r="B911" s="37"/>
      <c r="F911" s="37"/>
    </row>
    <row r="912" spans="2:6">
      <c r="B912" s="37"/>
      <c r="F912" s="37"/>
    </row>
    <row r="913" spans="2:6">
      <c r="B913" s="37"/>
      <c r="F913" s="37"/>
    </row>
    <row r="914" spans="2:6">
      <c r="B914" s="37"/>
      <c r="F914" s="37"/>
    </row>
    <row r="915" spans="2:6">
      <c r="B915" s="37"/>
      <c r="F915" s="37"/>
    </row>
    <row r="916" spans="2:6">
      <c r="B916" s="37"/>
      <c r="F916" s="37"/>
    </row>
    <row r="917" spans="2:6">
      <c r="B917" s="37"/>
      <c r="F917" s="37"/>
    </row>
    <row r="918" spans="2:6">
      <c r="B918" s="37"/>
      <c r="F918" s="37"/>
    </row>
    <row r="919" spans="2:6">
      <c r="B919" s="37"/>
      <c r="F919" s="37"/>
    </row>
    <row r="920" spans="2:6">
      <c r="B920" s="37"/>
      <c r="F920" s="37"/>
    </row>
    <row r="921" spans="2:6">
      <c r="B921" s="37"/>
      <c r="F921" s="37"/>
    </row>
    <row r="922" spans="2:6">
      <c r="B922" s="37"/>
      <c r="F922" s="37"/>
    </row>
    <row r="923" spans="2:6">
      <c r="B923" s="37"/>
      <c r="F923" s="37"/>
    </row>
    <row r="924" spans="2:6">
      <c r="B924" s="37"/>
      <c r="F924" s="37"/>
    </row>
    <row r="925" spans="2:6">
      <c r="B925" s="37"/>
      <c r="F925" s="37"/>
    </row>
    <row r="926" spans="2:6">
      <c r="B926" s="37"/>
      <c r="F926" s="37"/>
    </row>
    <row r="927" spans="2:6">
      <c r="B927" s="37"/>
      <c r="F927" s="37"/>
    </row>
    <row r="928" spans="2:6">
      <c r="B928" s="37"/>
      <c r="F928" s="37"/>
    </row>
    <row r="929" spans="2:6">
      <c r="B929" s="37"/>
      <c r="F929" s="37"/>
    </row>
    <row r="930" spans="2:6">
      <c r="B930" s="37"/>
      <c r="F930" s="37"/>
    </row>
    <row r="931" spans="2:6">
      <c r="B931" s="37"/>
      <c r="F931" s="37"/>
    </row>
    <row r="932" spans="2:6">
      <c r="B932" s="37"/>
      <c r="F932" s="37"/>
    </row>
    <row r="933" spans="2:6">
      <c r="B933" s="37"/>
      <c r="F933" s="37"/>
    </row>
    <row r="934" spans="2:6">
      <c r="B934" s="37"/>
      <c r="F934" s="37"/>
    </row>
    <row r="935" spans="2:6">
      <c r="B935" s="37"/>
      <c r="F935" s="37"/>
    </row>
    <row r="936" spans="2:6">
      <c r="B936" s="37"/>
      <c r="F936" s="37"/>
    </row>
    <row r="937" spans="2:6">
      <c r="B937" s="37"/>
      <c r="F937" s="37"/>
    </row>
    <row r="938" spans="2:6">
      <c r="B938" s="37"/>
      <c r="F938" s="37"/>
    </row>
    <row r="939" spans="2:6">
      <c r="B939" s="37"/>
      <c r="F939" s="37"/>
    </row>
    <row r="940" spans="2:6">
      <c r="B940" s="37"/>
      <c r="F940" s="37"/>
    </row>
    <row r="941" spans="2:6">
      <c r="B941" s="37"/>
      <c r="F941" s="37"/>
    </row>
    <row r="942" spans="2:6">
      <c r="B942" s="37"/>
      <c r="F942" s="37"/>
    </row>
    <row r="943" spans="2:6">
      <c r="B943" s="37"/>
      <c r="F943" s="37"/>
    </row>
    <row r="944" spans="2:6">
      <c r="B944" s="37"/>
      <c r="F944" s="37"/>
    </row>
    <row r="945" spans="2:6">
      <c r="B945" s="37"/>
      <c r="F945" s="37"/>
    </row>
    <row r="946" spans="2:6">
      <c r="B946" s="37"/>
      <c r="F946" s="37"/>
    </row>
    <row r="947" spans="2:6">
      <c r="B947" s="37"/>
      <c r="F947" s="37"/>
    </row>
    <row r="948" spans="2:6">
      <c r="B948" s="37"/>
      <c r="F948" s="37"/>
    </row>
    <row r="949" spans="2:6">
      <c r="B949" s="37"/>
      <c r="F949" s="37"/>
    </row>
    <row r="950" spans="2:6">
      <c r="B950" s="37"/>
      <c r="F950" s="37"/>
    </row>
    <row r="951" spans="2:6">
      <c r="B951" s="37"/>
      <c r="F951" s="37"/>
    </row>
    <row r="952" spans="2:6">
      <c r="B952" s="37"/>
      <c r="F952" s="37"/>
    </row>
    <row r="953" spans="2:6">
      <c r="B953" s="37"/>
      <c r="F953" s="37"/>
    </row>
    <row r="954" spans="2:6">
      <c r="B954" s="37"/>
      <c r="F954" s="37"/>
    </row>
    <row r="955" spans="2:6">
      <c r="B955" s="37"/>
      <c r="F955" s="37"/>
    </row>
    <row r="956" spans="2:6">
      <c r="B956" s="37"/>
      <c r="F956" s="37"/>
    </row>
    <row r="957" spans="2:6">
      <c r="B957" s="37"/>
      <c r="F957" s="37"/>
    </row>
    <row r="958" spans="2:6">
      <c r="B958" s="37"/>
      <c r="F958" s="37"/>
    </row>
    <row r="959" spans="2:6">
      <c r="B959" s="37"/>
      <c r="F959" s="37"/>
    </row>
    <row r="960" spans="2:6">
      <c r="B960" s="37"/>
      <c r="F960" s="37"/>
    </row>
    <row r="961" spans="2:6">
      <c r="B961" s="37"/>
      <c r="F961" s="37"/>
    </row>
    <row r="962" spans="2:6">
      <c r="B962" s="37"/>
      <c r="F962" s="37"/>
    </row>
    <row r="963" spans="2:6">
      <c r="B963" s="37"/>
      <c r="F963" s="37"/>
    </row>
    <row r="964" spans="2:6">
      <c r="B964" s="37"/>
      <c r="F964" s="37"/>
    </row>
    <row r="965" spans="2:6">
      <c r="B965" s="37"/>
      <c r="F965" s="37"/>
    </row>
    <row r="966" spans="2:6">
      <c r="B966" s="37"/>
      <c r="F966" s="37"/>
    </row>
    <row r="967" spans="2:6">
      <c r="B967" s="37"/>
      <c r="F967" s="37"/>
    </row>
    <row r="968" spans="2:6">
      <c r="B968" s="37"/>
      <c r="F968" s="37"/>
    </row>
    <row r="969" spans="2:6">
      <c r="B969" s="37"/>
      <c r="F969" s="37"/>
    </row>
    <row r="970" spans="2:6">
      <c r="B970" s="37"/>
      <c r="F970" s="37"/>
    </row>
    <row r="971" spans="2:6">
      <c r="B971" s="37"/>
      <c r="F971" s="37"/>
    </row>
    <row r="972" spans="2:6">
      <c r="B972" s="37"/>
      <c r="F972" s="37"/>
    </row>
    <row r="973" spans="2:6">
      <c r="B973" s="37"/>
      <c r="F973" s="37"/>
    </row>
    <row r="974" spans="2:6">
      <c r="B974" s="37"/>
      <c r="F974" s="37"/>
    </row>
    <row r="975" spans="2:6">
      <c r="B975" s="37"/>
      <c r="F975" s="37"/>
    </row>
    <row r="976" spans="2:6">
      <c r="B976" s="37"/>
      <c r="F976" s="37"/>
    </row>
    <row r="977" spans="2:6">
      <c r="B977" s="37"/>
      <c r="F977" s="37"/>
    </row>
    <row r="978" spans="2:6">
      <c r="B978" s="37"/>
      <c r="F978" s="37"/>
    </row>
    <row r="979" spans="2:6">
      <c r="B979" s="37"/>
      <c r="F979" s="37"/>
    </row>
    <row r="980" spans="2:6">
      <c r="B980" s="37"/>
      <c r="F980" s="37"/>
    </row>
    <row r="981" spans="2:6">
      <c r="B981" s="37"/>
      <c r="F981" s="37"/>
    </row>
    <row r="982" spans="2:6">
      <c r="B982" s="37"/>
      <c r="F982" s="37"/>
    </row>
    <row r="983" spans="2:6">
      <c r="B983" s="37"/>
      <c r="F983" s="37"/>
    </row>
    <row r="984" spans="2:6">
      <c r="B984" s="37"/>
      <c r="F984" s="37"/>
    </row>
    <row r="985" spans="2:6">
      <c r="B985" s="37"/>
      <c r="F985" s="37"/>
    </row>
    <row r="986" spans="2:6">
      <c r="B986" s="37"/>
      <c r="F986" s="37"/>
    </row>
    <row r="987" spans="2:6">
      <c r="B987" s="37"/>
      <c r="F987" s="37"/>
    </row>
    <row r="988" spans="2:6">
      <c r="B988" s="37"/>
      <c r="F988" s="37"/>
    </row>
    <row r="989" spans="2:6">
      <c r="B989" s="37"/>
      <c r="F989" s="37"/>
    </row>
    <row r="990" spans="2:6">
      <c r="B990" s="37"/>
      <c r="F990" s="37"/>
    </row>
    <row r="991" spans="2:6">
      <c r="B991" s="37"/>
      <c r="F991" s="37"/>
    </row>
    <row r="992" spans="2:6">
      <c r="B992" s="37"/>
      <c r="F992" s="37"/>
    </row>
    <row r="993" spans="2:6">
      <c r="B993" s="37"/>
      <c r="F993" s="37"/>
    </row>
    <row r="994" spans="2:6">
      <c r="B994" s="37"/>
      <c r="F994" s="37"/>
    </row>
    <row r="995" spans="2:6">
      <c r="B995" s="37"/>
      <c r="F995" s="37"/>
    </row>
    <row r="996" spans="2:6">
      <c r="B996" s="37"/>
      <c r="F996" s="37"/>
    </row>
    <row r="997" spans="2:6">
      <c r="B997" s="37"/>
      <c r="F997" s="37"/>
    </row>
    <row r="998" spans="2:6">
      <c r="B998" s="37"/>
      <c r="F998" s="37"/>
    </row>
    <row r="999" spans="2:6">
      <c r="B999" s="37"/>
      <c r="F999" s="37"/>
    </row>
    <row r="1000" spans="2:6">
      <c r="B1000" s="37"/>
      <c r="F1000" s="37"/>
    </row>
    <row r="1001" spans="2:6">
      <c r="B1001" s="37"/>
      <c r="F1001" s="37"/>
    </row>
    <row r="1002" spans="2:6">
      <c r="B1002" s="37"/>
      <c r="F1002" s="37"/>
    </row>
    <row r="1003" spans="2:6">
      <c r="B1003" s="37"/>
      <c r="F1003" s="37"/>
    </row>
    <row r="1004" spans="2:6">
      <c r="B1004" s="37"/>
      <c r="F1004" s="37"/>
    </row>
    <row r="1005" spans="2:6">
      <c r="B1005" s="37"/>
      <c r="F1005" s="37"/>
    </row>
    <row r="1006" spans="2:6">
      <c r="B1006" s="37"/>
      <c r="F1006" s="37"/>
    </row>
    <row r="1007" spans="2:6">
      <c r="B1007" s="37"/>
      <c r="F1007" s="37"/>
    </row>
    <row r="1008" spans="2:6">
      <c r="B1008" s="37"/>
      <c r="F1008" s="37"/>
    </row>
    <row r="1009" spans="2:6">
      <c r="B1009" s="37"/>
      <c r="F1009" s="37"/>
    </row>
    <row r="1010" spans="2:6">
      <c r="B1010" s="37"/>
      <c r="F1010" s="37"/>
    </row>
    <row r="1011" spans="2:6">
      <c r="B1011" s="37"/>
      <c r="F1011" s="37"/>
    </row>
    <row r="1012" spans="2:6">
      <c r="B1012" s="37"/>
      <c r="F1012" s="37"/>
    </row>
    <row r="1013" spans="2:6">
      <c r="B1013" s="37"/>
      <c r="F1013" s="37"/>
    </row>
    <row r="1014" spans="2:6">
      <c r="B1014" s="37"/>
      <c r="F1014" s="37"/>
    </row>
    <row r="1015" spans="2:6">
      <c r="B1015" s="37"/>
      <c r="F1015" s="37"/>
    </row>
    <row r="1016" spans="2:6">
      <c r="B1016" s="37"/>
      <c r="F1016" s="37"/>
    </row>
    <row r="1017" spans="2:6">
      <c r="B1017" s="37"/>
      <c r="F1017" s="37"/>
    </row>
    <row r="1018" spans="2:6">
      <c r="B1018" s="37"/>
      <c r="F1018" s="37"/>
    </row>
    <row r="1019" spans="2:6">
      <c r="B1019" s="37"/>
      <c r="F1019" s="37"/>
    </row>
    <row r="1020" spans="2:6">
      <c r="B1020" s="37"/>
      <c r="F1020" s="37"/>
    </row>
    <row r="1021" spans="2:6">
      <c r="B1021" s="37"/>
      <c r="F1021" s="37"/>
    </row>
    <row r="1022" spans="2:6">
      <c r="B1022" s="37"/>
      <c r="F1022" s="37"/>
    </row>
    <row r="1023" spans="2:6">
      <c r="B1023" s="37"/>
      <c r="F1023" s="37"/>
    </row>
    <row r="1024" spans="2:6">
      <c r="B1024" s="37"/>
      <c r="F1024" s="37"/>
    </row>
    <row r="1025" spans="2:6">
      <c r="B1025" s="37"/>
      <c r="F1025" s="37"/>
    </row>
    <row r="1026" spans="2:6">
      <c r="B1026" s="37"/>
      <c r="F1026" s="37"/>
    </row>
    <row r="1027" spans="2:6">
      <c r="B1027" s="37"/>
      <c r="F1027" s="37"/>
    </row>
    <row r="1028" spans="2:6">
      <c r="B1028" s="37"/>
      <c r="F1028" s="37"/>
    </row>
    <row r="1029" spans="2:6">
      <c r="B1029" s="37"/>
      <c r="F1029" s="37"/>
    </row>
    <row r="1030" spans="2:6">
      <c r="B1030" s="37"/>
      <c r="F1030" s="37"/>
    </row>
    <row r="1031" spans="2:6">
      <c r="B1031" s="37"/>
      <c r="F1031" s="37"/>
    </row>
    <row r="1032" spans="2:6">
      <c r="B1032" s="37"/>
      <c r="F1032" s="37"/>
    </row>
    <row r="1033" spans="2:6">
      <c r="B1033" s="37"/>
      <c r="F1033" s="37"/>
    </row>
    <row r="1034" spans="2:6">
      <c r="B1034" s="37"/>
      <c r="F1034" s="37"/>
    </row>
    <row r="1035" spans="2:6">
      <c r="B1035" s="37"/>
      <c r="F1035" s="37"/>
    </row>
    <row r="1036" spans="2:6">
      <c r="B1036" s="37"/>
      <c r="F1036" s="37"/>
    </row>
    <row r="1037" spans="2:6">
      <c r="B1037" s="37"/>
      <c r="F1037" s="37"/>
    </row>
    <row r="1038" spans="2:6">
      <c r="B1038" s="37"/>
      <c r="F1038" s="37"/>
    </row>
    <row r="1039" spans="2:6">
      <c r="B1039" s="37"/>
      <c r="F1039" s="37"/>
    </row>
    <row r="1040" spans="2:6">
      <c r="B1040" s="37"/>
      <c r="F1040" s="37"/>
    </row>
    <row r="1041" spans="2:6">
      <c r="B1041" s="37"/>
      <c r="F1041" s="37"/>
    </row>
    <row r="1042" spans="2:6">
      <c r="B1042" s="37"/>
      <c r="F1042" s="37"/>
    </row>
    <row r="1043" spans="2:6">
      <c r="B1043" s="37"/>
      <c r="F1043" s="37"/>
    </row>
    <row r="1044" spans="2:6">
      <c r="B1044" s="37"/>
      <c r="F1044" s="37"/>
    </row>
    <row r="1045" spans="2:6">
      <c r="B1045" s="37"/>
      <c r="F1045" s="37"/>
    </row>
    <row r="1046" spans="2:6">
      <c r="B1046" s="37"/>
      <c r="F1046" s="37"/>
    </row>
    <row r="1047" spans="2:6">
      <c r="B1047" s="37"/>
      <c r="F1047" s="37"/>
    </row>
    <row r="1048" spans="2:6">
      <c r="B1048" s="37"/>
      <c r="F1048" s="37"/>
    </row>
    <row r="1049" spans="2:6">
      <c r="B1049" s="37"/>
      <c r="F1049" s="37"/>
    </row>
    <row r="1050" spans="2:6">
      <c r="B1050" s="37"/>
      <c r="F1050" s="37"/>
    </row>
    <row r="1051" spans="2:6">
      <c r="B1051" s="37"/>
      <c r="F1051" s="37"/>
    </row>
    <row r="1052" spans="2:6">
      <c r="B1052" s="37"/>
      <c r="F1052" s="37"/>
    </row>
    <row r="1053" spans="2:6">
      <c r="B1053" s="37"/>
      <c r="F1053" s="37"/>
    </row>
    <row r="1054" spans="2:6">
      <c r="B1054" s="37"/>
      <c r="F1054" s="37"/>
    </row>
    <row r="1055" spans="2:6">
      <c r="B1055" s="37"/>
      <c r="F1055" s="37"/>
    </row>
    <row r="1056" spans="2:6">
      <c r="B1056" s="37"/>
      <c r="F1056" s="37"/>
    </row>
    <row r="1057" spans="2:6">
      <c r="B1057" s="37"/>
      <c r="F1057" s="37"/>
    </row>
    <row r="1058" spans="2:6">
      <c r="B1058" s="37"/>
      <c r="F1058" s="37"/>
    </row>
    <row r="1059" spans="2:6">
      <c r="B1059" s="37"/>
      <c r="F1059" s="37"/>
    </row>
    <row r="1060" spans="2:6">
      <c r="B1060" s="37"/>
      <c r="F1060" s="37"/>
    </row>
    <row r="1061" spans="2:6">
      <c r="B1061" s="37"/>
      <c r="F1061" s="37"/>
    </row>
    <row r="1062" spans="2:6">
      <c r="B1062" s="37"/>
      <c r="F1062" s="37"/>
    </row>
    <row r="1063" spans="2:6">
      <c r="B1063" s="37"/>
      <c r="F1063" s="37"/>
    </row>
    <row r="1064" spans="2:6">
      <c r="B1064" s="37"/>
      <c r="F1064" s="37"/>
    </row>
    <row r="1065" spans="2:6">
      <c r="B1065" s="37"/>
      <c r="F1065" s="37"/>
    </row>
    <row r="1066" spans="2:6">
      <c r="B1066" s="37"/>
      <c r="F1066" s="37"/>
    </row>
    <row r="1067" spans="2:6">
      <c r="B1067" s="37"/>
      <c r="F1067" s="37"/>
    </row>
    <row r="1068" spans="2:6">
      <c r="B1068" s="37"/>
      <c r="F1068" s="37"/>
    </row>
    <row r="1069" spans="2:6">
      <c r="B1069" s="37"/>
      <c r="F1069" s="37"/>
    </row>
    <row r="1070" spans="2:6">
      <c r="B1070" s="37"/>
      <c r="F1070" s="37"/>
    </row>
    <row r="1071" spans="2:6">
      <c r="B1071" s="37"/>
      <c r="F1071" s="37"/>
    </row>
    <row r="1072" spans="2:6">
      <c r="B1072" s="37"/>
      <c r="F1072" s="37"/>
    </row>
    <row r="1073" spans="2:6">
      <c r="B1073" s="37"/>
      <c r="F1073" s="37"/>
    </row>
    <row r="1074" spans="2:6">
      <c r="B1074" s="37"/>
      <c r="F1074" s="37"/>
    </row>
    <row r="1075" spans="2:6">
      <c r="B1075" s="37"/>
      <c r="F1075" s="37"/>
    </row>
    <row r="1076" spans="2:6">
      <c r="B1076" s="37"/>
      <c r="F1076" s="37"/>
    </row>
    <row r="1077" spans="2:6">
      <c r="B1077" s="37"/>
      <c r="F1077" s="37"/>
    </row>
    <row r="1078" spans="2:6">
      <c r="B1078" s="37"/>
      <c r="F1078" s="37"/>
    </row>
    <row r="1079" spans="2:6">
      <c r="B1079" s="37"/>
      <c r="F1079" s="37"/>
    </row>
    <row r="1080" spans="2:6">
      <c r="B1080" s="37"/>
      <c r="F1080" s="37"/>
    </row>
    <row r="1081" spans="2:6">
      <c r="B1081" s="37"/>
      <c r="F1081" s="37"/>
    </row>
    <row r="1082" spans="2:6">
      <c r="B1082" s="37"/>
      <c r="F1082" s="37"/>
    </row>
    <row r="1083" spans="2:6">
      <c r="B1083" s="37"/>
      <c r="F1083" s="37"/>
    </row>
    <row r="1084" spans="2:6">
      <c r="B1084" s="37"/>
      <c r="F1084" s="37"/>
    </row>
    <row r="1085" spans="2:6">
      <c r="B1085" s="37"/>
      <c r="F1085" s="37"/>
    </row>
    <row r="1086" spans="2:6">
      <c r="B1086" s="37"/>
      <c r="F1086" s="37"/>
    </row>
    <row r="1087" spans="2:6">
      <c r="B1087" s="37"/>
      <c r="F1087" s="37"/>
    </row>
    <row r="1088" spans="2:6">
      <c r="B1088" s="37"/>
      <c r="F1088" s="37"/>
    </row>
    <row r="1089" spans="2:6">
      <c r="B1089" s="37"/>
      <c r="F1089" s="37"/>
    </row>
    <row r="1090" spans="2:6">
      <c r="B1090" s="37"/>
      <c r="F1090" s="37"/>
    </row>
    <row r="1091" spans="2:6">
      <c r="B1091" s="37"/>
      <c r="F1091" s="37"/>
    </row>
    <row r="1092" spans="2:6">
      <c r="B1092" s="37"/>
      <c r="F1092" s="37"/>
    </row>
    <row r="1093" spans="2:6">
      <c r="B1093" s="37"/>
      <c r="F1093" s="37"/>
    </row>
    <row r="1094" spans="2:6">
      <c r="B1094" s="37"/>
      <c r="F1094" s="37"/>
    </row>
    <row r="1095" spans="2:6">
      <c r="B1095" s="37"/>
      <c r="F1095" s="37"/>
    </row>
    <row r="1096" spans="2:6">
      <c r="B1096" s="37"/>
      <c r="F1096" s="37"/>
    </row>
    <row r="1097" spans="2:6">
      <c r="B1097" s="37"/>
      <c r="F1097" s="37"/>
    </row>
    <row r="1098" spans="2:6">
      <c r="B1098" s="37"/>
      <c r="F1098" s="37"/>
    </row>
    <row r="1099" spans="2:6">
      <c r="B1099" s="37"/>
      <c r="F1099" s="37"/>
    </row>
    <row r="1100" spans="2:6">
      <c r="B1100" s="37"/>
      <c r="F1100" s="37"/>
    </row>
    <row r="1101" spans="2:6">
      <c r="B1101" s="37"/>
      <c r="F1101" s="37"/>
    </row>
    <row r="1102" spans="2:6">
      <c r="B1102" s="37"/>
      <c r="F1102" s="37"/>
    </row>
    <row r="1103" spans="2:6">
      <c r="B1103" s="37"/>
      <c r="F1103" s="37"/>
    </row>
    <row r="1104" spans="2:6">
      <c r="B1104" s="37"/>
      <c r="F1104" s="37"/>
    </row>
    <row r="1105" spans="2:6">
      <c r="B1105" s="37"/>
      <c r="F1105" s="37"/>
    </row>
    <row r="1106" spans="2:6">
      <c r="B1106" s="37"/>
      <c r="F1106" s="37"/>
    </row>
    <row r="1107" spans="2:6">
      <c r="B1107" s="37"/>
      <c r="F1107" s="37"/>
    </row>
    <row r="1108" spans="2:6">
      <c r="B1108" s="37"/>
      <c r="F1108" s="37"/>
    </row>
    <row r="1109" spans="2:6">
      <c r="B1109" s="37"/>
      <c r="F1109" s="37"/>
    </row>
    <row r="1110" spans="2:6">
      <c r="B1110" s="37"/>
      <c r="F1110" s="37"/>
    </row>
    <row r="1111" spans="2:6">
      <c r="B1111" s="37"/>
      <c r="F1111" s="37"/>
    </row>
    <row r="1112" spans="2:6">
      <c r="B1112" s="37"/>
      <c r="F1112" s="37"/>
    </row>
    <row r="1113" spans="2:6">
      <c r="B1113" s="37"/>
      <c r="F1113" s="37"/>
    </row>
    <row r="1114" spans="2:6">
      <c r="B1114" s="37"/>
      <c r="F1114" s="37"/>
    </row>
    <row r="1115" spans="2:6">
      <c r="B1115" s="37"/>
      <c r="F1115" s="37"/>
    </row>
    <row r="1116" spans="2:6">
      <c r="B1116" s="37"/>
      <c r="F1116" s="37"/>
    </row>
    <row r="1117" spans="2:6">
      <c r="B1117" s="37"/>
      <c r="F1117" s="37"/>
    </row>
    <row r="1118" spans="2:6">
      <c r="B1118" s="37"/>
      <c r="F1118" s="37"/>
    </row>
    <row r="1119" spans="2:6">
      <c r="B1119" s="37"/>
      <c r="F1119" s="37"/>
    </row>
    <row r="1120" spans="2:6">
      <c r="B1120" s="37"/>
      <c r="F1120" s="37"/>
    </row>
    <row r="1121" spans="2:6">
      <c r="B1121" s="37"/>
      <c r="F1121" s="37"/>
    </row>
    <row r="1122" spans="2:6">
      <c r="B1122" s="37"/>
      <c r="F1122" s="37"/>
    </row>
    <row r="1123" spans="2:6">
      <c r="B1123" s="37"/>
      <c r="F1123" s="37"/>
    </row>
    <row r="1124" spans="2:6">
      <c r="B1124" s="37"/>
      <c r="F1124" s="37"/>
    </row>
    <row r="1125" spans="2:6">
      <c r="B1125" s="37"/>
      <c r="F1125" s="37"/>
    </row>
    <row r="1126" spans="2:6">
      <c r="B1126" s="37"/>
      <c r="F1126" s="37"/>
    </row>
    <row r="1127" spans="2:6">
      <c r="B1127" s="37"/>
      <c r="F1127" s="37"/>
    </row>
    <row r="1128" spans="2:6">
      <c r="B1128" s="37"/>
      <c r="F1128" s="37"/>
    </row>
    <row r="1129" spans="2:6">
      <c r="B1129" s="37"/>
      <c r="F1129" s="37"/>
    </row>
    <row r="1130" spans="2:6">
      <c r="B1130" s="37"/>
      <c r="F1130" s="37"/>
    </row>
    <row r="1131" spans="2:6">
      <c r="B1131" s="37"/>
      <c r="F1131" s="37"/>
    </row>
    <row r="1132" spans="2:6">
      <c r="B1132" s="37"/>
      <c r="F1132" s="37"/>
    </row>
    <row r="1133" spans="2:6">
      <c r="B1133" s="37"/>
      <c r="F1133" s="37"/>
    </row>
    <row r="1134" spans="2:6">
      <c r="B1134" s="37"/>
      <c r="F1134" s="37"/>
    </row>
    <row r="1135" spans="2:6">
      <c r="B1135" s="37"/>
      <c r="F1135" s="37"/>
    </row>
    <row r="1136" spans="2:6">
      <c r="B1136" s="37"/>
      <c r="F1136" s="37"/>
    </row>
    <row r="1137" spans="2:6">
      <c r="B1137" s="37"/>
      <c r="F1137" s="37"/>
    </row>
    <row r="1138" spans="2:6">
      <c r="B1138" s="37"/>
      <c r="F1138" s="37"/>
    </row>
    <row r="1139" spans="2:6">
      <c r="B1139" s="37"/>
      <c r="F1139" s="37"/>
    </row>
  </sheetData>
  <phoneticPr fontId="23" type="noConversion"/>
  <hyperlinks>
    <hyperlink ref="A3" r:id="rId1" xr:uid="{00000000-0004-0000-0600-000000000000}"/>
    <hyperlink ref="P48" r:id="rId2" display="http://www.konkoly.hu/cgi-bin/IBVS?4167" xr:uid="{00000000-0004-0000-0600-000001000000}"/>
    <hyperlink ref="P49" r:id="rId3" display="http://www.konkoly.hu/cgi-bin/IBVS?4167" xr:uid="{00000000-0004-0000-0600-000002000000}"/>
    <hyperlink ref="P51" r:id="rId4" display="http://www.konkoly.hu/cgi-bin/IBVS?4167" xr:uid="{00000000-0004-0000-0600-000003000000}"/>
    <hyperlink ref="P52" r:id="rId5" display="http://www.konkoly.hu/cgi-bin/IBVS?4167" xr:uid="{00000000-0004-0000-0600-000004000000}"/>
    <hyperlink ref="P53" r:id="rId6" display="http://www.konkoly.hu/cgi-bin/IBVS?4167" xr:uid="{00000000-0004-0000-0600-000005000000}"/>
    <hyperlink ref="P54" r:id="rId7" display="http://www.konkoly.hu/cgi-bin/IBVS?5027" xr:uid="{00000000-0004-0000-0600-000006000000}"/>
    <hyperlink ref="P55" r:id="rId8" display="http://www.konkoly.hu/cgi-bin/IBVS?5027" xr:uid="{00000000-0004-0000-0600-000007000000}"/>
    <hyperlink ref="P58" r:id="rId9" display="http://var.astro.cz/oejv/issues/oejv0074.pdf" xr:uid="{00000000-0004-0000-0600-000008000000}"/>
    <hyperlink ref="P59" r:id="rId10" display="http://www.konkoly.hu/cgi-bin/IBVS?5224" xr:uid="{00000000-0004-0000-0600-000009000000}"/>
    <hyperlink ref="P61" r:id="rId11" display="http://var.astro.cz/oejv/issues/oejv0074.pdf" xr:uid="{00000000-0004-0000-0600-00000A000000}"/>
    <hyperlink ref="P62" r:id="rId12" display="http://var.astro.cz/oejv/issues/oejv0074.pdf" xr:uid="{00000000-0004-0000-0600-00000B000000}"/>
    <hyperlink ref="P63" r:id="rId13" display="http://var.astro.cz/oejv/issues/oejv0074.pdf" xr:uid="{00000000-0004-0000-0600-00000C000000}"/>
    <hyperlink ref="P64" r:id="rId14" display="http://var.astro.cz/oejv/issues/oejv0074.pdf" xr:uid="{00000000-0004-0000-0600-00000D000000}"/>
    <hyperlink ref="P66" r:id="rId15" display="http://www.konkoly.hu/cgi-bin/IBVS?5809" xr:uid="{00000000-0004-0000-0600-00000E000000}"/>
    <hyperlink ref="P67" r:id="rId16" display="http://www.bav-astro.de/sfs/BAVM_link.php?BAVMnr=172" xr:uid="{00000000-0004-0000-0600-00000F000000}"/>
    <hyperlink ref="P68" r:id="rId17" display="http://www.konkoly.hu/cgi-bin/IBVS?5583" xr:uid="{00000000-0004-0000-0600-000010000000}"/>
    <hyperlink ref="P69" r:id="rId18" display="http://www.konkoly.hu/cgi-bin/IBVS?5583" xr:uid="{00000000-0004-0000-0600-000011000000}"/>
    <hyperlink ref="P70" r:id="rId19" display="http://www.konkoly.hu/cgi-bin/IBVS?5583" xr:uid="{00000000-0004-0000-0600-000012000000}"/>
    <hyperlink ref="P71" r:id="rId20" display="http://www.konkoly.hu/cgi-bin/IBVS?5603" xr:uid="{00000000-0004-0000-0600-000013000000}"/>
    <hyperlink ref="P72" r:id="rId21" display="http://www.konkoly.hu/cgi-bin/IBVS?5592" xr:uid="{00000000-0004-0000-0600-000014000000}"/>
    <hyperlink ref="P150" r:id="rId22" display="http://www.konkoly.hu/cgi-bin/IBVS?5602" xr:uid="{00000000-0004-0000-0600-000015000000}"/>
    <hyperlink ref="P73" r:id="rId23" display="http://www.bav-astro.de/sfs/BAVM_link.php?BAVMnr=172" xr:uid="{00000000-0004-0000-0600-000016000000}"/>
    <hyperlink ref="P74" r:id="rId24" display="http://www.bav-astro.de/sfs/BAVM_link.php?BAVMnr=173" xr:uid="{00000000-0004-0000-0600-000017000000}"/>
    <hyperlink ref="P75" r:id="rId25" display="http://www.bav-astro.de/sfs/BAVM_link.php?BAVMnr=173" xr:uid="{00000000-0004-0000-0600-000018000000}"/>
    <hyperlink ref="P76" r:id="rId26" display="http://www.bav-astro.de/sfs/BAVM_link.php?BAVMnr=173" xr:uid="{00000000-0004-0000-0600-000019000000}"/>
    <hyperlink ref="P77" r:id="rId27" display="http://www.konkoly.hu/cgi-bin/IBVS?5672" xr:uid="{00000000-0004-0000-0600-00001A000000}"/>
    <hyperlink ref="P78" r:id="rId28" display="http://www.konkoly.hu/cgi-bin/IBVS?5809" xr:uid="{00000000-0004-0000-0600-00001B000000}"/>
    <hyperlink ref="P79" r:id="rId29" display="http://www.konkoly.hu/cgi-bin/IBVS?5809" xr:uid="{00000000-0004-0000-0600-00001C000000}"/>
    <hyperlink ref="P80" r:id="rId30" display="http://www.konkoly.hu/cgi-bin/IBVS?5809" xr:uid="{00000000-0004-0000-0600-00001D000000}"/>
    <hyperlink ref="P81" r:id="rId31" display="http://www.konkoly.hu/cgi-bin/IBVS?5694" xr:uid="{00000000-0004-0000-0600-00001E000000}"/>
    <hyperlink ref="P82" r:id="rId32" display="http://www.konkoly.hu/cgi-bin/IBVS?5690" xr:uid="{00000000-0004-0000-0600-00001F000000}"/>
    <hyperlink ref="P83" r:id="rId33" display="http://www.bav-astro.de/sfs/BAVM_link.php?BAVMnr=178" xr:uid="{00000000-0004-0000-0600-000020000000}"/>
    <hyperlink ref="P84" r:id="rId34" display="http://www.konkoly.hu/cgi-bin/IBVS?5668" xr:uid="{00000000-0004-0000-0600-000021000000}"/>
    <hyperlink ref="P85" r:id="rId35" display="http://www.bav-astro.de/sfs/BAVM_link.php?BAVMnr=178" xr:uid="{00000000-0004-0000-0600-000022000000}"/>
    <hyperlink ref="P86" r:id="rId36" display="http://www.konkoly.hu/cgi-bin/IBVS?5668" xr:uid="{00000000-0004-0000-0600-000023000000}"/>
    <hyperlink ref="P87" r:id="rId37" display="http://www.konkoly.hu/cgi-bin/IBVS?5694" xr:uid="{00000000-0004-0000-0600-000024000000}"/>
    <hyperlink ref="P88" r:id="rId38" display="http://www.konkoly.hu/cgi-bin/IBVS?5694" xr:uid="{00000000-0004-0000-0600-000025000000}"/>
    <hyperlink ref="P89" r:id="rId39" display="http://www.bav-astro.de/sfs/BAVM_link.php?BAVMnr=173" xr:uid="{00000000-0004-0000-0600-000026000000}"/>
    <hyperlink ref="P151" r:id="rId40" display="http://www.konkoly.hu/cgi-bin/IBVS?5741" xr:uid="{00000000-0004-0000-0600-000027000000}"/>
    <hyperlink ref="P90" r:id="rId41" display="http://www.konkoly.hu/cgi-bin/IBVS?5809" xr:uid="{00000000-0004-0000-0600-000028000000}"/>
    <hyperlink ref="P91" r:id="rId42" display="http://www.konkoly.hu/cgi-bin/IBVS?5809" xr:uid="{00000000-0004-0000-0600-000029000000}"/>
    <hyperlink ref="P92" r:id="rId43" display="http://www.konkoly.hu/cgi-bin/IBVS?5809" xr:uid="{00000000-0004-0000-0600-00002A000000}"/>
    <hyperlink ref="P93" r:id="rId44" display="http://www.konkoly.hu/cgi-bin/IBVS?5809" xr:uid="{00000000-0004-0000-0600-00002B000000}"/>
    <hyperlink ref="P94" r:id="rId45" display="http://www.konkoly.hu/cgi-bin/IBVS?5809" xr:uid="{00000000-0004-0000-0600-00002C000000}"/>
    <hyperlink ref="P95" r:id="rId46" display="http://www.konkoly.hu/cgi-bin/IBVS?5809" xr:uid="{00000000-0004-0000-0600-00002D000000}"/>
    <hyperlink ref="P96" r:id="rId47" display="http://www.konkoly.hu/cgi-bin/IBVS?5809" xr:uid="{00000000-0004-0000-0600-00002E000000}"/>
    <hyperlink ref="P97" r:id="rId48" display="http://www.konkoly.hu/cgi-bin/IBVS?5809" xr:uid="{00000000-0004-0000-0600-00002F000000}"/>
    <hyperlink ref="P98" r:id="rId49" display="http://var.astro.cz/oejv/issues/oejv0074.pdf" xr:uid="{00000000-0004-0000-0600-000030000000}"/>
    <hyperlink ref="P99" r:id="rId50" display="http://www.konkoly.hu/cgi-bin/IBVS?5814" xr:uid="{00000000-0004-0000-0600-000031000000}"/>
    <hyperlink ref="P152" r:id="rId51" display="http://www.konkoly.hu/cgi-bin/IBVS?5806" xr:uid="{00000000-0004-0000-0600-000032000000}"/>
    <hyperlink ref="P100" r:id="rId52" display="http://www.bav-astro.de/sfs/BAVM_link.php?BAVMnr=186" xr:uid="{00000000-0004-0000-0600-000033000000}"/>
    <hyperlink ref="P101" r:id="rId53" display="http://www.bav-astro.de/sfs/BAVM_link.php?BAVMnr=186" xr:uid="{00000000-0004-0000-0600-000034000000}"/>
    <hyperlink ref="P102" r:id="rId54" display="http://www.bav-astro.de/sfs/BAVM_link.php?BAVMnr=186" xr:uid="{00000000-0004-0000-0600-000035000000}"/>
    <hyperlink ref="P103" r:id="rId55" display="http://www.bav-astro.de/sfs/BAVM_link.php?BAVMnr=186" xr:uid="{00000000-0004-0000-0600-000036000000}"/>
    <hyperlink ref="P104" r:id="rId56" display="http://www.bav-astro.de/sfs/BAVM_link.php?BAVMnr=186" xr:uid="{00000000-0004-0000-0600-000037000000}"/>
    <hyperlink ref="P105" r:id="rId57" display="http://www.bav-astro.de/sfs/BAVM_link.php?BAVMnr=186" xr:uid="{00000000-0004-0000-0600-000038000000}"/>
    <hyperlink ref="P106" r:id="rId58" display="http://var.astro.cz/oejv/issues/oejv0074.pdf" xr:uid="{00000000-0004-0000-0600-000039000000}"/>
    <hyperlink ref="P107" r:id="rId59" display="http://www.bav-astro.de/sfs/BAVM_link.php?BAVMnr=209" xr:uid="{00000000-0004-0000-0600-00003A000000}"/>
    <hyperlink ref="P108" r:id="rId60" display="http://www.konkoly.hu/cgi-bin/IBVS?5894" xr:uid="{00000000-0004-0000-0600-00003B000000}"/>
    <hyperlink ref="P109" r:id="rId61" display="http://www.konkoly.hu/cgi-bin/IBVS?5894" xr:uid="{00000000-0004-0000-0600-00003C000000}"/>
    <hyperlink ref="P110" r:id="rId62" display="http://www.bav-astro.de/sfs/BAVM_link.php?BAVMnr=209" xr:uid="{00000000-0004-0000-0600-00003D000000}"/>
    <hyperlink ref="P111" r:id="rId63" display="http://www.bav-astro.de/sfs/BAVM_link.php?BAVMnr=209" xr:uid="{00000000-0004-0000-0600-00003E000000}"/>
    <hyperlink ref="P112" r:id="rId64" display="http://www.bav-astro.de/sfs/BAVM_link.php?BAVMnr=209" xr:uid="{00000000-0004-0000-0600-00003F000000}"/>
    <hyperlink ref="P113" r:id="rId65" display="http://www.bav-astro.de/sfs/BAVM_link.php?BAVMnr=209" xr:uid="{00000000-0004-0000-0600-000040000000}"/>
    <hyperlink ref="P114" r:id="rId66" display="http://www.bav-astro.de/sfs/BAVM_link.php?BAVMnr=209" xr:uid="{00000000-0004-0000-0600-000041000000}"/>
    <hyperlink ref="P115" r:id="rId67" display="http://www.bav-astro.de/sfs/BAVM_link.php?BAVMnr=209" xr:uid="{00000000-0004-0000-0600-000042000000}"/>
    <hyperlink ref="P153" r:id="rId68" display="http://var.astro.cz/oejv/issues/oejv0137.pdf" xr:uid="{00000000-0004-0000-0600-000043000000}"/>
    <hyperlink ref="P116" r:id="rId69" display="http://www.konkoly.hu/cgi-bin/IBVS?5945" xr:uid="{00000000-0004-0000-0600-000044000000}"/>
    <hyperlink ref="P117" r:id="rId70" display="http://www.bav-astro.de/sfs/BAVM_link.php?BAVMnr=214" xr:uid="{00000000-0004-0000-0600-000045000000}"/>
    <hyperlink ref="P118" r:id="rId71" display="http://www.bav-astro.de/sfs/BAVM_link.php?BAVMnr=214" xr:uid="{00000000-0004-0000-0600-000046000000}"/>
    <hyperlink ref="P154" r:id="rId72" display="http://var.astro.cz/oejv/issues/oejv0137.pdf" xr:uid="{00000000-0004-0000-0600-000047000000}"/>
    <hyperlink ref="P155" r:id="rId73" display="http://var.astro.cz/oejv/issues/oejv0137.pdf" xr:uid="{00000000-0004-0000-0600-000048000000}"/>
    <hyperlink ref="P119" r:id="rId74" display="http://var.astro.cz/oejv/issues/oejv0137.pdf" xr:uid="{00000000-0004-0000-0600-000049000000}"/>
    <hyperlink ref="P120" r:id="rId75" display="http://var.astro.cz/oejv/issues/oejv0137.pdf" xr:uid="{00000000-0004-0000-0600-00004A000000}"/>
    <hyperlink ref="P156" r:id="rId76" display="http://var.astro.cz/oejv/issues/oejv0137.pdf" xr:uid="{00000000-0004-0000-0600-00004B000000}"/>
    <hyperlink ref="P157" r:id="rId77" display="http://var.astro.cz/oejv/issues/oejv0137.pdf" xr:uid="{00000000-0004-0000-0600-00004C000000}"/>
    <hyperlink ref="P158" r:id="rId78" display="http://var.astro.cz/oejv/issues/oejv0137.pdf" xr:uid="{00000000-0004-0000-0600-00004D000000}"/>
    <hyperlink ref="P159" r:id="rId79" display="http://var.astro.cz/oejv/issues/oejv0137.pdf" xr:uid="{00000000-0004-0000-0600-00004E000000}"/>
    <hyperlink ref="P121" r:id="rId80" display="http://www.konkoly.hu/cgi-bin/IBVS?5992" xr:uid="{00000000-0004-0000-0600-00004F000000}"/>
    <hyperlink ref="P122" r:id="rId81" display="http://var.astro.cz/oejv/issues/oejv0160.pdf" xr:uid="{00000000-0004-0000-0600-000050000000}"/>
    <hyperlink ref="P123" r:id="rId82" display="http://var.astro.cz/oejv/issues/oejv0160.pdf" xr:uid="{00000000-0004-0000-0600-000051000000}"/>
    <hyperlink ref="P124" r:id="rId83" display="http://www.bav-astro.de/sfs/BAVM_link.php?BAVMnr=220" xr:uid="{00000000-0004-0000-0600-000052000000}"/>
    <hyperlink ref="P125" r:id="rId84" display="http://www.bav-astro.de/sfs/BAVM_link.php?BAVMnr=220" xr:uid="{00000000-0004-0000-0600-000053000000}"/>
    <hyperlink ref="P126" r:id="rId85" display="http://www.bav-astro.de/sfs/BAVM_link.php?BAVMnr=220" xr:uid="{00000000-0004-0000-0600-000054000000}"/>
    <hyperlink ref="P127" r:id="rId86" display="http://www.bav-astro.de/sfs/BAVM_link.php?BAVMnr=220" xr:uid="{00000000-0004-0000-0600-000055000000}"/>
    <hyperlink ref="P128" r:id="rId87" display="http://var.astro.cz/oejv/issues/oejv0160.pdf" xr:uid="{00000000-0004-0000-0600-000056000000}"/>
    <hyperlink ref="P129" r:id="rId88" display="http://var.astro.cz/oejv/issues/oejv0160.pdf" xr:uid="{00000000-0004-0000-0600-000057000000}"/>
    <hyperlink ref="P130" r:id="rId89" display="http://var.astro.cz/oejv/issues/oejv0160.pdf" xr:uid="{00000000-0004-0000-0600-000058000000}"/>
    <hyperlink ref="P131" r:id="rId90" display="http://www.konkoly.hu/cgi-bin/IBVS?6029" xr:uid="{00000000-0004-0000-0600-000059000000}"/>
    <hyperlink ref="P132" r:id="rId91" display="http://var.astro.cz/oejv/issues/oejv0160.pdf" xr:uid="{00000000-0004-0000-0600-00005A000000}"/>
    <hyperlink ref="P133" r:id="rId92" display="http://var.astro.cz/oejv/issues/oejv0160.pdf" xr:uid="{00000000-0004-0000-0600-00005B000000}"/>
    <hyperlink ref="P134" r:id="rId93" display="http://var.astro.cz/oejv/issues/oejv0160.pdf" xr:uid="{00000000-0004-0000-0600-00005C000000}"/>
    <hyperlink ref="P135" r:id="rId94" display="http://www.bav-astro.de/sfs/BAVM_link.php?BAVMnr=228" xr:uid="{00000000-0004-0000-0600-00005D000000}"/>
    <hyperlink ref="P136" r:id="rId95" display="http://www.bav-astro.de/sfs/BAVM_link.php?BAVMnr=228" xr:uid="{00000000-0004-0000-0600-00005E000000}"/>
    <hyperlink ref="P137" r:id="rId96" display="http://www.bav-astro.de/sfs/BAVM_link.php?BAVMnr=228" xr:uid="{00000000-0004-0000-0600-00005F000000}"/>
    <hyperlink ref="P138" r:id="rId97" display="http://www.bav-astro.de/sfs/BAVM_link.php?BAVMnr=228" xr:uid="{00000000-0004-0000-0600-000060000000}"/>
    <hyperlink ref="P139" r:id="rId98" display="http://www.bav-astro.de/sfs/BAVM_link.php?BAVMnr=228" xr:uid="{00000000-0004-0000-0600-000061000000}"/>
    <hyperlink ref="P140" r:id="rId99" display="http://www.bav-astro.de/sfs/BAVM_link.php?BAVMnr=228" xr:uid="{00000000-0004-0000-0600-000062000000}"/>
    <hyperlink ref="P141" r:id="rId100" display="http://www.bav-astro.de/sfs/BAVM_link.php?BAVMnr=231" xr:uid="{00000000-0004-0000-0600-000063000000}"/>
    <hyperlink ref="P142" r:id="rId101" display="http://www.konkoly.hu/cgi-bin/IBVS?6029" xr:uid="{00000000-0004-0000-0600-000064000000}"/>
    <hyperlink ref="P143" r:id="rId102" display="http://www.bav-astro.de/sfs/BAVM_link.php?BAVMnr=228" xr:uid="{00000000-0004-0000-0600-000065000000}"/>
    <hyperlink ref="P144" r:id="rId103" display="http://www.bav-astro.de/sfs/BAVM_link.php?BAVMnr=228" xr:uid="{00000000-0004-0000-0600-000066000000}"/>
    <hyperlink ref="P145" r:id="rId104" display="http://var.astro.cz/oejv/issues/oejv0160.pdf" xr:uid="{00000000-0004-0000-0600-000067000000}"/>
    <hyperlink ref="P146" r:id="rId105" display="http://var.astro.cz/oejv/issues/oejv0160.pdf" xr:uid="{00000000-0004-0000-0600-000068000000}"/>
    <hyperlink ref="P147" r:id="rId106" display="http://var.astro.cz/oejv/issues/oejv0160.pdf" xr:uid="{00000000-0004-0000-0600-000069000000}"/>
    <hyperlink ref="P148" r:id="rId107" display="http://var.astro.cz/oejv/issues/oejv0160.pdf" xr:uid="{00000000-0004-0000-0600-00006A000000}"/>
    <hyperlink ref="P149" r:id="rId108" display="http://var.astro.cz/oejv/issues/oejv0160.pdf" xr:uid="{00000000-0004-0000-0600-00006B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49"/>
  <sheetViews>
    <sheetView workbookViewId="0">
      <selection activeCell="A22" sqref="A22"/>
    </sheetView>
  </sheetViews>
  <sheetFormatPr defaultRowHeight="12.75"/>
  <cols>
    <col min="1" max="1" width="19.28515625" style="1" customWidth="1"/>
    <col min="2" max="2" width="4.5703125" style="1" customWidth="1"/>
    <col min="3" max="3" width="13" style="1" customWidth="1"/>
    <col min="4" max="4" width="10.28515625" style="1" customWidth="1"/>
    <col min="5" max="5" width="8.7109375" style="1" customWidth="1"/>
    <col min="6" max="6" width="8.140625" style="1" customWidth="1"/>
    <col min="7" max="7" width="9.5703125" style="1" customWidth="1"/>
    <col min="8" max="8" width="9.140625" style="1"/>
    <col min="9" max="9" width="11.140625" style="1" customWidth="1"/>
    <col min="10" max="11" width="10.28515625" style="1" customWidth="1"/>
    <col min="12" max="13" width="8.42578125" style="1" customWidth="1"/>
    <col min="14" max="14" width="9.140625" style="1"/>
    <col min="15" max="15" width="11.85546875" style="1" customWidth="1"/>
    <col min="16" max="16" width="12.42578125" style="1" customWidth="1"/>
    <col min="17" max="18" width="9.140625" style="1"/>
    <col min="19" max="19" width="12.42578125" style="1" bestFit="1" customWidth="1"/>
    <col min="20" max="16384" width="9.140625" style="1"/>
  </cols>
  <sheetData>
    <row r="1" spans="1:23" ht="21" thickBot="1">
      <c r="A1" s="48" t="s">
        <v>201</v>
      </c>
      <c r="E1" s="1" t="s">
        <v>1</v>
      </c>
      <c r="V1" s="11" t="s">
        <v>9</v>
      </c>
      <c r="W1" s="11" t="s">
        <v>28</v>
      </c>
    </row>
    <row r="2" spans="1:23">
      <c r="A2" s="13" t="s">
        <v>29</v>
      </c>
      <c r="B2" s="1" t="s">
        <v>5</v>
      </c>
      <c r="C2" s="23" t="s">
        <v>16</v>
      </c>
      <c r="E2" s="1" t="s">
        <v>17</v>
      </c>
      <c r="V2" s="1">
        <v>-45000</v>
      </c>
      <c r="W2" s="18">
        <f>D$11+D$12*V2+D$13*V2^2</f>
        <v>-4.6857094428298801E-3</v>
      </c>
    </row>
    <row r="3" spans="1:23" ht="13.5" thickBot="1">
      <c r="A3" s="13"/>
      <c r="C3" s="7"/>
      <c r="D3" s="7"/>
      <c r="V3" s="1">
        <v>-40000</v>
      </c>
      <c r="W3" s="18">
        <f t="shared" ref="W3:W16" si="0">D$11+D$12*V3+D$13*V3^2</f>
        <v>5.1665357902901665E-3</v>
      </c>
    </row>
    <row r="4" spans="1:23" ht="13.5" thickBot="1">
      <c r="A4" s="14" t="s">
        <v>30</v>
      </c>
      <c r="B4" s="5"/>
      <c r="C4" s="9" t="s">
        <v>11</v>
      </c>
      <c r="D4" s="10" t="s">
        <v>11</v>
      </c>
      <c r="E4" s="6"/>
      <c r="V4" s="1">
        <v>-35000</v>
      </c>
      <c r="W4" s="18">
        <f t="shared" si="0"/>
        <v>1.2685881076145517E-2</v>
      </c>
    </row>
    <row r="5" spans="1:23">
      <c r="A5" s="13"/>
      <c r="C5" s="8"/>
      <c r="D5" s="8"/>
      <c r="V5" s="1">
        <v>-30000</v>
      </c>
      <c r="W5" s="18">
        <f t="shared" si="0"/>
        <v>1.7872326414736177E-2</v>
      </c>
    </row>
    <row r="6" spans="1:23">
      <c r="A6" s="14" t="s">
        <v>31</v>
      </c>
      <c r="C6" s="1" t="s">
        <v>18</v>
      </c>
      <c r="V6" s="1">
        <v>-25000</v>
      </c>
      <c r="W6" s="18">
        <f t="shared" si="0"/>
        <v>2.0725871806062144E-2</v>
      </c>
    </row>
    <row r="7" spans="1:23">
      <c r="A7" s="13" t="s">
        <v>3</v>
      </c>
      <c r="C7" s="1">
        <v>49399.002200000003</v>
      </c>
      <c r="V7" s="1">
        <v>-20000</v>
      </c>
      <c r="W7" s="18">
        <f t="shared" si="0"/>
        <v>2.1246517250123421E-2</v>
      </c>
    </row>
    <row r="8" spans="1:23">
      <c r="A8" s="13" t="s">
        <v>15</v>
      </c>
      <c r="C8" s="1">
        <v>0.26668725999999998</v>
      </c>
      <c r="V8" s="1">
        <v>-15000</v>
      </c>
      <c r="W8" s="18">
        <f t="shared" si="0"/>
        <v>1.9434262746920009E-2</v>
      </c>
    </row>
    <row r="9" spans="1:23">
      <c r="A9" s="13"/>
      <c r="V9" s="1">
        <v>-10000</v>
      </c>
      <c r="W9" s="18">
        <f t="shared" si="0"/>
        <v>1.5289108296451904E-2</v>
      </c>
    </row>
    <row r="10" spans="1:23" ht="13.5" thickBot="1">
      <c r="A10" s="13"/>
      <c r="C10" s="16" t="s">
        <v>37</v>
      </c>
      <c r="D10" s="16" t="s">
        <v>39</v>
      </c>
      <c r="E10" s="7"/>
      <c r="V10" s="1">
        <v>-5000</v>
      </c>
      <c r="W10" s="18">
        <f t="shared" si="0"/>
        <v>8.8110538987191053E-3</v>
      </c>
    </row>
    <row r="11" spans="1:23">
      <c r="A11" s="13" t="s">
        <v>32</v>
      </c>
      <c r="C11" s="13">
        <f>INTERCEPT(G31:G988,F31:F988)</f>
        <v>-2.1098864242756754E-3</v>
      </c>
      <c r="D11" s="24">
        <f>+E11*F11</f>
        <v>9.9553721615811984E-8</v>
      </c>
      <c r="E11" s="27">
        <v>0.99553721615811985</v>
      </c>
      <c r="F11" s="25">
        <v>9.9999999999999995E-8</v>
      </c>
      <c r="V11" s="1">
        <v>0</v>
      </c>
      <c r="W11" s="18">
        <f t="shared" si="0"/>
        <v>9.9553721615811984E-8</v>
      </c>
    </row>
    <row r="12" spans="1:23">
      <c r="A12" s="13" t="s">
        <v>33</v>
      </c>
      <c r="C12" s="1">
        <f>SLOPE(G31:G988,F31:F988)</f>
        <v>-2.5370668028488552E-6</v>
      </c>
      <c r="D12" s="24">
        <f>+E12*F12</f>
        <v>-1.9954808637259669E-6</v>
      </c>
      <c r="E12" s="28">
        <v>-19.954808637259671</v>
      </c>
      <c r="F12" s="25">
        <v>9.9999999999999995E-8</v>
      </c>
      <c r="V12" s="1">
        <v>5000</v>
      </c>
      <c r="W12" s="18">
        <f t="shared" si="0"/>
        <v>-1.1143754738540564E-2</v>
      </c>
    </row>
    <row r="13" spans="1:23" ht="13.5" thickBot="1">
      <c r="A13" s="13" t="s">
        <v>34</v>
      </c>
      <c r="D13" s="24">
        <f>+E13*F13</f>
        <v>-4.6657998945293827E-11</v>
      </c>
      <c r="E13" s="29">
        <v>-4.6657998945293828</v>
      </c>
      <c r="F13" s="25">
        <v>9.9999999999999994E-12</v>
      </c>
      <c r="V13" s="1">
        <v>10000</v>
      </c>
      <c r="W13" s="18">
        <f t="shared" si="0"/>
        <v>-2.4620508978067435E-2</v>
      </c>
    </row>
    <row r="14" spans="1:23">
      <c r="A14" s="13" t="s">
        <v>35</v>
      </c>
      <c r="E14" s="1">
        <f>SUM(S21:S988)</f>
        <v>3.6113905450540227E-3</v>
      </c>
      <c r="V14" s="1">
        <v>15000</v>
      </c>
      <c r="W14" s="18">
        <f t="shared" si="0"/>
        <v>-4.0430163164858993E-2</v>
      </c>
    </row>
    <row r="15" spans="1:23" ht="13.5" thickBot="1">
      <c r="A15" s="15" t="s">
        <v>36</v>
      </c>
      <c r="C15" s="1">
        <v>53377.933900000004</v>
      </c>
      <c r="E15" s="26" t="s">
        <v>38</v>
      </c>
      <c r="F15" s="20"/>
      <c r="V15" s="1">
        <v>20000</v>
      </c>
      <c r="W15" s="18">
        <f t="shared" si="0"/>
        <v>-5.8572717298915257E-2</v>
      </c>
    </row>
    <row r="16" spans="1:23">
      <c r="A16" s="14" t="s">
        <v>13</v>
      </c>
      <c r="C16" s="1">
        <f>C8+C12</f>
        <v>0.26668472293319712</v>
      </c>
      <c r="D16" s="1">
        <f>+C8+D12+2*D13*MAX(F21:F1340)</f>
        <v>0.26668387224444773</v>
      </c>
      <c r="E16" s="8">
        <v>49399.001799999998</v>
      </c>
      <c r="F16" s="8">
        <v>8.0000000000000004E-4</v>
      </c>
      <c r="V16" s="1">
        <v>25000</v>
      </c>
      <c r="W16" s="18">
        <f t="shared" si="0"/>
        <v>-7.9048171380236204E-2</v>
      </c>
    </row>
    <row r="17" spans="1:31" ht="13.5" thickBot="1">
      <c r="A17" s="13"/>
      <c r="C17" s="7"/>
      <c r="E17" s="1">
        <v>0.26668637000000001</v>
      </c>
      <c r="F17" s="1">
        <v>3.5999999999999999E-7</v>
      </c>
    </row>
    <row r="18" spans="1:31" ht="13.5" thickBot="1">
      <c r="A18" s="14" t="s">
        <v>12</v>
      </c>
      <c r="B18" s="5"/>
      <c r="C18" s="9">
        <f>C15</f>
        <v>53377.933900000004</v>
      </c>
      <c r="D18" s="10">
        <f>D16</f>
        <v>0.26668387224444773</v>
      </c>
      <c r="E18" s="18">
        <v>-2.07E-11</v>
      </c>
      <c r="F18" s="18">
        <v>7.9999999999999998E-12</v>
      </c>
    </row>
    <row r="19" spans="1:31">
      <c r="A19" s="1" t="s">
        <v>48</v>
      </c>
      <c r="C19" s="8">
        <f>COUNT(C21:C945)</f>
        <v>29</v>
      </c>
      <c r="D19" s="8"/>
      <c r="H19" s="1" t="s">
        <v>22</v>
      </c>
      <c r="J19" s="1" t="s">
        <v>23</v>
      </c>
      <c r="K19" s="1" t="s">
        <v>24</v>
      </c>
    </row>
    <row r="20" spans="1:31" ht="15" thickBot="1">
      <c r="A20" s="11" t="s">
        <v>19</v>
      </c>
      <c r="B20" s="11" t="s">
        <v>21</v>
      </c>
      <c r="C20" s="11" t="s">
        <v>20</v>
      </c>
      <c r="D20" s="11" t="s">
        <v>4</v>
      </c>
      <c r="E20" s="11" t="s">
        <v>10</v>
      </c>
      <c r="F20" s="11" t="s">
        <v>9</v>
      </c>
      <c r="G20" s="11" t="s">
        <v>14</v>
      </c>
      <c r="H20" s="12" t="s">
        <v>8</v>
      </c>
      <c r="I20" s="12" t="s">
        <v>41</v>
      </c>
      <c r="J20" s="12" t="s">
        <v>55</v>
      </c>
      <c r="K20" s="12" t="s">
        <v>47</v>
      </c>
      <c r="L20" s="12" t="s">
        <v>56</v>
      </c>
      <c r="M20" s="12" t="s">
        <v>46</v>
      </c>
      <c r="N20" s="12" t="s">
        <v>27</v>
      </c>
      <c r="O20" s="11" t="s">
        <v>28</v>
      </c>
      <c r="P20" s="11" t="s">
        <v>25</v>
      </c>
      <c r="Q20" s="11" t="s">
        <v>197</v>
      </c>
      <c r="R20" s="11" t="s">
        <v>199</v>
      </c>
      <c r="S20" s="11" t="s">
        <v>198</v>
      </c>
      <c r="T20" s="176" t="s">
        <v>200</v>
      </c>
    </row>
    <row r="21" spans="1:31">
      <c r="A21" s="8" t="s">
        <v>40</v>
      </c>
      <c r="B21" s="21" t="s">
        <v>54</v>
      </c>
      <c r="C21" s="8">
        <v>37736.908000000003</v>
      </c>
      <c r="D21" s="21" t="s">
        <v>11</v>
      </c>
      <c r="E21" s="8">
        <f t="shared" ref="E21:E28" si="1">(C21-C$7)/C$8</f>
        <v>-43729.476241197277</v>
      </c>
      <c r="F21" s="8">
        <f t="shared" ref="F21:F28" si="2">ROUND(2*E21,0)/2</f>
        <v>-43729.5</v>
      </c>
      <c r="G21" s="8">
        <f t="shared" ref="G21:G28" si="3">C21-(C$7+C$8*F21)</f>
        <v>6.3361700013047084E-3</v>
      </c>
      <c r="H21" s="8"/>
      <c r="I21" s="8">
        <f t="shared" ref="I21:I28" si="4">+G21</f>
        <v>6.3361700013047084E-3</v>
      </c>
      <c r="J21" s="8"/>
      <c r="K21" s="8"/>
      <c r="L21" s="8"/>
      <c r="M21" s="8"/>
      <c r="N21" s="8"/>
      <c r="O21" s="22">
        <f t="shared" ref="O21:O49" si="5">D$11+D$12*F21+D$13*F21^2</f>
        <v>-1.9611729446161186E-3</v>
      </c>
      <c r="P21" s="4">
        <f t="shared" ref="P21:P28" si="6">C21-15018.5</f>
        <v>22718.408000000003</v>
      </c>
      <c r="Q21" s="8">
        <f t="shared" ref="Q21:Q28" si="7">+(G21-O21)^2</f>
        <v>6.8845899962222105E-5</v>
      </c>
      <c r="R21" s="8">
        <v>0.3</v>
      </c>
      <c r="S21" s="1">
        <f t="shared" ref="S21:S28" si="8">+Q21*R21</f>
        <v>2.0653769988666631E-5</v>
      </c>
      <c r="T21" s="8"/>
    </row>
    <row r="22" spans="1:31">
      <c r="A22" s="1" t="s">
        <v>40</v>
      </c>
      <c r="B22" s="19" t="s">
        <v>54</v>
      </c>
      <c r="C22" s="1">
        <v>37751.851000000002</v>
      </c>
      <c r="D22" s="19" t="s">
        <v>11</v>
      </c>
      <c r="E22" s="1">
        <f t="shared" si="1"/>
        <v>-43673.444318262525</v>
      </c>
      <c r="F22" s="8">
        <f t="shared" si="2"/>
        <v>-43673.5</v>
      </c>
      <c r="G22" s="1">
        <f t="shared" si="3"/>
        <v>1.4849610000965185E-2</v>
      </c>
      <c r="I22" s="1">
        <f t="shared" si="4"/>
        <v>1.4849610000965185E-2</v>
      </c>
      <c r="O22" s="22">
        <f t="shared" si="5"/>
        <v>-1.8445491244031137E-3</v>
      </c>
      <c r="P22" s="4">
        <f t="shared" si="6"/>
        <v>22733.351000000002</v>
      </c>
      <c r="Q22" s="1">
        <f t="shared" si="7"/>
        <v>2.7869494890311766E-4</v>
      </c>
      <c r="R22" s="1">
        <v>0.3</v>
      </c>
      <c r="S22" s="1">
        <f t="shared" si="8"/>
        <v>8.3608484670935293E-5</v>
      </c>
    </row>
    <row r="23" spans="1:31">
      <c r="A23" s="1" t="s">
        <v>40</v>
      </c>
      <c r="B23" s="19" t="s">
        <v>53</v>
      </c>
      <c r="C23" s="1">
        <v>37761.834000000003</v>
      </c>
      <c r="D23" s="19" t="s">
        <v>11</v>
      </c>
      <c r="E23" s="1">
        <f t="shared" si="1"/>
        <v>-43636.010959053689</v>
      </c>
      <c r="F23" s="8">
        <f t="shared" si="2"/>
        <v>-43636</v>
      </c>
      <c r="G23" s="1">
        <f t="shared" si="3"/>
        <v>-2.9226400001789443E-3</v>
      </c>
      <c r="I23" s="1">
        <f t="shared" si="4"/>
        <v>-2.9226400001789443E-3</v>
      </c>
      <c r="O23" s="22">
        <f t="shared" si="5"/>
        <v>-1.7666164108335464E-3</v>
      </c>
      <c r="P23" s="4">
        <f t="shared" si="6"/>
        <v>22743.334000000003</v>
      </c>
      <c r="Q23" s="1">
        <f t="shared" si="7"/>
        <v>1.3363905391230173E-6</v>
      </c>
      <c r="R23" s="1">
        <v>0.3</v>
      </c>
      <c r="S23" s="1">
        <f t="shared" si="8"/>
        <v>4.0091716173690516E-7</v>
      </c>
    </row>
    <row r="24" spans="1:31">
      <c r="A24" s="1" t="s">
        <v>40</v>
      </c>
      <c r="B24" s="19" t="s">
        <v>53</v>
      </c>
      <c r="C24" s="1">
        <v>37781.832000000002</v>
      </c>
      <c r="D24" s="19" t="s">
        <v>11</v>
      </c>
      <c r="E24" s="1">
        <f t="shared" si="1"/>
        <v>-43561.024249902308</v>
      </c>
      <c r="F24" s="8">
        <f t="shared" si="2"/>
        <v>-43561</v>
      </c>
      <c r="G24" s="1">
        <f t="shared" si="3"/>
        <v>-6.4671400032239035E-3</v>
      </c>
      <c r="I24" s="1">
        <f t="shared" si="4"/>
        <v>-6.4671400032239035E-3</v>
      </c>
      <c r="O24" s="22">
        <f t="shared" si="5"/>
        <v>-1.6111446605605317E-3</v>
      </c>
      <c r="P24" s="4">
        <f t="shared" si="6"/>
        <v>22763.332000000002</v>
      </c>
      <c r="Q24" s="1">
        <f t="shared" si="7"/>
        <v>2.3580690767968356E-5</v>
      </c>
      <c r="R24" s="1">
        <v>0.3</v>
      </c>
      <c r="S24" s="1">
        <f t="shared" si="8"/>
        <v>7.0742072303905069E-6</v>
      </c>
    </row>
    <row r="25" spans="1:31">
      <c r="A25" s="1" t="s">
        <v>40</v>
      </c>
      <c r="B25" s="19" t="s">
        <v>54</v>
      </c>
      <c r="C25" s="1">
        <v>37785.699999999997</v>
      </c>
      <c r="D25" s="19" t="s">
        <v>11</v>
      </c>
      <c r="E25" s="1">
        <f t="shared" si="1"/>
        <v>-43546.520369964455</v>
      </c>
      <c r="F25" s="8">
        <f t="shared" si="2"/>
        <v>-43546.5</v>
      </c>
      <c r="G25" s="1">
        <f t="shared" si="3"/>
        <v>-5.4324100055964664E-3</v>
      </c>
      <c r="I25" s="1">
        <f t="shared" si="4"/>
        <v>-5.4324100055964664E-3</v>
      </c>
      <c r="O25" s="22">
        <f t="shared" si="5"/>
        <v>-1.5811473392592229E-3</v>
      </c>
      <c r="P25" s="4">
        <f t="shared" si="6"/>
        <v>22767.199999999997</v>
      </c>
      <c r="Q25" s="1">
        <f t="shared" si="7"/>
        <v>1.4832224125123054E-5</v>
      </c>
      <c r="R25" s="1">
        <v>0.3</v>
      </c>
      <c r="S25" s="1">
        <f t="shared" si="8"/>
        <v>4.449667237536916E-6</v>
      </c>
      <c r="T25" s="177"/>
    </row>
    <row r="26" spans="1:31">
      <c r="A26" s="1" t="s">
        <v>40</v>
      </c>
      <c r="B26" s="19" t="s">
        <v>53</v>
      </c>
      <c r="C26" s="1">
        <v>37787.699999999997</v>
      </c>
      <c r="D26" s="19" t="s">
        <v>11</v>
      </c>
      <c r="E26" s="1">
        <f t="shared" si="1"/>
        <v>-43539.020949107231</v>
      </c>
      <c r="F26" s="8">
        <f t="shared" si="2"/>
        <v>-43539</v>
      </c>
      <c r="G26" s="1">
        <f t="shared" si="3"/>
        <v>-5.5868600029498339E-3</v>
      </c>
      <c r="I26" s="1">
        <f t="shared" si="4"/>
        <v>-5.5868600029498339E-3</v>
      </c>
      <c r="O26" s="22">
        <f t="shared" si="5"/>
        <v>-1.565639181983533E-3</v>
      </c>
      <c r="P26" s="4">
        <f t="shared" si="6"/>
        <v>22769.199999999997</v>
      </c>
      <c r="Q26" s="1">
        <f t="shared" si="7"/>
        <v>1.617021689097289E-5</v>
      </c>
      <c r="R26" s="1">
        <v>0.3</v>
      </c>
      <c r="S26" s="1">
        <f t="shared" si="8"/>
        <v>4.8510650672918668E-6</v>
      </c>
      <c r="T26" s="177"/>
    </row>
    <row r="27" spans="1:31">
      <c r="A27" s="1" t="s">
        <v>40</v>
      </c>
      <c r="B27" s="19" t="s">
        <v>54</v>
      </c>
      <c r="C27" s="1">
        <v>37789.701000000001</v>
      </c>
      <c r="D27" s="19" t="s">
        <v>11</v>
      </c>
      <c r="E27" s="1">
        <f t="shared" si="1"/>
        <v>-43531.517778539564</v>
      </c>
      <c r="F27" s="8">
        <f t="shared" si="2"/>
        <v>-43531.5</v>
      </c>
      <c r="G27" s="1">
        <f t="shared" si="3"/>
        <v>-4.7413100037374534E-3</v>
      </c>
      <c r="I27" s="1">
        <f t="shared" si="4"/>
        <v>-4.7413100037374534E-3</v>
      </c>
      <c r="O27" s="22">
        <f t="shared" si="5"/>
        <v>-1.5501362737327384E-3</v>
      </c>
      <c r="P27" s="4">
        <f t="shared" si="6"/>
        <v>22771.201000000001</v>
      </c>
      <c r="Q27" s="1">
        <f t="shared" si="7"/>
        <v>1.0183589775072205E-5</v>
      </c>
      <c r="R27" s="1">
        <v>0.3</v>
      </c>
      <c r="S27" s="1">
        <f t="shared" si="8"/>
        <v>3.0550769325216613E-6</v>
      </c>
      <c r="T27" s="177"/>
    </row>
    <row r="28" spans="1:31">
      <c r="A28" s="1" t="s">
        <v>40</v>
      </c>
      <c r="B28" s="19" t="s">
        <v>54</v>
      </c>
      <c r="C28" s="1">
        <v>37790.769999999997</v>
      </c>
      <c r="D28" s="19" t="s">
        <v>11</v>
      </c>
      <c r="E28" s="1">
        <f t="shared" si="1"/>
        <v>-43527.50933809139</v>
      </c>
      <c r="F28" s="8">
        <f t="shared" si="2"/>
        <v>-43527.5</v>
      </c>
      <c r="G28" s="1">
        <f t="shared" si="3"/>
        <v>-2.4903500088839792E-3</v>
      </c>
      <c r="I28" s="1">
        <f t="shared" si="4"/>
        <v>-2.4903500088839792E-3</v>
      </c>
      <c r="M28" s="8"/>
      <c r="N28" s="8">
        <f>+C$11+C$12*F28</f>
        <v>0.10832228883672787</v>
      </c>
      <c r="O28" s="22">
        <f t="shared" si="5"/>
        <v>-1.5418702022669262E-3</v>
      </c>
      <c r="P28" s="4">
        <f t="shared" si="6"/>
        <v>22772.269999999997</v>
      </c>
      <c r="Q28" s="1">
        <f t="shared" si="7"/>
        <v>8.9961394356032225E-7</v>
      </c>
      <c r="R28" s="1">
        <v>0.3</v>
      </c>
      <c r="S28" s="1">
        <f t="shared" si="8"/>
        <v>2.6988418306809664E-7</v>
      </c>
      <c r="T28" s="177"/>
    </row>
    <row r="29" spans="1:31">
      <c r="A29" s="1" t="s">
        <v>7</v>
      </c>
      <c r="B29" s="19"/>
      <c r="C29" s="1">
        <v>46505.442000000003</v>
      </c>
      <c r="E29" s="1">
        <f t="shared" ref="E29:E49" si="9">(C29-C$7)/C$8</f>
        <v>-10850.012857757059</v>
      </c>
      <c r="F29" s="8">
        <f t="shared" ref="F29:F49" si="10">ROUND(2*E29,0)/2</f>
        <v>-10850</v>
      </c>
      <c r="G29" s="1">
        <f t="shared" ref="G29:G39" si="11">C29-(C$7+C$8*F29)</f>
        <v>-3.4289999966858886E-3</v>
      </c>
      <c r="H29" s="1">
        <f>G29</f>
        <v>-3.4289999966858886E-3</v>
      </c>
      <c r="M29" s="8"/>
      <c r="N29" s="8">
        <f t="shared" ref="N29:N49" si="12">+C$11+C$12*F29</f>
        <v>2.5417288386634405E-2</v>
      </c>
      <c r="O29" s="22">
        <f t="shared" si="5"/>
        <v>1.6158370644311006E-2</v>
      </c>
      <c r="P29" s="4">
        <f t="shared" ref="P29:P49" si="13">C29-15018.5</f>
        <v>31486.942000000003</v>
      </c>
      <c r="Q29" s="1">
        <f t="shared" ref="Q29:Q41" si="14">+(G29-O29)^2</f>
        <v>3.8366508862778707E-4</v>
      </c>
      <c r="R29" s="1">
        <v>0.3</v>
      </c>
      <c r="S29" s="1">
        <f t="shared" ref="S29:S41" si="15">+Q29*R29</f>
        <v>1.1509952658833612E-4</v>
      </c>
      <c r="T29" s="177"/>
    </row>
    <row r="30" spans="1:31">
      <c r="A30" s="1" t="s">
        <v>43</v>
      </c>
      <c r="B30" s="19" t="s">
        <v>54</v>
      </c>
      <c r="C30" s="1">
        <v>46505.442000000003</v>
      </c>
      <c r="E30" s="1">
        <f t="shared" si="9"/>
        <v>-10850.012857757059</v>
      </c>
      <c r="F30" s="8">
        <f t="shared" si="10"/>
        <v>-10850</v>
      </c>
      <c r="M30" s="8"/>
      <c r="N30" s="8">
        <f t="shared" si="12"/>
        <v>2.5417288386634405E-2</v>
      </c>
      <c r="O30" s="22">
        <f t="shared" si="5"/>
        <v>1.6158370644311006E-2</v>
      </c>
      <c r="P30" s="4">
        <f t="shared" si="13"/>
        <v>31486.942000000003</v>
      </c>
      <c r="Q30" s="1">
        <f>+(T30-O30)^2</f>
        <v>3.8366508862778707E-4</v>
      </c>
      <c r="R30" s="1">
        <v>0.3</v>
      </c>
      <c r="S30" s="1">
        <f t="shared" si="15"/>
        <v>1.1509952658833612E-4</v>
      </c>
      <c r="T30" s="177">
        <f>C30-(C$7+C$8*F30)</f>
        <v>-3.4289999966858886E-3</v>
      </c>
      <c r="AB30" s="1">
        <v>6</v>
      </c>
      <c r="AC30" s="1" t="s">
        <v>42</v>
      </c>
      <c r="AE30" s="1" t="s">
        <v>44</v>
      </c>
    </row>
    <row r="31" spans="1:31">
      <c r="A31" s="1" t="s">
        <v>40</v>
      </c>
      <c r="B31" s="19" t="s">
        <v>54</v>
      </c>
      <c r="C31" s="1">
        <v>47609.404999999999</v>
      </c>
      <c r="D31" s="19" t="s">
        <v>11</v>
      </c>
      <c r="E31" s="1">
        <f t="shared" si="9"/>
        <v>-6710.4712838551186</v>
      </c>
      <c r="F31" s="8">
        <f t="shared" si="10"/>
        <v>-6710.5</v>
      </c>
      <c r="G31" s="1">
        <f t="shared" si="11"/>
        <v>7.6582299952860922E-3</v>
      </c>
      <c r="I31" s="1">
        <f>+G31</f>
        <v>7.6582299952860922E-3</v>
      </c>
      <c r="M31" s="8"/>
      <c r="N31" s="8">
        <f t="shared" si="12"/>
        <v>1.4915100356241568E-2</v>
      </c>
      <c r="O31" s="22">
        <f t="shared" si="5"/>
        <v>1.1289726392604491E-2</v>
      </c>
      <c r="P31" s="4">
        <f t="shared" si="13"/>
        <v>32590.904999999999</v>
      </c>
      <c r="Q31" s="1">
        <f t="shared" si="14"/>
        <v>1.3187766083736506E-5</v>
      </c>
      <c r="R31" s="1">
        <v>0.3</v>
      </c>
      <c r="S31" s="1">
        <f t="shared" si="15"/>
        <v>3.9563298251209519E-6</v>
      </c>
      <c r="T31" s="177"/>
    </row>
    <row r="32" spans="1:31">
      <c r="A32" s="1" t="s">
        <v>6</v>
      </c>
      <c r="B32" s="19" t="s">
        <v>54</v>
      </c>
      <c r="C32" s="1">
        <v>49397.000599999999</v>
      </c>
      <c r="D32" s="1">
        <v>2.9999999999999997E-4</v>
      </c>
      <c r="E32" s="1">
        <f t="shared" si="9"/>
        <v>-7.5054203939222166</v>
      </c>
      <c r="F32" s="8">
        <f t="shared" si="10"/>
        <v>-7.5</v>
      </c>
      <c r="G32" s="1">
        <f t="shared" si="11"/>
        <v>-1.4455500058829784E-3</v>
      </c>
      <c r="J32" s="1">
        <f>G32</f>
        <v>-1.4455500058829784E-3</v>
      </c>
      <c r="M32" s="8"/>
      <c r="N32" s="8">
        <f t="shared" si="12"/>
        <v>-2.0908584232543089E-3</v>
      </c>
      <c r="O32" s="22">
        <f t="shared" si="5"/>
        <v>1.5063035687119892E-5</v>
      </c>
      <c r="P32" s="4">
        <f t="shared" si="13"/>
        <v>34378.500599999999</v>
      </c>
      <c r="Q32" s="1">
        <f t="shared" si="14"/>
        <v>2.1333904572046539E-6</v>
      </c>
      <c r="R32" s="1">
        <v>1</v>
      </c>
      <c r="S32" s="1">
        <f t="shared" si="15"/>
        <v>2.1333904572046539E-6</v>
      </c>
      <c r="T32" s="177"/>
    </row>
    <row r="33" spans="1:20">
      <c r="A33" s="1" t="s">
        <v>6</v>
      </c>
      <c r="B33" s="19" t="s">
        <v>53</v>
      </c>
      <c r="C33" s="1">
        <v>49399.002200000003</v>
      </c>
      <c r="D33" s="1">
        <v>5.0000000000000001E-4</v>
      </c>
      <c r="E33" s="1">
        <f t="shared" si="9"/>
        <v>0</v>
      </c>
      <c r="F33" s="8">
        <f t="shared" si="10"/>
        <v>0</v>
      </c>
      <c r="G33" s="1">
        <f t="shared" si="11"/>
        <v>0</v>
      </c>
      <c r="J33" s="1">
        <f>G33</f>
        <v>0</v>
      </c>
      <c r="M33" s="8"/>
      <c r="N33" s="8">
        <f t="shared" si="12"/>
        <v>-2.1098864242756754E-3</v>
      </c>
      <c r="O33" s="22">
        <f t="shared" si="5"/>
        <v>9.9553721615811984E-8</v>
      </c>
      <c r="P33" s="4">
        <f t="shared" si="13"/>
        <v>34380.502200000003</v>
      </c>
      <c r="Q33" s="1">
        <f t="shared" si="14"/>
        <v>9.9109434875585901E-15</v>
      </c>
      <c r="R33" s="1">
        <v>0.5</v>
      </c>
      <c r="S33" s="1">
        <f t="shared" si="15"/>
        <v>4.9554717437792951E-15</v>
      </c>
      <c r="T33" s="177"/>
    </row>
    <row r="34" spans="1:20">
      <c r="A34" s="1" t="s">
        <v>6</v>
      </c>
      <c r="B34" s="19" t="s">
        <v>53</v>
      </c>
      <c r="C34" s="1">
        <v>49482.743999999999</v>
      </c>
      <c r="D34" s="1">
        <v>1E-4</v>
      </c>
      <c r="E34" s="1">
        <f t="shared" si="9"/>
        <v>314.00750077073855</v>
      </c>
      <c r="F34" s="8">
        <f t="shared" si="10"/>
        <v>314</v>
      </c>
      <c r="G34" s="1">
        <f t="shared" si="11"/>
        <v>2.0003599929623306E-3</v>
      </c>
      <c r="J34" s="1">
        <f>G34</f>
        <v>2.0003599929623306E-3</v>
      </c>
      <c r="M34" s="8"/>
      <c r="N34" s="8">
        <f t="shared" si="12"/>
        <v>-2.9065254003702158E-3</v>
      </c>
      <c r="O34" s="22">
        <f t="shared" si="5"/>
        <v>-6.3108172955234803E-4</v>
      </c>
      <c r="P34" s="4">
        <f t="shared" si="13"/>
        <v>34464.243999999999</v>
      </c>
      <c r="Q34" s="1">
        <f t="shared" si="14"/>
        <v>6.9244855389910194E-6</v>
      </c>
      <c r="R34" s="1">
        <v>1</v>
      </c>
      <c r="S34" s="1">
        <f t="shared" si="15"/>
        <v>6.9244855389910194E-6</v>
      </c>
      <c r="T34" s="177"/>
    </row>
    <row r="35" spans="1:20">
      <c r="A35" s="1" t="s">
        <v>6</v>
      </c>
      <c r="B35" s="19" t="s">
        <v>54</v>
      </c>
      <c r="C35" s="1">
        <v>49482.874000000003</v>
      </c>
      <c r="D35" s="1">
        <v>6.9999999999999999E-4</v>
      </c>
      <c r="E35" s="1">
        <f t="shared" si="9"/>
        <v>314.49496312647557</v>
      </c>
      <c r="F35" s="8">
        <f t="shared" si="10"/>
        <v>314.5</v>
      </c>
      <c r="G35" s="1">
        <f t="shared" si="11"/>
        <v>-1.3432699997792952E-3</v>
      </c>
      <c r="J35" s="1">
        <f>G35</f>
        <v>-1.3432699997792952E-3</v>
      </c>
      <c r="M35" s="8"/>
      <c r="N35" s="8">
        <f t="shared" si="12"/>
        <v>-2.9077939337716404E-3</v>
      </c>
      <c r="O35" s="22">
        <f t="shared" si="5"/>
        <v>-6.3209413226037955E-4</v>
      </c>
      <c r="P35" s="4">
        <f t="shared" si="13"/>
        <v>34464.374000000003</v>
      </c>
      <c r="Q35" s="1">
        <f t="shared" si="14"/>
        <v>5.0577111454128224E-7</v>
      </c>
      <c r="R35" s="1">
        <v>0.5</v>
      </c>
      <c r="S35" s="1">
        <f t="shared" si="15"/>
        <v>2.5288555727064112E-7</v>
      </c>
      <c r="T35" s="177"/>
    </row>
    <row r="36" spans="1:20">
      <c r="A36" s="1" t="s">
        <v>6</v>
      </c>
      <c r="B36" s="19" t="s">
        <v>53</v>
      </c>
      <c r="C36" s="1">
        <v>49485.671000000002</v>
      </c>
      <c r="D36" s="1">
        <v>1.2999999999999999E-3</v>
      </c>
      <c r="E36" s="1">
        <f t="shared" si="9"/>
        <v>324.98290319529877</v>
      </c>
      <c r="F36" s="8">
        <f t="shared" si="10"/>
        <v>325</v>
      </c>
      <c r="G36" s="1">
        <f t="shared" si="11"/>
        <v>-4.5594999974127859E-3</v>
      </c>
      <c r="J36" s="1">
        <f>G36</f>
        <v>-4.5594999974127859E-3</v>
      </c>
      <c r="M36" s="8"/>
      <c r="N36" s="8">
        <f t="shared" si="12"/>
        <v>-2.9344331352015533E-3</v>
      </c>
      <c r="O36" s="22">
        <f t="shared" si="5"/>
        <v>-6.5335997812792008E-4</v>
      </c>
      <c r="P36" s="4">
        <f t="shared" si="13"/>
        <v>34467.171000000002</v>
      </c>
      <c r="Q36" s="1">
        <f t="shared" si="14"/>
        <v>1.5257929850258773E-5</v>
      </c>
      <c r="R36" s="1">
        <v>0.2</v>
      </c>
      <c r="S36" s="1">
        <f t="shared" si="15"/>
        <v>3.0515859700517548E-6</v>
      </c>
      <c r="T36" s="177"/>
    </row>
    <row r="37" spans="1:20">
      <c r="A37" s="1" t="s">
        <v>2</v>
      </c>
      <c r="B37" s="19"/>
      <c r="C37" s="1">
        <v>51288.860999999997</v>
      </c>
      <c r="E37" s="1">
        <f t="shared" si="9"/>
        <v>7086.4232509644244</v>
      </c>
      <c r="F37" s="8">
        <f t="shared" si="10"/>
        <v>7086.5</v>
      </c>
      <c r="G37" s="1">
        <f t="shared" si="11"/>
        <v>-2.0467990005272441E-2</v>
      </c>
      <c r="H37" s="1">
        <f>G37</f>
        <v>-2.0467990005272441E-2</v>
      </c>
      <c r="M37" s="8"/>
      <c r="N37" s="8">
        <f t="shared" si="12"/>
        <v>-2.0088810322664089E-2</v>
      </c>
      <c r="O37" s="22">
        <f t="shared" si="5"/>
        <v>-1.6483969478927205E-2</v>
      </c>
      <c r="P37" s="4">
        <f t="shared" si="13"/>
        <v>36270.360999999997</v>
      </c>
      <c r="Q37" s="1">
        <f t="shared" si="14"/>
        <v>1.5872419554340173E-5</v>
      </c>
      <c r="R37" s="1">
        <v>0.2</v>
      </c>
      <c r="S37" s="1">
        <f t="shared" si="15"/>
        <v>3.1744839108680348E-6</v>
      </c>
      <c r="T37" s="177"/>
    </row>
    <row r="38" spans="1:20">
      <c r="A38" s="1" t="s">
        <v>45</v>
      </c>
      <c r="B38" s="19"/>
      <c r="C38" s="2">
        <v>51948.91084636841</v>
      </c>
      <c r="D38" s="1">
        <v>2.9999999999999997E-4</v>
      </c>
      <c r="E38" s="1">
        <f t="shared" si="9"/>
        <v>9561.4190432959094</v>
      </c>
      <c r="F38" s="8">
        <f t="shared" si="10"/>
        <v>9561.5</v>
      </c>
      <c r="G38" s="3">
        <f t="shared" si="11"/>
        <v>-2.1590121592453215E-2</v>
      </c>
      <c r="L38" s="1">
        <f>G38</f>
        <v>-2.1590121592453215E-2</v>
      </c>
      <c r="N38" s="8">
        <f t="shared" si="12"/>
        <v>-2.6368050659715005E-2</v>
      </c>
      <c r="O38" s="22">
        <f t="shared" si="5"/>
        <v>-2.334527147359107E-2</v>
      </c>
      <c r="P38" s="4">
        <f t="shared" si="13"/>
        <v>36930.41084636841</v>
      </c>
      <c r="Q38" s="1">
        <f t="shared" si="14"/>
        <v>3.0805511052582254E-6</v>
      </c>
      <c r="R38" s="1">
        <v>1</v>
      </c>
      <c r="S38" s="1">
        <f t="shared" si="15"/>
        <v>3.0805511052582254E-6</v>
      </c>
      <c r="T38" s="177"/>
    </row>
    <row r="39" spans="1:20">
      <c r="A39" s="17" t="s">
        <v>26</v>
      </c>
      <c r="B39" s="19"/>
      <c r="C39" s="1">
        <v>51960.912400000001</v>
      </c>
      <c r="D39" s="1">
        <v>2.0000000000000001E-4</v>
      </c>
      <c r="E39" s="1">
        <f t="shared" si="9"/>
        <v>9606.4213941078342</v>
      </c>
      <c r="F39" s="8">
        <f t="shared" si="10"/>
        <v>9606.5</v>
      </c>
      <c r="G39" s="1">
        <f t="shared" si="11"/>
        <v>-2.0963189999747556E-2</v>
      </c>
      <c r="K39" s="1">
        <f>G39</f>
        <v>-2.0963189999747556E-2</v>
      </c>
      <c r="N39" s="8">
        <f t="shared" si="12"/>
        <v>-2.6482218665843202E-2</v>
      </c>
      <c r="O39" s="22">
        <f t="shared" si="5"/>
        <v>-2.3475313436028992E-2</v>
      </c>
      <c r="P39" s="4">
        <f t="shared" si="13"/>
        <v>36942.412400000001</v>
      </c>
      <c r="Q39" s="1">
        <f t="shared" si="14"/>
        <v>6.310764159114451E-6</v>
      </c>
      <c r="R39" s="1">
        <v>1</v>
      </c>
      <c r="S39" s="1">
        <f t="shared" si="15"/>
        <v>6.310764159114451E-6</v>
      </c>
      <c r="T39" s="177"/>
    </row>
    <row r="40" spans="1:20">
      <c r="A40" s="1" t="s">
        <v>49</v>
      </c>
      <c r="B40" s="19"/>
      <c r="C40" s="30">
        <v>52704.504999999997</v>
      </c>
      <c r="D40" s="30">
        <v>5.9999999999999995E-4</v>
      </c>
      <c r="E40" s="1">
        <f t="shared" si="9"/>
        <v>12394.678320966645</v>
      </c>
      <c r="F40" s="8">
        <f t="shared" si="10"/>
        <v>12394.5</v>
      </c>
      <c r="J40" s="31"/>
      <c r="N40" s="8">
        <f t="shared" si="12"/>
        <v>-3.3555560912185811E-2</v>
      </c>
      <c r="O40" s="22">
        <f t="shared" si="5"/>
        <v>-3.1900659189906588E-2</v>
      </c>
      <c r="P40" s="4">
        <f t="shared" si="13"/>
        <v>37686.004999999997</v>
      </c>
      <c r="Q40" s="1">
        <f>+(T40-O40)^2</f>
        <v>6.3133495650140679E-3</v>
      </c>
      <c r="R40" s="1">
        <v>0.5</v>
      </c>
      <c r="S40" s="1">
        <f t="shared" si="15"/>
        <v>3.1566747825070339E-3</v>
      </c>
      <c r="T40" s="177">
        <f>C40-(C$7+C$8*F40)</f>
        <v>4.7555929995724E-2</v>
      </c>
    </row>
    <row r="41" spans="1:20">
      <c r="A41" s="40" t="s">
        <v>60</v>
      </c>
      <c r="B41" s="33"/>
      <c r="C41" s="43">
        <v>52722.426899999999</v>
      </c>
      <c r="D41" s="45">
        <v>2.9999999999999997E-4</v>
      </c>
      <c r="E41" s="1">
        <f t="shared" si="9"/>
        <v>12461.880256297192</v>
      </c>
      <c r="F41" s="8">
        <f t="shared" si="10"/>
        <v>12462</v>
      </c>
      <c r="G41" s="1">
        <f t="shared" ref="G41:G49" si="16">C41-(C$7+C$8*F41)</f>
        <v>-3.1934120001096744E-2</v>
      </c>
      <c r="J41" s="1">
        <f>G41</f>
        <v>-3.1934120001096744E-2</v>
      </c>
      <c r="N41" s="8">
        <f t="shared" si="12"/>
        <v>-3.3726812921378108E-2</v>
      </c>
      <c r="O41" s="22">
        <f t="shared" si="5"/>
        <v>-3.211363758038599E-2</v>
      </c>
      <c r="P41" s="4">
        <f t="shared" si="13"/>
        <v>37703.926899999999</v>
      </c>
      <c r="Q41" s="1">
        <f t="shared" si="14"/>
        <v>3.2226561273870584E-8</v>
      </c>
      <c r="R41" s="1">
        <v>3</v>
      </c>
      <c r="S41" s="1">
        <f t="shared" si="15"/>
        <v>9.6679683821611746E-8</v>
      </c>
      <c r="T41" s="177"/>
    </row>
    <row r="42" spans="1:20">
      <c r="A42" s="33" t="s">
        <v>52</v>
      </c>
      <c r="B42" s="35" t="s">
        <v>53</v>
      </c>
      <c r="C42" s="33">
        <v>53028.578800000003</v>
      </c>
      <c r="D42" s="33">
        <v>2.8E-3</v>
      </c>
      <c r="E42" s="1">
        <f t="shared" si="9"/>
        <v>13609.861228466634</v>
      </c>
      <c r="F42" s="8">
        <f t="shared" si="10"/>
        <v>13610</v>
      </c>
      <c r="G42" s="1">
        <f t="shared" si="16"/>
        <v>-3.700859999662498E-2</v>
      </c>
      <c r="J42" s="1">
        <f>G42</f>
        <v>-3.700859999662498E-2</v>
      </c>
      <c r="N42" s="8">
        <f t="shared" si="12"/>
        <v>-3.6639365611048594E-2</v>
      </c>
      <c r="O42" s="22">
        <f t="shared" si="5"/>
        <v>-3.5800954128023352E-2</v>
      </c>
      <c r="P42" s="4">
        <f t="shared" si="13"/>
        <v>38010.078800000003</v>
      </c>
      <c r="T42" s="177"/>
    </row>
    <row r="43" spans="1:20">
      <c r="A43" s="33" t="s">
        <v>52</v>
      </c>
      <c r="B43" s="35" t="s">
        <v>54</v>
      </c>
      <c r="C43" s="33">
        <v>53028.7117</v>
      </c>
      <c r="D43" s="33">
        <v>2.2000000000000001E-3</v>
      </c>
      <c r="E43" s="1">
        <f t="shared" si="9"/>
        <v>13610.359564982584</v>
      </c>
      <c r="F43" s="8">
        <f t="shared" si="10"/>
        <v>13610.5</v>
      </c>
      <c r="G43" s="1">
        <f t="shared" si="16"/>
        <v>-3.7452230004419107E-2</v>
      </c>
      <c r="J43" s="1">
        <f>G43</f>
        <v>-3.7452230004419107E-2</v>
      </c>
      <c r="N43" s="8">
        <f t="shared" si="12"/>
        <v>-3.664063414445002E-2</v>
      </c>
      <c r="O43" s="22">
        <f t="shared" si="5"/>
        <v>-3.5802586895485364E-2</v>
      </c>
      <c r="P43" s="4">
        <f t="shared" si="13"/>
        <v>38010.2117</v>
      </c>
      <c r="T43" s="177"/>
    </row>
    <row r="44" spans="1:20">
      <c r="A44" s="32" t="s">
        <v>52</v>
      </c>
      <c r="B44" s="35" t="s">
        <v>53</v>
      </c>
      <c r="C44" s="33">
        <v>53029.645600000003</v>
      </c>
      <c r="D44" s="33">
        <v>3.5000000000000001E-3</v>
      </c>
      <c r="E44" s="1">
        <f t="shared" si="9"/>
        <v>13613.861419551878</v>
      </c>
      <c r="F44" s="8">
        <f t="shared" si="10"/>
        <v>13614</v>
      </c>
      <c r="G44" s="1">
        <f t="shared" si="16"/>
        <v>-3.6957639997126535E-2</v>
      </c>
      <c r="J44" s="1">
        <f>G44</f>
        <v>-3.6957639997126535E-2</v>
      </c>
      <c r="N44" s="8">
        <f t="shared" si="12"/>
        <v>-3.6649513878259987E-2</v>
      </c>
      <c r="O44" s="22">
        <f t="shared" si="5"/>
        <v>-3.5814016920931405E-2</v>
      </c>
      <c r="P44" s="4">
        <f t="shared" si="13"/>
        <v>38011.145600000003</v>
      </c>
      <c r="T44" s="177"/>
    </row>
    <row r="45" spans="1:20">
      <c r="A45" s="41" t="s">
        <v>59</v>
      </c>
      <c r="B45" s="42" t="s">
        <v>53</v>
      </c>
      <c r="C45" s="44">
        <v>53033.778200000001</v>
      </c>
      <c r="D45" s="46">
        <v>4.0000000000000002E-4</v>
      </c>
      <c r="E45" s="1">
        <f t="shared" si="9"/>
        <v>13629.357472869151</v>
      </c>
      <c r="F45" s="8">
        <f t="shared" si="10"/>
        <v>13629.5</v>
      </c>
      <c r="G45" s="1">
        <f t="shared" si="16"/>
        <v>-3.8010169999324717E-2</v>
      </c>
      <c r="J45" s="1">
        <f>G45</f>
        <v>-3.8010169999324717E-2</v>
      </c>
      <c r="N45" s="8">
        <f t="shared" si="12"/>
        <v>-3.6688838413704149E-2</v>
      </c>
      <c r="O45" s="22">
        <f t="shared" si="5"/>
        <v>-3.586464934583028E-2</v>
      </c>
      <c r="P45" s="4">
        <f t="shared" si="13"/>
        <v>38015.278200000001</v>
      </c>
      <c r="Q45" s="1">
        <f>+(G45-O45)^2</f>
        <v>4.6032588745711968E-6</v>
      </c>
      <c r="R45" s="1">
        <v>2</v>
      </c>
      <c r="S45" s="1">
        <f>+Q45*R45</f>
        <v>9.2065177491423936E-6</v>
      </c>
      <c r="T45" s="177"/>
    </row>
    <row r="46" spans="1:20">
      <c r="A46" s="39" t="s">
        <v>58</v>
      </c>
      <c r="B46" s="19"/>
      <c r="C46" s="1">
        <v>53066.446199999998</v>
      </c>
      <c r="D46" s="1">
        <v>1E-4</v>
      </c>
      <c r="E46" s="1">
        <f t="shared" si="9"/>
        <v>13751.853013151045</v>
      </c>
      <c r="F46" s="8">
        <f t="shared" si="10"/>
        <v>13752</v>
      </c>
      <c r="G46" s="1">
        <f t="shared" si="16"/>
        <v>-3.9199520004331134E-2</v>
      </c>
      <c r="M46" s="1">
        <f>G46</f>
        <v>-3.9199520004331134E-2</v>
      </c>
      <c r="N46" s="8">
        <f t="shared" si="12"/>
        <v>-3.6999629097053136E-2</v>
      </c>
      <c r="O46" s="22">
        <f t="shared" si="5"/>
        <v>-3.6265597586406483E-2</v>
      </c>
      <c r="P46" s="4">
        <f t="shared" si="13"/>
        <v>38047.946199999998</v>
      </c>
      <c r="Q46" s="1">
        <f>+(G46-O46)^2</f>
        <v>8.6079007544008357E-6</v>
      </c>
      <c r="R46" s="1">
        <v>1</v>
      </c>
      <c r="S46" s="1">
        <f>+Q46*R46</f>
        <v>8.6079007544008357E-6</v>
      </c>
      <c r="T46" s="177"/>
    </row>
    <row r="47" spans="1:20">
      <c r="A47" s="34" t="s">
        <v>57</v>
      </c>
      <c r="B47" s="36" t="s">
        <v>54</v>
      </c>
      <c r="C47">
        <v>53093.781329999998</v>
      </c>
      <c r="D47">
        <v>1E-4</v>
      </c>
      <c r="E47" s="1">
        <f t="shared" si="9"/>
        <v>13854.351835179512</v>
      </c>
      <c r="F47" s="8">
        <f t="shared" si="10"/>
        <v>13854.5</v>
      </c>
      <c r="G47" s="1">
        <f t="shared" si="16"/>
        <v>-3.9513670002634171E-2</v>
      </c>
      <c r="K47" s="1">
        <f>G47</f>
        <v>-3.9513670002634171E-2</v>
      </c>
      <c r="N47" s="8">
        <f t="shared" si="12"/>
        <v>-3.7259678444345141E-2</v>
      </c>
      <c r="O47" s="22">
        <f t="shared" si="5"/>
        <v>-3.6602160939846425E-2</v>
      </c>
      <c r="P47" s="4">
        <f t="shared" si="13"/>
        <v>38075.281329999998</v>
      </c>
      <c r="Q47" s="1">
        <f>+(G47-O47)^2</f>
        <v>8.4768850226951847E-6</v>
      </c>
      <c r="R47" s="1">
        <v>1</v>
      </c>
      <c r="S47" s="1">
        <f>+Q47*R47</f>
        <v>8.4768850226951847E-6</v>
      </c>
      <c r="T47" s="177"/>
    </row>
    <row r="48" spans="1:20">
      <c r="A48" s="38" t="s">
        <v>60</v>
      </c>
      <c r="B48" s="32"/>
      <c r="C48" s="13">
        <v>53095.514499999997</v>
      </c>
      <c r="D48" s="37">
        <v>3.0000000000000001E-3</v>
      </c>
      <c r="E48" s="1">
        <f t="shared" si="9"/>
        <v>13860.850720803068</v>
      </c>
      <c r="F48" s="8">
        <f t="shared" si="10"/>
        <v>13861</v>
      </c>
      <c r="G48" s="1">
        <f t="shared" si="16"/>
        <v>-3.9810860005673021E-2</v>
      </c>
      <c r="J48" s="1">
        <f>G48</f>
        <v>-3.9810860005673021E-2</v>
      </c>
      <c r="N48" s="8">
        <f t="shared" si="12"/>
        <v>-3.7276169378563657E-2</v>
      </c>
      <c r="O48" s="22">
        <f t="shared" si="5"/>
        <v>-3.6623537038964135E-2</v>
      </c>
      <c r="P48" s="4">
        <f t="shared" si="13"/>
        <v>38077.014499999997</v>
      </c>
      <c r="Q48" s="1">
        <f>+(G48-O48)^2</f>
        <v>1.0159027694109933E-5</v>
      </c>
      <c r="R48" s="1">
        <v>4</v>
      </c>
      <c r="S48" s="1">
        <f>+Q48*R48</f>
        <v>4.0636110776439733E-5</v>
      </c>
      <c r="T48" s="177"/>
    </row>
    <row r="49" spans="1:19">
      <c r="A49" s="34" t="s">
        <v>61</v>
      </c>
      <c r="B49" s="36"/>
      <c r="C49">
        <v>53377.933900000004</v>
      </c>
      <c r="D49">
        <v>2.0000000000000001E-4</v>
      </c>
      <c r="E49" s="1">
        <f t="shared" si="9"/>
        <v>14919.841690225478</v>
      </c>
      <c r="F49" s="8">
        <f t="shared" si="10"/>
        <v>14920</v>
      </c>
      <c r="G49" s="1">
        <f t="shared" si="16"/>
        <v>-4.2219199996907264E-2</v>
      </c>
      <c r="K49" s="1">
        <f>G49</f>
        <v>-4.2219199996907264E-2</v>
      </c>
      <c r="N49" s="8">
        <f t="shared" si="12"/>
        <v>-3.9962923122780596E-2</v>
      </c>
      <c r="O49" s="22">
        <f t="shared" si="5"/>
        <v>-4.0158844109485461E-2</v>
      </c>
      <c r="P49" s="4">
        <f t="shared" si="13"/>
        <v>38359.433900000004</v>
      </c>
      <c r="Q49" s="1">
        <f>+(G49-O49)^2</f>
        <v>4.2450663828336833E-6</v>
      </c>
      <c r="R49" s="1">
        <v>1</v>
      </c>
      <c r="S49" s="1">
        <f>+Q49*R49</f>
        <v>4.2450663828336833E-6</v>
      </c>
    </row>
  </sheetData>
  <sheetProtection sheet="1" objects="1" scenarios="1"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1</vt:lpstr>
      <vt:lpstr>Active 2</vt:lpstr>
      <vt:lpstr>Q_fit</vt:lpstr>
      <vt:lpstr>A (3)</vt:lpstr>
      <vt:lpstr>Q_fit (2)</vt:lpstr>
      <vt:lpstr>A (4)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2002-08-02T04:58:57Z</dcterms:created>
  <dcterms:modified xsi:type="dcterms:W3CDTF">2024-01-30T02:19:58Z</dcterms:modified>
</cp:coreProperties>
</file>