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56610D0-2847-40AC-81EA-70E012740BA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/>
  <c r="K28" i="1"/>
  <c r="D9" i="1"/>
  <c r="C9" i="1"/>
  <c r="E21" i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Q28" i="1"/>
  <c r="Q25" i="1"/>
  <c r="Q27" i="1"/>
  <c r="Q26" i="1"/>
  <c r="Q24" i="1"/>
  <c r="Q23" i="1"/>
  <c r="Q22" i="1"/>
  <c r="F16" i="1"/>
  <c r="C17" i="1"/>
  <c r="Q21" i="1"/>
  <c r="C11" i="1"/>
  <c r="C12" i="1"/>
  <c r="C16" i="1" l="1"/>
  <c r="D18" i="1" s="1"/>
  <c r="O22" i="1"/>
  <c r="C15" i="1"/>
  <c r="F18" i="1" s="1"/>
  <c r="O27" i="1"/>
  <c r="O28" i="1"/>
  <c r="O26" i="1"/>
  <c r="O24" i="1"/>
  <c r="O25" i="1"/>
  <c r="O23" i="1"/>
  <c r="O21" i="1"/>
  <c r="F17" i="1"/>
  <c r="F19" i="1" l="1"/>
  <c r="C18" i="1"/>
</calcChain>
</file>

<file path=xl/sharedStrings.xml><?xml version="1.0" encoding="utf-8"?>
<sst xmlns="http://schemas.openxmlformats.org/spreadsheetml/2006/main" count="71" uniqueCount="55">
  <si>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</si>
  <si>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</si>
  <si>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</si>
  <si>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</si>
  <si>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</si>
  <si>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</si>
  <si>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</si>
  <si>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</si>
  <si>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</si>
  <si>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</si>
  <si>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</si>
  <si>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</si>
  <si>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</si>
  <si>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</si>
  <si>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</si>
  <si>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</si>
  <si>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</si>
  <si>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</si>
  <si>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</si>
  <si>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</si>
  <si>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</si>
  <si>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</si>
  <si>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</si>
  <si>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</si>
  <si>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</si>
  <si>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</si>
  <si>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</si>
  <si>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</si>
  <si>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</si>
  <si>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</si>
  <si>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</si>
  <si>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</si>
  <si>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</si>
  <si>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</si>
  <si>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</si>
  <si>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</si>
  <si>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</si>
  <si>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</si>
  <si>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</si>
  <si>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</si>
  <si>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KK Com</t>
  </si>
  <si>
    <t>not avail.</t>
  </si>
  <si>
    <t>Kreiner</t>
  </si>
  <si>
    <t>IBVS 6007</t>
  </si>
  <si>
    <t>I</t>
  </si>
  <si>
    <t>KK Com / GSC 1448-1690</t>
  </si>
  <si>
    <t>G1448-1690</t>
  </si>
  <si>
    <t>EB:</t>
  </si>
  <si>
    <t>OEJV 0137</t>
  </si>
  <si>
    <t>IBVS 6114</t>
  </si>
  <si>
    <t>II</t>
  </si>
  <si>
    <t>OEJV 0168</t>
  </si>
  <si>
    <t>vis</t>
  </si>
  <si>
    <t>OEJV 0179</t>
  </si>
  <si>
    <t>vis / 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</si>
</sst>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KK Com - O-C Diagr.</a:t>
            </a:r>
          </a:p>
        </c:rich>
      </c:tx>
      <c:layout>
        <c:manualLayout>
          <c:xMode val="edge"/>
          <c:yMode val="edge"/>
          <c:x val="0.38045112781954887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203007518796988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5.1999999999999995E-4</c:v>
                  </c:pt>
                  <c:pt idx="2">
                    <c:v>2.9999999999999997E-4</c:v>
                  </c:pt>
                  <c:pt idx="3">
                    <c:v>2.4000000000000001E-4</c:v>
                  </c:pt>
                  <c:pt idx="4">
                    <c:v>1.1000000000000001E-3</c:v>
                  </c:pt>
                  <c:pt idx="5">
                    <c:v>2.2899999999999999E-3</c:v>
                  </c:pt>
                  <c:pt idx="6">
                    <c:v>2.2000000000000001E-4</c:v>
                  </c:pt>
                  <c:pt idx="7">
                    <c:v>3.2000000000000002E-3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5.1999999999999995E-4</c:v>
                  </c:pt>
                  <c:pt idx="2">
                    <c:v>2.9999999999999997E-4</c:v>
                  </c:pt>
                  <c:pt idx="3">
                    <c:v>2.4000000000000001E-4</c:v>
                  </c:pt>
                  <c:pt idx="4">
                    <c:v>1.1000000000000001E-3</c:v>
                  </c:pt>
                  <c:pt idx="5">
                    <c:v>2.2899999999999999E-3</c:v>
                  </c:pt>
                  <c:pt idx="6">
                    <c:v>2.2000000000000001E-4</c:v>
                  </c:pt>
                  <c:pt idx="7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-2924</c:v>
                </c:pt>
                <c:pt idx="1">
                  <c:v>0</c:v>
                </c:pt>
                <c:pt idx="2">
                  <c:v>1</c:v>
                </c:pt>
                <c:pt idx="3">
                  <c:v>346.5</c:v>
                </c:pt>
                <c:pt idx="4">
                  <c:v>1032</c:v>
                </c:pt>
                <c:pt idx="5">
                  <c:v>1052.5</c:v>
                </c:pt>
                <c:pt idx="6">
                  <c:v>1060</c:v>
                </c:pt>
                <c:pt idx="7">
                  <c:v>1724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3D-4BBD-A9BF-399F1771957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5.1999999999999995E-4</c:v>
                  </c:pt>
                  <c:pt idx="2">
                    <c:v>2.9999999999999997E-4</c:v>
                  </c:pt>
                  <c:pt idx="3">
                    <c:v>2.4000000000000001E-4</c:v>
                  </c:pt>
                  <c:pt idx="4">
                    <c:v>1.1000000000000001E-3</c:v>
                  </c:pt>
                  <c:pt idx="5">
                    <c:v>2.2899999999999999E-3</c:v>
                  </c:pt>
                  <c:pt idx="6">
                    <c:v>2.2000000000000001E-4</c:v>
                  </c:pt>
                  <c:pt idx="7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5.1999999999999995E-4</c:v>
                  </c:pt>
                  <c:pt idx="2">
                    <c:v>2.9999999999999997E-4</c:v>
                  </c:pt>
                  <c:pt idx="3">
                    <c:v>2.4000000000000001E-4</c:v>
                  </c:pt>
                  <c:pt idx="4">
                    <c:v>1.1000000000000001E-3</c:v>
                  </c:pt>
                  <c:pt idx="5">
                    <c:v>2.2899999999999999E-3</c:v>
                  </c:pt>
                  <c:pt idx="6">
                    <c:v>2.2000000000000001E-4</c:v>
                  </c:pt>
                  <c:pt idx="7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-2924</c:v>
                </c:pt>
                <c:pt idx="1">
                  <c:v>0</c:v>
                </c:pt>
                <c:pt idx="2">
                  <c:v>1</c:v>
                </c:pt>
                <c:pt idx="3">
                  <c:v>346.5</c:v>
                </c:pt>
                <c:pt idx="4">
                  <c:v>1032</c:v>
                </c:pt>
                <c:pt idx="5">
                  <c:v>1052.5</c:v>
                </c:pt>
                <c:pt idx="6">
                  <c:v>1060</c:v>
                </c:pt>
                <c:pt idx="7">
                  <c:v>1724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3D-4BBD-A9BF-399F1771957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5.1999999999999995E-4</c:v>
                  </c:pt>
                  <c:pt idx="2">
                    <c:v>2.9999999999999997E-4</c:v>
                  </c:pt>
                  <c:pt idx="3">
                    <c:v>2.4000000000000001E-4</c:v>
                  </c:pt>
                  <c:pt idx="4">
                    <c:v>1.1000000000000001E-3</c:v>
                  </c:pt>
                  <c:pt idx="5">
                    <c:v>2.2899999999999999E-3</c:v>
                  </c:pt>
                  <c:pt idx="6">
                    <c:v>2.2000000000000001E-4</c:v>
                  </c:pt>
                  <c:pt idx="7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5.1999999999999995E-4</c:v>
                  </c:pt>
                  <c:pt idx="2">
                    <c:v>2.9999999999999997E-4</c:v>
                  </c:pt>
                  <c:pt idx="3">
                    <c:v>2.4000000000000001E-4</c:v>
                  </c:pt>
                  <c:pt idx="4">
                    <c:v>1.1000000000000001E-3</c:v>
                  </c:pt>
                  <c:pt idx="5">
                    <c:v>2.2899999999999999E-3</c:v>
                  </c:pt>
                  <c:pt idx="6">
                    <c:v>2.2000000000000001E-4</c:v>
                  </c:pt>
                  <c:pt idx="7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-2924</c:v>
                </c:pt>
                <c:pt idx="1">
                  <c:v>0</c:v>
                </c:pt>
                <c:pt idx="2">
                  <c:v>1</c:v>
                </c:pt>
                <c:pt idx="3">
                  <c:v>346.5</c:v>
                </c:pt>
                <c:pt idx="4">
                  <c:v>1032</c:v>
                </c:pt>
                <c:pt idx="5">
                  <c:v>1052.5</c:v>
                </c:pt>
                <c:pt idx="6">
                  <c:v>1060</c:v>
                </c:pt>
                <c:pt idx="7">
                  <c:v>1724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3D-4BBD-A9BF-399F1771957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5.1999999999999995E-4</c:v>
                  </c:pt>
                  <c:pt idx="2">
                    <c:v>2.9999999999999997E-4</c:v>
                  </c:pt>
                  <c:pt idx="3">
                    <c:v>2.4000000000000001E-4</c:v>
                  </c:pt>
                  <c:pt idx="4">
                    <c:v>1.1000000000000001E-3</c:v>
                  </c:pt>
                  <c:pt idx="5">
                    <c:v>2.2899999999999999E-3</c:v>
                  </c:pt>
                  <c:pt idx="6">
                    <c:v>2.2000000000000001E-4</c:v>
                  </c:pt>
                  <c:pt idx="7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5.1999999999999995E-4</c:v>
                  </c:pt>
                  <c:pt idx="2">
                    <c:v>2.9999999999999997E-4</c:v>
                  </c:pt>
                  <c:pt idx="3">
                    <c:v>2.4000000000000001E-4</c:v>
                  </c:pt>
                  <c:pt idx="4">
                    <c:v>1.1000000000000001E-3</c:v>
                  </c:pt>
                  <c:pt idx="5">
                    <c:v>2.2899999999999999E-3</c:v>
                  </c:pt>
                  <c:pt idx="6">
                    <c:v>2.2000000000000001E-4</c:v>
                  </c:pt>
                  <c:pt idx="7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-2924</c:v>
                </c:pt>
                <c:pt idx="1">
                  <c:v>0</c:v>
                </c:pt>
                <c:pt idx="2">
                  <c:v>1</c:v>
                </c:pt>
                <c:pt idx="3">
                  <c:v>346.5</c:v>
                </c:pt>
                <c:pt idx="4">
                  <c:v>1032</c:v>
                </c:pt>
                <c:pt idx="5">
                  <c:v>1052.5</c:v>
                </c:pt>
                <c:pt idx="6">
                  <c:v>1060</c:v>
                </c:pt>
                <c:pt idx="7">
                  <c:v>1724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5.2519836026476696E-4</c:v>
                </c:pt>
                <c:pt idx="3">
                  <c:v>-4.8537688126089051E-3</c:v>
                </c:pt>
                <c:pt idx="4">
                  <c:v>-3.0052941219764762E-3</c:v>
                </c:pt>
                <c:pt idx="5">
                  <c:v>1.3062722209724598E-3</c:v>
                </c:pt>
                <c:pt idx="6">
                  <c:v>-4.6497400908265263E-3</c:v>
                </c:pt>
                <c:pt idx="7">
                  <c:v>-1.2638030100788455E-2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3D-4BBD-A9BF-399F1771957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5.1999999999999995E-4</c:v>
                  </c:pt>
                  <c:pt idx="2">
                    <c:v>2.9999999999999997E-4</c:v>
                  </c:pt>
                  <c:pt idx="3">
                    <c:v>2.4000000000000001E-4</c:v>
                  </c:pt>
                  <c:pt idx="4">
                    <c:v>1.1000000000000001E-3</c:v>
                  </c:pt>
                  <c:pt idx="5">
                    <c:v>2.2899999999999999E-3</c:v>
                  </c:pt>
                  <c:pt idx="6">
                    <c:v>2.2000000000000001E-4</c:v>
                  </c:pt>
                  <c:pt idx="7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5.1999999999999995E-4</c:v>
                  </c:pt>
                  <c:pt idx="2">
                    <c:v>2.9999999999999997E-4</c:v>
                  </c:pt>
                  <c:pt idx="3">
                    <c:v>2.4000000000000001E-4</c:v>
                  </c:pt>
                  <c:pt idx="4">
                    <c:v>1.1000000000000001E-3</c:v>
                  </c:pt>
                  <c:pt idx="5">
                    <c:v>2.2899999999999999E-3</c:v>
                  </c:pt>
                  <c:pt idx="6">
                    <c:v>2.2000000000000001E-4</c:v>
                  </c:pt>
                  <c:pt idx="7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-2924</c:v>
                </c:pt>
                <c:pt idx="1">
                  <c:v>0</c:v>
                </c:pt>
                <c:pt idx="2">
                  <c:v>1</c:v>
                </c:pt>
                <c:pt idx="3">
                  <c:v>346.5</c:v>
                </c:pt>
                <c:pt idx="4">
                  <c:v>1032</c:v>
                </c:pt>
                <c:pt idx="5">
                  <c:v>1052.5</c:v>
                </c:pt>
                <c:pt idx="6">
                  <c:v>1060</c:v>
                </c:pt>
                <c:pt idx="7">
                  <c:v>1724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3D-4BBD-A9BF-399F1771957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5.1999999999999995E-4</c:v>
                  </c:pt>
                  <c:pt idx="2">
                    <c:v>2.9999999999999997E-4</c:v>
                  </c:pt>
                  <c:pt idx="3">
                    <c:v>2.4000000000000001E-4</c:v>
                  </c:pt>
                  <c:pt idx="4">
                    <c:v>1.1000000000000001E-3</c:v>
                  </c:pt>
                  <c:pt idx="5">
                    <c:v>2.2899999999999999E-3</c:v>
                  </c:pt>
                  <c:pt idx="6">
                    <c:v>2.2000000000000001E-4</c:v>
                  </c:pt>
                  <c:pt idx="7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5.1999999999999995E-4</c:v>
                  </c:pt>
                  <c:pt idx="2">
                    <c:v>2.9999999999999997E-4</c:v>
                  </c:pt>
                  <c:pt idx="3">
                    <c:v>2.4000000000000001E-4</c:v>
                  </c:pt>
                  <c:pt idx="4">
                    <c:v>1.1000000000000001E-3</c:v>
                  </c:pt>
                  <c:pt idx="5">
                    <c:v>2.2899999999999999E-3</c:v>
                  </c:pt>
                  <c:pt idx="6">
                    <c:v>2.2000000000000001E-4</c:v>
                  </c:pt>
                  <c:pt idx="7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-2924</c:v>
                </c:pt>
                <c:pt idx="1">
                  <c:v>0</c:v>
                </c:pt>
                <c:pt idx="2">
                  <c:v>1</c:v>
                </c:pt>
                <c:pt idx="3">
                  <c:v>346.5</c:v>
                </c:pt>
                <c:pt idx="4">
                  <c:v>1032</c:v>
                </c:pt>
                <c:pt idx="5">
                  <c:v>1052.5</c:v>
                </c:pt>
                <c:pt idx="6">
                  <c:v>1060</c:v>
                </c:pt>
                <c:pt idx="7">
                  <c:v>1724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3D-4BBD-A9BF-399F1771957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5.1999999999999995E-4</c:v>
                  </c:pt>
                  <c:pt idx="2">
                    <c:v>2.9999999999999997E-4</c:v>
                  </c:pt>
                  <c:pt idx="3">
                    <c:v>2.4000000000000001E-4</c:v>
                  </c:pt>
                  <c:pt idx="4">
                    <c:v>1.1000000000000001E-3</c:v>
                  </c:pt>
                  <c:pt idx="5">
                    <c:v>2.2899999999999999E-3</c:v>
                  </c:pt>
                  <c:pt idx="6">
                    <c:v>2.2000000000000001E-4</c:v>
                  </c:pt>
                  <c:pt idx="7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5.1999999999999995E-4</c:v>
                  </c:pt>
                  <c:pt idx="2">
                    <c:v>2.9999999999999997E-4</c:v>
                  </c:pt>
                  <c:pt idx="3">
                    <c:v>2.4000000000000001E-4</c:v>
                  </c:pt>
                  <c:pt idx="4">
                    <c:v>1.1000000000000001E-3</c:v>
                  </c:pt>
                  <c:pt idx="5">
                    <c:v>2.2899999999999999E-3</c:v>
                  </c:pt>
                  <c:pt idx="6">
                    <c:v>2.2000000000000001E-4</c:v>
                  </c:pt>
                  <c:pt idx="7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-2924</c:v>
                </c:pt>
                <c:pt idx="1">
                  <c:v>0</c:v>
                </c:pt>
                <c:pt idx="2">
                  <c:v>1</c:v>
                </c:pt>
                <c:pt idx="3">
                  <c:v>346.5</c:v>
                </c:pt>
                <c:pt idx="4">
                  <c:v>1032</c:v>
                </c:pt>
                <c:pt idx="5">
                  <c:v>1052.5</c:v>
                </c:pt>
                <c:pt idx="6">
                  <c:v>1060</c:v>
                </c:pt>
                <c:pt idx="7">
                  <c:v>1724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3D-4BBD-A9BF-399F1771957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-2924</c:v>
                </c:pt>
                <c:pt idx="1">
                  <c:v>0</c:v>
                </c:pt>
                <c:pt idx="2">
                  <c:v>1</c:v>
                </c:pt>
                <c:pt idx="3">
                  <c:v>346.5</c:v>
                </c:pt>
                <c:pt idx="4">
                  <c:v>1032</c:v>
                </c:pt>
                <c:pt idx="5">
                  <c:v>1052.5</c:v>
                </c:pt>
                <c:pt idx="6">
                  <c:v>1060</c:v>
                </c:pt>
                <c:pt idx="7">
                  <c:v>1724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1.5369196274384409E-2</c:v>
                </c:pt>
                <c:pt idx="1">
                  <c:v>4.6689019178153181E-4</c:v>
                </c:pt>
                <c:pt idx="2">
                  <c:v>4.6179364387366489E-4</c:v>
                </c:pt>
                <c:pt idx="3">
                  <c:v>-1.2990636582943563E-3</c:v>
                </c:pt>
                <c:pt idx="4">
                  <c:v>-4.7927472491371302E-3</c:v>
                </c:pt>
                <c:pt idx="5">
                  <c:v>-4.8972264812484024E-3</c:v>
                </c:pt>
                <c:pt idx="6">
                  <c:v>-4.9354505905574043E-3</c:v>
                </c:pt>
                <c:pt idx="7">
                  <c:v>-8.3195584013810407E-3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3D-4BBD-A9BF-399F1771957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-2924</c:v>
                </c:pt>
                <c:pt idx="1">
                  <c:v>0</c:v>
                </c:pt>
                <c:pt idx="2">
                  <c:v>1</c:v>
                </c:pt>
                <c:pt idx="3">
                  <c:v>346.5</c:v>
                </c:pt>
                <c:pt idx="4">
                  <c:v>1032</c:v>
                </c:pt>
                <c:pt idx="5">
                  <c:v>1052.5</c:v>
                </c:pt>
                <c:pt idx="6">
                  <c:v>1060</c:v>
                </c:pt>
                <c:pt idx="7">
                  <c:v>1724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B3D-4BBD-A9BF-399F17719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047312"/>
        <c:axId val="1"/>
      </c:scatterChart>
      <c:valAx>
        <c:axId val="600047312"/>
        <c:scaling>
          <c:orientation val="minMax"/>
          <c:min val="-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047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1503759398496242"/>
          <c:y val="0.92353064690443099"/>
          <c:w val="0.71428571428571419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18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282E060-E43C-E024-D44E-A504C00EF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8" sqref="F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45</v>
      </c>
      <c r="E1" s="27" t="s">
        <v>40</v>
      </c>
      <c r="F1" t="s">
        <v>46</v>
      </c>
    </row>
    <row r="2" spans="1:6">
      <c r="A2" t="s">
        <v>26</v>
      </c>
      <c r="B2" t="s">
        <v>47</v>
      </c>
      <c r="C2" s="3"/>
      <c r="D2" s="3"/>
      <c r="E2">
        <v>0</v>
      </c>
    </row>
    <row r="3" spans="1:6" ht="13.5" thickBot="1"/>
    <row r="4" spans="1:6" ht="13.5" thickBot="1">
      <c r="A4" s="5" t="s">
        <v>3</v>
      </c>
      <c r="C4" s="29" t="s">
        <v>41</v>
      </c>
      <c r="D4" s="30" t="s">
        <v>41</v>
      </c>
    </row>
    <row r="5" spans="1:6">
      <c r="A5" s="9" t="s">
        <v>31</v>
      </c>
      <c r="B5" s="10"/>
      <c r="C5" s="11">
        <v>-9.5</v>
      </c>
      <c r="D5" s="10" t="s">
        <v>32</v>
      </c>
    </row>
    <row r="6" spans="1:6">
      <c r="A6" s="5" t="s">
        <v>4</v>
      </c>
    </row>
    <row r="7" spans="1:6">
      <c r="A7" t="s">
        <v>5</v>
      </c>
      <c r="C7" s="8">
        <v>55623.475960000003</v>
      </c>
      <c r="D7" s="28" t="s">
        <v>42</v>
      </c>
    </row>
    <row r="8" spans="1:6">
      <c r="A8" t="s">
        <v>6</v>
      </c>
      <c r="C8" s="8">
        <v>1.0678848016415881</v>
      </c>
      <c r="D8" s="28" t="s">
        <v>42</v>
      </c>
    </row>
    <row r="9" spans="1:6">
      <c r="A9" s="24" t="s">
        <v>36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>
      <c r="A10" s="10"/>
      <c r="B10" s="10"/>
      <c r="C10" s="4" t="s">
        <v>22</v>
      </c>
      <c r="D10" s="4" t="s">
        <v>23</v>
      </c>
      <c r="E10" s="10"/>
    </row>
    <row r="11" spans="1:6">
      <c r="A11" s="10" t="s">
        <v>18</v>
      </c>
      <c r="B11" s="10"/>
      <c r="C11" s="21">
        <f ca="1">INTERCEPT(INDIRECT($D$9):G992,INDIRECT($C$9):F992)</f>
        <v>4.6689019178153181E-4</v>
      </c>
      <c r="D11" s="3"/>
      <c r="E11" s="10"/>
    </row>
    <row r="12" spans="1:6">
      <c r="A12" s="10" t="s">
        <v>19</v>
      </c>
      <c r="B12" s="10"/>
      <c r="C12" s="21">
        <f ca="1">SLOPE(INDIRECT($D$9):G992,INDIRECT($C$9):F992)</f>
        <v>-5.0965479078669209E-6</v>
      </c>
      <c r="D12" s="3"/>
      <c r="E12" s="10"/>
    </row>
    <row r="13" spans="1:6">
      <c r="A13" s="10" t="s">
        <v>21</v>
      </c>
      <c r="B13" s="10"/>
      <c r="C13" s="3" t="s">
        <v>16</v>
      </c>
    </row>
    <row r="14" spans="1:6">
      <c r="A14" s="10"/>
      <c r="B14" s="10"/>
      <c r="C14" s="10"/>
    </row>
    <row r="15" spans="1:6">
      <c r="A15" s="12" t="s">
        <v>20</v>
      </c>
      <c r="B15" s="10"/>
      <c r="C15" s="13">
        <f ca="1">(C7+C11)+(C8+C12)*INT(MAX(F21:F3533))</f>
        <v>57464.501038471695</v>
      </c>
      <c r="E15" s="14" t="s">
        <v>38</v>
      </c>
      <c r="F15" s="11">
        <v>1</v>
      </c>
    </row>
    <row r="16" spans="1:6">
      <c r="A16" s="16" t="s">
        <v>7</v>
      </c>
      <c r="B16" s="10"/>
      <c r="C16" s="17">
        <f ca="1">+C8+C12</f>
        <v>1.0678797050936801</v>
      </c>
      <c r="E16" s="14" t="s">
        <v>33</v>
      </c>
      <c r="F16" s="15">
        <f ca="1">NOW()+15018.5+$C$5/24</f>
        <v>60339.64030983796</v>
      </c>
    </row>
    <row r="17" spans="1:21" ht="13.5" thickBot="1">
      <c r="A17" s="14" t="s">
        <v>30</v>
      </c>
      <c r="B17" s="10"/>
      <c r="C17" s="10">
        <f>COUNT(C21:C2191)</f>
        <v>8</v>
      </c>
      <c r="E17" s="14" t="s">
        <v>39</v>
      </c>
      <c r="F17" s="15">
        <f ca="1">ROUND(2*(F16-$C$7)/$C$8,0)/2+F15</f>
        <v>4417.5</v>
      </c>
    </row>
    <row r="18" spans="1:21" ht="14.25" thickTop="1" thickBot="1">
      <c r="A18" s="16" t="s">
        <v>8</v>
      </c>
      <c r="B18" s="10"/>
      <c r="C18" s="19">
        <f ca="1">+C15</f>
        <v>57464.501038471695</v>
      </c>
      <c r="D18" s="20">
        <f ca="1">+C16</f>
        <v>1.0678797050936801</v>
      </c>
      <c r="E18" s="14" t="s">
        <v>34</v>
      </c>
      <c r="F18" s="23">
        <f ca="1">ROUND(2*(F16-$C$15)/$C$16,0)/2+F15</f>
        <v>2693.5</v>
      </c>
    </row>
    <row r="19" spans="1:21" ht="13.5" thickTop="1">
      <c r="E19" s="14" t="s">
        <v>35</v>
      </c>
      <c r="F19" s="18">
        <f ca="1">+$C$15+$C$16*F18-15018.5-$C$5/24</f>
        <v>45322.73085747486</v>
      </c>
    </row>
    <row r="20" spans="1:21" ht="13.5" thickBot="1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52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37</v>
      </c>
    </row>
    <row r="21" spans="1:21">
      <c r="A21" s="8" t="s">
        <v>42</v>
      </c>
      <c r="C21" s="8">
        <v>52500.980799999998</v>
      </c>
      <c r="E21">
        <f t="shared" ref="E21:E27" si="0">+(C21-C$7)/C$8</f>
        <v>-2924.0000000000023</v>
      </c>
      <c r="F21">
        <f t="shared" ref="F21:F28" si="1">ROUND(2*E21,0)/2</f>
        <v>-2924</v>
      </c>
      <c r="G21">
        <f t="shared" ref="G21:G27" si="2">+C21-(C$7+F21*C$8)</f>
        <v>0</v>
      </c>
      <c r="K21">
        <f t="shared" ref="K21:K28" si="3">+G21</f>
        <v>0</v>
      </c>
      <c r="O21">
        <f t="shared" ref="O21:O27" ca="1" si="4">+C$11+C$12*$F21</f>
        <v>1.5369196274384409E-2</v>
      </c>
      <c r="Q21" s="2">
        <f t="shared" ref="Q21:Q27" si="5">+C21-15018.5</f>
        <v>37482.480799999998</v>
      </c>
    </row>
    <row r="22" spans="1:21">
      <c r="A22" s="31" t="s">
        <v>43</v>
      </c>
      <c r="B22" s="32" t="s">
        <v>44</v>
      </c>
      <c r="C22" s="31">
        <v>55623.475960000003</v>
      </c>
      <c r="D22" s="31">
        <v>5.1999999999999995E-4</v>
      </c>
      <c r="E22">
        <f t="shared" si="0"/>
        <v>0</v>
      </c>
      <c r="F22">
        <f t="shared" si="1"/>
        <v>0</v>
      </c>
      <c r="G22">
        <f t="shared" si="2"/>
        <v>0</v>
      </c>
      <c r="K22">
        <f t="shared" si="3"/>
        <v>0</v>
      </c>
      <c r="O22">
        <f t="shared" ca="1" si="4"/>
        <v>4.6689019178153181E-4</v>
      </c>
      <c r="Q22" s="2">
        <f t="shared" si="5"/>
        <v>40604.975960000003</v>
      </c>
      <c r="R22" t="s">
        <v>1</v>
      </c>
    </row>
    <row r="23" spans="1:21">
      <c r="A23" s="31" t="s">
        <v>48</v>
      </c>
      <c r="B23" s="32" t="s">
        <v>44</v>
      </c>
      <c r="C23" s="31">
        <v>55624.544370000003</v>
      </c>
      <c r="D23" s="31">
        <v>2.9999999999999997E-4</v>
      </c>
      <c r="E23">
        <f t="shared" si="0"/>
        <v>1.0004918118110329</v>
      </c>
      <c r="F23">
        <f t="shared" si="1"/>
        <v>1</v>
      </c>
      <c r="G23">
        <f t="shared" si="2"/>
        <v>5.2519836026476696E-4</v>
      </c>
      <c r="K23">
        <f t="shared" si="3"/>
        <v>5.2519836026476696E-4</v>
      </c>
      <c r="O23">
        <f t="shared" ca="1" si="4"/>
        <v>4.6179364387366489E-4</v>
      </c>
      <c r="Q23" s="2">
        <f t="shared" si="5"/>
        <v>40606.044370000003</v>
      </c>
      <c r="R23" t="s">
        <v>54</v>
      </c>
    </row>
    <row r="24" spans="1:21">
      <c r="A24" s="33" t="s">
        <v>49</v>
      </c>
      <c r="B24" s="34" t="s">
        <v>50</v>
      </c>
      <c r="C24" s="33">
        <v>55993.493190000001</v>
      </c>
      <c r="D24" s="33">
        <v>2.4000000000000001E-4</v>
      </c>
      <c r="E24">
        <f t="shared" si="0"/>
        <v>346.49545478238372</v>
      </c>
      <c r="F24">
        <f t="shared" si="1"/>
        <v>346.5</v>
      </c>
      <c r="G24">
        <f t="shared" si="2"/>
        <v>-4.8537688126089051E-3</v>
      </c>
      <c r="K24">
        <f t="shared" si="3"/>
        <v>-4.8537688126089051E-3</v>
      </c>
      <c r="O24">
        <f t="shared" ca="1" si="4"/>
        <v>-1.2990636582943563E-3</v>
      </c>
      <c r="Q24" s="2">
        <f t="shared" si="5"/>
        <v>40974.993190000001</v>
      </c>
      <c r="R24" t="s">
        <v>1</v>
      </c>
    </row>
    <row r="25" spans="1:21">
      <c r="A25" s="33" t="s">
        <v>51</v>
      </c>
      <c r="B25" s="34" t="s">
        <v>44</v>
      </c>
      <c r="C25" s="35">
        <v>56725.530070000001</v>
      </c>
      <c r="D25" s="33">
        <v>1.1000000000000001E-3</v>
      </c>
      <c r="E25">
        <f t="shared" si="0"/>
        <v>1031.9971857506382</v>
      </c>
      <c r="F25">
        <f t="shared" si="1"/>
        <v>1032</v>
      </c>
      <c r="G25">
        <f t="shared" si="2"/>
        <v>-3.0052941219764762E-3</v>
      </c>
      <c r="K25">
        <f t="shared" si="3"/>
        <v>-3.0052941219764762E-3</v>
      </c>
      <c r="O25">
        <f t="shared" ca="1" si="4"/>
        <v>-4.7927472491371302E-3</v>
      </c>
      <c r="Q25" s="2">
        <f t="shared" si="5"/>
        <v>41707.030070000001</v>
      </c>
      <c r="R25" t="s">
        <v>1</v>
      </c>
    </row>
    <row r="26" spans="1:21">
      <c r="A26" s="33" t="s">
        <v>49</v>
      </c>
      <c r="B26" s="34" t="s">
        <v>50</v>
      </c>
      <c r="C26" s="33">
        <v>56747.426019999999</v>
      </c>
      <c r="D26" s="33">
        <v>2.2899999999999999E-3</v>
      </c>
      <c r="E26">
        <f t="shared" si="0"/>
        <v>1052.5012232332758</v>
      </c>
      <c r="F26">
        <f t="shared" si="1"/>
        <v>1052.5</v>
      </c>
      <c r="G26">
        <f t="shared" si="2"/>
        <v>1.3062722209724598E-3</v>
      </c>
      <c r="K26">
        <f t="shared" si="3"/>
        <v>1.3062722209724598E-3</v>
      </c>
      <c r="O26">
        <f t="shared" ca="1" si="4"/>
        <v>-4.8972264812484024E-3</v>
      </c>
      <c r="Q26" s="2">
        <f t="shared" si="5"/>
        <v>41728.926019999999</v>
      </c>
      <c r="R26" t="s">
        <v>1</v>
      </c>
    </row>
    <row r="27" spans="1:21">
      <c r="A27" s="33" t="s">
        <v>49</v>
      </c>
      <c r="B27" s="34" t="s">
        <v>44</v>
      </c>
      <c r="C27" s="33">
        <v>56755.429199999999</v>
      </c>
      <c r="D27" s="33">
        <v>2.2000000000000001E-4</v>
      </c>
      <c r="E27">
        <f t="shared" si="0"/>
        <v>1059.9956458411236</v>
      </c>
      <c r="F27">
        <f t="shared" si="1"/>
        <v>1060</v>
      </c>
      <c r="G27">
        <f t="shared" si="2"/>
        <v>-4.6497400908265263E-3</v>
      </c>
      <c r="K27">
        <f t="shared" si="3"/>
        <v>-4.6497400908265263E-3</v>
      </c>
      <c r="O27">
        <f t="shared" ca="1" si="4"/>
        <v>-4.9354505905574043E-3</v>
      </c>
      <c r="Q27" s="2">
        <f t="shared" si="5"/>
        <v>41736.929199999999</v>
      </c>
      <c r="R27" t="s">
        <v>1</v>
      </c>
    </row>
    <row r="28" spans="1:21">
      <c r="A28" s="36" t="s">
        <v>53</v>
      </c>
      <c r="B28" s="37" t="s">
        <v>44</v>
      </c>
      <c r="C28" s="38">
        <v>57464.496720000003</v>
      </c>
      <c r="D28" s="38">
        <v>3.2000000000000002E-3</v>
      </c>
      <c r="E28">
        <f>+(C28-C$7)/C$8</f>
        <v>1723.9881653619577</v>
      </c>
      <c r="F28">
        <f t="shared" si="1"/>
        <v>1724</v>
      </c>
      <c r="G28">
        <f>+C28-(C$7+F28*C$8)</f>
        <v>-1.2638030100788455E-2</v>
      </c>
      <c r="K28">
        <f t="shared" si="3"/>
        <v>-1.2638030100788455E-2</v>
      </c>
      <c r="O28">
        <f ca="1">+C$11+C$12*$F28</f>
        <v>-8.3195584013810407E-3</v>
      </c>
      <c r="Q28" s="2">
        <f>+C28-15018.5</f>
        <v>42445.996720000003</v>
      </c>
      <c r="R28" t="s">
        <v>1</v>
      </c>
    </row>
    <row r="29" spans="1:21">
      <c r="C29" s="8"/>
      <c r="D29" s="8"/>
      <c r="Q29" s="2"/>
    </row>
    <row r="30" spans="1:21">
      <c r="C30" s="8"/>
      <c r="D30" s="8"/>
      <c r="Q30" s="2"/>
    </row>
    <row r="31" spans="1:21">
      <c r="C31" s="8"/>
      <c r="D31" s="8"/>
      <c r="Q31" s="2"/>
    </row>
    <row r="32" spans="1:21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hyperlinks>
    <hyperlink ref="H1368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2024-01-30T02:22:02Z</dcterms:modified>
</cp:coreProperties>
</file>