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BAB29D-AD81-4C36-B16B-DDA829D505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43" i="1" l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J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I43" i="1"/>
  <c r="Q42" i="1"/>
  <c r="Q41" i="1"/>
  <c r="Q40" i="1"/>
  <c r="Q39" i="1"/>
  <c r="Q38" i="1"/>
  <c r="Q37" i="1"/>
  <c r="Q36" i="1"/>
  <c r="AD4" i="1"/>
  <c r="AB4" i="1"/>
  <c r="R4" i="1"/>
  <c r="S4" i="1"/>
  <c r="T4" i="1"/>
  <c r="W4" i="1"/>
  <c r="AD3" i="1"/>
  <c r="AB3" i="1"/>
  <c r="R3" i="1"/>
  <c r="S3" i="1"/>
  <c r="T3" i="1"/>
  <c r="W3" i="1"/>
  <c r="AD2" i="1"/>
  <c r="AB2" i="1"/>
  <c r="R2" i="1"/>
  <c r="S2" i="1"/>
  <c r="T2" i="1"/>
  <c r="W2" i="1"/>
  <c r="AD1" i="1"/>
  <c r="AB1" i="1"/>
  <c r="R1" i="1"/>
  <c r="S1" i="1"/>
  <c r="T1" i="1"/>
  <c r="W1" i="1"/>
  <c r="Q35" i="1"/>
  <c r="G11" i="1"/>
  <c r="F11" i="1"/>
  <c r="Q34" i="1"/>
  <c r="Q33" i="1"/>
  <c r="Q32" i="1"/>
  <c r="Q31" i="1"/>
  <c r="Q30" i="1"/>
  <c r="Q29" i="1"/>
  <c r="Q27" i="1"/>
  <c r="Q26" i="1"/>
  <c r="Q25" i="1"/>
  <c r="Q24" i="1"/>
  <c r="E22" i="1"/>
  <c r="F22" i="1"/>
  <c r="G22" i="1"/>
  <c r="I22" i="1"/>
  <c r="E23" i="1"/>
  <c r="F23" i="1"/>
  <c r="G23" i="1"/>
  <c r="I23" i="1"/>
  <c r="Q22" i="1"/>
  <c r="Q23" i="1"/>
  <c r="Q28" i="1"/>
  <c r="E21" i="1"/>
  <c r="F21" i="1"/>
  <c r="G21" i="1"/>
  <c r="H21" i="1"/>
  <c r="E14" i="1"/>
  <c r="E15" i="1" s="1"/>
  <c r="C17" i="1"/>
  <c r="Q21" i="1"/>
  <c r="R22" i="1"/>
  <c r="C12" i="1"/>
  <c r="C11" i="1"/>
  <c r="O36" i="1" l="1"/>
  <c r="O43" i="1"/>
  <c r="O25" i="1"/>
  <c r="O34" i="1"/>
  <c r="O37" i="1"/>
  <c r="O41" i="1"/>
  <c r="O32" i="1"/>
  <c r="O38" i="1"/>
  <c r="O35" i="1"/>
  <c r="O39" i="1"/>
  <c r="O24" i="1"/>
  <c r="O23" i="1"/>
  <c r="O26" i="1"/>
  <c r="O22" i="1"/>
  <c r="O42" i="1"/>
  <c r="O21" i="1"/>
  <c r="O33" i="1"/>
  <c r="C15" i="1"/>
  <c r="E16" i="1" s="1"/>
  <c r="O27" i="1"/>
  <c r="O30" i="1"/>
  <c r="O40" i="1"/>
  <c r="O28" i="1"/>
  <c r="O29" i="1"/>
  <c r="O31" i="1"/>
  <c r="C16" i="1"/>
  <c r="D18" i="1" s="1"/>
  <c r="C18" i="1" l="1"/>
  <c r="E17" i="1"/>
</calcChain>
</file>

<file path=xl/sharedStrings.xml><?xml version="1.0" encoding="utf-8"?>
<sst xmlns="http://schemas.openxmlformats.org/spreadsheetml/2006/main" count="93" uniqueCount="55">
  <si>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</si>
  <si>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</si>
  <si>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</si>
  <si>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</si>
  <si>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</si>
  <si>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</si>
  <si>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</si>
  <si>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</si>
  <si>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</si>
  <si>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</si>
  <si>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</si>
  <si>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</si>
  <si>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</si>
  <si>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</si>
  <si>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</si>
  <si>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</si>
  <si>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</si>
  <si>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</si>
  <si>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</si>
  <si>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</si>
  <si>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</si>
  <si>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</si>
  <si>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</si>
  <si>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</si>
  <si>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</si>
  <si>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</si>
  <si>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</si>
  <si>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</si>
  <si>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</si>
  <si>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</si>
  <si>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</si>
  <si>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</si>
  <si>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</si>
  <si>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</si>
  <si>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</si>
  <si>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</si>
  <si>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</si>
  <si>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KR Com / GSC 01461-00806</t>
  </si>
  <si>
    <t>EB:</t>
  </si>
  <si>
    <t>Eclipse observed by Krajci was very shallow…only 0.1 mag.</t>
  </si>
  <si>
    <t>Eclipse observed by Krajci on 26 Feb was photometrically identical in depth to eclipse of 22 Feb.  Which is pri?  Which is sec?</t>
  </si>
  <si>
    <t>not avail</t>
  </si>
  <si>
    <t>Hipparcos</t>
  </si>
  <si>
    <t>IBVS 5592</t>
  </si>
  <si>
    <t>?</t>
  </si>
  <si>
    <t>II</t>
  </si>
  <si>
    <t>OEJV 0137</t>
  </si>
  <si>
    <t>Hipp</t>
  </si>
  <si>
    <t>Krajci</t>
  </si>
  <si>
    <t>OEJV</t>
  </si>
  <si>
    <t>IBVS 6007</t>
  </si>
  <si>
    <t>I</t>
  </si>
  <si>
    <t>OEJV 0160</t>
  </si>
  <si>
    <t>IBVS 6114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</si>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</sst>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172" fontId="0" fillId="0" borderId="0" xfId="0" applyNumberFormat="1" applyAlignment="1"/>
    <xf numFmtId="0" fontId="5" fillId="0" borderId="1" xfId="0" applyFont="1" applyBorder="1" applyAlignment="1">
      <alignment horizontal="left"/>
    </xf>
    <xf numFmtId="0" fontId="14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173" fontId="0" fillId="0" borderId="0" xfId="0" applyNumberFormat="1" applyAlignment="1"/>
    <xf numFmtId="172" fontId="0" fillId="0" borderId="0" xfId="0" applyNumberForma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72" fontId="15" fillId="0" borderId="0" xfId="0" applyNumberFormat="1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Com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2.4289984139613807E-6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F-4956-9D98-D02C7AE94D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-3.7264249986037612E-3</c:v>
                </c:pt>
                <c:pt idx="3">
                  <c:v>-9.6847864988376386E-3</c:v>
                </c:pt>
                <c:pt idx="4">
                  <c:v>-1.1649215994111728E-2</c:v>
                </c:pt>
                <c:pt idx="5">
                  <c:v>-1.4305546501418576E-2</c:v>
                </c:pt>
                <c:pt idx="6">
                  <c:v>-1.4977257495047525E-2</c:v>
                </c:pt>
                <c:pt idx="8">
                  <c:v>-1.5315964497858658E-2</c:v>
                </c:pt>
                <c:pt idx="9">
                  <c:v>-1.1822922497231048E-2</c:v>
                </c:pt>
                <c:pt idx="10">
                  <c:v>-1.9648759000119753E-2</c:v>
                </c:pt>
                <c:pt idx="15">
                  <c:v>-1.6309478996845428E-2</c:v>
                </c:pt>
                <c:pt idx="16">
                  <c:v>-2.4181968496122863E-2</c:v>
                </c:pt>
                <c:pt idx="17">
                  <c:v>-2.4091416998999193E-2</c:v>
                </c:pt>
                <c:pt idx="18">
                  <c:v>-1.9349800495547242E-2</c:v>
                </c:pt>
                <c:pt idx="19">
                  <c:v>-2.2714912993251346E-2</c:v>
                </c:pt>
                <c:pt idx="20">
                  <c:v>-2.7989284993964247E-2</c:v>
                </c:pt>
                <c:pt idx="21">
                  <c:v>-3.2354892493458465E-2</c:v>
                </c:pt>
                <c:pt idx="22">
                  <c:v>-3.496308399917325E-2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F-4956-9D98-D02C7AE94D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-1.6415622500062454E-2</c:v>
                </c:pt>
                <c:pt idx="11">
                  <c:v>-1.5255640995746944E-2</c:v>
                </c:pt>
                <c:pt idx="12">
                  <c:v>-1.4155640994431451E-2</c:v>
                </c:pt>
                <c:pt idx="13">
                  <c:v>-9.755640996445436E-3</c:v>
                </c:pt>
                <c:pt idx="14">
                  <c:v>-7.9556409982615151E-3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F-4956-9D98-D02C7AE94D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F-4956-9D98-D02C7AE94D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F-4956-9D98-D02C7AE94D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F-4956-9D98-D02C7AE94D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F-4956-9D98-D02C7AE94D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0.13235021642285349</c:v>
                </c:pt>
                <c:pt idx="1">
                  <c:v>3.9351642282638669E-2</c:v>
                </c:pt>
                <c:pt idx="2">
                  <c:v>3.7478852594860244E-2</c:v>
                </c:pt>
                <c:pt idx="3">
                  <c:v>-1.1842104271499988E-2</c:v>
                </c:pt>
                <c:pt idx="4">
                  <c:v>-1.2187529925023567E-2</c:v>
                </c:pt>
                <c:pt idx="5">
                  <c:v>-1.2840925438315151E-2</c:v>
                </c:pt>
                <c:pt idx="6">
                  <c:v>-1.2899190006379367E-2</c:v>
                </c:pt>
                <c:pt idx="7">
                  <c:v>-1.2940807554996665E-2</c:v>
                </c:pt>
                <c:pt idx="8">
                  <c:v>-1.339027708006349E-2</c:v>
                </c:pt>
                <c:pt idx="9">
                  <c:v>-1.3773158527342635E-2</c:v>
                </c:pt>
                <c:pt idx="10">
                  <c:v>-1.377732028220436E-2</c:v>
                </c:pt>
                <c:pt idx="11">
                  <c:v>-1.4060319612801991E-2</c:v>
                </c:pt>
                <c:pt idx="12">
                  <c:v>-1.4060319612801991E-2</c:v>
                </c:pt>
                <c:pt idx="13">
                  <c:v>-1.4060319612801991E-2</c:v>
                </c:pt>
                <c:pt idx="14">
                  <c:v>-1.4060319612801991E-2</c:v>
                </c:pt>
                <c:pt idx="15">
                  <c:v>-1.9104366505218545E-2</c:v>
                </c:pt>
                <c:pt idx="16">
                  <c:v>-2.128096429790325E-2</c:v>
                </c:pt>
                <c:pt idx="17">
                  <c:v>-2.1651360480597202E-2</c:v>
                </c:pt>
                <c:pt idx="18">
                  <c:v>-2.2812490087019827E-2</c:v>
                </c:pt>
                <c:pt idx="19">
                  <c:v>-2.6245937847946946E-2</c:v>
                </c:pt>
                <c:pt idx="20">
                  <c:v>-2.7610993442594323E-2</c:v>
                </c:pt>
                <c:pt idx="21">
                  <c:v>-2.9504591904681396E-2</c:v>
                </c:pt>
                <c:pt idx="22">
                  <c:v>-3.4794182333940007E-2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F-4956-9D98-D02C7AE94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9832"/>
        <c:axId val="1"/>
      </c:scatterChart>
      <c:valAx>
        <c:axId val="60004983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72180451127819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Com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2.4289984139613807E-6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8-49A1-891C-221D7D0743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-3.7264249986037612E-3</c:v>
                </c:pt>
                <c:pt idx="3">
                  <c:v>-9.6847864988376386E-3</c:v>
                </c:pt>
                <c:pt idx="4">
                  <c:v>-1.1649215994111728E-2</c:v>
                </c:pt>
                <c:pt idx="5">
                  <c:v>-1.4305546501418576E-2</c:v>
                </c:pt>
                <c:pt idx="6">
                  <c:v>-1.4977257495047525E-2</c:v>
                </c:pt>
                <c:pt idx="8">
                  <c:v>-1.5315964497858658E-2</c:v>
                </c:pt>
                <c:pt idx="9">
                  <c:v>-1.1822922497231048E-2</c:v>
                </c:pt>
                <c:pt idx="10">
                  <c:v>-1.9648759000119753E-2</c:v>
                </c:pt>
                <c:pt idx="15">
                  <c:v>-1.6309478996845428E-2</c:v>
                </c:pt>
                <c:pt idx="16">
                  <c:v>-2.4181968496122863E-2</c:v>
                </c:pt>
                <c:pt idx="17">
                  <c:v>-2.4091416998999193E-2</c:v>
                </c:pt>
                <c:pt idx="18">
                  <c:v>-1.9349800495547242E-2</c:v>
                </c:pt>
                <c:pt idx="19">
                  <c:v>-2.2714912993251346E-2</c:v>
                </c:pt>
                <c:pt idx="20">
                  <c:v>-2.7989284993964247E-2</c:v>
                </c:pt>
                <c:pt idx="21">
                  <c:v>-3.2354892493458465E-2</c:v>
                </c:pt>
                <c:pt idx="22">
                  <c:v>-3.496308399917325E-2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8-49A1-891C-221D7D0743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-1.6415622500062454E-2</c:v>
                </c:pt>
                <c:pt idx="11">
                  <c:v>-1.5255640995746944E-2</c:v>
                </c:pt>
                <c:pt idx="12">
                  <c:v>-1.4155640994431451E-2</c:v>
                </c:pt>
                <c:pt idx="13">
                  <c:v>-9.755640996445436E-3</c:v>
                </c:pt>
                <c:pt idx="14">
                  <c:v>-7.9556409982615151E-3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8-49A1-891C-221D7D0743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F8-49A1-891C-221D7D0743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8-49A1-891C-221D7D0743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F8-49A1-891C-221D7D0743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2.0200000000000001E-3</c:v>
                  </c:pt>
                  <c:pt idx="4">
                    <c:v>1.42E-3</c:v>
                  </c:pt>
                  <c:pt idx="5">
                    <c:v>7.6999999999999996E-4</c:v>
                  </c:pt>
                  <c:pt idx="6">
                    <c:v>8.7000000000000001E-4</c:v>
                  </c:pt>
                  <c:pt idx="7">
                    <c:v>1.6000000000000001E-3</c:v>
                  </c:pt>
                  <c:pt idx="8">
                    <c:v>1.5399999999999999E-3</c:v>
                  </c:pt>
                  <c:pt idx="9">
                    <c:v>6.8999999999999997E-4</c:v>
                  </c:pt>
                  <c:pt idx="10">
                    <c:v>6.3000000000000003E-4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2E-3</c:v>
                  </c:pt>
                  <c:pt idx="15">
                    <c:v>1.4499999999999999E-3</c:v>
                  </c:pt>
                  <c:pt idx="16">
                    <c:v>7.9000000000000001E-4</c:v>
                  </c:pt>
                  <c:pt idx="17">
                    <c:v>5.1999999999999995E-4</c:v>
                  </c:pt>
                  <c:pt idx="18">
                    <c:v>2.0699999999999998E-3</c:v>
                  </c:pt>
                  <c:pt idx="19">
                    <c:v>5.6999999999999998E-4</c:v>
                  </c:pt>
                  <c:pt idx="20">
                    <c:v>4.8999999999999998E-4</c:v>
                  </c:pt>
                  <c:pt idx="21">
                    <c:v>5.2599999999999999E-3</c:v>
                  </c:pt>
                  <c:pt idx="22">
                    <c:v>9.6000000000000002E-4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F8-49A1-891C-221D7D0743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-11173</c:v>
                </c:pt>
                <c:pt idx="1">
                  <c:v>0</c:v>
                </c:pt>
                <c:pt idx="2">
                  <c:v>225</c:v>
                </c:pt>
                <c:pt idx="3">
                  <c:v>6150.5</c:v>
                </c:pt>
                <c:pt idx="4">
                  <c:v>6192</c:v>
                </c:pt>
                <c:pt idx="5">
                  <c:v>6270.5</c:v>
                </c:pt>
                <c:pt idx="6">
                  <c:v>6277.5</c:v>
                </c:pt>
                <c:pt idx="7">
                  <c:v>6282.5</c:v>
                </c:pt>
                <c:pt idx="8">
                  <c:v>6336.5</c:v>
                </c:pt>
                <c:pt idx="9">
                  <c:v>6382.5</c:v>
                </c:pt>
                <c:pt idx="10">
                  <c:v>6383</c:v>
                </c:pt>
                <c:pt idx="11">
                  <c:v>6417</c:v>
                </c:pt>
                <c:pt idx="12">
                  <c:v>6417</c:v>
                </c:pt>
                <c:pt idx="13">
                  <c:v>6417</c:v>
                </c:pt>
                <c:pt idx="14">
                  <c:v>6417</c:v>
                </c:pt>
                <c:pt idx="15">
                  <c:v>7023</c:v>
                </c:pt>
                <c:pt idx="16">
                  <c:v>7284.5</c:v>
                </c:pt>
                <c:pt idx="17">
                  <c:v>7329</c:v>
                </c:pt>
                <c:pt idx="18">
                  <c:v>7468.5</c:v>
                </c:pt>
                <c:pt idx="19">
                  <c:v>7881</c:v>
                </c:pt>
                <c:pt idx="20">
                  <c:v>8045</c:v>
                </c:pt>
                <c:pt idx="21">
                  <c:v>8272.5</c:v>
                </c:pt>
                <c:pt idx="22">
                  <c:v>8908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0.13235021642285349</c:v>
                </c:pt>
                <c:pt idx="1">
                  <c:v>3.9351642282638669E-2</c:v>
                </c:pt>
                <c:pt idx="2">
                  <c:v>3.7478852594860244E-2</c:v>
                </c:pt>
                <c:pt idx="3">
                  <c:v>-1.1842104271499988E-2</c:v>
                </c:pt>
                <c:pt idx="4">
                  <c:v>-1.2187529925023567E-2</c:v>
                </c:pt>
                <c:pt idx="5">
                  <c:v>-1.2840925438315151E-2</c:v>
                </c:pt>
                <c:pt idx="6">
                  <c:v>-1.2899190006379367E-2</c:v>
                </c:pt>
                <c:pt idx="7">
                  <c:v>-1.2940807554996665E-2</c:v>
                </c:pt>
                <c:pt idx="8">
                  <c:v>-1.339027708006349E-2</c:v>
                </c:pt>
                <c:pt idx="9">
                  <c:v>-1.3773158527342635E-2</c:v>
                </c:pt>
                <c:pt idx="10">
                  <c:v>-1.377732028220436E-2</c:v>
                </c:pt>
                <c:pt idx="11">
                  <c:v>-1.4060319612801991E-2</c:v>
                </c:pt>
                <c:pt idx="12">
                  <c:v>-1.4060319612801991E-2</c:v>
                </c:pt>
                <c:pt idx="13">
                  <c:v>-1.4060319612801991E-2</c:v>
                </c:pt>
                <c:pt idx="14">
                  <c:v>-1.4060319612801991E-2</c:v>
                </c:pt>
                <c:pt idx="15">
                  <c:v>-1.9104366505218545E-2</c:v>
                </c:pt>
                <c:pt idx="16">
                  <c:v>-2.128096429790325E-2</c:v>
                </c:pt>
                <c:pt idx="17">
                  <c:v>-2.1651360480597202E-2</c:v>
                </c:pt>
                <c:pt idx="18">
                  <c:v>-2.2812490087019827E-2</c:v>
                </c:pt>
                <c:pt idx="19">
                  <c:v>-2.6245937847946946E-2</c:v>
                </c:pt>
                <c:pt idx="20">
                  <c:v>-2.7610993442594323E-2</c:v>
                </c:pt>
                <c:pt idx="21">
                  <c:v>-2.9504591904681396E-2</c:v>
                </c:pt>
                <c:pt idx="22">
                  <c:v>-3.4794182333940007E-2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F8-49A1-891C-221D7D07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772968"/>
        <c:axId val="1"/>
      </c:scatterChart>
      <c:valAx>
        <c:axId val="59477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7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3304800863853"/>
          <c:y val="0.92397937099967764"/>
          <c:w val="0.671172116998888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1</xdr:rowOff>
    </xdr:from>
    <xdr:to>
      <xdr:col>17</xdr:col>
      <xdr:colOff>228600</xdr:colOff>
      <xdr:row>18</xdr:row>
      <xdr:rowOff>161926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64F04E6-9397-4AE4-4CDB-AE32E1F7F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27</xdr:col>
      <xdr:colOff>419100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0672411-2D1E-5711-11B0-ACA9C724F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0" ht="20.25">
      <c r="A1" s="1" t="s">
        <v>37</v>
      </c>
      <c r="B1" s="1"/>
      <c r="D1" s="28"/>
      <c r="R1" t="e">
        <f>+(P1-P$7)/P$8</f>
        <v>#DIV/0!</v>
      </c>
      <c r="S1" t="e">
        <f>ROUND(2*R1,0)/2</f>
        <v>#DIV/0!</v>
      </c>
      <c r="T1" t="e">
        <f>+P1-(P$7+S1*P$8)</f>
        <v>#DIV/0!</v>
      </c>
      <c r="W1" t="e">
        <f>+T1</f>
        <v>#DIV/0!</v>
      </c>
      <c r="AB1">
        <f>+P$11+P$12*$F1</f>
        <v>0</v>
      </c>
      <c r="AD1" s="2">
        <f>+P1-15018.5</f>
        <v>-15018.5</v>
      </c>
    </row>
    <row r="2" spans="1:30">
      <c r="A2" t="s">
        <v>23</v>
      </c>
      <c r="B2" s="29" t="s">
        <v>38</v>
      </c>
      <c r="C2" s="30" t="s">
        <v>39</v>
      </c>
      <c r="E2" s="27"/>
      <c r="R2" t="e">
        <f>+(P2-P$7)/P$8</f>
        <v>#DIV/0!</v>
      </c>
      <c r="S2" t="e">
        <f>ROUND(2*R2,0)/2</f>
        <v>#DIV/0!</v>
      </c>
      <c r="T2" t="e">
        <f>+P2-(P$7+S2*P$8)</f>
        <v>#DIV/0!</v>
      </c>
      <c r="W2" t="e">
        <f>+T2</f>
        <v>#DIV/0!</v>
      </c>
      <c r="AB2">
        <f>+P$11+P$12*$F2</f>
        <v>0</v>
      </c>
      <c r="AD2" s="2">
        <f>+P2-15018.5</f>
        <v>-15018.5</v>
      </c>
    </row>
    <row r="3" spans="1:30" ht="13.5" thickBot="1">
      <c r="C3" s="30" t="s">
        <v>40</v>
      </c>
      <c r="R3" t="e">
        <f>+(P3-P$7)/P$8</f>
        <v>#DIV/0!</v>
      </c>
      <c r="S3" t="e">
        <f>ROUND(2*R3,0)/2</f>
        <v>#DIV/0!</v>
      </c>
      <c r="T3" t="e">
        <f>+P3-(P$7+S3*P$8)</f>
        <v>#DIV/0!</v>
      </c>
      <c r="W3" t="e">
        <f>+T3</f>
        <v>#DIV/0!</v>
      </c>
      <c r="AB3">
        <f>+P$11+P$12*$F3</f>
        <v>0</v>
      </c>
      <c r="AD3" s="2">
        <f>+P3-15018.5</f>
        <v>-15018.5</v>
      </c>
    </row>
    <row r="4" spans="1:30" ht="14.25" thickTop="1" thickBot="1">
      <c r="A4" s="4" t="s">
        <v>0</v>
      </c>
      <c r="C4" s="31" t="s">
        <v>41</v>
      </c>
      <c r="D4" s="32" t="s">
        <v>41</v>
      </c>
      <c r="R4" t="e">
        <f>+(P4-P$7)/P$8</f>
        <v>#DIV/0!</v>
      </c>
      <c r="S4" t="e">
        <f>ROUND(2*R4,0)/2</f>
        <v>#DIV/0!</v>
      </c>
      <c r="T4" t="e">
        <f>+P4-(P$7+S4*P$8)</f>
        <v>#DIV/0!</v>
      </c>
      <c r="W4" t="e">
        <f>+T4</f>
        <v>#DIV/0!</v>
      </c>
      <c r="AB4">
        <f>+P$11+P$12*$F4</f>
        <v>0</v>
      </c>
      <c r="AD4" s="2">
        <f>+P4-15018.5</f>
        <v>-15018.5</v>
      </c>
    </row>
    <row r="6" spans="1:30">
      <c r="A6" s="4" t="s">
        <v>1</v>
      </c>
      <c r="B6" s="4"/>
    </row>
    <row r="7" spans="1:30">
      <c r="A7" t="s">
        <v>2</v>
      </c>
      <c r="C7" s="28">
        <v>53058.479599999999</v>
      </c>
    </row>
    <row r="8" spans="1:30">
      <c r="A8" t="s">
        <v>3</v>
      </c>
      <c r="C8" s="33">
        <v>0.40797167299999998</v>
      </c>
    </row>
    <row r="9" spans="1:30">
      <c r="A9" s="8" t="s">
        <v>28</v>
      </c>
      <c r="B9" s="9"/>
      <c r="C9" s="10">
        <v>-9.5</v>
      </c>
      <c r="D9" s="9" t="s">
        <v>29</v>
      </c>
      <c r="E9" s="9"/>
    </row>
    <row r="10" spans="1:30" ht="13.5" thickBot="1">
      <c r="A10" s="9"/>
      <c r="B10" s="9"/>
      <c r="C10" s="3" t="s">
        <v>19</v>
      </c>
      <c r="D10" s="3" t="s">
        <v>20</v>
      </c>
      <c r="E10" s="9"/>
    </row>
    <row r="11" spans="1:30">
      <c r="A11" s="9" t="s">
        <v>15</v>
      </c>
      <c r="B11" s="9"/>
      <c r="C11" s="22">
        <f ca="1">INTERCEPT(INDIRECT($G$11):G992,INDIRECT($F$11):F992)</f>
        <v>3.9351642282638669E-2</v>
      </c>
      <c r="D11" s="11"/>
      <c r="E11" s="9"/>
      <c r="F11" s="23" t="str">
        <f>"F"&amp;E19</f>
        <v>F24</v>
      </c>
      <c r="G11" s="24" t="str">
        <f>"G"&amp;E19</f>
        <v>G24</v>
      </c>
    </row>
    <row r="12" spans="1:30">
      <c r="A12" s="9" t="s">
        <v>16</v>
      </c>
      <c r="B12" s="9"/>
      <c r="C12" s="22">
        <f ca="1">SLOPE(INDIRECT($G$11):G992,INDIRECT($F$11):F992)</f>
        <v>-8.3235097234596634E-6</v>
      </c>
      <c r="D12" s="11"/>
      <c r="E12" s="9"/>
    </row>
    <row r="13" spans="1:30">
      <c r="A13" s="9" t="s">
        <v>18</v>
      </c>
      <c r="B13" s="9"/>
      <c r="C13" s="11" t="s">
        <v>13</v>
      </c>
      <c r="D13" s="14" t="s">
        <v>34</v>
      </c>
      <c r="E13" s="10">
        <v>1</v>
      </c>
    </row>
    <row r="14" spans="1:30">
      <c r="A14" s="9"/>
      <c r="B14" s="9"/>
      <c r="C14" s="9"/>
      <c r="D14" s="14" t="s">
        <v>30</v>
      </c>
      <c r="E14" s="15">
        <f ca="1">NOW()+15018.5+$C$9/24</f>
        <v>60339.641029513885</v>
      </c>
    </row>
    <row r="15" spans="1:30">
      <c r="A15" s="12" t="s">
        <v>17</v>
      </c>
      <c r="B15" s="9"/>
      <c r="C15" s="13">
        <f ca="1">(C7+C11)+(C8+C12)*INT(MAX(F21:F3533))</f>
        <v>56692.656468901667</v>
      </c>
      <c r="D15" s="14" t="s">
        <v>35</v>
      </c>
      <c r="E15" s="15">
        <f ca="1">ROUND(2*(E14-$C$7)/$C$8,0)/2+E13</f>
        <v>17848</v>
      </c>
    </row>
    <row r="16" spans="1:30">
      <c r="A16" s="16" t="s">
        <v>4</v>
      </c>
      <c r="B16" s="9"/>
      <c r="C16" s="17">
        <f ca="1">+C8+C12</f>
        <v>0.40796334949027652</v>
      </c>
      <c r="D16" s="14" t="s">
        <v>36</v>
      </c>
      <c r="E16" s="24">
        <f ca="1">ROUND(2*(E14-$C$15)/$C$16,0)/2+E13</f>
        <v>8940.5</v>
      </c>
    </row>
    <row r="17" spans="1:18" ht="13.5" thickBot="1">
      <c r="A17" s="14" t="s">
        <v>27</v>
      </c>
      <c r="B17" s="9"/>
      <c r="C17" s="9">
        <f>COUNT(C21:C2191)</f>
        <v>23</v>
      </c>
      <c r="D17" s="14" t="s">
        <v>31</v>
      </c>
      <c r="E17" s="18">
        <f ca="1">+$C$15+$C$16*E16-15018.5-$C$9/24</f>
        <v>45321.948628352817</v>
      </c>
    </row>
    <row r="18" spans="1:18" ht="14.25" thickTop="1" thickBot="1">
      <c r="A18" s="16" t="s">
        <v>5</v>
      </c>
      <c r="B18" s="9"/>
      <c r="C18" s="19">
        <f ca="1">+C15</f>
        <v>56692.656468901667</v>
      </c>
      <c r="D18" s="20">
        <f ca="1">+C16</f>
        <v>0.40796334949027652</v>
      </c>
      <c r="E18" s="21" t="s">
        <v>32</v>
      </c>
    </row>
    <row r="19" spans="1:18" ht="13.5" thickTop="1">
      <c r="A19" s="25" t="s">
        <v>33</v>
      </c>
      <c r="E19" s="26">
        <v>24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47</v>
      </c>
      <c r="I20" s="6" t="s">
        <v>48</v>
      </c>
      <c r="J20" s="6" t="s">
        <v>49</v>
      </c>
      <c r="K20" s="6" t="s">
        <v>54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8">
      <c r="A21" t="s">
        <v>42</v>
      </c>
      <c r="B21" s="11"/>
      <c r="C21" s="7">
        <v>48500.212099999997</v>
      </c>
      <c r="D21" s="34" t="s">
        <v>13</v>
      </c>
      <c r="E21">
        <f t="shared" ref="E21:E43" si="0">+(C21-C$7)/C$8</f>
        <v>-11172.99999404616</v>
      </c>
      <c r="F21">
        <f t="shared" ref="F21:F43" si="1">ROUND(2*E21,0)/2</f>
        <v>-11173</v>
      </c>
      <c r="G21">
        <f t="shared" ref="G21:G43" si="2">+C21-(C$7+F21*C$8)</f>
        <v>2.4289984139613807E-6</v>
      </c>
      <c r="H21">
        <f>+G21</f>
        <v>2.4289984139613807E-6</v>
      </c>
      <c r="O21">
        <f t="shared" ref="O21:O43" ca="1" si="3">+C$11+C$12*$F21</f>
        <v>0.13235021642285349</v>
      </c>
      <c r="Q21" s="2">
        <f t="shared" ref="Q21:Q43" si="4">+C21-15018.5</f>
        <v>33481.712099999997</v>
      </c>
    </row>
    <row r="22" spans="1:18">
      <c r="A22" t="s">
        <v>43</v>
      </c>
      <c r="B22" s="11" t="s">
        <v>44</v>
      </c>
      <c r="C22" s="34">
        <v>53058.479599999999</v>
      </c>
      <c r="D22" s="34">
        <v>2.0000000000000001E-4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ref="I22:I27" si="5">+G22</f>
        <v>0</v>
      </c>
      <c r="O22">
        <f t="shared" ca="1" si="3"/>
        <v>3.9351642282638669E-2</v>
      </c>
      <c r="Q22" s="2">
        <f t="shared" si="4"/>
        <v>38039.979599999999</v>
      </c>
      <c r="R22" t="str">
        <f>IF(ABS(C22-C21)&lt;0.00001,1,"")</f>
        <v/>
      </c>
    </row>
    <row r="23" spans="1:18">
      <c r="A23" s="35" t="s">
        <v>43</v>
      </c>
      <c r="B23" s="36" t="s">
        <v>45</v>
      </c>
      <c r="C23" s="37">
        <v>53150.269500000002</v>
      </c>
      <c r="D23" s="38">
        <v>5.0000000000000001E-4</v>
      </c>
      <c r="E23">
        <f t="shared" si="0"/>
        <v>224.99086597123474</v>
      </c>
      <c r="F23">
        <f t="shared" si="1"/>
        <v>225</v>
      </c>
      <c r="G23">
        <f t="shared" si="2"/>
        <v>-3.7264249986037612E-3</v>
      </c>
      <c r="I23">
        <f t="shared" si="5"/>
        <v>-3.7264249986037612E-3</v>
      </c>
      <c r="O23">
        <f t="shared" ca="1" si="3"/>
        <v>3.7478852594860244E-2</v>
      </c>
      <c r="Q23" s="2">
        <f t="shared" si="4"/>
        <v>38131.769500000002</v>
      </c>
    </row>
    <row r="24" spans="1:18">
      <c r="A24" s="41" t="s">
        <v>50</v>
      </c>
      <c r="B24" s="42" t="s">
        <v>45</v>
      </c>
      <c r="C24" s="41">
        <v>55567.699690000001</v>
      </c>
      <c r="D24" s="41">
        <v>2.0200000000000001E-3</v>
      </c>
      <c r="E24">
        <f t="shared" si="0"/>
        <v>6150.4762611300284</v>
      </c>
      <c r="F24">
        <f t="shared" si="1"/>
        <v>6150.5</v>
      </c>
      <c r="G24">
        <f t="shared" si="2"/>
        <v>-9.6847864988376386E-3</v>
      </c>
      <c r="I24">
        <f t="shared" si="5"/>
        <v>-9.6847864988376386E-3</v>
      </c>
      <c r="O24">
        <f t="shared" ca="1" si="3"/>
        <v>-1.1842104271499988E-2</v>
      </c>
      <c r="Q24" s="2">
        <f t="shared" si="4"/>
        <v>40549.199690000001</v>
      </c>
    </row>
    <row r="25" spans="1:18">
      <c r="A25" s="41" t="s">
        <v>50</v>
      </c>
      <c r="B25" s="42" t="s">
        <v>51</v>
      </c>
      <c r="C25" s="41">
        <v>55584.628550000001</v>
      </c>
      <c r="D25" s="41">
        <v>1.42E-3</v>
      </c>
      <c r="E25">
        <f t="shared" si="0"/>
        <v>6191.9714460175346</v>
      </c>
      <c r="F25">
        <f t="shared" si="1"/>
        <v>6192</v>
      </c>
      <c r="G25">
        <f t="shared" si="2"/>
        <v>-1.1649215994111728E-2</v>
      </c>
      <c r="I25">
        <f t="shared" si="5"/>
        <v>-1.1649215994111728E-2</v>
      </c>
      <c r="O25">
        <f t="shared" ca="1" si="3"/>
        <v>-1.2187529925023567E-2</v>
      </c>
      <c r="Q25" s="2">
        <f t="shared" si="4"/>
        <v>40566.128550000001</v>
      </c>
    </row>
    <row r="26" spans="1:18">
      <c r="A26" s="41" t="s">
        <v>50</v>
      </c>
      <c r="B26" s="42" t="s">
        <v>45</v>
      </c>
      <c r="C26" s="41">
        <v>55616.651669999999</v>
      </c>
      <c r="D26" s="41">
        <v>7.6999999999999996E-4</v>
      </c>
      <c r="E26">
        <f t="shared" si="0"/>
        <v>6270.464934951503</v>
      </c>
      <c r="F26">
        <f t="shared" si="1"/>
        <v>6270.5</v>
      </c>
      <c r="G26">
        <f t="shared" si="2"/>
        <v>-1.4305546501418576E-2</v>
      </c>
      <c r="I26">
        <f t="shared" si="5"/>
        <v>-1.4305546501418576E-2</v>
      </c>
      <c r="O26">
        <f t="shared" ca="1" si="3"/>
        <v>-1.2840925438315151E-2</v>
      </c>
      <c r="Q26" s="2">
        <f t="shared" si="4"/>
        <v>40598.151669999999</v>
      </c>
    </row>
    <row r="27" spans="1:18">
      <c r="A27" s="41" t="s">
        <v>50</v>
      </c>
      <c r="B27" s="42" t="s">
        <v>45</v>
      </c>
      <c r="C27" s="41">
        <v>55619.506800000003</v>
      </c>
      <c r="D27" s="41">
        <v>8.7000000000000001E-4</v>
      </c>
      <c r="E27">
        <f t="shared" si="0"/>
        <v>6277.4632884867087</v>
      </c>
      <c r="F27">
        <f t="shared" si="1"/>
        <v>6277.5</v>
      </c>
      <c r="G27">
        <f t="shared" si="2"/>
        <v>-1.4977257495047525E-2</v>
      </c>
      <c r="I27">
        <f t="shared" si="5"/>
        <v>-1.4977257495047525E-2</v>
      </c>
      <c r="O27">
        <f t="shared" ca="1" si="3"/>
        <v>-1.2899190006379367E-2</v>
      </c>
      <c r="Q27" s="2">
        <f t="shared" si="4"/>
        <v>40601.006800000003</v>
      </c>
    </row>
    <row r="28" spans="1:18">
      <c r="A28" s="39" t="s">
        <v>46</v>
      </c>
      <c r="B28" s="36" t="s">
        <v>45</v>
      </c>
      <c r="C28" s="40">
        <v>55621.54522</v>
      </c>
      <c r="D28" s="40">
        <v>1.6000000000000001E-3</v>
      </c>
      <c r="E28">
        <f t="shared" si="0"/>
        <v>6282.4597628375077</v>
      </c>
      <c r="F28">
        <f t="shared" si="1"/>
        <v>6282.5</v>
      </c>
      <c r="G28">
        <f t="shared" si="2"/>
        <v>-1.6415622500062454E-2</v>
      </c>
      <c r="J28">
        <f>+G28</f>
        <v>-1.6415622500062454E-2</v>
      </c>
      <c r="O28">
        <f t="shared" ca="1" si="3"/>
        <v>-1.2940807554996665E-2</v>
      </c>
      <c r="Q28" s="2">
        <f t="shared" si="4"/>
        <v>40603.04522</v>
      </c>
    </row>
    <row r="29" spans="1:18">
      <c r="A29" s="41" t="s">
        <v>50</v>
      </c>
      <c r="B29" s="42" t="s">
        <v>45</v>
      </c>
      <c r="C29" s="41">
        <v>55643.576789999999</v>
      </c>
      <c r="D29" s="41">
        <v>1.5399999999999999E-3</v>
      </c>
      <c r="E29">
        <f t="shared" si="0"/>
        <v>6336.462458264843</v>
      </c>
      <c r="F29">
        <f t="shared" si="1"/>
        <v>6336.5</v>
      </c>
      <c r="G29">
        <f t="shared" si="2"/>
        <v>-1.5315964497858658E-2</v>
      </c>
      <c r="I29">
        <f>+G29</f>
        <v>-1.5315964497858658E-2</v>
      </c>
      <c r="O29">
        <f t="shared" ca="1" si="3"/>
        <v>-1.339027708006349E-2</v>
      </c>
      <c r="Q29" s="2">
        <f t="shared" si="4"/>
        <v>40625.076789999999</v>
      </c>
    </row>
    <row r="30" spans="1:18">
      <c r="A30" s="41" t="s">
        <v>50</v>
      </c>
      <c r="B30" s="42" t="s">
        <v>45</v>
      </c>
      <c r="C30" s="41">
        <v>55662.346980000002</v>
      </c>
      <c r="D30" s="41">
        <v>6.8999999999999997E-4</v>
      </c>
      <c r="E30">
        <f t="shared" si="0"/>
        <v>6382.4710202367496</v>
      </c>
      <c r="F30">
        <f t="shared" si="1"/>
        <v>6382.5</v>
      </c>
      <c r="G30">
        <f t="shared" si="2"/>
        <v>-1.1822922497231048E-2</v>
      </c>
      <c r="I30">
        <f>+G30</f>
        <v>-1.1822922497231048E-2</v>
      </c>
      <c r="O30">
        <f t="shared" ca="1" si="3"/>
        <v>-1.3773158527342635E-2</v>
      </c>
      <c r="Q30" s="2">
        <f t="shared" si="4"/>
        <v>40643.846980000002</v>
      </c>
    </row>
    <row r="31" spans="1:18">
      <c r="A31" s="41" t="s">
        <v>50</v>
      </c>
      <c r="B31" s="42" t="s">
        <v>45</v>
      </c>
      <c r="C31" s="41">
        <v>55662.543140000002</v>
      </c>
      <c r="D31" s="41">
        <v>6.3000000000000003E-4</v>
      </c>
      <c r="E31">
        <f t="shared" si="0"/>
        <v>6382.9518379331275</v>
      </c>
      <c r="F31">
        <f t="shared" si="1"/>
        <v>6383</v>
      </c>
      <c r="G31">
        <f t="shared" si="2"/>
        <v>-1.9648759000119753E-2</v>
      </c>
      <c r="I31">
        <f>+G31</f>
        <v>-1.9648759000119753E-2</v>
      </c>
      <c r="O31">
        <f t="shared" ca="1" si="3"/>
        <v>-1.377732028220436E-2</v>
      </c>
      <c r="Q31" s="2">
        <f t="shared" si="4"/>
        <v>40644.043140000002</v>
      </c>
    </row>
    <row r="32" spans="1:18">
      <c r="A32" s="39" t="s">
        <v>52</v>
      </c>
      <c r="B32" s="36" t="s">
        <v>45</v>
      </c>
      <c r="C32" s="40">
        <v>55676.418570000002</v>
      </c>
      <c r="D32" s="40">
        <v>1E-3</v>
      </c>
      <c r="E32">
        <f t="shared" si="0"/>
        <v>6416.96260612683</v>
      </c>
      <c r="F32">
        <f t="shared" si="1"/>
        <v>6417</v>
      </c>
      <c r="G32">
        <f t="shared" si="2"/>
        <v>-1.5255640995746944E-2</v>
      </c>
      <c r="J32">
        <f>+G32</f>
        <v>-1.5255640995746944E-2</v>
      </c>
      <c r="O32">
        <f t="shared" ca="1" si="3"/>
        <v>-1.4060319612801991E-2</v>
      </c>
      <c r="Q32" s="2">
        <f t="shared" si="4"/>
        <v>40657.918570000002</v>
      </c>
    </row>
    <row r="33" spans="1:17">
      <c r="A33" s="39" t="s">
        <v>52</v>
      </c>
      <c r="B33" s="36" t="s">
        <v>45</v>
      </c>
      <c r="C33" s="40">
        <v>55676.419670000003</v>
      </c>
      <c r="D33" s="40">
        <v>1E-3</v>
      </c>
      <c r="E33">
        <f t="shared" si="0"/>
        <v>6416.9653023924639</v>
      </c>
      <c r="F33">
        <f t="shared" si="1"/>
        <v>6417</v>
      </c>
      <c r="G33">
        <f t="shared" si="2"/>
        <v>-1.4155640994431451E-2</v>
      </c>
      <c r="J33">
        <f>+G33</f>
        <v>-1.4155640994431451E-2</v>
      </c>
      <c r="O33">
        <f t="shared" ca="1" si="3"/>
        <v>-1.4060319612801991E-2</v>
      </c>
      <c r="Q33" s="2">
        <f t="shared" si="4"/>
        <v>40657.919670000003</v>
      </c>
    </row>
    <row r="34" spans="1:17">
      <c r="A34" s="39" t="s">
        <v>52</v>
      </c>
      <c r="B34" s="36" t="s">
        <v>45</v>
      </c>
      <c r="C34" s="40">
        <v>55676.424070000001</v>
      </c>
      <c r="D34" s="40">
        <v>1.2999999999999999E-3</v>
      </c>
      <c r="E34">
        <f t="shared" si="0"/>
        <v>6416.9760874549793</v>
      </c>
      <c r="F34">
        <f t="shared" si="1"/>
        <v>6417</v>
      </c>
      <c r="G34">
        <f t="shared" si="2"/>
        <v>-9.755640996445436E-3</v>
      </c>
      <c r="J34">
        <f>+G34</f>
        <v>-9.755640996445436E-3</v>
      </c>
      <c r="O34">
        <f t="shared" ca="1" si="3"/>
        <v>-1.4060319612801991E-2</v>
      </c>
      <c r="Q34" s="2">
        <f t="shared" si="4"/>
        <v>40657.924070000001</v>
      </c>
    </row>
    <row r="35" spans="1:17">
      <c r="A35" s="39" t="s">
        <v>52</v>
      </c>
      <c r="B35" s="36" t="s">
        <v>45</v>
      </c>
      <c r="C35" s="40">
        <v>55676.425869999999</v>
      </c>
      <c r="D35" s="40">
        <v>2E-3</v>
      </c>
      <c r="E35">
        <f t="shared" si="0"/>
        <v>6416.9804995260065</v>
      </c>
      <c r="F35">
        <f t="shared" si="1"/>
        <v>6417</v>
      </c>
      <c r="G35">
        <f t="shared" si="2"/>
        <v>-7.9556409982615151E-3</v>
      </c>
      <c r="J35">
        <f>+G35</f>
        <v>-7.9556409982615151E-3</v>
      </c>
      <c r="O35">
        <f t="shared" ca="1" si="3"/>
        <v>-1.4060319612801991E-2</v>
      </c>
      <c r="Q35" s="2">
        <f t="shared" si="4"/>
        <v>40657.925869999999</v>
      </c>
    </row>
    <row r="36" spans="1:17">
      <c r="A36" s="43" t="s">
        <v>53</v>
      </c>
      <c r="B36" s="44" t="s">
        <v>51</v>
      </c>
      <c r="C36" s="43">
        <v>55923.648350000003</v>
      </c>
      <c r="D36" s="43">
        <v>1.4499999999999999E-3</v>
      </c>
      <c r="E36">
        <f t="shared" si="0"/>
        <v>7022.9600230112164</v>
      </c>
      <c r="F36">
        <f t="shared" si="1"/>
        <v>7023</v>
      </c>
      <c r="G36">
        <f t="shared" si="2"/>
        <v>-1.6309478996845428E-2</v>
      </c>
      <c r="I36">
        <f t="shared" ref="I36:I43" si="6">+G36</f>
        <v>-1.6309478996845428E-2</v>
      </c>
      <c r="O36">
        <f t="shared" ca="1" si="3"/>
        <v>-1.9104366505218545E-2</v>
      </c>
      <c r="Q36" s="2">
        <f t="shared" si="4"/>
        <v>40905.148350000003</v>
      </c>
    </row>
    <row r="37" spans="1:17">
      <c r="A37" s="43" t="s">
        <v>53</v>
      </c>
      <c r="B37" s="44" t="s">
        <v>45</v>
      </c>
      <c r="C37" s="43">
        <v>56030.325069999999</v>
      </c>
      <c r="D37" s="43">
        <v>7.9000000000000001E-4</v>
      </c>
      <c r="E37">
        <f t="shared" si="0"/>
        <v>7284.4407263540579</v>
      </c>
      <c r="F37">
        <f t="shared" si="1"/>
        <v>7284.5</v>
      </c>
      <c r="G37">
        <f t="shared" si="2"/>
        <v>-2.4181968496122863E-2</v>
      </c>
      <c r="I37">
        <f t="shared" si="6"/>
        <v>-2.4181968496122863E-2</v>
      </c>
      <c r="O37">
        <f t="shared" ca="1" si="3"/>
        <v>-2.128096429790325E-2</v>
      </c>
      <c r="Q37" s="2">
        <f t="shared" si="4"/>
        <v>41011.825069999999</v>
      </c>
    </row>
    <row r="38" spans="1:17">
      <c r="A38" s="43" t="s">
        <v>53</v>
      </c>
      <c r="B38" s="44" t="s">
        <v>51</v>
      </c>
      <c r="C38" s="43">
        <v>56048.479899999998</v>
      </c>
      <c r="D38" s="43">
        <v>5.1999999999999995E-4</v>
      </c>
      <c r="E38">
        <f t="shared" si="0"/>
        <v>7328.9409483094178</v>
      </c>
      <c r="F38">
        <f t="shared" si="1"/>
        <v>7329</v>
      </c>
      <c r="G38">
        <f t="shared" si="2"/>
        <v>-2.4091416998999193E-2</v>
      </c>
      <c r="I38">
        <f t="shared" si="6"/>
        <v>-2.4091416998999193E-2</v>
      </c>
      <c r="O38">
        <f t="shared" ca="1" si="3"/>
        <v>-2.1651360480597202E-2</v>
      </c>
      <c r="Q38" s="2">
        <f t="shared" si="4"/>
        <v>41029.979899999998</v>
      </c>
    </row>
    <row r="39" spans="1:17">
      <c r="A39" s="43" t="s">
        <v>53</v>
      </c>
      <c r="B39" s="44" t="s">
        <v>45</v>
      </c>
      <c r="C39" s="43">
        <v>56105.396690000001</v>
      </c>
      <c r="D39" s="43">
        <v>2.0699999999999998E-3</v>
      </c>
      <c r="E39">
        <f t="shared" si="0"/>
        <v>7468.4525707254261</v>
      </c>
      <c r="F39">
        <f t="shared" si="1"/>
        <v>7468.5</v>
      </c>
      <c r="G39">
        <f t="shared" si="2"/>
        <v>-1.9349800495547242E-2</v>
      </c>
      <c r="I39">
        <f t="shared" si="6"/>
        <v>-1.9349800495547242E-2</v>
      </c>
      <c r="O39">
        <f t="shared" ca="1" si="3"/>
        <v>-2.2812490087019827E-2</v>
      </c>
      <c r="Q39" s="2">
        <f t="shared" si="4"/>
        <v>41086.896690000001</v>
      </c>
    </row>
    <row r="40" spans="1:17">
      <c r="A40" s="43" t="s">
        <v>53</v>
      </c>
      <c r="B40" s="44" t="s">
        <v>51</v>
      </c>
      <c r="C40" s="43">
        <v>56273.681640000003</v>
      </c>
      <c r="D40" s="43">
        <v>5.6999999999999998E-4</v>
      </c>
      <c r="E40">
        <f t="shared" si="0"/>
        <v>7880.9443223279959</v>
      </c>
      <c r="F40">
        <f t="shared" si="1"/>
        <v>7881</v>
      </c>
      <c r="G40">
        <f t="shared" si="2"/>
        <v>-2.2714912993251346E-2</v>
      </c>
      <c r="I40">
        <f t="shared" si="6"/>
        <v>-2.2714912993251346E-2</v>
      </c>
      <c r="O40">
        <f t="shared" ca="1" si="3"/>
        <v>-2.6245937847946946E-2</v>
      </c>
      <c r="Q40" s="2">
        <f t="shared" si="4"/>
        <v>41255.181640000003</v>
      </c>
    </row>
    <row r="41" spans="1:17">
      <c r="A41" s="43" t="s">
        <v>53</v>
      </c>
      <c r="B41" s="44" t="s">
        <v>51</v>
      </c>
      <c r="C41" s="43">
        <v>56340.583720000002</v>
      </c>
      <c r="D41" s="43">
        <v>4.8999999999999998E-4</v>
      </c>
      <c r="E41">
        <f t="shared" si="0"/>
        <v>8044.9313940480461</v>
      </c>
      <c r="F41">
        <f t="shared" si="1"/>
        <v>8045</v>
      </c>
      <c r="G41">
        <f t="shared" si="2"/>
        <v>-2.7989284993964247E-2</v>
      </c>
      <c r="I41">
        <f t="shared" si="6"/>
        <v>-2.7989284993964247E-2</v>
      </c>
      <c r="O41">
        <f t="shared" ca="1" si="3"/>
        <v>-2.7610993442594323E-2</v>
      </c>
      <c r="Q41" s="2">
        <f t="shared" si="4"/>
        <v>41322.083720000002</v>
      </c>
    </row>
    <row r="42" spans="1:17">
      <c r="A42" s="43" t="s">
        <v>53</v>
      </c>
      <c r="B42" s="44" t="s">
        <v>45</v>
      </c>
      <c r="C42" s="43">
        <v>56433.392910000002</v>
      </c>
      <c r="D42" s="43">
        <v>5.2599999999999999E-3</v>
      </c>
      <c r="E42">
        <f t="shared" si="0"/>
        <v>8272.4206932867219</v>
      </c>
      <c r="F42">
        <f t="shared" si="1"/>
        <v>8272.5</v>
      </c>
      <c r="G42">
        <f t="shared" si="2"/>
        <v>-3.2354892493458465E-2</v>
      </c>
      <c r="I42">
        <f t="shared" si="6"/>
        <v>-3.2354892493458465E-2</v>
      </c>
      <c r="O42">
        <f t="shared" ca="1" si="3"/>
        <v>-2.9504591904681396E-2</v>
      </c>
      <c r="Q42" s="2">
        <f t="shared" si="4"/>
        <v>41414.892910000002</v>
      </c>
    </row>
    <row r="43" spans="1:17">
      <c r="A43" s="43" t="s">
        <v>53</v>
      </c>
      <c r="B43" s="44" t="s">
        <v>51</v>
      </c>
      <c r="C43" s="43">
        <v>56692.656300000002</v>
      </c>
      <c r="D43" s="43">
        <v>9.6000000000000002E-4</v>
      </c>
      <c r="E43">
        <f t="shared" si="0"/>
        <v>8907.9143002166329</v>
      </c>
      <c r="F43">
        <f t="shared" si="1"/>
        <v>8908</v>
      </c>
      <c r="G43">
        <f t="shared" si="2"/>
        <v>-3.496308399917325E-2</v>
      </c>
      <c r="I43">
        <f t="shared" si="6"/>
        <v>-3.496308399917325E-2</v>
      </c>
      <c r="O43">
        <f t="shared" ca="1" si="3"/>
        <v>-3.4794182333940007E-2</v>
      </c>
      <c r="Q43" s="2">
        <f t="shared" si="4"/>
        <v>41674.156300000002</v>
      </c>
    </row>
    <row r="44" spans="1:17">
      <c r="C44" s="7"/>
      <c r="D44" s="7"/>
    </row>
    <row r="45" spans="1:17">
      <c r="C45" s="7"/>
      <c r="D45" s="7"/>
    </row>
    <row r="46" spans="1:17">
      <c r="C46" s="7"/>
      <c r="D46" s="7"/>
    </row>
    <row r="47" spans="1:17">
      <c r="C47" s="7"/>
      <c r="D47" s="7"/>
    </row>
    <row r="48" spans="1:17">
      <c r="C48" s="7"/>
      <c r="D48" s="7"/>
    </row>
    <row r="49" spans="3:4">
      <c r="C49" s="7"/>
      <c r="D49" s="7"/>
    </row>
    <row r="50" spans="3:4">
      <c r="C50" s="7"/>
      <c r="D50" s="7"/>
    </row>
    <row r="51" spans="3:4">
      <c r="C51" s="7"/>
      <c r="D51" s="7"/>
    </row>
    <row r="52" spans="3:4">
      <c r="C52" s="7"/>
      <c r="D52" s="7"/>
    </row>
    <row r="53" spans="3:4">
      <c r="C53" s="7"/>
      <c r="D53" s="7"/>
    </row>
    <row r="54" spans="3:4">
      <c r="C54" s="7"/>
      <c r="D54" s="7"/>
    </row>
    <row r="55" spans="3:4">
      <c r="C55" s="7"/>
      <c r="D55" s="7"/>
    </row>
    <row r="56" spans="3:4">
      <c r="C56" s="7"/>
      <c r="D56" s="7"/>
    </row>
    <row r="57" spans="3:4">
      <c r="C57" s="7"/>
      <c r="D57" s="7"/>
    </row>
    <row r="58" spans="3:4">
      <c r="C58" s="7"/>
      <c r="D58" s="7"/>
    </row>
    <row r="59" spans="3:4">
      <c r="C59" s="7"/>
      <c r="D59" s="7"/>
    </row>
    <row r="60" spans="3:4">
      <c r="C60" s="7"/>
      <c r="D60" s="7"/>
    </row>
    <row r="61" spans="3:4">
      <c r="C61" s="7"/>
      <c r="D61" s="7"/>
    </row>
    <row r="62" spans="3:4">
      <c r="C62" s="7"/>
      <c r="D62" s="7"/>
    </row>
    <row r="63" spans="3:4">
      <c r="C63" s="7"/>
      <c r="D63" s="7"/>
    </row>
    <row r="64" spans="3:4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8" spans="3:4">
      <c r="C68" s="7"/>
      <c r="D68" s="7"/>
    </row>
    <row r="69" spans="3:4">
      <c r="C69" s="7"/>
      <c r="D69" s="7"/>
    </row>
    <row r="70" spans="3:4">
      <c r="C70" s="7"/>
      <c r="D70" s="7"/>
    </row>
    <row r="71" spans="3:4">
      <c r="C71" s="7"/>
      <c r="D71" s="7"/>
    </row>
    <row r="72" spans="3:4">
      <c r="C72" s="7"/>
      <c r="D72" s="7"/>
    </row>
    <row r="73" spans="3:4">
      <c r="C73" s="7"/>
      <c r="D73" s="7"/>
    </row>
    <row r="74" spans="3:4">
      <c r="C74" s="7"/>
      <c r="D74" s="7"/>
    </row>
    <row r="75" spans="3:4">
      <c r="C75" s="7"/>
      <c r="D75" s="7"/>
    </row>
    <row r="76" spans="3:4">
      <c r="C76" s="7"/>
      <c r="D76" s="7"/>
    </row>
    <row r="77" spans="3:4">
      <c r="C77" s="7"/>
      <c r="D77" s="7"/>
    </row>
    <row r="78" spans="3:4">
      <c r="C78" s="7"/>
      <c r="D78" s="7"/>
    </row>
    <row r="79" spans="3:4">
      <c r="C79" s="7"/>
      <c r="D79" s="7"/>
    </row>
    <row r="80" spans="3:4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  <row r="84" spans="3:4">
      <c r="C84" s="7"/>
      <c r="D84" s="7"/>
    </row>
    <row r="85" spans="3:4">
      <c r="C85" s="7"/>
      <c r="D85" s="7"/>
    </row>
    <row r="86" spans="3:4">
      <c r="C86" s="7"/>
      <c r="D86" s="7"/>
    </row>
    <row r="87" spans="3:4">
      <c r="C87" s="7"/>
      <c r="D87" s="7"/>
    </row>
    <row r="88" spans="3:4">
      <c r="C88" s="7"/>
      <c r="D88" s="7"/>
    </row>
    <row r="89" spans="3:4">
      <c r="C89" s="7"/>
      <c r="D89" s="7"/>
    </row>
    <row r="90" spans="3:4">
      <c r="C90" s="7"/>
      <c r="D90" s="7"/>
    </row>
    <row r="91" spans="3:4">
      <c r="C91" s="7"/>
      <c r="D91" s="7"/>
    </row>
    <row r="92" spans="3:4">
      <c r="C92" s="7"/>
      <c r="D92" s="7"/>
    </row>
    <row r="93" spans="3:4">
      <c r="C93" s="7"/>
      <c r="D93" s="7"/>
    </row>
    <row r="94" spans="3:4">
      <c r="C94" s="7"/>
      <c r="D94" s="7"/>
    </row>
    <row r="95" spans="3:4">
      <c r="C95" s="7"/>
      <c r="D95" s="7"/>
    </row>
    <row r="96" spans="3:4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  <row r="6940" spans="3:4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2024-01-30T02:23:05Z</dcterms:modified>
</cp:coreProperties>
</file>