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C0335EA-FE57-4797-AF70-0AD3066DCD7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3" r:id="rId2"/>
    <sheet name="Q_fit" sheetId="2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132" i="1" l="1"/>
  <c r="F132" i="1"/>
  <c r="Q132" i="1"/>
  <c r="D11" i="1"/>
  <c r="D12" i="1"/>
  <c r="Q131" i="1"/>
  <c r="E119" i="1"/>
  <c r="F119" i="1"/>
  <c r="G119" i="1"/>
  <c r="E120" i="1"/>
  <c r="F120" i="1"/>
  <c r="G120" i="1"/>
  <c r="E130" i="1"/>
  <c r="F130" i="1"/>
  <c r="E127" i="1"/>
  <c r="F127" i="1"/>
  <c r="E113" i="1"/>
  <c r="F113" i="1"/>
  <c r="G113" i="1"/>
  <c r="E114" i="1"/>
  <c r="F114" i="1"/>
  <c r="G114" i="1"/>
  <c r="Q129" i="1"/>
  <c r="Q128" i="1"/>
  <c r="Q127" i="1"/>
  <c r="Q130" i="1"/>
  <c r="Q125" i="1"/>
  <c r="C8" i="1"/>
  <c r="E122" i="1"/>
  <c r="F122" i="1"/>
  <c r="G122" i="1"/>
  <c r="E97" i="1"/>
  <c r="F97" i="1"/>
  <c r="G97" i="1"/>
  <c r="K97" i="1"/>
  <c r="E76" i="1"/>
  <c r="F76" i="1"/>
  <c r="E77" i="1"/>
  <c r="F77" i="1"/>
  <c r="E103" i="1"/>
  <c r="F103" i="1"/>
  <c r="G103" i="1"/>
  <c r="K103" i="1"/>
  <c r="E88" i="1"/>
  <c r="F88" i="1"/>
  <c r="G88" i="1"/>
  <c r="E93" i="1"/>
  <c r="F93" i="1"/>
  <c r="G93" i="1"/>
  <c r="E85" i="1"/>
  <c r="F85" i="1"/>
  <c r="G85" i="1"/>
  <c r="E86" i="1"/>
  <c r="F86" i="1"/>
  <c r="G86" i="1"/>
  <c r="E95" i="1"/>
  <c r="F95" i="1"/>
  <c r="G95" i="1"/>
  <c r="E96" i="1"/>
  <c r="F96" i="1"/>
  <c r="G96" i="1"/>
  <c r="E98" i="1"/>
  <c r="F98" i="1"/>
  <c r="G98" i="1"/>
  <c r="E102" i="1"/>
  <c r="F102" i="1"/>
  <c r="G102" i="1"/>
  <c r="E99" i="1"/>
  <c r="F99" i="1"/>
  <c r="G99" i="1"/>
  <c r="E100" i="1"/>
  <c r="F100" i="1"/>
  <c r="G100" i="1"/>
  <c r="E108" i="1"/>
  <c r="F108" i="1"/>
  <c r="G108" i="1"/>
  <c r="E105" i="1"/>
  <c r="F105" i="1"/>
  <c r="G105" i="1"/>
  <c r="E106" i="1"/>
  <c r="F106" i="1"/>
  <c r="G106" i="1"/>
  <c r="E101" i="1"/>
  <c r="F101" i="1"/>
  <c r="G101" i="1"/>
  <c r="E104" i="1"/>
  <c r="F104" i="1"/>
  <c r="G104" i="1"/>
  <c r="E107" i="1"/>
  <c r="F107" i="1"/>
  <c r="G107" i="1"/>
  <c r="E9" i="1"/>
  <c r="D9" i="1"/>
  <c r="E60" i="1"/>
  <c r="F60" i="1"/>
  <c r="G60" i="1"/>
  <c r="E61" i="1"/>
  <c r="F61" i="1"/>
  <c r="G61" i="1"/>
  <c r="E66" i="1"/>
  <c r="F66" i="1"/>
  <c r="G66" i="1"/>
  <c r="E69" i="1"/>
  <c r="F69" i="1"/>
  <c r="G69" i="1"/>
  <c r="E70" i="1"/>
  <c r="F70" i="1"/>
  <c r="G70" i="1"/>
  <c r="E67" i="1"/>
  <c r="F67" i="1"/>
  <c r="G67" i="1"/>
  <c r="E68" i="1"/>
  <c r="F68" i="1"/>
  <c r="G68" i="1"/>
  <c r="E71" i="1"/>
  <c r="F71" i="1"/>
  <c r="G71" i="1"/>
  <c r="E72" i="1"/>
  <c r="F72" i="1"/>
  <c r="G72" i="1"/>
  <c r="E78" i="1"/>
  <c r="F78" i="1"/>
  <c r="G78" i="1"/>
  <c r="E79" i="1"/>
  <c r="F79" i="1"/>
  <c r="G79" i="1"/>
  <c r="E80" i="1"/>
  <c r="F80" i="1"/>
  <c r="G80" i="1"/>
  <c r="E82" i="1"/>
  <c r="F82" i="1"/>
  <c r="G82" i="1"/>
  <c r="E87" i="1"/>
  <c r="F87" i="1"/>
  <c r="G87" i="1"/>
  <c r="E74" i="1"/>
  <c r="F74" i="1"/>
  <c r="G74" i="1"/>
  <c r="E75" i="1"/>
  <c r="F75" i="1"/>
  <c r="G75" i="1"/>
  <c r="E81" i="1"/>
  <c r="F81" i="1"/>
  <c r="G81" i="1"/>
  <c r="E83" i="1"/>
  <c r="F83" i="1"/>
  <c r="G83" i="1"/>
  <c r="E90" i="1"/>
  <c r="F90" i="1"/>
  <c r="G90" i="1"/>
  <c r="D13" i="1"/>
  <c r="Q73" i="1"/>
  <c r="Q76" i="1"/>
  <c r="Q77" i="1"/>
  <c r="Q91" i="1"/>
  <c r="Q92" i="1"/>
  <c r="Q94" i="1"/>
  <c r="P103" i="1"/>
  <c r="S103" i="1"/>
  <c r="Q103" i="1"/>
  <c r="Q111" i="1"/>
  <c r="G99" i="3"/>
  <c r="C99" i="3"/>
  <c r="G98" i="3"/>
  <c r="C98" i="3"/>
  <c r="G97" i="3"/>
  <c r="C97" i="3"/>
  <c r="G96" i="3"/>
  <c r="C96" i="3"/>
  <c r="G95" i="3"/>
  <c r="C95" i="3"/>
  <c r="G94" i="3"/>
  <c r="C94" i="3"/>
  <c r="G93" i="3"/>
  <c r="C93" i="3"/>
  <c r="E93" i="3"/>
  <c r="G92" i="3"/>
  <c r="C92" i="3"/>
  <c r="E92" i="3"/>
  <c r="G91" i="3"/>
  <c r="C91" i="3"/>
  <c r="G108" i="3"/>
  <c r="C108" i="3"/>
  <c r="G90" i="3"/>
  <c r="C90" i="3"/>
  <c r="G89" i="3"/>
  <c r="C89" i="3"/>
  <c r="G88" i="3"/>
  <c r="C88" i="3"/>
  <c r="E88" i="3"/>
  <c r="G87" i="3"/>
  <c r="C87" i="3"/>
  <c r="E87" i="3"/>
  <c r="G86" i="3"/>
  <c r="C86" i="3"/>
  <c r="E86" i="3"/>
  <c r="G85" i="3"/>
  <c r="C85" i="3"/>
  <c r="E85" i="3"/>
  <c r="G84" i="3"/>
  <c r="C84" i="3"/>
  <c r="E84" i="3"/>
  <c r="G107" i="3"/>
  <c r="C107" i="3"/>
  <c r="E107" i="3"/>
  <c r="G83" i="3"/>
  <c r="C83" i="3"/>
  <c r="E83" i="3"/>
  <c r="G82" i="3"/>
  <c r="C82" i="3"/>
  <c r="E82" i="3"/>
  <c r="G81" i="3"/>
  <c r="C81" i="3"/>
  <c r="E81" i="3"/>
  <c r="G80" i="3"/>
  <c r="C80" i="3"/>
  <c r="E80" i="3"/>
  <c r="G79" i="3"/>
  <c r="C79" i="3"/>
  <c r="E79" i="3"/>
  <c r="G78" i="3"/>
  <c r="C78" i="3"/>
  <c r="E78" i="3"/>
  <c r="G77" i="3"/>
  <c r="C77" i="3"/>
  <c r="E77" i="3"/>
  <c r="G76" i="3"/>
  <c r="C76" i="3"/>
  <c r="E76" i="3"/>
  <c r="G106" i="3"/>
  <c r="C106" i="3"/>
  <c r="G75" i="3"/>
  <c r="C75" i="3"/>
  <c r="E75" i="3"/>
  <c r="G105" i="3"/>
  <c r="C105" i="3"/>
  <c r="G104" i="3"/>
  <c r="C104" i="3"/>
  <c r="G103" i="3"/>
  <c r="C103" i="3"/>
  <c r="E103" i="3"/>
  <c r="G74" i="3"/>
  <c r="C74" i="3"/>
  <c r="E74" i="3"/>
  <c r="G73" i="3"/>
  <c r="C73" i="3"/>
  <c r="G72" i="3"/>
  <c r="C72" i="3"/>
  <c r="E72" i="3"/>
  <c r="G71" i="3"/>
  <c r="C71" i="3"/>
  <c r="E71" i="3"/>
  <c r="G70" i="3"/>
  <c r="C70" i="3"/>
  <c r="E70" i="3"/>
  <c r="G69" i="3"/>
  <c r="C69" i="3"/>
  <c r="E69" i="3"/>
  <c r="G68" i="3"/>
  <c r="C68" i="3"/>
  <c r="E68" i="3"/>
  <c r="E84" i="1"/>
  <c r="G67" i="3"/>
  <c r="C67" i="3"/>
  <c r="E67" i="3"/>
  <c r="G66" i="3"/>
  <c r="C66" i="3"/>
  <c r="E66" i="3"/>
  <c r="G65" i="3"/>
  <c r="C65" i="3"/>
  <c r="E65" i="3"/>
  <c r="G64" i="3"/>
  <c r="C64" i="3"/>
  <c r="E64" i="3"/>
  <c r="G63" i="3"/>
  <c r="C63" i="3"/>
  <c r="E63" i="3"/>
  <c r="G62" i="3"/>
  <c r="C62" i="3"/>
  <c r="E62" i="3"/>
  <c r="G102" i="3"/>
  <c r="C102" i="3"/>
  <c r="E102" i="3"/>
  <c r="G101" i="3"/>
  <c r="C101" i="3"/>
  <c r="E101" i="3"/>
  <c r="G61" i="3"/>
  <c r="C61" i="3"/>
  <c r="E61" i="3"/>
  <c r="G60" i="3"/>
  <c r="C60" i="3"/>
  <c r="E60" i="3"/>
  <c r="G100" i="3"/>
  <c r="C100" i="3"/>
  <c r="G59" i="3"/>
  <c r="C59" i="3"/>
  <c r="E59" i="3"/>
  <c r="G58" i="3"/>
  <c r="C58" i="3"/>
  <c r="E58" i="3"/>
  <c r="G57" i="3"/>
  <c r="C57" i="3"/>
  <c r="E57" i="3"/>
  <c r="G56" i="3"/>
  <c r="C56" i="3"/>
  <c r="E56" i="3"/>
  <c r="G55" i="3"/>
  <c r="C55" i="3"/>
  <c r="E55" i="3"/>
  <c r="G54" i="3"/>
  <c r="C54" i="3"/>
  <c r="E54" i="3"/>
  <c r="E65" i="1"/>
  <c r="G53" i="3"/>
  <c r="C53" i="3"/>
  <c r="E53" i="3"/>
  <c r="E64" i="1"/>
  <c r="G52" i="3"/>
  <c r="C52" i="3"/>
  <c r="E52" i="3"/>
  <c r="E63" i="1"/>
  <c r="G51" i="3"/>
  <c r="C51" i="3"/>
  <c r="E51" i="3"/>
  <c r="E62" i="1"/>
  <c r="G50" i="3"/>
  <c r="C50" i="3"/>
  <c r="E50" i="3"/>
  <c r="G49" i="3"/>
  <c r="C49" i="3"/>
  <c r="E49" i="3"/>
  <c r="E59" i="1"/>
  <c r="G48" i="3"/>
  <c r="C48" i="3"/>
  <c r="E48" i="3"/>
  <c r="E58" i="1"/>
  <c r="G47" i="3"/>
  <c r="C47" i="3"/>
  <c r="E47" i="3"/>
  <c r="E57" i="1"/>
  <c r="G46" i="3"/>
  <c r="C46" i="3"/>
  <c r="E46" i="3"/>
  <c r="E56" i="1"/>
  <c r="G45" i="3"/>
  <c r="C45" i="3"/>
  <c r="E45" i="3"/>
  <c r="E55" i="1"/>
  <c r="G44" i="3"/>
  <c r="C44" i="3"/>
  <c r="E44" i="3"/>
  <c r="E54" i="1"/>
  <c r="G43" i="3"/>
  <c r="C43" i="3"/>
  <c r="E43" i="3"/>
  <c r="E53" i="1"/>
  <c r="G42" i="3"/>
  <c r="C42" i="3"/>
  <c r="E42" i="3"/>
  <c r="E52" i="1"/>
  <c r="G41" i="3"/>
  <c r="C41" i="3"/>
  <c r="E41" i="3"/>
  <c r="E51" i="1"/>
  <c r="G40" i="3"/>
  <c r="C40" i="3"/>
  <c r="E40" i="3"/>
  <c r="E50" i="1"/>
  <c r="G39" i="3"/>
  <c r="C39" i="3"/>
  <c r="E39" i="3"/>
  <c r="E49" i="1"/>
  <c r="G38" i="3"/>
  <c r="C38" i="3"/>
  <c r="E38" i="3"/>
  <c r="E48" i="1"/>
  <c r="G37" i="3"/>
  <c r="C37" i="3"/>
  <c r="E37" i="3"/>
  <c r="E47" i="1"/>
  <c r="G36" i="3"/>
  <c r="C36" i="3"/>
  <c r="E36" i="3"/>
  <c r="E46" i="1"/>
  <c r="G35" i="3"/>
  <c r="C35" i="3"/>
  <c r="E35" i="3"/>
  <c r="E45" i="1"/>
  <c r="G34" i="3"/>
  <c r="C34" i="3"/>
  <c r="E34" i="3"/>
  <c r="E44" i="1"/>
  <c r="G33" i="3"/>
  <c r="C33" i="3"/>
  <c r="E33" i="3"/>
  <c r="E43" i="1"/>
  <c r="G32" i="3"/>
  <c r="C32" i="3"/>
  <c r="E32" i="3"/>
  <c r="E42" i="1"/>
  <c r="G31" i="3"/>
  <c r="C31" i="3"/>
  <c r="E31" i="3"/>
  <c r="E41" i="1"/>
  <c r="G30" i="3"/>
  <c r="C30" i="3"/>
  <c r="E30" i="3"/>
  <c r="E40" i="1"/>
  <c r="G29" i="3"/>
  <c r="C29" i="3"/>
  <c r="E29" i="3"/>
  <c r="E39" i="1"/>
  <c r="G28" i="3"/>
  <c r="C28" i="3"/>
  <c r="E28" i="3"/>
  <c r="E38" i="1"/>
  <c r="G27" i="3"/>
  <c r="C27" i="3"/>
  <c r="E27" i="3"/>
  <c r="E37" i="1"/>
  <c r="G26" i="3"/>
  <c r="C26" i="3"/>
  <c r="E26" i="3"/>
  <c r="E36" i="1"/>
  <c r="G25" i="3"/>
  <c r="C25" i="3"/>
  <c r="E25" i="3"/>
  <c r="E35" i="1"/>
  <c r="G24" i="3"/>
  <c r="C24" i="3"/>
  <c r="E24" i="3"/>
  <c r="E34" i="1"/>
  <c r="G23" i="3"/>
  <c r="C23" i="3"/>
  <c r="E23" i="3"/>
  <c r="E33" i="1"/>
  <c r="G22" i="3"/>
  <c r="C22" i="3"/>
  <c r="E22" i="3"/>
  <c r="E32" i="1"/>
  <c r="G21" i="3"/>
  <c r="C21" i="3"/>
  <c r="E21" i="3"/>
  <c r="E31" i="1"/>
  <c r="G20" i="3"/>
  <c r="C20" i="3"/>
  <c r="E20" i="3"/>
  <c r="E30" i="1"/>
  <c r="G19" i="3"/>
  <c r="C19" i="3"/>
  <c r="E19" i="3"/>
  <c r="E29" i="1"/>
  <c r="G18" i="3"/>
  <c r="C18" i="3"/>
  <c r="E18" i="3"/>
  <c r="E28" i="1"/>
  <c r="G17" i="3"/>
  <c r="C17" i="3"/>
  <c r="E17" i="3"/>
  <c r="E27" i="1"/>
  <c r="G16" i="3"/>
  <c r="C16" i="3"/>
  <c r="E16" i="3"/>
  <c r="E26" i="1"/>
  <c r="G15" i="3"/>
  <c r="C15" i="3"/>
  <c r="E15" i="3"/>
  <c r="E25" i="1"/>
  <c r="G14" i="3"/>
  <c r="C14" i="3"/>
  <c r="E14" i="3"/>
  <c r="E24" i="1"/>
  <c r="G13" i="3"/>
  <c r="C13" i="3"/>
  <c r="E13" i="3"/>
  <c r="E23" i="1"/>
  <c r="G12" i="3"/>
  <c r="C12" i="3"/>
  <c r="E12" i="3"/>
  <c r="E22" i="1"/>
  <c r="G11" i="3"/>
  <c r="C11" i="3"/>
  <c r="E11" i="3"/>
  <c r="E21" i="1"/>
  <c r="H99" i="3"/>
  <c r="B99" i="3"/>
  <c r="D99" i="3"/>
  <c r="A99" i="3"/>
  <c r="H98" i="3"/>
  <c r="B98" i="3"/>
  <c r="D98" i="3"/>
  <c r="A98" i="3"/>
  <c r="H97" i="3"/>
  <c r="B97" i="3"/>
  <c r="D97" i="3"/>
  <c r="A97" i="3"/>
  <c r="H96" i="3"/>
  <c r="B96" i="3"/>
  <c r="D96" i="3"/>
  <c r="A96" i="3"/>
  <c r="H95" i="3"/>
  <c r="B95" i="3"/>
  <c r="D95" i="3"/>
  <c r="A95" i="3"/>
  <c r="H94" i="3"/>
  <c r="B94" i="3"/>
  <c r="D94" i="3"/>
  <c r="A94" i="3"/>
  <c r="H93" i="3"/>
  <c r="B93" i="3"/>
  <c r="D93" i="3"/>
  <c r="A93" i="3"/>
  <c r="H92" i="3"/>
  <c r="B92" i="3"/>
  <c r="D92" i="3"/>
  <c r="A92" i="3"/>
  <c r="H91" i="3"/>
  <c r="B91" i="3"/>
  <c r="D91" i="3"/>
  <c r="A91" i="3"/>
  <c r="H108" i="3"/>
  <c r="B108" i="3"/>
  <c r="D108" i="3"/>
  <c r="A108" i="3"/>
  <c r="H90" i="3"/>
  <c r="B90" i="3"/>
  <c r="D90" i="3"/>
  <c r="A90" i="3"/>
  <c r="H89" i="3"/>
  <c r="B89" i="3"/>
  <c r="D89" i="3"/>
  <c r="A89" i="3"/>
  <c r="H88" i="3"/>
  <c r="B88" i="3"/>
  <c r="D88" i="3"/>
  <c r="A88" i="3"/>
  <c r="H87" i="3"/>
  <c r="B87" i="3"/>
  <c r="D87" i="3"/>
  <c r="A87" i="3"/>
  <c r="H86" i="3"/>
  <c r="B86" i="3"/>
  <c r="D86" i="3"/>
  <c r="A86" i="3"/>
  <c r="H85" i="3"/>
  <c r="B85" i="3"/>
  <c r="D85" i="3"/>
  <c r="A85" i="3"/>
  <c r="H84" i="3"/>
  <c r="B84" i="3"/>
  <c r="D84" i="3"/>
  <c r="A84" i="3"/>
  <c r="H107" i="3"/>
  <c r="B107" i="3"/>
  <c r="D107" i="3"/>
  <c r="A107" i="3"/>
  <c r="H83" i="3"/>
  <c r="B83" i="3"/>
  <c r="D83" i="3"/>
  <c r="A83" i="3"/>
  <c r="H82" i="3"/>
  <c r="D82" i="3"/>
  <c r="B82" i="3"/>
  <c r="A82" i="3"/>
  <c r="H81" i="3"/>
  <c r="B81" i="3"/>
  <c r="D81" i="3"/>
  <c r="A81" i="3"/>
  <c r="H80" i="3"/>
  <c r="D80" i="3"/>
  <c r="B80" i="3"/>
  <c r="A80" i="3"/>
  <c r="H79" i="3"/>
  <c r="B79" i="3"/>
  <c r="D79" i="3"/>
  <c r="A79" i="3"/>
  <c r="H78" i="3"/>
  <c r="B78" i="3"/>
  <c r="D78" i="3"/>
  <c r="A78" i="3"/>
  <c r="H77" i="3"/>
  <c r="B77" i="3"/>
  <c r="D77" i="3"/>
  <c r="A77" i="3"/>
  <c r="H76" i="3"/>
  <c r="D76" i="3"/>
  <c r="B76" i="3"/>
  <c r="A76" i="3"/>
  <c r="H106" i="3"/>
  <c r="B106" i="3"/>
  <c r="F106" i="3"/>
  <c r="D106" i="3"/>
  <c r="A106" i="3"/>
  <c r="H75" i="3"/>
  <c r="B75" i="3"/>
  <c r="F75" i="3"/>
  <c r="D75" i="3"/>
  <c r="A75" i="3"/>
  <c r="H105" i="3"/>
  <c r="F105" i="3"/>
  <c r="D105" i="3"/>
  <c r="B105" i="3"/>
  <c r="A105" i="3"/>
  <c r="H104" i="3"/>
  <c r="F104" i="3"/>
  <c r="D104" i="3"/>
  <c r="B104" i="3"/>
  <c r="A104" i="3"/>
  <c r="H103" i="3"/>
  <c r="B103" i="3"/>
  <c r="F103" i="3"/>
  <c r="D103" i="3"/>
  <c r="A103" i="3"/>
  <c r="H74" i="3"/>
  <c r="B74" i="3"/>
  <c r="D74" i="3"/>
  <c r="A74" i="3"/>
  <c r="H73" i="3"/>
  <c r="B73" i="3"/>
  <c r="D73" i="3"/>
  <c r="A73" i="3"/>
  <c r="H72" i="3"/>
  <c r="D72" i="3"/>
  <c r="B72" i="3"/>
  <c r="A72" i="3"/>
  <c r="H71" i="3"/>
  <c r="B71" i="3"/>
  <c r="D71" i="3"/>
  <c r="A71" i="3"/>
  <c r="H70" i="3"/>
  <c r="B70" i="3"/>
  <c r="D70" i="3"/>
  <c r="A70" i="3"/>
  <c r="H69" i="3"/>
  <c r="B69" i="3"/>
  <c r="D69" i="3"/>
  <c r="A69" i="3"/>
  <c r="H68" i="3"/>
  <c r="B68" i="3"/>
  <c r="D68" i="3"/>
  <c r="A68" i="3"/>
  <c r="H67" i="3"/>
  <c r="B67" i="3"/>
  <c r="D67" i="3"/>
  <c r="A67" i="3"/>
  <c r="H66" i="3"/>
  <c r="B66" i="3"/>
  <c r="D66" i="3"/>
  <c r="A66" i="3"/>
  <c r="H65" i="3"/>
  <c r="B65" i="3"/>
  <c r="D65" i="3"/>
  <c r="A65" i="3"/>
  <c r="H64" i="3"/>
  <c r="B64" i="3"/>
  <c r="D64" i="3"/>
  <c r="A64" i="3"/>
  <c r="H63" i="3"/>
  <c r="B63" i="3"/>
  <c r="D63" i="3"/>
  <c r="A63" i="3"/>
  <c r="H62" i="3"/>
  <c r="D62" i="3"/>
  <c r="B62" i="3"/>
  <c r="A62" i="3"/>
  <c r="H102" i="3"/>
  <c r="B102" i="3"/>
  <c r="D102" i="3"/>
  <c r="A102" i="3"/>
  <c r="H101" i="3"/>
  <c r="D101" i="3"/>
  <c r="B101" i="3"/>
  <c r="A101" i="3"/>
  <c r="H61" i="3"/>
  <c r="B61" i="3"/>
  <c r="D61" i="3"/>
  <c r="A61" i="3"/>
  <c r="H60" i="3"/>
  <c r="B60" i="3"/>
  <c r="D60" i="3"/>
  <c r="A60" i="3"/>
  <c r="H100" i="3"/>
  <c r="B100" i="3"/>
  <c r="D100" i="3"/>
  <c r="A100" i="3"/>
  <c r="H59" i="3"/>
  <c r="D59" i="3"/>
  <c r="B59" i="3"/>
  <c r="A59" i="3"/>
  <c r="H58" i="3"/>
  <c r="B58" i="3"/>
  <c r="D58" i="3"/>
  <c r="A58" i="3"/>
  <c r="H57" i="3"/>
  <c r="D57" i="3"/>
  <c r="B57" i="3"/>
  <c r="A57" i="3"/>
  <c r="H56" i="3"/>
  <c r="B56" i="3"/>
  <c r="D56" i="3"/>
  <c r="A56" i="3"/>
  <c r="H55" i="3"/>
  <c r="B55" i="3"/>
  <c r="D55" i="3"/>
  <c r="A55" i="3"/>
  <c r="H54" i="3"/>
  <c r="B54" i="3"/>
  <c r="D54" i="3"/>
  <c r="A54" i="3"/>
  <c r="H53" i="3"/>
  <c r="B53" i="3"/>
  <c r="D53" i="3"/>
  <c r="A53" i="3"/>
  <c r="H52" i="3"/>
  <c r="B52" i="3"/>
  <c r="D52" i="3"/>
  <c r="A52" i="3"/>
  <c r="H51" i="3"/>
  <c r="B51" i="3"/>
  <c r="D51" i="3"/>
  <c r="A51" i="3"/>
  <c r="H50" i="3"/>
  <c r="B50" i="3"/>
  <c r="D50" i="3"/>
  <c r="A50" i="3"/>
  <c r="H49" i="3"/>
  <c r="D49" i="3"/>
  <c r="B49" i="3"/>
  <c r="A49" i="3"/>
  <c r="H48" i="3"/>
  <c r="B48" i="3"/>
  <c r="D48" i="3"/>
  <c r="A48" i="3"/>
  <c r="H47" i="3"/>
  <c r="D47" i="3"/>
  <c r="B47" i="3"/>
  <c r="A47" i="3"/>
  <c r="H46" i="3"/>
  <c r="B46" i="3"/>
  <c r="D46" i="3"/>
  <c r="A46" i="3"/>
  <c r="H45" i="3"/>
  <c r="B45" i="3"/>
  <c r="D45" i="3"/>
  <c r="A45" i="3"/>
  <c r="H44" i="3"/>
  <c r="B44" i="3"/>
  <c r="D44" i="3"/>
  <c r="A44" i="3"/>
  <c r="H43" i="3"/>
  <c r="D43" i="3"/>
  <c r="B43" i="3"/>
  <c r="A43" i="3"/>
  <c r="H42" i="3"/>
  <c r="B42" i="3"/>
  <c r="D42" i="3"/>
  <c r="A42" i="3"/>
  <c r="H41" i="3"/>
  <c r="D41" i="3"/>
  <c r="B41" i="3"/>
  <c r="A4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D34" i="3"/>
  <c r="B34" i="3"/>
  <c r="A34" i="3"/>
  <c r="H33" i="3"/>
  <c r="B33" i="3"/>
  <c r="D33" i="3"/>
  <c r="A33" i="3"/>
  <c r="H32" i="3"/>
  <c r="D32" i="3"/>
  <c r="B32" i="3"/>
  <c r="A32" i="3"/>
  <c r="H31" i="3"/>
  <c r="B31" i="3"/>
  <c r="D31" i="3"/>
  <c r="A31" i="3"/>
  <c r="H30" i="3"/>
  <c r="D30" i="3"/>
  <c r="B30" i="3"/>
  <c r="A30" i="3"/>
  <c r="H29" i="3"/>
  <c r="B29" i="3"/>
  <c r="D29" i="3"/>
  <c r="A29" i="3"/>
  <c r="H28" i="3"/>
  <c r="D28" i="3"/>
  <c r="B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24" i="3"/>
  <c r="D24" i="3"/>
  <c r="B24" i="3"/>
  <c r="A24" i="3"/>
  <c r="H23" i="3"/>
  <c r="B23" i="3"/>
  <c r="D23" i="3"/>
  <c r="A23" i="3"/>
  <c r="H22" i="3"/>
  <c r="D22" i="3"/>
  <c r="B22" i="3"/>
  <c r="A22" i="3"/>
  <c r="H21" i="3"/>
  <c r="B21" i="3"/>
  <c r="D21" i="3"/>
  <c r="A21" i="3"/>
  <c r="H20" i="3"/>
  <c r="D20" i="3"/>
  <c r="B20" i="3"/>
  <c r="A20" i="3"/>
  <c r="H19" i="3"/>
  <c r="B19" i="3"/>
  <c r="D19" i="3"/>
  <c r="A19" i="3"/>
  <c r="H18" i="3"/>
  <c r="D18" i="3"/>
  <c r="B18" i="3"/>
  <c r="A18" i="3"/>
  <c r="H17" i="3"/>
  <c r="B17" i="3"/>
  <c r="D17" i="3"/>
  <c r="A17" i="3"/>
  <c r="H16" i="3"/>
  <c r="D16" i="3"/>
  <c r="B16" i="3"/>
  <c r="A16" i="3"/>
  <c r="H15" i="3"/>
  <c r="B15" i="3"/>
  <c r="D15" i="3"/>
  <c r="A15" i="3"/>
  <c r="H14" i="3"/>
  <c r="D14" i="3"/>
  <c r="B14" i="3"/>
  <c r="A14" i="3"/>
  <c r="H13" i="3"/>
  <c r="B13" i="3"/>
  <c r="D13" i="3"/>
  <c r="A13" i="3"/>
  <c r="H12" i="3"/>
  <c r="D12" i="3"/>
  <c r="B12" i="3"/>
  <c r="A12" i="3"/>
  <c r="H11" i="3"/>
  <c r="B11" i="3"/>
  <c r="D11" i="3"/>
  <c r="A11" i="3"/>
  <c r="Q123" i="1"/>
  <c r="Q124" i="1"/>
  <c r="P122" i="1"/>
  <c r="S122" i="1"/>
  <c r="Q122" i="1"/>
  <c r="K122" i="1"/>
  <c r="P119" i="1"/>
  <c r="S119" i="1" s="1"/>
  <c r="Q119" i="1"/>
  <c r="K119" i="1"/>
  <c r="P120" i="1"/>
  <c r="S120" i="1"/>
  <c r="Q120" i="1"/>
  <c r="K120" i="1"/>
  <c r="Q126" i="1"/>
  <c r="P101" i="1"/>
  <c r="S101" i="1" s="1"/>
  <c r="Q101" i="1"/>
  <c r="J101" i="1"/>
  <c r="J114" i="1"/>
  <c r="P114" i="1"/>
  <c r="S114" i="1"/>
  <c r="Q114" i="1"/>
  <c r="Q112" i="1"/>
  <c r="K104" i="1"/>
  <c r="P104" i="1"/>
  <c r="Q104" i="1"/>
  <c r="S104" i="1"/>
  <c r="K107" i="1"/>
  <c r="P107" i="1"/>
  <c r="S107" i="1" s="1"/>
  <c r="Q107" i="1"/>
  <c r="Q110" i="1"/>
  <c r="Q115" i="1"/>
  <c r="Q117" i="1"/>
  <c r="Q118" i="1"/>
  <c r="Q121" i="1"/>
  <c r="K113" i="1"/>
  <c r="P113" i="1"/>
  <c r="S113" i="1"/>
  <c r="Q113" i="1"/>
  <c r="Q116" i="1"/>
  <c r="F65" i="1"/>
  <c r="G65" i="1"/>
  <c r="K65" i="1"/>
  <c r="F21" i="1"/>
  <c r="F22" i="1"/>
  <c r="G22" i="1"/>
  <c r="F23" i="1"/>
  <c r="G23" i="1"/>
  <c r="F24" i="1"/>
  <c r="G24" i="1"/>
  <c r="F25" i="1"/>
  <c r="G25" i="1"/>
  <c r="H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H53" i="1"/>
  <c r="F54" i="1"/>
  <c r="G54" i="1"/>
  <c r="F55" i="1"/>
  <c r="G55" i="1"/>
  <c r="F56" i="1"/>
  <c r="G56" i="1"/>
  <c r="F57" i="1"/>
  <c r="G57" i="1"/>
  <c r="F58" i="1"/>
  <c r="G58" i="1"/>
  <c r="F59" i="1"/>
  <c r="G59" i="1"/>
  <c r="F62" i="1"/>
  <c r="G62" i="1"/>
  <c r="F63" i="1"/>
  <c r="G63" i="1"/>
  <c r="K63" i="1"/>
  <c r="F64" i="1"/>
  <c r="G64" i="1"/>
  <c r="F84" i="1"/>
  <c r="G84" i="1"/>
  <c r="Q65" i="1"/>
  <c r="J70" i="1"/>
  <c r="P70" i="1"/>
  <c r="S70" i="1" s="1"/>
  <c r="Q70" i="1"/>
  <c r="J99" i="1"/>
  <c r="P99" i="1"/>
  <c r="S99" i="1" s="1"/>
  <c r="Q99" i="1"/>
  <c r="J100" i="1"/>
  <c r="P100" i="1"/>
  <c r="S100" i="1" s="1"/>
  <c r="Q100" i="1"/>
  <c r="K108" i="1"/>
  <c r="P108" i="1"/>
  <c r="Q108" i="1"/>
  <c r="S108" i="1"/>
  <c r="Q109" i="1"/>
  <c r="J105" i="1"/>
  <c r="P105" i="1"/>
  <c r="S105" i="1" s="1"/>
  <c r="Q105" i="1"/>
  <c r="J106" i="1"/>
  <c r="P106" i="1"/>
  <c r="Q106" i="1"/>
  <c r="S106" i="1"/>
  <c r="J60" i="1"/>
  <c r="P60" i="1"/>
  <c r="S60" i="1" s="1"/>
  <c r="Q60" i="1"/>
  <c r="J61" i="1"/>
  <c r="P61" i="1"/>
  <c r="S61" i="1"/>
  <c r="E14" i="1" s="1"/>
  <c r="Q61" i="1"/>
  <c r="J66" i="1"/>
  <c r="P66" i="1"/>
  <c r="S66" i="1" s="1"/>
  <c r="Q66" i="1"/>
  <c r="J67" i="1"/>
  <c r="P67" i="1"/>
  <c r="S67" i="1" s="1"/>
  <c r="Q67" i="1"/>
  <c r="J68" i="1"/>
  <c r="P68" i="1"/>
  <c r="S68" i="1" s="1"/>
  <c r="Q68" i="1"/>
  <c r="J69" i="1"/>
  <c r="P69" i="1"/>
  <c r="S69" i="1"/>
  <c r="Q69" i="1"/>
  <c r="J71" i="1"/>
  <c r="P71" i="1"/>
  <c r="S71" i="1" s="1"/>
  <c r="Q71" i="1"/>
  <c r="J72" i="1"/>
  <c r="P72" i="1"/>
  <c r="S72" i="1" s="1"/>
  <c r="Q72" i="1"/>
  <c r="F16" i="1"/>
  <c r="F17" i="1" s="1"/>
  <c r="E297" i="2"/>
  <c r="E16" i="2"/>
  <c r="E15" i="2"/>
  <c r="E21" i="2"/>
  <c r="E22" i="2"/>
  <c r="I22" i="2" s="1"/>
  <c r="J22" i="2" s="1"/>
  <c r="E23" i="2"/>
  <c r="E24" i="2"/>
  <c r="E25" i="2"/>
  <c r="E26" i="2"/>
  <c r="E27" i="2"/>
  <c r="E28" i="2"/>
  <c r="E29" i="2"/>
  <c r="E30" i="2"/>
  <c r="I30" i="2" s="1"/>
  <c r="J30" i="2" s="1"/>
  <c r="E31" i="2"/>
  <c r="E32" i="2"/>
  <c r="E33" i="2"/>
  <c r="E34" i="2"/>
  <c r="E35" i="2"/>
  <c r="E36" i="2"/>
  <c r="E37" i="2"/>
  <c r="E38" i="2"/>
  <c r="I38" i="2" s="1"/>
  <c r="E39" i="2"/>
  <c r="E40" i="2"/>
  <c r="E41" i="2"/>
  <c r="E42" i="2"/>
  <c r="E43" i="2"/>
  <c r="E44" i="2"/>
  <c r="E45" i="2"/>
  <c r="E46" i="2"/>
  <c r="I46" i="2" s="1"/>
  <c r="J46" i="2" s="1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F16" i="2"/>
  <c r="F15" i="2"/>
  <c r="F12" i="2"/>
  <c r="D21" i="2"/>
  <c r="F21" i="2" s="1"/>
  <c r="D22" i="2"/>
  <c r="D23" i="2"/>
  <c r="F23" i="2" s="1"/>
  <c r="D24" i="2"/>
  <c r="F24" i="2"/>
  <c r="H24" i="2" s="1"/>
  <c r="D25" i="2"/>
  <c r="D26" i="2"/>
  <c r="F26" i="2" s="1"/>
  <c r="D27" i="2"/>
  <c r="F27" i="2"/>
  <c r="H27" i="2" s="1"/>
  <c r="D28" i="2"/>
  <c r="D29" i="2"/>
  <c r="F29" i="2" s="1"/>
  <c r="D30" i="2"/>
  <c r="F30" i="2"/>
  <c r="D31" i="2"/>
  <c r="F31" i="2"/>
  <c r="D32" i="2"/>
  <c r="F32" i="2" s="1"/>
  <c r="D33" i="2"/>
  <c r="G33" i="2" s="1"/>
  <c r="F33" i="2"/>
  <c r="D34" i="2"/>
  <c r="D35" i="2"/>
  <c r="F35" i="2" s="1"/>
  <c r="D36" i="2"/>
  <c r="F36" i="2"/>
  <c r="H36" i="2" s="1"/>
  <c r="D37" i="2"/>
  <c r="D38" i="2"/>
  <c r="F38" i="2" s="1"/>
  <c r="D39" i="2"/>
  <c r="F39" i="2"/>
  <c r="H39" i="2" s="1"/>
  <c r="D40" i="2"/>
  <c r="F40" i="2"/>
  <c r="D41" i="2"/>
  <c r="F41" i="2" s="1"/>
  <c r="H41" i="2" s="1"/>
  <c r="D42" i="2"/>
  <c r="F42" i="2"/>
  <c r="D43" i="2"/>
  <c r="F43" i="2"/>
  <c r="D44" i="2"/>
  <c r="F44" i="2" s="1"/>
  <c r="D45" i="2"/>
  <c r="F45" i="2"/>
  <c r="D46" i="2"/>
  <c r="F46" i="2"/>
  <c r="G46" i="2" s="1"/>
  <c r="D47" i="2"/>
  <c r="F47" i="2"/>
  <c r="H47" i="2" s="1"/>
  <c r="D48" i="2"/>
  <c r="F48" i="2"/>
  <c r="D49" i="2"/>
  <c r="F49" i="2" s="1"/>
  <c r="H49" i="2" s="1"/>
  <c r="D50" i="2"/>
  <c r="F50" i="2"/>
  <c r="D51" i="2"/>
  <c r="F51" i="2"/>
  <c r="H51" i="2"/>
  <c r="D52" i="2"/>
  <c r="F52" i="2" s="1"/>
  <c r="G52" i="2" s="1"/>
  <c r="H52" i="2"/>
  <c r="D53" i="2"/>
  <c r="F53" i="2"/>
  <c r="D54" i="2"/>
  <c r="F54" i="2"/>
  <c r="D55" i="2"/>
  <c r="F55" i="2"/>
  <c r="H55" i="2"/>
  <c r="D56" i="2"/>
  <c r="F56" i="2"/>
  <c r="H56" i="2"/>
  <c r="D57" i="2"/>
  <c r="F57" i="2"/>
  <c r="G57" i="2"/>
  <c r="D58" i="2"/>
  <c r="F58" i="2"/>
  <c r="D59" i="2"/>
  <c r="F59" i="2"/>
  <c r="H59" i="2"/>
  <c r="D60" i="2"/>
  <c r="F60" i="2"/>
  <c r="H60" i="2"/>
  <c r="D61" i="2"/>
  <c r="F61" i="2"/>
  <c r="D62" i="2"/>
  <c r="F62" i="2"/>
  <c r="D63" i="2"/>
  <c r="F63" i="2"/>
  <c r="H63" i="2"/>
  <c r="D64" i="2"/>
  <c r="F64" i="2"/>
  <c r="H64" i="2"/>
  <c r="D65" i="2"/>
  <c r="F65" i="2"/>
  <c r="G65" i="2"/>
  <c r="D66" i="2"/>
  <c r="F66" i="2"/>
  <c r="D67" i="2"/>
  <c r="F67" i="2"/>
  <c r="H67" i="2"/>
  <c r="D68" i="2"/>
  <c r="F68" i="2"/>
  <c r="H68" i="2"/>
  <c r="D69" i="2"/>
  <c r="F69" i="2"/>
  <c r="D70" i="2"/>
  <c r="F70" i="2"/>
  <c r="D71" i="2"/>
  <c r="F71" i="2"/>
  <c r="H71" i="2"/>
  <c r="D72" i="2"/>
  <c r="F72" i="2"/>
  <c r="H72" i="2"/>
  <c r="D73" i="2"/>
  <c r="F73" i="2"/>
  <c r="G73" i="2"/>
  <c r="D74" i="2"/>
  <c r="F74" i="2"/>
  <c r="D75" i="2"/>
  <c r="F75" i="2"/>
  <c r="H75" i="2"/>
  <c r="D76" i="2"/>
  <c r="F76" i="2"/>
  <c r="H76" i="2"/>
  <c r="D77" i="2"/>
  <c r="F77" i="2"/>
  <c r="D78" i="2"/>
  <c r="F78" i="2"/>
  <c r="D79" i="2"/>
  <c r="F79" i="2"/>
  <c r="H79" i="2"/>
  <c r="D80" i="2"/>
  <c r="F80" i="2"/>
  <c r="D81" i="2"/>
  <c r="F81" i="2"/>
  <c r="G81" i="2"/>
  <c r="D82" i="2"/>
  <c r="F82" i="2"/>
  <c r="D83" i="2"/>
  <c r="F83" i="2"/>
  <c r="H83" i="2"/>
  <c r="D84" i="2"/>
  <c r="F84" i="2"/>
  <c r="H84" i="2"/>
  <c r="D85" i="2"/>
  <c r="F85" i="2"/>
  <c r="D86" i="2"/>
  <c r="F86" i="2"/>
  <c r="D87" i="2"/>
  <c r="F87" i="2"/>
  <c r="H87" i="2"/>
  <c r="D88" i="2"/>
  <c r="F88" i="2"/>
  <c r="H88" i="2"/>
  <c r="D89" i="2"/>
  <c r="F89" i="2"/>
  <c r="G89" i="2"/>
  <c r="D90" i="2"/>
  <c r="F90" i="2"/>
  <c r="D91" i="2"/>
  <c r="F91" i="2"/>
  <c r="H91" i="2"/>
  <c r="D92" i="2"/>
  <c r="F92" i="2"/>
  <c r="H92" i="2"/>
  <c r="D93" i="2"/>
  <c r="F93" i="2"/>
  <c r="D94" i="2"/>
  <c r="F94" i="2"/>
  <c r="D95" i="2"/>
  <c r="F95" i="2"/>
  <c r="H95" i="2"/>
  <c r="D96" i="2"/>
  <c r="F96" i="2"/>
  <c r="H96" i="2"/>
  <c r="D97" i="2"/>
  <c r="F97" i="2"/>
  <c r="G97" i="2"/>
  <c r="D98" i="2"/>
  <c r="F98" i="2"/>
  <c r="H98" i="2"/>
  <c r="D99" i="2"/>
  <c r="F99" i="2"/>
  <c r="H99" i="2"/>
  <c r="D100" i="2"/>
  <c r="F100" i="2"/>
  <c r="H100" i="2"/>
  <c r="D101" i="2"/>
  <c r="F101" i="2"/>
  <c r="D102" i="2"/>
  <c r="F102" i="2"/>
  <c r="D103" i="2"/>
  <c r="F103" i="2"/>
  <c r="H103" i="2"/>
  <c r="D104" i="2"/>
  <c r="F104" i="2"/>
  <c r="H104" i="2"/>
  <c r="D105" i="2"/>
  <c r="F105" i="2"/>
  <c r="G105" i="2"/>
  <c r="D106" i="2"/>
  <c r="F106" i="2"/>
  <c r="H106" i="2"/>
  <c r="D107" i="2"/>
  <c r="F107" i="2"/>
  <c r="H107" i="2"/>
  <c r="D108" i="2"/>
  <c r="F108" i="2"/>
  <c r="H108" i="2"/>
  <c r="D109" i="2"/>
  <c r="F109" i="2"/>
  <c r="D110" i="2"/>
  <c r="F110" i="2"/>
  <c r="D111" i="2"/>
  <c r="F111" i="2"/>
  <c r="H111" i="2"/>
  <c r="D112" i="2"/>
  <c r="F112" i="2"/>
  <c r="D113" i="2"/>
  <c r="F113" i="2"/>
  <c r="G113" i="2"/>
  <c r="D114" i="2"/>
  <c r="F114" i="2"/>
  <c r="H114" i="2"/>
  <c r="D115" i="2"/>
  <c r="F115" i="2"/>
  <c r="H115" i="2"/>
  <c r="D116" i="2"/>
  <c r="F116" i="2"/>
  <c r="H116" i="2"/>
  <c r="D117" i="2"/>
  <c r="F117" i="2"/>
  <c r="D118" i="2"/>
  <c r="F118" i="2"/>
  <c r="D119" i="2"/>
  <c r="F119" i="2"/>
  <c r="H119" i="2"/>
  <c r="D120" i="2"/>
  <c r="F120" i="2"/>
  <c r="H120" i="2"/>
  <c r="D121" i="2"/>
  <c r="F121" i="2"/>
  <c r="G121" i="2"/>
  <c r="D122" i="2"/>
  <c r="F122" i="2"/>
  <c r="H122" i="2"/>
  <c r="D123" i="2"/>
  <c r="F123" i="2"/>
  <c r="H123" i="2"/>
  <c r="D124" i="2"/>
  <c r="F124" i="2"/>
  <c r="H124" i="2"/>
  <c r="D125" i="2"/>
  <c r="F125" i="2"/>
  <c r="D126" i="2"/>
  <c r="F126" i="2"/>
  <c r="D127" i="2"/>
  <c r="F127" i="2"/>
  <c r="H127" i="2"/>
  <c r="D128" i="2"/>
  <c r="F128" i="2"/>
  <c r="H128" i="2"/>
  <c r="D129" i="2"/>
  <c r="F129" i="2"/>
  <c r="G129" i="2"/>
  <c r="D130" i="2"/>
  <c r="F130" i="2"/>
  <c r="H130" i="2"/>
  <c r="D131" i="2"/>
  <c r="F131" i="2"/>
  <c r="H131" i="2"/>
  <c r="D132" i="2"/>
  <c r="F132" i="2"/>
  <c r="H132" i="2"/>
  <c r="D133" i="2"/>
  <c r="F133" i="2"/>
  <c r="D134" i="2"/>
  <c r="F134" i="2"/>
  <c r="D135" i="2"/>
  <c r="F135" i="2"/>
  <c r="H135" i="2"/>
  <c r="D136" i="2"/>
  <c r="F136" i="2"/>
  <c r="H136" i="2"/>
  <c r="D137" i="2"/>
  <c r="F137" i="2"/>
  <c r="G137" i="2"/>
  <c r="D138" i="2"/>
  <c r="F138" i="2"/>
  <c r="H138" i="2"/>
  <c r="D139" i="2"/>
  <c r="F139" i="2"/>
  <c r="H139" i="2"/>
  <c r="D140" i="2"/>
  <c r="F140" i="2"/>
  <c r="H140" i="2"/>
  <c r="D141" i="2"/>
  <c r="F141" i="2"/>
  <c r="D142" i="2"/>
  <c r="F142" i="2"/>
  <c r="D143" i="2"/>
  <c r="F143" i="2"/>
  <c r="H143" i="2"/>
  <c r="D144" i="2"/>
  <c r="F144" i="2"/>
  <c r="D145" i="2"/>
  <c r="F145" i="2"/>
  <c r="G145" i="2"/>
  <c r="D146" i="2"/>
  <c r="F146" i="2"/>
  <c r="H146" i="2"/>
  <c r="D147" i="2"/>
  <c r="F147" i="2"/>
  <c r="H147" i="2"/>
  <c r="D148" i="2"/>
  <c r="F148" i="2"/>
  <c r="H148" i="2"/>
  <c r="D149" i="2"/>
  <c r="F149" i="2"/>
  <c r="D150" i="2"/>
  <c r="F150" i="2"/>
  <c r="D151" i="2"/>
  <c r="F151" i="2"/>
  <c r="D152" i="2"/>
  <c r="F152" i="2"/>
  <c r="H152" i="2"/>
  <c r="D153" i="2"/>
  <c r="F153" i="2"/>
  <c r="D154" i="2"/>
  <c r="F154" i="2"/>
  <c r="H154" i="2"/>
  <c r="D155" i="2"/>
  <c r="F155" i="2"/>
  <c r="D156" i="2"/>
  <c r="F156" i="2"/>
  <c r="H156" i="2"/>
  <c r="D157" i="2"/>
  <c r="F157" i="2"/>
  <c r="D158" i="2"/>
  <c r="F158" i="2"/>
  <c r="D159" i="2"/>
  <c r="F159" i="2"/>
  <c r="D160" i="2"/>
  <c r="F160" i="2"/>
  <c r="H160" i="2"/>
  <c r="D161" i="2"/>
  <c r="F161" i="2"/>
  <c r="G161" i="2"/>
  <c r="D162" i="2"/>
  <c r="F162" i="2"/>
  <c r="H162" i="2"/>
  <c r="D163" i="2"/>
  <c r="F163" i="2"/>
  <c r="D164" i="2"/>
  <c r="F164" i="2"/>
  <c r="H164" i="2"/>
  <c r="D165" i="2"/>
  <c r="F165" i="2"/>
  <c r="D166" i="2"/>
  <c r="F166" i="2"/>
  <c r="D167" i="2"/>
  <c r="F167" i="2"/>
  <c r="D168" i="2"/>
  <c r="F168" i="2"/>
  <c r="H168" i="2"/>
  <c r="H16" i="2"/>
  <c r="H15" i="2"/>
  <c r="H30" i="2"/>
  <c r="H33" i="2"/>
  <c r="H42" i="2"/>
  <c r="H45" i="2"/>
  <c r="H46" i="2"/>
  <c r="H50" i="2"/>
  <c r="H53" i="2"/>
  <c r="H54" i="2"/>
  <c r="H57" i="2"/>
  <c r="H58" i="2"/>
  <c r="H61" i="2"/>
  <c r="H62" i="2"/>
  <c r="H65" i="2"/>
  <c r="H66" i="2"/>
  <c r="H69" i="2"/>
  <c r="H70" i="2"/>
  <c r="H73" i="2"/>
  <c r="H74" i="2"/>
  <c r="H77" i="2"/>
  <c r="H78" i="2"/>
  <c r="H81" i="2"/>
  <c r="H82" i="2"/>
  <c r="H85" i="2"/>
  <c r="H86" i="2"/>
  <c r="H89" i="2"/>
  <c r="H90" i="2"/>
  <c r="H93" i="2"/>
  <c r="H94" i="2"/>
  <c r="H97" i="2"/>
  <c r="H101" i="2"/>
  <c r="H102" i="2"/>
  <c r="H105" i="2"/>
  <c r="H109" i="2"/>
  <c r="H110" i="2"/>
  <c r="H113" i="2"/>
  <c r="H117" i="2"/>
  <c r="H118" i="2"/>
  <c r="H121" i="2"/>
  <c r="H125" i="2"/>
  <c r="H126" i="2"/>
  <c r="H129" i="2"/>
  <c r="H133" i="2"/>
  <c r="H134" i="2"/>
  <c r="H137" i="2"/>
  <c r="H141" i="2"/>
  <c r="H142" i="2"/>
  <c r="H145" i="2"/>
  <c r="H149" i="2"/>
  <c r="H150" i="2"/>
  <c r="H157" i="2"/>
  <c r="H158" i="2"/>
  <c r="H165" i="2"/>
  <c r="H166" i="2"/>
  <c r="G16" i="2"/>
  <c r="G15" i="2"/>
  <c r="G12" i="2"/>
  <c r="G13" i="2"/>
  <c r="G24" i="2"/>
  <c r="G30" i="2"/>
  <c r="G36" i="2"/>
  <c r="G42" i="2"/>
  <c r="G45" i="2"/>
  <c r="G50" i="2"/>
  <c r="G53" i="2"/>
  <c r="G54" i="2"/>
  <c r="G58" i="2"/>
  <c r="G60" i="2"/>
  <c r="G61" i="2"/>
  <c r="G62" i="2"/>
  <c r="G64" i="2"/>
  <c r="G66" i="2"/>
  <c r="G68" i="2"/>
  <c r="G69" i="2"/>
  <c r="G70" i="2"/>
  <c r="G74" i="2"/>
  <c r="G76" i="2"/>
  <c r="G77" i="2"/>
  <c r="G78" i="2"/>
  <c r="G82" i="2"/>
  <c r="G84" i="2"/>
  <c r="G85" i="2"/>
  <c r="G86" i="2"/>
  <c r="G90" i="2"/>
  <c r="G92" i="2"/>
  <c r="G93" i="2"/>
  <c r="G94" i="2"/>
  <c r="G96" i="2"/>
  <c r="G98" i="2"/>
  <c r="G100" i="2"/>
  <c r="G101" i="2"/>
  <c r="G102" i="2"/>
  <c r="G106" i="2"/>
  <c r="G108" i="2"/>
  <c r="G109" i="2"/>
  <c r="G110" i="2"/>
  <c r="G114" i="2"/>
  <c r="G116" i="2"/>
  <c r="G117" i="2"/>
  <c r="G118" i="2"/>
  <c r="G122" i="2"/>
  <c r="G124" i="2"/>
  <c r="G125" i="2"/>
  <c r="G126" i="2"/>
  <c r="G128" i="2"/>
  <c r="G130" i="2"/>
  <c r="G132" i="2"/>
  <c r="G133" i="2"/>
  <c r="G134" i="2"/>
  <c r="G138" i="2"/>
  <c r="G140" i="2"/>
  <c r="G141" i="2"/>
  <c r="G142" i="2"/>
  <c r="G146" i="2"/>
  <c r="G148" i="2"/>
  <c r="G149" i="2"/>
  <c r="G150" i="2"/>
  <c r="G154" i="2"/>
  <c r="G156" i="2"/>
  <c r="G157" i="2"/>
  <c r="G158" i="2"/>
  <c r="G160" i="2"/>
  <c r="G162" i="2"/>
  <c r="G164" i="2"/>
  <c r="G165" i="2"/>
  <c r="G166" i="2"/>
  <c r="I16" i="2"/>
  <c r="I15" i="2"/>
  <c r="I21" i="2"/>
  <c r="J21" i="2" s="1"/>
  <c r="I23" i="2"/>
  <c r="I24" i="2"/>
  <c r="J24" i="2" s="1"/>
  <c r="I26" i="2"/>
  <c r="J26" i="2"/>
  <c r="I27" i="2"/>
  <c r="J27" i="2"/>
  <c r="I29" i="2"/>
  <c r="I31" i="2"/>
  <c r="I32" i="2"/>
  <c r="J32" i="2" s="1"/>
  <c r="I33" i="2"/>
  <c r="I35" i="2"/>
  <c r="I36" i="2"/>
  <c r="J38" i="2"/>
  <c r="I39" i="2"/>
  <c r="I40" i="2"/>
  <c r="J40" i="2" s="1"/>
  <c r="I41" i="2"/>
  <c r="I42" i="2"/>
  <c r="J42" i="2"/>
  <c r="I43" i="2"/>
  <c r="I44" i="2"/>
  <c r="I45" i="2"/>
  <c r="I47" i="2"/>
  <c r="I48" i="2"/>
  <c r="J48" i="2"/>
  <c r="I49" i="2"/>
  <c r="I50" i="2"/>
  <c r="J50" i="2" s="1"/>
  <c r="I51" i="2"/>
  <c r="J51" i="2"/>
  <c r="I52" i="2"/>
  <c r="I53" i="2"/>
  <c r="I54" i="2"/>
  <c r="J54" i="2"/>
  <c r="I55" i="2"/>
  <c r="I56" i="2"/>
  <c r="J56" i="2"/>
  <c r="I57" i="2"/>
  <c r="I58" i="2"/>
  <c r="J58" i="2"/>
  <c r="I59" i="2"/>
  <c r="J59" i="2"/>
  <c r="I60" i="2"/>
  <c r="I61" i="2"/>
  <c r="I62" i="2"/>
  <c r="J62" i="2"/>
  <c r="I63" i="2"/>
  <c r="I64" i="2"/>
  <c r="J64" i="2"/>
  <c r="I65" i="2"/>
  <c r="I66" i="2"/>
  <c r="I67" i="2"/>
  <c r="J67" i="2"/>
  <c r="I68" i="2"/>
  <c r="I69" i="2"/>
  <c r="I70" i="2"/>
  <c r="J70" i="2"/>
  <c r="I71" i="2"/>
  <c r="I72" i="2"/>
  <c r="J72" i="2"/>
  <c r="I73" i="2"/>
  <c r="I74" i="2"/>
  <c r="J74" i="2"/>
  <c r="I75" i="2"/>
  <c r="I76" i="2"/>
  <c r="I77" i="2"/>
  <c r="I78" i="2"/>
  <c r="J78" i="2"/>
  <c r="I79" i="2"/>
  <c r="I80" i="2"/>
  <c r="J80" i="2"/>
  <c r="I81" i="2"/>
  <c r="I82" i="2"/>
  <c r="I83" i="2"/>
  <c r="J83" i="2"/>
  <c r="I84" i="2"/>
  <c r="I85" i="2"/>
  <c r="I86" i="2"/>
  <c r="J86" i="2"/>
  <c r="I87" i="2"/>
  <c r="I88" i="2"/>
  <c r="J88" i="2"/>
  <c r="I89" i="2"/>
  <c r="I90" i="2"/>
  <c r="J90" i="2"/>
  <c r="I91" i="2"/>
  <c r="J91" i="2"/>
  <c r="I92" i="2"/>
  <c r="I93" i="2"/>
  <c r="I94" i="2"/>
  <c r="J94" i="2"/>
  <c r="I95" i="2"/>
  <c r="I96" i="2"/>
  <c r="J96" i="2"/>
  <c r="I97" i="2"/>
  <c r="I98" i="2"/>
  <c r="I99" i="2"/>
  <c r="I100" i="2"/>
  <c r="I101" i="2"/>
  <c r="I102" i="2"/>
  <c r="J102" i="2"/>
  <c r="I103" i="2"/>
  <c r="I104" i="2"/>
  <c r="J104" i="2"/>
  <c r="I105" i="2"/>
  <c r="I106" i="2"/>
  <c r="J106" i="2"/>
  <c r="I107" i="2"/>
  <c r="I108" i="2"/>
  <c r="I109" i="2"/>
  <c r="I110" i="2"/>
  <c r="J110" i="2"/>
  <c r="I111" i="2"/>
  <c r="I112" i="2"/>
  <c r="J112" i="2"/>
  <c r="I113" i="2"/>
  <c r="I114" i="2"/>
  <c r="I115" i="2"/>
  <c r="J115" i="2"/>
  <c r="I116" i="2"/>
  <c r="I117" i="2"/>
  <c r="I118" i="2"/>
  <c r="J118" i="2"/>
  <c r="I119" i="2"/>
  <c r="I120" i="2"/>
  <c r="J120" i="2"/>
  <c r="I121" i="2"/>
  <c r="I122" i="2"/>
  <c r="J122" i="2"/>
  <c r="I123" i="2"/>
  <c r="J123" i="2"/>
  <c r="I124" i="2"/>
  <c r="I125" i="2"/>
  <c r="I126" i="2"/>
  <c r="J126" i="2"/>
  <c r="I127" i="2"/>
  <c r="I128" i="2"/>
  <c r="J128" i="2"/>
  <c r="I129" i="2"/>
  <c r="I130" i="2"/>
  <c r="I131" i="2"/>
  <c r="J131" i="2"/>
  <c r="I132" i="2"/>
  <c r="I133" i="2"/>
  <c r="I134" i="2"/>
  <c r="J134" i="2"/>
  <c r="I135" i="2"/>
  <c r="I136" i="2"/>
  <c r="J136" i="2"/>
  <c r="I137" i="2"/>
  <c r="I138" i="2"/>
  <c r="J138" i="2"/>
  <c r="I139" i="2"/>
  <c r="J139" i="2"/>
  <c r="I140" i="2"/>
  <c r="I141" i="2"/>
  <c r="I142" i="2"/>
  <c r="J142" i="2"/>
  <c r="I143" i="2"/>
  <c r="I144" i="2"/>
  <c r="I145" i="2"/>
  <c r="I146" i="2"/>
  <c r="J146" i="2"/>
  <c r="I147" i="2"/>
  <c r="J147" i="2"/>
  <c r="I148" i="2"/>
  <c r="I149" i="2"/>
  <c r="I150" i="2"/>
  <c r="I151" i="2"/>
  <c r="I152" i="2"/>
  <c r="I153" i="2"/>
  <c r="J153" i="2"/>
  <c r="I154" i="2"/>
  <c r="J154" i="2"/>
  <c r="I155" i="2"/>
  <c r="J155" i="2"/>
  <c r="I156" i="2"/>
  <c r="I157" i="2"/>
  <c r="I158" i="2"/>
  <c r="I159" i="2"/>
  <c r="I160" i="2"/>
  <c r="I161" i="2"/>
  <c r="J161" i="2"/>
  <c r="I162" i="2"/>
  <c r="J162" i="2"/>
  <c r="I163" i="2"/>
  <c r="J163" i="2"/>
  <c r="I164" i="2"/>
  <c r="I165" i="2"/>
  <c r="I166" i="2"/>
  <c r="I167" i="2"/>
  <c r="I168" i="2"/>
  <c r="D16" i="2"/>
  <c r="D15" i="2"/>
  <c r="J16" i="2"/>
  <c r="J15" i="2"/>
  <c r="J12" i="2"/>
  <c r="J23" i="2"/>
  <c r="J29" i="2"/>
  <c r="J31" i="2"/>
  <c r="J33" i="2"/>
  <c r="J35" i="2"/>
  <c r="J36" i="2"/>
  <c r="J39" i="2"/>
  <c r="J41" i="2"/>
  <c r="J43" i="2"/>
  <c r="J44" i="2"/>
  <c r="J45" i="2"/>
  <c r="J47" i="2"/>
  <c r="J49" i="2"/>
  <c r="J52" i="2"/>
  <c r="J53" i="2"/>
  <c r="J55" i="2"/>
  <c r="J57" i="2"/>
  <c r="J60" i="2"/>
  <c r="J61" i="2"/>
  <c r="J63" i="2"/>
  <c r="J65" i="2"/>
  <c r="J66" i="2"/>
  <c r="J68" i="2"/>
  <c r="J69" i="2"/>
  <c r="J71" i="2"/>
  <c r="J73" i="2"/>
  <c r="J75" i="2"/>
  <c r="J76" i="2"/>
  <c r="J77" i="2"/>
  <c r="J79" i="2"/>
  <c r="J81" i="2"/>
  <c r="J82" i="2"/>
  <c r="J84" i="2"/>
  <c r="J85" i="2"/>
  <c r="J87" i="2"/>
  <c r="J89" i="2"/>
  <c r="J92" i="2"/>
  <c r="J93" i="2"/>
  <c r="J95" i="2"/>
  <c r="J97" i="2"/>
  <c r="J98" i="2"/>
  <c r="J99" i="2"/>
  <c r="J100" i="2"/>
  <c r="J101" i="2"/>
  <c r="J103" i="2"/>
  <c r="J105" i="2"/>
  <c r="J107" i="2"/>
  <c r="J108" i="2"/>
  <c r="J109" i="2"/>
  <c r="J111" i="2"/>
  <c r="J113" i="2"/>
  <c r="J114" i="2"/>
  <c r="J116" i="2"/>
  <c r="J117" i="2"/>
  <c r="J119" i="2"/>
  <c r="J121" i="2"/>
  <c r="J124" i="2"/>
  <c r="J125" i="2"/>
  <c r="J127" i="2"/>
  <c r="J129" i="2"/>
  <c r="J130" i="2"/>
  <c r="J132" i="2"/>
  <c r="J133" i="2"/>
  <c r="J135" i="2"/>
  <c r="J137" i="2"/>
  <c r="J140" i="2"/>
  <c r="J141" i="2"/>
  <c r="J143" i="2"/>
  <c r="J144" i="2"/>
  <c r="J145" i="2"/>
  <c r="J148" i="2"/>
  <c r="J149" i="2"/>
  <c r="J150" i="2"/>
  <c r="J151" i="2"/>
  <c r="J152" i="2"/>
  <c r="J156" i="2"/>
  <c r="J157" i="2"/>
  <c r="J158" i="2"/>
  <c r="J159" i="2"/>
  <c r="J160" i="2"/>
  <c r="J164" i="2"/>
  <c r="J165" i="2"/>
  <c r="J166" i="2"/>
  <c r="J167" i="2"/>
  <c r="J168" i="2"/>
  <c r="D17" i="2"/>
  <c r="D297" i="2"/>
  <c r="I297" i="2"/>
  <c r="F297" i="2"/>
  <c r="H297" i="2"/>
  <c r="J297" i="2"/>
  <c r="G297" i="2"/>
  <c r="E296" i="2"/>
  <c r="D296" i="2"/>
  <c r="F296" i="2"/>
  <c r="H296" i="2"/>
  <c r="I296" i="2"/>
  <c r="J296" i="2"/>
  <c r="E295" i="2"/>
  <c r="D295" i="2"/>
  <c r="F295" i="2"/>
  <c r="H295" i="2"/>
  <c r="G295" i="2"/>
  <c r="E294" i="2"/>
  <c r="I294" i="2"/>
  <c r="J294" i="2"/>
  <c r="D294" i="2"/>
  <c r="F294" i="2"/>
  <c r="H294" i="2"/>
  <c r="G294" i="2"/>
  <c r="E293" i="2"/>
  <c r="I293" i="2"/>
  <c r="J293" i="2"/>
  <c r="D293" i="2"/>
  <c r="F293" i="2"/>
  <c r="H293" i="2"/>
  <c r="G293" i="2"/>
  <c r="E292" i="2"/>
  <c r="D292" i="2"/>
  <c r="E291" i="2"/>
  <c r="D291" i="2"/>
  <c r="G291" i="2"/>
  <c r="F291" i="2"/>
  <c r="H291" i="2"/>
  <c r="I291" i="2"/>
  <c r="J291" i="2"/>
  <c r="E290" i="2"/>
  <c r="D290" i="2"/>
  <c r="F290" i="2"/>
  <c r="H290" i="2"/>
  <c r="I290" i="2"/>
  <c r="J290" i="2"/>
  <c r="G290" i="2"/>
  <c r="E289" i="2"/>
  <c r="I289" i="2"/>
  <c r="D289" i="2"/>
  <c r="F289" i="2"/>
  <c r="H289" i="2"/>
  <c r="J289" i="2"/>
  <c r="G289" i="2"/>
  <c r="E288" i="2"/>
  <c r="D288" i="2"/>
  <c r="I288" i="2"/>
  <c r="J288" i="2"/>
  <c r="E287" i="2"/>
  <c r="D287" i="2"/>
  <c r="F287" i="2"/>
  <c r="H287" i="2"/>
  <c r="G287" i="2"/>
  <c r="E286" i="2"/>
  <c r="D286" i="2"/>
  <c r="F286" i="2"/>
  <c r="H286" i="2"/>
  <c r="G286" i="2"/>
  <c r="E285" i="2"/>
  <c r="I285" i="2"/>
  <c r="D285" i="2"/>
  <c r="F285" i="2"/>
  <c r="J285" i="2"/>
  <c r="H285" i="2"/>
  <c r="G285" i="2"/>
  <c r="E284" i="2"/>
  <c r="D284" i="2"/>
  <c r="I284" i="2"/>
  <c r="J284" i="2"/>
  <c r="E283" i="2"/>
  <c r="D283" i="2"/>
  <c r="F283" i="2"/>
  <c r="H283" i="2"/>
  <c r="I283" i="2"/>
  <c r="J283" i="2"/>
  <c r="E282" i="2"/>
  <c r="D282" i="2"/>
  <c r="F282" i="2"/>
  <c r="I282" i="2"/>
  <c r="J282" i="2"/>
  <c r="H282" i="2"/>
  <c r="G282" i="2"/>
  <c r="E281" i="2"/>
  <c r="I281" i="2"/>
  <c r="D281" i="2"/>
  <c r="F281" i="2"/>
  <c r="H281" i="2"/>
  <c r="J281" i="2"/>
  <c r="G281" i="2"/>
  <c r="E280" i="2"/>
  <c r="D280" i="2"/>
  <c r="I280" i="2"/>
  <c r="J280" i="2"/>
  <c r="E279" i="2"/>
  <c r="D279" i="2"/>
  <c r="F279" i="2"/>
  <c r="H279" i="2"/>
  <c r="G279" i="2"/>
  <c r="E278" i="2"/>
  <c r="D278" i="2"/>
  <c r="F278" i="2"/>
  <c r="H278" i="2"/>
  <c r="G278" i="2"/>
  <c r="E277" i="2"/>
  <c r="I277" i="2"/>
  <c r="D277" i="2"/>
  <c r="F277" i="2"/>
  <c r="J277" i="2"/>
  <c r="H277" i="2"/>
  <c r="G277" i="2"/>
  <c r="E276" i="2"/>
  <c r="D276" i="2"/>
  <c r="I276" i="2"/>
  <c r="J276" i="2"/>
  <c r="E275" i="2"/>
  <c r="D275" i="2"/>
  <c r="F275" i="2"/>
  <c r="I275" i="2"/>
  <c r="J275" i="2"/>
  <c r="E274" i="2"/>
  <c r="D274" i="2"/>
  <c r="F274" i="2"/>
  <c r="I274" i="2"/>
  <c r="J274" i="2"/>
  <c r="H274" i="2"/>
  <c r="G274" i="2"/>
  <c r="E273" i="2"/>
  <c r="I273" i="2"/>
  <c r="D273" i="2"/>
  <c r="F273" i="2"/>
  <c r="H273" i="2"/>
  <c r="J273" i="2"/>
  <c r="G273" i="2"/>
  <c r="E272" i="2"/>
  <c r="D272" i="2"/>
  <c r="I272" i="2"/>
  <c r="J272" i="2"/>
  <c r="E271" i="2"/>
  <c r="D271" i="2"/>
  <c r="F271" i="2"/>
  <c r="H271" i="2"/>
  <c r="G271" i="2"/>
  <c r="E270" i="2"/>
  <c r="D270" i="2"/>
  <c r="F270" i="2"/>
  <c r="H270" i="2"/>
  <c r="G270" i="2"/>
  <c r="E269" i="2"/>
  <c r="I269" i="2"/>
  <c r="D269" i="2"/>
  <c r="F269" i="2"/>
  <c r="J269" i="2"/>
  <c r="H269" i="2"/>
  <c r="G269" i="2"/>
  <c r="E268" i="2"/>
  <c r="D268" i="2"/>
  <c r="I268" i="2"/>
  <c r="J268" i="2"/>
  <c r="E267" i="2"/>
  <c r="D267" i="2"/>
  <c r="F267" i="2"/>
  <c r="I267" i="2"/>
  <c r="J267" i="2"/>
  <c r="E266" i="2"/>
  <c r="D266" i="2"/>
  <c r="G266" i="2"/>
  <c r="F266" i="2"/>
  <c r="H266" i="2"/>
  <c r="I266" i="2"/>
  <c r="J266" i="2"/>
  <c r="E265" i="2"/>
  <c r="I265" i="2"/>
  <c r="J265" i="2"/>
  <c r="D265" i="2"/>
  <c r="F265" i="2"/>
  <c r="H265" i="2"/>
  <c r="E264" i="2"/>
  <c r="D264" i="2"/>
  <c r="E263" i="2"/>
  <c r="D263" i="2"/>
  <c r="F263" i="2"/>
  <c r="H263" i="2"/>
  <c r="E262" i="2"/>
  <c r="I262" i="2"/>
  <c r="J262" i="2"/>
  <c r="D262" i="2"/>
  <c r="F262" i="2"/>
  <c r="H262" i="2"/>
  <c r="G262" i="2"/>
  <c r="E261" i="2"/>
  <c r="I261" i="2"/>
  <c r="D261" i="2"/>
  <c r="F261" i="2"/>
  <c r="J261" i="2"/>
  <c r="H261" i="2"/>
  <c r="G261" i="2"/>
  <c r="E260" i="2"/>
  <c r="D260" i="2"/>
  <c r="I260" i="2"/>
  <c r="J260" i="2"/>
  <c r="E259" i="2"/>
  <c r="D259" i="2"/>
  <c r="I259" i="2"/>
  <c r="J259" i="2"/>
  <c r="F259" i="2"/>
  <c r="H259" i="2"/>
  <c r="E258" i="2"/>
  <c r="I258" i="2"/>
  <c r="J258" i="2"/>
  <c r="D258" i="2"/>
  <c r="F258" i="2"/>
  <c r="G258" i="2"/>
  <c r="E257" i="2"/>
  <c r="D257" i="2"/>
  <c r="F257" i="2"/>
  <c r="G257" i="2"/>
  <c r="H257" i="2"/>
  <c r="E256" i="2"/>
  <c r="D256" i="2"/>
  <c r="E255" i="2"/>
  <c r="D255" i="2"/>
  <c r="F255" i="2"/>
  <c r="H255" i="2"/>
  <c r="E254" i="2"/>
  <c r="D254" i="2"/>
  <c r="F254" i="2"/>
  <c r="H254" i="2"/>
  <c r="E253" i="2"/>
  <c r="I253" i="2"/>
  <c r="D253" i="2"/>
  <c r="F253" i="2"/>
  <c r="H253" i="2"/>
  <c r="J253" i="2"/>
  <c r="E252" i="2"/>
  <c r="D252" i="2"/>
  <c r="E251" i="2"/>
  <c r="D251" i="2"/>
  <c r="F251" i="2"/>
  <c r="E250" i="2"/>
  <c r="D250" i="2"/>
  <c r="F250" i="2"/>
  <c r="G250" i="2"/>
  <c r="I250" i="2"/>
  <c r="J250" i="2"/>
  <c r="E249" i="2"/>
  <c r="I249" i="2"/>
  <c r="D249" i="2"/>
  <c r="F249" i="2"/>
  <c r="J249" i="2"/>
  <c r="E248" i="2"/>
  <c r="D248" i="2"/>
  <c r="E247" i="2"/>
  <c r="D247" i="2"/>
  <c r="F247" i="2"/>
  <c r="H247" i="2"/>
  <c r="I247" i="2"/>
  <c r="J247" i="2"/>
  <c r="E246" i="2"/>
  <c r="D246" i="2"/>
  <c r="F246" i="2"/>
  <c r="G246" i="2"/>
  <c r="I246" i="2"/>
  <c r="J246" i="2"/>
  <c r="H246" i="2"/>
  <c r="E245" i="2"/>
  <c r="I245" i="2"/>
  <c r="J245" i="2"/>
  <c r="D245" i="2"/>
  <c r="F245" i="2"/>
  <c r="H245" i="2"/>
  <c r="G245" i="2"/>
  <c r="E244" i="2"/>
  <c r="D244" i="2"/>
  <c r="F244" i="2"/>
  <c r="H244" i="2"/>
  <c r="E243" i="2"/>
  <c r="D243" i="2"/>
  <c r="E242" i="2"/>
  <c r="D242" i="2"/>
  <c r="F242" i="2"/>
  <c r="H242" i="2"/>
  <c r="I242" i="2"/>
  <c r="J242" i="2"/>
  <c r="G242" i="2"/>
  <c r="E241" i="2"/>
  <c r="D241" i="2"/>
  <c r="I241" i="2"/>
  <c r="J241" i="2"/>
  <c r="E240" i="2"/>
  <c r="D240" i="2"/>
  <c r="F240" i="2"/>
  <c r="I240" i="2"/>
  <c r="J240" i="2"/>
  <c r="H240" i="2"/>
  <c r="G240" i="2"/>
  <c r="E239" i="2"/>
  <c r="I239" i="2"/>
  <c r="J239" i="2"/>
  <c r="D239" i="2"/>
  <c r="F239" i="2"/>
  <c r="H239" i="2"/>
  <c r="G239" i="2"/>
  <c r="E238" i="2"/>
  <c r="I238" i="2"/>
  <c r="J238" i="2"/>
  <c r="D238" i="2"/>
  <c r="E237" i="2"/>
  <c r="I237" i="2"/>
  <c r="J237" i="2"/>
  <c r="D237" i="2"/>
  <c r="F237" i="2"/>
  <c r="H237" i="2"/>
  <c r="G237" i="2"/>
  <c r="E236" i="2"/>
  <c r="D236" i="2"/>
  <c r="F236" i="2"/>
  <c r="H236" i="2"/>
  <c r="E235" i="2"/>
  <c r="D235" i="2"/>
  <c r="E234" i="2"/>
  <c r="D234" i="2"/>
  <c r="F234" i="2"/>
  <c r="G234" i="2"/>
  <c r="I234" i="2"/>
  <c r="J234" i="2"/>
  <c r="H234" i="2"/>
  <c r="E233" i="2"/>
  <c r="D233" i="2"/>
  <c r="I233" i="2"/>
  <c r="J233" i="2"/>
  <c r="E232" i="2"/>
  <c r="D232" i="2"/>
  <c r="I232" i="2"/>
  <c r="J232" i="2"/>
  <c r="E231" i="2"/>
  <c r="D231" i="2"/>
  <c r="F231" i="2"/>
  <c r="E230" i="2"/>
  <c r="D230" i="2"/>
  <c r="E229" i="2"/>
  <c r="I229" i="2"/>
  <c r="D229" i="2"/>
  <c r="F229" i="2"/>
  <c r="H229" i="2"/>
  <c r="J229" i="2"/>
  <c r="G229" i="2"/>
  <c r="E228" i="2"/>
  <c r="D228" i="2"/>
  <c r="E227" i="2"/>
  <c r="I227" i="2"/>
  <c r="J227" i="2"/>
  <c r="D227" i="2"/>
  <c r="F227" i="2"/>
  <c r="H227" i="2"/>
  <c r="E226" i="2"/>
  <c r="D226" i="2"/>
  <c r="F226" i="2"/>
  <c r="G226" i="2"/>
  <c r="H226" i="2"/>
  <c r="E225" i="2"/>
  <c r="D225" i="2"/>
  <c r="F225" i="2"/>
  <c r="H225" i="2"/>
  <c r="I225" i="2"/>
  <c r="J225" i="2"/>
  <c r="E224" i="2"/>
  <c r="D224" i="2"/>
  <c r="I224" i="2"/>
  <c r="J224" i="2"/>
  <c r="F224" i="2"/>
  <c r="H224" i="2"/>
  <c r="E223" i="2"/>
  <c r="D223" i="2"/>
  <c r="F223" i="2"/>
  <c r="H223" i="2"/>
  <c r="G223" i="2"/>
  <c r="E222" i="2"/>
  <c r="D222" i="2"/>
  <c r="I222" i="2"/>
  <c r="J222" i="2"/>
  <c r="E221" i="2"/>
  <c r="I221" i="2"/>
  <c r="D221" i="2"/>
  <c r="F221" i="2"/>
  <c r="H221" i="2"/>
  <c r="J221" i="2"/>
  <c r="G221" i="2"/>
  <c r="E220" i="2"/>
  <c r="D220" i="2"/>
  <c r="I220" i="2"/>
  <c r="J220" i="2"/>
  <c r="E219" i="2"/>
  <c r="D219" i="2"/>
  <c r="E218" i="2"/>
  <c r="D218" i="2"/>
  <c r="I218" i="2"/>
  <c r="J218" i="2"/>
  <c r="F218" i="2"/>
  <c r="H218" i="2"/>
  <c r="E217" i="2"/>
  <c r="D217" i="2"/>
  <c r="I217" i="2"/>
  <c r="J217" i="2"/>
  <c r="E216" i="2"/>
  <c r="D216" i="2"/>
  <c r="F216" i="2"/>
  <c r="I216" i="2"/>
  <c r="J216" i="2"/>
  <c r="E215" i="2"/>
  <c r="D215" i="2"/>
  <c r="F215" i="2"/>
  <c r="H215" i="2"/>
  <c r="G215" i="2"/>
  <c r="E214" i="2"/>
  <c r="D214" i="2"/>
  <c r="E213" i="2"/>
  <c r="D213" i="2"/>
  <c r="E212" i="2"/>
  <c r="I212" i="2"/>
  <c r="J212" i="2"/>
  <c r="D212" i="2"/>
  <c r="F212" i="2"/>
  <c r="H212" i="2"/>
  <c r="G212" i="2"/>
  <c r="E211" i="2"/>
  <c r="D211" i="2"/>
  <c r="F211" i="2"/>
  <c r="H211" i="2"/>
  <c r="E210" i="2"/>
  <c r="I210" i="2"/>
  <c r="J210" i="2"/>
  <c r="D210" i="2"/>
  <c r="F210" i="2"/>
  <c r="H210" i="2"/>
  <c r="G210" i="2"/>
  <c r="E209" i="2"/>
  <c r="D209" i="2"/>
  <c r="F209" i="2"/>
  <c r="H209" i="2"/>
  <c r="I209" i="2"/>
  <c r="J209" i="2"/>
  <c r="E208" i="2"/>
  <c r="D208" i="2"/>
  <c r="I208" i="2"/>
  <c r="J208" i="2"/>
  <c r="E207" i="2"/>
  <c r="D207" i="2"/>
  <c r="F207" i="2"/>
  <c r="H207" i="2"/>
  <c r="I207" i="2"/>
  <c r="J207" i="2"/>
  <c r="G207" i="2"/>
  <c r="E206" i="2"/>
  <c r="I206" i="2"/>
  <c r="J206" i="2"/>
  <c r="D206" i="2"/>
  <c r="F206" i="2"/>
  <c r="H206" i="2"/>
  <c r="G206" i="2"/>
  <c r="E205" i="2"/>
  <c r="D205" i="2"/>
  <c r="F205" i="2"/>
  <c r="H205" i="2"/>
  <c r="I205" i="2"/>
  <c r="J205" i="2"/>
  <c r="E204" i="2"/>
  <c r="I204" i="2"/>
  <c r="J204" i="2"/>
  <c r="D204" i="2"/>
  <c r="F204" i="2"/>
  <c r="H204" i="2"/>
  <c r="G204" i="2"/>
  <c r="E203" i="2"/>
  <c r="D203" i="2"/>
  <c r="F203" i="2"/>
  <c r="H203" i="2"/>
  <c r="E202" i="2"/>
  <c r="I202" i="2"/>
  <c r="J202" i="2"/>
  <c r="D202" i="2"/>
  <c r="F202" i="2"/>
  <c r="H202" i="2"/>
  <c r="G202" i="2"/>
  <c r="E201" i="2"/>
  <c r="D201" i="2"/>
  <c r="F201" i="2"/>
  <c r="I201" i="2"/>
  <c r="J201" i="2"/>
  <c r="H201" i="2"/>
  <c r="E200" i="2"/>
  <c r="D200" i="2"/>
  <c r="I200" i="2"/>
  <c r="J200" i="2"/>
  <c r="E199" i="2"/>
  <c r="D199" i="2"/>
  <c r="F199" i="2"/>
  <c r="H199" i="2"/>
  <c r="I199" i="2"/>
  <c r="J199" i="2"/>
  <c r="G199" i="2"/>
  <c r="E198" i="2"/>
  <c r="I198" i="2"/>
  <c r="J198" i="2"/>
  <c r="D198" i="2"/>
  <c r="F198" i="2"/>
  <c r="H198" i="2"/>
  <c r="G198" i="2"/>
  <c r="E197" i="2"/>
  <c r="D197" i="2"/>
  <c r="F197" i="2"/>
  <c r="H197" i="2"/>
  <c r="I197" i="2"/>
  <c r="J197" i="2"/>
  <c r="E196" i="2"/>
  <c r="I196" i="2"/>
  <c r="J196" i="2"/>
  <c r="D196" i="2"/>
  <c r="F196" i="2"/>
  <c r="H196" i="2"/>
  <c r="G196" i="2"/>
  <c r="E195" i="2"/>
  <c r="D195" i="2"/>
  <c r="F195" i="2"/>
  <c r="H195" i="2"/>
  <c r="E194" i="2"/>
  <c r="D194" i="2"/>
  <c r="F194" i="2"/>
  <c r="H194" i="2"/>
  <c r="G194" i="2"/>
  <c r="E193" i="2"/>
  <c r="D193" i="2"/>
  <c r="F193" i="2"/>
  <c r="H193" i="2"/>
  <c r="I193" i="2"/>
  <c r="J193" i="2"/>
  <c r="E192" i="2"/>
  <c r="D192" i="2"/>
  <c r="F192" i="2"/>
  <c r="H192" i="2"/>
  <c r="I192" i="2"/>
  <c r="J192" i="2"/>
  <c r="G192" i="2"/>
  <c r="E191" i="2"/>
  <c r="D191" i="2"/>
  <c r="F191" i="2"/>
  <c r="H191" i="2"/>
  <c r="E190" i="2"/>
  <c r="D190" i="2"/>
  <c r="F190" i="2"/>
  <c r="H190" i="2"/>
  <c r="E189" i="2"/>
  <c r="D189" i="2"/>
  <c r="F189" i="2"/>
  <c r="I189" i="2"/>
  <c r="J189" i="2"/>
  <c r="H189" i="2"/>
  <c r="E188" i="2"/>
  <c r="D188" i="2"/>
  <c r="F188" i="2"/>
  <c r="H188" i="2"/>
  <c r="G188" i="2"/>
  <c r="E187" i="2"/>
  <c r="D187" i="2"/>
  <c r="I187" i="2"/>
  <c r="J187" i="2"/>
  <c r="E186" i="2"/>
  <c r="I186" i="2"/>
  <c r="J186" i="2"/>
  <c r="D186" i="2"/>
  <c r="F186" i="2"/>
  <c r="H186" i="2"/>
  <c r="G186" i="2"/>
  <c r="E185" i="2"/>
  <c r="D185" i="2"/>
  <c r="I185" i="2"/>
  <c r="J185" i="2"/>
  <c r="E184" i="2"/>
  <c r="D184" i="2"/>
  <c r="F184" i="2"/>
  <c r="H184" i="2"/>
  <c r="G184" i="2"/>
  <c r="E183" i="2"/>
  <c r="D183" i="2"/>
  <c r="F183" i="2"/>
  <c r="G183" i="2"/>
  <c r="I183" i="2"/>
  <c r="J183" i="2"/>
  <c r="E182" i="2"/>
  <c r="D182" i="2"/>
  <c r="F182" i="2"/>
  <c r="H182" i="2"/>
  <c r="E181" i="2"/>
  <c r="D181" i="2"/>
  <c r="I181" i="2"/>
  <c r="J181" i="2"/>
  <c r="E180" i="2"/>
  <c r="D180" i="2"/>
  <c r="F180" i="2"/>
  <c r="H180" i="2"/>
  <c r="I180" i="2"/>
  <c r="J180" i="2"/>
  <c r="G180" i="2"/>
  <c r="E179" i="2"/>
  <c r="I179" i="2"/>
  <c r="J179" i="2"/>
  <c r="D179" i="2"/>
  <c r="F179" i="2"/>
  <c r="H179" i="2"/>
  <c r="G179" i="2"/>
  <c r="E178" i="2"/>
  <c r="D178" i="2"/>
  <c r="F178" i="2"/>
  <c r="H178" i="2"/>
  <c r="I178" i="2"/>
  <c r="J178" i="2"/>
  <c r="E177" i="2"/>
  <c r="I177" i="2"/>
  <c r="J177" i="2"/>
  <c r="D177" i="2"/>
  <c r="F177" i="2"/>
  <c r="H177" i="2"/>
  <c r="G177" i="2"/>
  <c r="E176" i="2"/>
  <c r="D176" i="2"/>
  <c r="F176" i="2"/>
  <c r="H176" i="2"/>
  <c r="E175" i="2"/>
  <c r="I175" i="2"/>
  <c r="J175" i="2"/>
  <c r="D175" i="2"/>
  <c r="F175" i="2"/>
  <c r="H175" i="2"/>
  <c r="G175" i="2"/>
  <c r="E174" i="2"/>
  <c r="D174" i="2"/>
  <c r="F174" i="2"/>
  <c r="H174" i="2"/>
  <c r="I174" i="2"/>
  <c r="J174" i="2"/>
  <c r="E173" i="2"/>
  <c r="D173" i="2"/>
  <c r="I173" i="2"/>
  <c r="J173" i="2"/>
  <c r="E172" i="2"/>
  <c r="D172" i="2"/>
  <c r="F172" i="2"/>
  <c r="H172" i="2"/>
  <c r="I172" i="2"/>
  <c r="J172" i="2"/>
  <c r="G172" i="2"/>
  <c r="E171" i="2"/>
  <c r="I171" i="2"/>
  <c r="J171" i="2"/>
  <c r="D171" i="2"/>
  <c r="F171" i="2"/>
  <c r="H171" i="2"/>
  <c r="G171" i="2"/>
  <c r="E170" i="2"/>
  <c r="D170" i="2"/>
  <c r="F170" i="2"/>
  <c r="H170" i="2"/>
  <c r="I170" i="2"/>
  <c r="J170" i="2"/>
  <c r="E169" i="2"/>
  <c r="I169" i="2"/>
  <c r="J169" i="2"/>
  <c r="D169" i="2"/>
  <c r="F169" i="2"/>
  <c r="H169" i="2"/>
  <c r="G169" i="2"/>
  <c r="O16" i="2"/>
  <c r="O15" i="2"/>
  <c r="O12" i="2"/>
  <c r="O13" i="2"/>
  <c r="N16" i="2"/>
  <c r="N15" i="2"/>
  <c r="N13" i="2"/>
  <c r="N12" i="2"/>
  <c r="M16" i="2"/>
  <c r="M15" i="2"/>
  <c r="M12" i="2"/>
  <c r="L16" i="2"/>
  <c r="L15" i="2"/>
  <c r="K16" i="2"/>
  <c r="K15" i="2"/>
  <c r="A13" i="2"/>
  <c r="G6" i="2"/>
  <c r="G7" i="2"/>
  <c r="G5" i="2"/>
  <c r="G4" i="2"/>
  <c r="P59" i="1"/>
  <c r="S59" i="1" s="1"/>
  <c r="P62" i="1"/>
  <c r="S62" i="1" s="1"/>
  <c r="P63" i="1"/>
  <c r="S63" i="1" s="1"/>
  <c r="P64" i="1"/>
  <c r="S64" i="1" s="1"/>
  <c r="P74" i="1"/>
  <c r="S74" i="1" s="1"/>
  <c r="P75" i="1"/>
  <c r="S75" i="1" s="1"/>
  <c r="P78" i="1"/>
  <c r="S78" i="1" s="1"/>
  <c r="P79" i="1"/>
  <c r="S79" i="1" s="1"/>
  <c r="P80" i="1"/>
  <c r="S80" i="1" s="1"/>
  <c r="P81" i="1"/>
  <c r="S81" i="1" s="1"/>
  <c r="P82" i="1"/>
  <c r="S82" i="1" s="1"/>
  <c r="P83" i="1"/>
  <c r="S83" i="1" s="1"/>
  <c r="P84" i="1"/>
  <c r="S84" i="1" s="1"/>
  <c r="P85" i="1"/>
  <c r="S85" i="1" s="1"/>
  <c r="P86" i="1"/>
  <c r="S86" i="1" s="1"/>
  <c r="P87" i="1"/>
  <c r="S87" i="1" s="1"/>
  <c r="P88" i="1"/>
  <c r="S88" i="1" s="1"/>
  <c r="P90" i="1"/>
  <c r="S90" i="1" s="1"/>
  <c r="P93" i="1"/>
  <c r="S93" i="1" s="1"/>
  <c r="P95" i="1"/>
  <c r="S95" i="1" s="1"/>
  <c r="P96" i="1"/>
  <c r="S96" i="1" s="1"/>
  <c r="P97" i="1"/>
  <c r="S97" i="1" s="1"/>
  <c r="P98" i="1"/>
  <c r="S98" i="1" s="1"/>
  <c r="P102" i="1"/>
  <c r="S102" i="1" s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2" i="1"/>
  <c r="K98" i="1"/>
  <c r="Q98" i="1"/>
  <c r="K102" i="1"/>
  <c r="Q102" i="1"/>
  <c r="J88" i="1"/>
  <c r="G4" i="1"/>
  <c r="Q88" i="1"/>
  <c r="C17" i="1"/>
  <c r="J96" i="1"/>
  <c r="Q96" i="1"/>
  <c r="Q97" i="1"/>
  <c r="K85" i="1"/>
  <c r="Q85" i="1"/>
  <c r="K86" i="1"/>
  <c r="Q86" i="1"/>
  <c r="J95" i="1"/>
  <c r="Q95" i="1"/>
  <c r="K81" i="1"/>
  <c r="Q81" i="1"/>
  <c r="K83" i="1"/>
  <c r="Q83" i="1"/>
  <c r="J93" i="1"/>
  <c r="Q93" i="1"/>
  <c r="J78" i="1"/>
  <c r="Q78" i="1"/>
  <c r="J79" i="1"/>
  <c r="Q79" i="1"/>
  <c r="J80" i="1"/>
  <c r="Q80" i="1"/>
  <c r="J82" i="1"/>
  <c r="Q82" i="1"/>
  <c r="K84" i="1"/>
  <c r="Q84" i="1"/>
  <c r="K90" i="1"/>
  <c r="Q90" i="1"/>
  <c r="J87" i="1"/>
  <c r="Q87" i="1"/>
  <c r="Q89" i="1"/>
  <c r="J74" i="1"/>
  <c r="Q74" i="1"/>
  <c r="J75" i="1"/>
  <c r="Q75" i="1"/>
  <c r="Q21" i="1"/>
  <c r="H22" i="1"/>
  <c r="Q22" i="1"/>
  <c r="H23" i="1"/>
  <c r="Q23" i="1"/>
  <c r="H24" i="1"/>
  <c r="Q24" i="1"/>
  <c r="Q25" i="1"/>
  <c r="H26" i="1"/>
  <c r="Q26" i="1"/>
  <c r="H27" i="1"/>
  <c r="Q27" i="1"/>
  <c r="H28" i="1"/>
  <c r="Q28" i="1"/>
  <c r="H29" i="1"/>
  <c r="Q29" i="1"/>
  <c r="H30" i="1"/>
  <c r="Q30" i="1"/>
  <c r="H31" i="1"/>
  <c r="Q31" i="1"/>
  <c r="H32" i="1"/>
  <c r="Q32" i="1"/>
  <c r="H33" i="1"/>
  <c r="Q33" i="1"/>
  <c r="H34" i="1"/>
  <c r="Q34" i="1"/>
  <c r="H35" i="1"/>
  <c r="Q35" i="1"/>
  <c r="H36" i="1"/>
  <c r="Q36" i="1"/>
  <c r="H37" i="1"/>
  <c r="Q37" i="1"/>
  <c r="H38" i="1"/>
  <c r="Q38" i="1"/>
  <c r="H39" i="1"/>
  <c r="Q39" i="1"/>
  <c r="H40" i="1"/>
  <c r="Q40" i="1"/>
  <c r="H41" i="1"/>
  <c r="Q41" i="1"/>
  <c r="H42" i="1"/>
  <c r="Q42" i="1"/>
  <c r="H43" i="1"/>
  <c r="Q43" i="1"/>
  <c r="H44" i="1"/>
  <c r="Q44" i="1"/>
  <c r="H46" i="1"/>
  <c r="Q46" i="1"/>
  <c r="H45" i="1"/>
  <c r="Q45" i="1"/>
  <c r="H47" i="1"/>
  <c r="Q47" i="1"/>
  <c r="H48" i="1"/>
  <c r="Q48" i="1"/>
  <c r="H49" i="1"/>
  <c r="Q49" i="1"/>
  <c r="H50" i="1"/>
  <c r="Q50" i="1"/>
  <c r="H51" i="1"/>
  <c r="Q51" i="1"/>
  <c r="H52" i="1"/>
  <c r="Q52" i="1"/>
  <c r="Q53" i="1"/>
  <c r="H54" i="1"/>
  <c r="Q54" i="1"/>
  <c r="H55" i="1"/>
  <c r="Q55" i="1"/>
  <c r="H56" i="1"/>
  <c r="Q56" i="1"/>
  <c r="H57" i="1"/>
  <c r="Q57" i="1"/>
  <c r="H58" i="1"/>
  <c r="Q58" i="1"/>
  <c r="K59" i="1"/>
  <c r="Q59" i="1"/>
  <c r="K62" i="1"/>
  <c r="Q62" i="1"/>
  <c r="Q63" i="1"/>
  <c r="K64" i="1"/>
  <c r="Q64" i="1"/>
  <c r="L12" i="2"/>
  <c r="L13" i="2"/>
  <c r="K13" i="2"/>
  <c r="K12" i="2"/>
  <c r="H216" i="2"/>
  <c r="G216" i="2"/>
  <c r="H144" i="2"/>
  <c r="G144" i="2"/>
  <c r="H112" i="2"/>
  <c r="G112" i="2"/>
  <c r="F173" i="2"/>
  <c r="H173" i="2"/>
  <c r="I194" i="2"/>
  <c r="J194" i="2"/>
  <c r="G153" i="2"/>
  <c r="H153" i="2"/>
  <c r="H48" i="2"/>
  <c r="G48" i="2"/>
  <c r="I190" i="2"/>
  <c r="J190" i="2"/>
  <c r="H80" i="2"/>
  <c r="G80" i="2"/>
  <c r="M13" i="2"/>
  <c r="H183" i="2"/>
  <c r="H231" i="2"/>
  <c r="G231" i="2"/>
  <c r="I176" i="2"/>
  <c r="J176" i="2"/>
  <c r="G190" i="2"/>
  <c r="G191" i="2"/>
  <c r="G174" i="2"/>
  <c r="I184" i="2"/>
  <c r="J184" i="2"/>
  <c r="I191" i="2"/>
  <c r="J191" i="2"/>
  <c r="F213" i="2"/>
  <c r="H213" i="2"/>
  <c r="I213" i="2"/>
  <c r="J213" i="2"/>
  <c r="G219" i="2"/>
  <c r="F219" i="2"/>
  <c r="H219" i="2"/>
  <c r="H267" i="2"/>
  <c r="G267" i="2"/>
  <c r="I211" i="2"/>
  <c r="J211" i="2"/>
  <c r="G176" i="2"/>
  <c r="F181" i="2"/>
  <c r="H181" i="2"/>
  <c r="G181" i="2"/>
  <c r="I195" i="2"/>
  <c r="J195" i="2"/>
  <c r="F187" i="2"/>
  <c r="H187" i="2"/>
  <c r="G187" i="2"/>
  <c r="F208" i="2"/>
  <c r="H208" i="2"/>
  <c r="H275" i="2"/>
  <c r="G275" i="2"/>
  <c r="G170" i="2"/>
  <c r="G178" i="2"/>
  <c r="G182" i="2"/>
  <c r="I182" i="2"/>
  <c r="J182" i="2"/>
  <c r="F185" i="2"/>
  <c r="H185" i="2"/>
  <c r="F200" i="2"/>
  <c r="H200" i="2"/>
  <c r="G200" i="2"/>
  <c r="F230" i="2"/>
  <c r="H230" i="2"/>
  <c r="G230" i="2"/>
  <c r="F235" i="2"/>
  <c r="H235" i="2"/>
  <c r="I188" i="2"/>
  <c r="J188" i="2"/>
  <c r="I203" i="2"/>
  <c r="J203" i="2"/>
  <c r="F217" i="2"/>
  <c r="F220" i="2"/>
  <c r="H220" i="2"/>
  <c r="G220" i="2"/>
  <c r="I223" i="2"/>
  <c r="J223" i="2"/>
  <c r="I226" i="2"/>
  <c r="J226" i="2"/>
  <c r="G227" i="2"/>
  <c r="F243" i="2"/>
  <c r="H243" i="2"/>
  <c r="G254" i="2"/>
  <c r="G193" i="2"/>
  <c r="G201" i="2"/>
  <c r="G209" i="2"/>
  <c r="I219" i="2"/>
  <c r="J219" i="2"/>
  <c r="G224" i="2"/>
  <c r="I230" i="2"/>
  <c r="J230" i="2"/>
  <c r="F232" i="2"/>
  <c r="H232" i="2"/>
  <c r="I254" i="2"/>
  <c r="J254" i="2"/>
  <c r="I257" i="2"/>
  <c r="J257" i="2"/>
  <c r="F264" i="2"/>
  <c r="H264" i="2"/>
  <c r="I264" i="2"/>
  <c r="J264" i="2"/>
  <c r="I270" i="2"/>
  <c r="J270" i="2"/>
  <c r="G283" i="2"/>
  <c r="F214" i="2"/>
  <c r="H214" i="2"/>
  <c r="G214" i="2"/>
  <c r="F228" i="2"/>
  <c r="H228" i="2"/>
  <c r="I231" i="2"/>
  <c r="J231" i="2"/>
  <c r="F241" i="2"/>
  <c r="H241" i="2"/>
  <c r="H249" i="2"/>
  <c r="G249" i="2"/>
  <c r="H258" i="2"/>
  <c r="I279" i="2"/>
  <c r="J279" i="2"/>
  <c r="I286" i="2"/>
  <c r="J286" i="2"/>
  <c r="G195" i="2"/>
  <c r="G203" i="2"/>
  <c r="G211" i="2"/>
  <c r="I214" i="2"/>
  <c r="J214" i="2"/>
  <c r="I235" i="2"/>
  <c r="J235" i="2"/>
  <c r="G218" i="2"/>
  <c r="G225" i="2"/>
  <c r="I228" i="2"/>
  <c r="J228" i="2"/>
  <c r="F233" i="2"/>
  <c r="H233" i="2"/>
  <c r="H251" i="2"/>
  <c r="G251" i="2"/>
  <c r="G255" i="2"/>
  <c r="G189" i="2"/>
  <c r="G197" i="2"/>
  <c r="G205" i="2"/>
  <c r="F222" i="2"/>
  <c r="H222" i="2"/>
  <c r="G222" i="2"/>
  <c r="F238" i="2"/>
  <c r="H238" i="2"/>
  <c r="G238" i="2"/>
  <c r="I243" i="2"/>
  <c r="J243" i="2"/>
  <c r="G247" i="2"/>
  <c r="F248" i="2"/>
  <c r="H248" i="2"/>
  <c r="G248" i="2"/>
  <c r="I248" i="2"/>
  <c r="J248" i="2"/>
  <c r="H250" i="2"/>
  <c r="I251" i="2"/>
  <c r="J251" i="2"/>
  <c r="I215" i="2"/>
  <c r="J215" i="2"/>
  <c r="I236" i="2"/>
  <c r="J236" i="2"/>
  <c r="I244" i="2"/>
  <c r="J244" i="2"/>
  <c r="G263" i="2"/>
  <c r="I271" i="2"/>
  <c r="J271" i="2"/>
  <c r="I278" i="2"/>
  <c r="J278" i="2"/>
  <c r="I287" i="2"/>
  <c r="J287" i="2"/>
  <c r="F292" i="2"/>
  <c r="H292" i="2"/>
  <c r="G292" i="2"/>
  <c r="I13" i="2"/>
  <c r="I12" i="2"/>
  <c r="I295" i="2"/>
  <c r="J295" i="2"/>
  <c r="F252" i="2"/>
  <c r="H252" i="2"/>
  <c r="G252" i="2"/>
  <c r="G259" i="2"/>
  <c r="D12" i="2"/>
  <c r="D13" i="2"/>
  <c r="G236" i="2"/>
  <c r="G244" i="2"/>
  <c r="I255" i="2"/>
  <c r="J255" i="2"/>
  <c r="F256" i="2"/>
  <c r="H256" i="2"/>
  <c r="G256" i="2"/>
  <c r="G265" i="2"/>
  <c r="F268" i="2"/>
  <c r="H268" i="2"/>
  <c r="G268" i="2"/>
  <c r="F276" i="2"/>
  <c r="H276" i="2"/>
  <c r="F284" i="2"/>
  <c r="H284" i="2"/>
  <c r="I252" i="2"/>
  <c r="J252" i="2"/>
  <c r="G253" i="2"/>
  <c r="F260" i="2"/>
  <c r="H260" i="2"/>
  <c r="G260" i="2"/>
  <c r="I263" i="2"/>
  <c r="J263" i="2"/>
  <c r="I256" i="2"/>
  <c r="J256" i="2"/>
  <c r="F272" i="2"/>
  <c r="H272" i="2"/>
  <c r="F280" i="2"/>
  <c r="H280" i="2"/>
  <c r="G280" i="2"/>
  <c r="F288" i="2"/>
  <c r="H288" i="2"/>
  <c r="G288" i="2"/>
  <c r="I292" i="2"/>
  <c r="J292" i="2"/>
  <c r="G120" i="2"/>
  <c r="G56" i="2"/>
  <c r="G296" i="2"/>
  <c r="J13" i="2"/>
  <c r="G168" i="2"/>
  <c r="G104" i="2"/>
  <c r="H151" i="2"/>
  <c r="G151" i="2"/>
  <c r="H155" i="2"/>
  <c r="G155" i="2"/>
  <c r="G152" i="2"/>
  <c r="G88" i="2"/>
  <c r="H12" i="2"/>
  <c r="H13" i="2"/>
  <c r="H159" i="2"/>
  <c r="G159" i="2"/>
  <c r="H161" i="2"/>
  <c r="H163" i="2"/>
  <c r="G163" i="2"/>
  <c r="G136" i="2"/>
  <c r="G72" i="2"/>
  <c r="H167" i="2"/>
  <c r="G167" i="2"/>
  <c r="E12" i="2"/>
  <c r="E13" i="2"/>
  <c r="G21" i="1"/>
  <c r="H21" i="1"/>
  <c r="G130" i="1"/>
  <c r="K130" i="1"/>
  <c r="P130" i="1"/>
  <c r="S130" i="1"/>
  <c r="G143" i="2"/>
  <c r="G135" i="2"/>
  <c r="G127" i="2"/>
  <c r="G119" i="2"/>
  <c r="G111" i="2"/>
  <c r="G103" i="2"/>
  <c r="G95" i="2"/>
  <c r="G87" i="2"/>
  <c r="G79" i="2"/>
  <c r="G71" i="2"/>
  <c r="G63" i="2"/>
  <c r="G55" i="2"/>
  <c r="G47" i="2"/>
  <c r="G39" i="2"/>
  <c r="P65" i="1"/>
  <c r="S65" i="1"/>
  <c r="F13" i="2"/>
  <c r="E94" i="3"/>
  <c r="P77" i="1"/>
  <c r="G77" i="1"/>
  <c r="K77" i="1"/>
  <c r="G76" i="1"/>
  <c r="I76" i="1"/>
  <c r="P76" i="1"/>
  <c r="S76" i="1" s="1"/>
  <c r="G147" i="2"/>
  <c r="G139" i="2"/>
  <c r="G131" i="2"/>
  <c r="G123" i="2"/>
  <c r="G115" i="2"/>
  <c r="G107" i="2"/>
  <c r="G99" i="2"/>
  <c r="G91" i="2"/>
  <c r="G83" i="2"/>
  <c r="G75" i="2"/>
  <c r="G67" i="2"/>
  <c r="G59" i="2"/>
  <c r="G51" i="2"/>
  <c r="G27" i="2"/>
  <c r="E105" i="3"/>
  <c r="P127" i="1"/>
  <c r="G127" i="1"/>
  <c r="K127" i="1"/>
  <c r="G132" i="1"/>
  <c r="K132" i="1"/>
  <c r="P132" i="1"/>
  <c r="E110" i="1"/>
  <c r="F110" i="1"/>
  <c r="E124" i="1"/>
  <c r="F124" i="1"/>
  <c r="E91" i="1"/>
  <c r="F91" i="1"/>
  <c r="E115" i="1"/>
  <c r="F115" i="1"/>
  <c r="E128" i="1"/>
  <c r="F128" i="1"/>
  <c r="E121" i="1"/>
  <c r="F121" i="1"/>
  <c r="E112" i="1"/>
  <c r="F112" i="1"/>
  <c r="E125" i="1"/>
  <c r="F125" i="1"/>
  <c r="E118" i="1"/>
  <c r="F118" i="1"/>
  <c r="E94" i="1"/>
  <c r="F94" i="1"/>
  <c r="E73" i="1"/>
  <c r="E109" i="1"/>
  <c r="E123" i="1"/>
  <c r="F123" i="1"/>
  <c r="E89" i="1"/>
  <c r="F89" i="1"/>
  <c r="E111" i="1"/>
  <c r="F111" i="1"/>
  <c r="E126" i="1"/>
  <c r="F126" i="1"/>
  <c r="E117" i="1"/>
  <c r="F117" i="1"/>
  <c r="E131" i="1"/>
  <c r="F131" i="1"/>
  <c r="G131" i="1"/>
  <c r="K131" i="1"/>
  <c r="E92" i="1"/>
  <c r="F92" i="1"/>
  <c r="E116" i="1"/>
  <c r="F116" i="1"/>
  <c r="E129" i="1"/>
  <c r="F129" i="1"/>
  <c r="G123" i="1"/>
  <c r="K123" i="1"/>
  <c r="P123" i="1"/>
  <c r="S123" i="1" s="1"/>
  <c r="G129" i="1"/>
  <c r="K129" i="1"/>
  <c r="P129" i="1"/>
  <c r="S129" i="1" s="1"/>
  <c r="E89" i="3"/>
  <c r="F109" i="1"/>
  <c r="S127" i="1"/>
  <c r="E95" i="3"/>
  <c r="E99" i="3"/>
  <c r="G116" i="1"/>
  <c r="K116" i="1"/>
  <c r="P116" i="1"/>
  <c r="G128" i="1"/>
  <c r="K128" i="1"/>
  <c r="P128" i="1"/>
  <c r="S128" i="1" s="1"/>
  <c r="G92" i="1"/>
  <c r="K92" i="1"/>
  <c r="P92" i="1"/>
  <c r="S92" i="1" s="1"/>
  <c r="F73" i="1"/>
  <c r="E100" i="3"/>
  <c r="G115" i="1"/>
  <c r="K115" i="1"/>
  <c r="P115" i="1"/>
  <c r="S115" i="1" s="1"/>
  <c r="E96" i="3"/>
  <c r="E90" i="3"/>
  <c r="G173" i="2"/>
  <c r="E91" i="3"/>
  <c r="E104" i="3"/>
  <c r="E98" i="3"/>
  <c r="G284" i="2"/>
  <c r="G228" i="2"/>
  <c r="G264" i="2"/>
  <c r="P94" i="1"/>
  <c r="G94" i="1"/>
  <c r="K94" i="1"/>
  <c r="E73" i="3"/>
  <c r="G91" i="1"/>
  <c r="K91" i="1"/>
  <c r="P91" i="1"/>
  <c r="G117" i="1"/>
  <c r="K117" i="1"/>
  <c r="P117" i="1"/>
  <c r="S117" i="1" s="1"/>
  <c r="G124" i="1"/>
  <c r="K124" i="1"/>
  <c r="P124" i="1"/>
  <c r="S124" i="1" s="1"/>
  <c r="G126" i="1"/>
  <c r="J126" i="1"/>
  <c r="P126" i="1"/>
  <c r="G110" i="1"/>
  <c r="K110" i="1"/>
  <c r="P110" i="1"/>
  <c r="E108" i="3"/>
  <c r="S77" i="1"/>
  <c r="G121" i="1"/>
  <c r="K121" i="1"/>
  <c r="P121" i="1"/>
  <c r="S121" i="1" s="1"/>
  <c r="G118" i="1"/>
  <c r="K118" i="1"/>
  <c r="P118" i="1"/>
  <c r="S118" i="1" s="1"/>
  <c r="G111" i="1"/>
  <c r="K111" i="1"/>
  <c r="P111" i="1"/>
  <c r="S111" i="1"/>
  <c r="P125" i="1"/>
  <c r="S125" i="1"/>
  <c r="G125" i="1"/>
  <c r="K125" i="1"/>
  <c r="S132" i="1"/>
  <c r="P131" i="1"/>
  <c r="S131" i="1" s="1"/>
  <c r="E106" i="3"/>
  <c r="G276" i="2"/>
  <c r="G233" i="2"/>
  <c r="G232" i="2"/>
  <c r="G243" i="2"/>
  <c r="H217" i="2"/>
  <c r="G217" i="2"/>
  <c r="G235" i="2"/>
  <c r="G185" i="2"/>
  <c r="G213" i="2"/>
  <c r="G89" i="1"/>
  <c r="P89" i="1"/>
  <c r="S89" i="1"/>
  <c r="G112" i="1"/>
  <c r="J112" i="1"/>
  <c r="P112" i="1"/>
  <c r="S112" i="1"/>
  <c r="E97" i="3"/>
  <c r="G272" i="2"/>
  <c r="G241" i="2"/>
  <c r="G208" i="2"/>
  <c r="J89" i="1"/>
  <c r="S110" i="1"/>
  <c r="S91" i="1"/>
  <c r="S116" i="1"/>
  <c r="S126" i="1"/>
  <c r="P73" i="1"/>
  <c r="S73" i="1" s="1"/>
  <c r="G73" i="1"/>
  <c r="I73" i="1"/>
  <c r="D15" i="1"/>
  <c r="C19" i="1" s="1"/>
  <c r="D16" i="1"/>
  <c r="D19" i="1" s="1"/>
  <c r="S94" i="1"/>
  <c r="G109" i="1"/>
  <c r="P109" i="1"/>
  <c r="S109" i="1" s="1"/>
  <c r="K109" i="1"/>
  <c r="E18" i="2"/>
  <c r="C12" i="1"/>
  <c r="C11" i="1"/>
  <c r="D18" i="2"/>
  <c r="O130" i="1" l="1"/>
  <c r="O111" i="1"/>
  <c r="O118" i="1"/>
  <c r="O112" i="1"/>
  <c r="O123" i="1"/>
  <c r="C15" i="1"/>
  <c r="O106" i="1"/>
  <c r="O85" i="1"/>
  <c r="O95" i="1"/>
  <c r="O91" i="1"/>
  <c r="O92" i="1"/>
  <c r="O68" i="1"/>
  <c r="O105" i="1"/>
  <c r="O65" i="1"/>
  <c r="O122" i="1"/>
  <c r="O80" i="1"/>
  <c r="O82" i="1"/>
  <c r="O88" i="1"/>
  <c r="O94" i="1"/>
  <c r="O128" i="1"/>
  <c r="O110" i="1"/>
  <c r="O119" i="1"/>
  <c r="O126" i="1"/>
  <c r="O99" i="1"/>
  <c r="O90" i="1"/>
  <c r="O89" i="1"/>
  <c r="O98" i="1"/>
  <c r="O77" i="1"/>
  <c r="O103" i="1"/>
  <c r="O61" i="1"/>
  <c r="O100" i="1"/>
  <c r="O121" i="1"/>
  <c r="O104" i="1"/>
  <c r="O96" i="1"/>
  <c r="O83" i="1"/>
  <c r="O125" i="1"/>
  <c r="O113" i="1"/>
  <c r="O69" i="1"/>
  <c r="O86" i="1"/>
  <c r="O132" i="1"/>
  <c r="O71" i="1"/>
  <c r="O115" i="1"/>
  <c r="O93" i="1"/>
  <c r="O76" i="1"/>
  <c r="O117" i="1"/>
  <c r="O66" i="1"/>
  <c r="O97" i="1"/>
  <c r="O120" i="1"/>
  <c r="O67" i="1"/>
  <c r="O116" i="1"/>
  <c r="O87" i="1"/>
  <c r="O73" i="1"/>
  <c r="O108" i="1"/>
  <c r="O107" i="1"/>
  <c r="O72" i="1"/>
  <c r="O79" i="1"/>
  <c r="O129" i="1"/>
  <c r="O124" i="1"/>
  <c r="O60" i="1"/>
  <c r="O81" i="1"/>
  <c r="O84" i="1"/>
  <c r="O131" i="1"/>
  <c r="O101" i="1"/>
  <c r="O109" i="1"/>
  <c r="O78" i="1"/>
  <c r="O127" i="1"/>
  <c r="O70" i="1"/>
  <c r="O114" i="1"/>
  <c r="O75" i="1"/>
  <c r="O102" i="1"/>
  <c r="C16" i="1"/>
  <c r="D18" i="1" s="1"/>
  <c r="G43" i="2"/>
  <c r="H43" i="2"/>
  <c r="H21" i="2"/>
  <c r="G21" i="2"/>
  <c r="G44" i="2"/>
  <c r="H44" i="2"/>
  <c r="I28" i="2"/>
  <c r="J28" i="2" s="1"/>
  <c r="F28" i="2"/>
  <c r="H28" i="2" s="1"/>
  <c r="F22" i="2"/>
  <c r="G22" i="2" s="1"/>
  <c r="H38" i="2"/>
  <c r="G38" i="2"/>
  <c r="H32" i="2"/>
  <c r="G32" i="2"/>
  <c r="I37" i="2"/>
  <c r="J37" i="2" s="1"/>
  <c r="F37" i="2"/>
  <c r="H31" i="2"/>
  <c r="G31" i="2"/>
  <c r="H26" i="2"/>
  <c r="G26" i="2"/>
  <c r="G25" i="2"/>
  <c r="I25" i="2"/>
  <c r="F25" i="2"/>
  <c r="H25" i="2" s="1"/>
  <c r="G49" i="2"/>
  <c r="H40" i="2"/>
  <c r="G40" i="2"/>
  <c r="G35" i="2"/>
  <c r="H35" i="2"/>
  <c r="I34" i="2"/>
  <c r="J34" i="2" s="1"/>
  <c r="F34" i="2"/>
  <c r="H34" i="2" s="1"/>
  <c r="G29" i="2"/>
  <c r="H29" i="2"/>
  <c r="G23" i="2"/>
  <c r="H23" i="2"/>
  <c r="G41" i="2"/>
  <c r="F18" i="2"/>
  <c r="I18" i="2"/>
  <c r="M6" i="2" l="1"/>
  <c r="C18" i="1"/>
  <c r="F18" i="1"/>
  <c r="F19" i="1" s="1"/>
  <c r="H37" i="2"/>
  <c r="G37" i="2"/>
  <c r="G34" i="2"/>
  <c r="J25" i="2"/>
  <c r="G28" i="2"/>
  <c r="H22" i="2"/>
  <c r="J18" i="2"/>
  <c r="G18" i="2"/>
  <c r="H18" i="2"/>
  <c r="M4" i="2" l="1"/>
  <c r="M2" i="2"/>
  <c r="M1" i="2"/>
  <c r="M5" i="2"/>
  <c r="M3" i="2"/>
  <c r="O273" i="2" l="1"/>
  <c r="O266" i="2"/>
  <c r="O283" i="2"/>
  <c r="O294" i="2"/>
  <c r="O254" i="2"/>
  <c r="O278" i="2"/>
  <c r="O217" i="2"/>
  <c r="O252" i="2"/>
  <c r="O210" i="2"/>
  <c r="O205" i="2"/>
  <c r="O184" i="2"/>
  <c r="O245" i="2"/>
  <c r="O232" i="2"/>
  <c r="O172" i="2"/>
  <c r="O144" i="2"/>
  <c r="O112" i="2"/>
  <c r="O80" i="2"/>
  <c r="O257" i="2"/>
  <c r="O285" i="2"/>
  <c r="O263" i="2"/>
  <c r="O258" i="2"/>
  <c r="O238" i="2"/>
  <c r="O292" i="2"/>
  <c r="O269" i="2"/>
  <c r="O248" i="2"/>
  <c r="O243" i="2"/>
  <c r="O287" i="2"/>
  <c r="O250" i="2"/>
  <c r="O284" i="2"/>
  <c r="O207" i="2"/>
  <c r="O236" i="2"/>
  <c r="O213" i="2"/>
  <c r="O222" i="2"/>
  <c r="O198" i="2"/>
  <c r="O193" i="2"/>
  <c r="O160" i="2"/>
  <c r="O128" i="2"/>
  <c r="O282" i="2"/>
  <c r="O255" i="2"/>
  <c r="O274" i="2"/>
  <c r="O240" i="2"/>
  <c r="O247" i="2"/>
  <c r="O241" i="2"/>
  <c r="O259" i="2"/>
  <c r="O194" i="2"/>
  <c r="O208" i="2"/>
  <c r="O203" i="2"/>
  <c r="O209" i="2"/>
  <c r="O156" i="2"/>
  <c r="O116" i="2"/>
  <c r="O76" i="2"/>
  <c r="O44" i="2"/>
  <c r="O170" i="2"/>
  <c r="O149" i="2"/>
  <c r="O297" i="2"/>
  <c r="O293" i="2"/>
  <c r="O296" i="2"/>
  <c r="O288" i="2"/>
  <c r="O233" i="2"/>
  <c r="O231" i="2"/>
  <c r="O186" i="2"/>
  <c r="O200" i="2"/>
  <c r="O229" i="2"/>
  <c r="O201" i="2"/>
  <c r="O152" i="2"/>
  <c r="O108" i="2"/>
  <c r="O72" i="2"/>
  <c r="O40" i="2"/>
  <c r="O214" i="2"/>
  <c r="O145" i="2"/>
  <c r="O113" i="2"/>
  <c r="O81" i="2"/>
  <c r="O183" i="2"/>
  <c r="O158" i="2"/>
  <c r="O126" i="2"/>
  <c r="O94" i="2"/>
  <c r="O181" i="2"/>
  <c r="O42" i="2"/>
  <c r="O57" i="2"/>
  <c r="O83" i="2"/>
  <c r="O87" i="2"/>
  <c r="O70" i="2"/>
  <c r="O111" i="2"/>
  <c r="O35" i="2"/>
  <c r="O289" i="2"/>
  <c r="O277" i="2"/>
  <c r="O295" i="2"/>
  <c r="O286" i="2"/>
  <c r="O225" i="2"/>
  <c r="O224" i="2"/>
  <c r="O230" i="2"/>
  <c r="O281" i="2"/>
  <c r="O261" i="2"/>
  <c r="O262" i="2"/>
  <c r="O280" i="2"/>
  <c r="O267" i="2"/>
  <c r="O220" i="2"/>
  <c r="O223" i="2"/>
  <c r="O268" i="2"/>
  <c r="O206" i="2"/>
  <c r="O196" i="2"/>
  <c r="O140" i="2"/>
  <c r="O100" i="2"/>
  <c r="O64" i="2"/>
  <c r="O32" i="2"/>
  <c r="O173" i="2"/>
  <c r="O137" i="2"/>
  <c r="O105" i="2"/>
  <c r="O73" i="2"/>
  <c r="O265" i="2"/>
  <c r="O253" i="2"/>
  <c r="O251" i="2"/>
  <c r="O279" i="2"/>
  <c r="O246" i="2"/>
  <c r="O199" i="2"/>
  <c r="O216" i="2"/>
  <c r="O239" i="2"/>
  <c r="O190" i="2"/>
  <c r="O180" i="2"/>
  <c r="O136" i="2"/>
  <c r="O96" i="2"/>
  <c r="O60" i="2"/>
  <c r="O28" i="2"/>
  <c r="O165" i="2"/>
  <c r="O133" i="2"/>
  <c r="O101" i="2"/>
  <c r="O69" i="2"/>
  <c r="O195" i="2"/>
  <c r="O146" i="2"/>
  <c r="O114" i="2"/>
  <c r="O82" i="2"/>
  <c r="O107" i="2"/>
  <c r="O169" i="2"/>
  <c r="O25" i="2"/>
  <c r="O34" i="2"/>
  <c r="O43" i="2"/>
  <c r="O55" i="2"/>
  <c r="O155" i="2"/>
  <c r="O143" i="2"/>
  <c r="O290" i="2"/>
  <c r="O275" i="2"/>
  <c r="O227" i="2"/>
  <c r="O271" i="2"/>
  <c r="O276" i="2"/>
  <c r="O260" i="2"/>
  <c r="O234" i="2"/>
  <c r="O215" i="2"/>
  <c r="O264" i="2"/>
  <c r="O168" i="2"/>
  <c r="O124" i="2"/>
  <c r="O88" i="2"/>
  <c r="O52" i="2"/>
  <c r="O212" i="2"/>
  <c r="O157" i="2"/>
  <c r="O125" i="2"/>
  <c r="O93" i="2"/>
  <c r="O61" i="2"/>
  <c r="O219" i="2"/>
  <c r="O226" i="2"/>
  <c r="O175" i="2"/>
  <c r="O68" i="2"/>
  <c r="O153" i="2"/>
  <c r="O85" i="2"/>
  <c r="O171" i="2"/>
  <c r="O130" i="2"/>
  <c r="O86" i="2"/>
  <c r="O71" i="2"/>
  <c r="O79" i="2"/>
  <c r="O37" i="2"/>
  <c r="O167" i="2"/>
  <c r="O163" i="2"/>
  <c r="O30" i="2"/>
  <c r="O272" i="2"/>
  <c r="O192" i="2"/>
  <c r="O164" i="2"/>
  <c r="O56" i="2"/>
  <c r="O141" i="2"/>
  <c r="O77" i="2"/>
  <c r="O166" i="2"/>
  <c r="O122" i="2"/>
  <c r="O78" i="2"/>
  <c r="O62" i="2"/>
  <c r="O54" i="2"/>
  <c r="O31" i="2"/>
  <c r="O135" i="2"/>
  <c r="O27" i="2"/>
  <c r="O66" i="2"/>
  <c r="O270" i="2"/>
  <c r="O237" i="2"/>
  <c r="O148" i="2"/>
  <c r="O48" i="2"/>
  <c r="O129" i="2"/>
  <c r="O65" i="2"/>
  <c r="O162" i="2"/>
  <c r="O118" i="2"/>
  <c r="O74" i="2"/>
  <c r="O45" i="2"/>
  <c r="O51" i="2"/>
  <c r="O22" i="2"/>
  <c r="O91" i="2"/>
  <c r="O177" i="2"/>
  <c r="O53" i="2"/>
  <c r="O244" i="2"/>
  <c r="O211" i="2"/>
  <c r="O132" i="2"/>
  <c r="O36" i="2"/>
  <c r="O121" i="2"/>
  <c r="O188" i="2"/>
  <c r="O154" i="2"/>
  <c r="O110" i="2"/>
  <c r="O242" i="2"/>
  <c r="O39" i="2"/>
  <c r="O59" i="2"/>
  <c r="O115" i="2"/>
  <c r="O63" i="2"/>
  <c r="O123" i="2"/>
  <c r="O50" i="2"/>
  <c r="O256" i="2"/>
  <c r="O218" i="2"/>
  <c r="O120" i="2"/>
  <c r="O24" i="2"/>
  <c r="O117" i="2"/>
  <c r="O187" i="2"/>
  <c r="O150" i="2"/>
  <c r="O106" i="2"/>
  <c r="O204" i="2"/>
  <c r="O21" i="2"/>
  <c r="O159" i="2"/>
  <c r="O147" i="2"/>
  <c r="O58" i="2"/>
  <c r="O95" i="2"/>
  <c r="O47" i="2"/>
  <c r="O249" i="2"/>
  <c r="O191" i="2"/>
  <c r="O182" i="2"/>
  <c r="O104" i="2"/>
  <c r="O178" i="2"/>
  <c r="O109" i="2"/>
  <c r="O176" i="2"/>
  <c r="O142" i="2"/>
  <c r="O102" i="2"/>
  <c r="O174" i="2"/>
  <c r="O139" i="2"/>
  <c r="O127" i="2"/>
  <c r="O49" i="2"/>
  <c r="O29" i="2"/>
  <c r="O41" i="2"/>
  <c r="O235" i="2"/>
  <c r="O197" i="2"/>
  <c r="O185" i="2"/>
  <c r="O84" i="2"/>
  <c r="O161" i="2"/>
  <c r="O89" i="2"/>
  <c r="O179" i="2"/>
  <c r="O134" i="2"/>
  <c r="O90" i="2"/>
  <c r="O75" i="2"/>
  <c r="O103" i="2"/>
  <c r="O67" i="2"/>
  <c r="O33" i="2"/>
  <c r="O23" i="2"/>
  <c r="O131" i="2"/>
  <c r="O221" i="2"/>
  <c r="O38" i="2"/>
  <c r="O138" i="2"/>
  <c r="O291" i="2"/>
  <c r="O98" i="2"/>
  <c r="O202" i="2"/>
  <c r="O151" i="2"/>
  <c r="O228" i="2"/>
  <c r="O119" i="2"/>
  <c r="O92" i="2"/>
  <c r="O99" i="2"/>
  <c r="O97" i="2"/>
  <c r="O26" i="2"/>
  <c r="O189" i="2"/>
  <c r="O46" i="2"/>
  <c r="M293" i="2"/>
  <c r="M127" i="2"/>
  <c r="M129" i="2"/>
  <c r="M158" i="2"/>
  <c r="M144" i="2"/>
  <c r="M48" i="2"/>
  <c r="M35" i="2"/>
  <c r="M227" i="2"/>
  <c r="M96" i="2"/>
  <c r="M57" i="2"/>
  <c r="M113" i="2"/>
  <c r="M195" i="2"/>
  <c r="M283" i="2"/>
  <c r="M264" i="2"/>
  <c r="M117" i="2"/>
  <c r="M254" i="2"/>
  <c r="M121" i="2"/>
  <c r="M225" i="2"/>
  <c r="M228" i="2"/>
  <c r="M205" i="2"/>
  <c r="M52" i="2"/>
  <c r="M80" i="2"/>
  <c r="M231" i="2"/>
  <c r="M296" i="2"/>
  <c r="M75" i="2"/>
  <c r="M97" i="2"/>
  <c r="M25" i="2"/>
  <c r="M288" i="2"/>
  <c r="M27" i="2"/>
  <c r="M85" i="2"/>
  <c r="M65" i="2"/>
  <c r="M181" i="2"/>
  <c r="M176" i="2"/>
  <c r="M139" i="2"/>
  <c r="M255" i="2"/>
  <c r="M131" i="2"/>
  <c r="M38" i="2"/>
  <c r="M206" i="2"/>
  <c r="M230" i="2"/>
  <c r="M94" i="2"/>
  <c r="M291" i="2"/>
  <c r="M112" i="2"/>
  <c r="M171" i="2"/>
  <c r="M68" i="2"/>
  <c r="M207" i="2"/>
  <c r="M128" i="2"/>
  <c r="M278" i="2"/>
  <c r="M179" i="2"/>
  <c r="M180" i="2"/>
  <c r="M282" i="2"/>
  <c r="M21" i="2"/>
  <c r="M76" i="2"/>
  <c r="M167" i="2"/>
  <c r="M280" i="2"/>
  <c r="M84" i="2"/>
  <c r="M177" i="2"/>
  <c r="M286" i="2"/>
  <c r="M251" i="2"/>
  <c r="M7" i="2"/>
  <c r="E6" i="2" s="1"/>
  <c r="E9" i="2" s="1"/>
  <c r="M136" i="2"/>
  <c r="M86" i="2"/>
  <c r="M74" i="2"/>
  <c r="M188" i="2"/>
  <c r="M88" i="2"/>
  <c r="M53" i="2"/>
  <c r="M49" i="2"/>
  <c r="M45" i="2"/>
  <c r="M273" i="2"/>
  <c r="M149" i="2"/>
  <c r="M226" i="2"/>
  <c r="M78" i="2"/>
  <c r="M204" i="2"/>
  <c r="M60" i="2"/>
  <c r="M160" i="2"/>
  <c r="M261" i="2"/>
  <c r="M51" i="2"/>
  <c r="M37" i="2"/>
  <c r="M99" i="2"/>
  <c r="M126" i="2"/>
  <c r="M168" i="2"/>
  <c r="M274" i="2"/>
  <c r="M63" i="2"/>
  <c r="M265" i="2"/>
  <c r="M66" i="2"/>
  <c r="M123" i="2"/>
  <c r="M277" i="2"/>
  <c r="M82" i="2"/>
  <c r="M140" i="2"/>
  <c r="M200" i="2"/>
  <c r="M213" i="2"/>
  <c r="M148" i="2"/>
  <c r="M222" i="2"/>
  <c r="M229" i="2"/>
  <c r="M192" i="2"/>
  <c r="M173" i="2"/>
  <c r="M41" i="2"/>
  <c r="M32" i="2"/>
  <c r="M145" i="2"/>
  <c r="M247" i="2"/>
  <c r="M100" i="2"/>
  <c r="M214" i="2"/>
  <c r="M90" i="2"/>
  <c r="M259" i="2"/>
  <c r="M150" i="2"/>
  <c r="M95" i="2"/>
  <c r="M252" i="2"/>
  <c r="M193" i="2"/>
  <c r="M24" i="2"/>
  <c r="M241" i="2"/>
  <c r="M50" i="2"/>
  <c r="M107" i="2"/>
  <c r="M242" i="2"/>
  <c r="M163" i="2"/>
  <c r="M133" i="2"/>
  <c r="M184" i="2"/>
  <c r="M61" i="2"/>
  <c r="M93" i="2"/>
  <c r="M39" i="2"/>
  <c r="M216" i="2"/>
  <c r="M263" i="2"/>
  <c r="M47" i="2"/>
  <c r="M238" i="2"/>
  <c r="M279" i="2"/>
  <c r="M194" i="2"/>
  <c r="M83" i="2"/>
  <c r="M91" i="2"/>
  <c r="M31" i="2"/>
  <c r="M153" i="2"/>
  <c r="M23" i="2"/>
  <c r="M64" i="2"/>
  <c r="M165" i="2"/>
  <c r="M72" i="2"/>
  <c r="M146" i="2"/>
  <c r="M253" i="2"/>
  <c r="M34" i="2"/>
  <c r="M175" i="2"/>
  <c r="M281" i="2"/>
  <c r="M79" i="2"/>
  <c r="M297" i="2"/>
  <c r="M197" i="2"/>
  <c r="M202" i="2"/>
  <c r="M187" i="2"/>
  <c r="M208" i="2"/>
  <c r="M104" i="2"/>
  <c r="M161" i="2"/>
  <c r="M164" i="2"/>
  <c r="M120" i="2"/>
  <c r="M190" i="2"/>
  <c r="M30" i="2"/>
  <c r="M262" i="2"/>
  <c r="M54" i="2"/>
  <c r="M71" i="2"/>
  <c r="M243" i="2"/>
  <c r="M111" i="2"/>
  <c r="M269" i="2"/>
  <c r="M178" i="2"/>
  <c r="M219" i="2"/>
  <c r="M210" i="2"/>
  <c r="M221" i="2"/>
  <c r="M43" i="2"/>
  <c r="M211" i="2"/>
  <c r="M155" i="2"/>
  <c r="M59" i="2"/>
  <c r="M115" i="2"/>
  <c r="M89" i="2"/>
  <c r="M284" i="2"/>
  <c r="M138" i="2"/>
  <c r="M103" i="2"/>
  <c r="M256" i="2"/>
  <c r="M143" i="2"/>
  <c r="M137" i="2"/>
  <c r="M166" i="2"/>
  <c r="M289" i="2"/>
  <c r="M122" i="2"/>
  <c r="M147" i="2"/>
  <c r="M272" i="2"/>
  <c r="M244" i="2"/>
  <c r="M159" i="2"/>
  <c r="M249" i="2"/>
  <c r="M170" i="2"/>
  <c r="M162" i="2"/>
  <c r="M135" i="2"/>
  <c r="M292" i="2"/>
  <c r="M215" i="2"/>
  <c r="M33" i="2"/>
  <c r="M114" i="2"/>
  <c r="M237" i="2"/>
  <c r="M142" i="2"/>
  <c r="M234" i="2"/>
  <c r="M287" i="2"/>
  <c r="M29" i="2"/>
  <c r="M246" i="2"/>
  <c r="M220" i="2"/>
  <c r="M132" i="2"/>
  <c r="M125" i="2"/>
  <c r="M203" i="2"/>
  <c r="M223" i="2"/>
  <c r="M42" i="2"/>
  <c r="M134" i="2"/>
  <c r="M105" i="2"/>
  <c r="M275" i="2"/>
  <c r="M22" i="2"/>
  <c r="M224" i="2"/>
  <c r="M44" i="2"/>
  <c r="M40" i="2"/>
  <c r="M209" i="2"/>
  <c r="M258" i="2"/>
  <c r="M67" i="2"/>
  <c r="M157" i="2"/>
  <c r="M266" i="2"/>
  <c r="M198" i="2"/>
  <c r="M196" i="2"/>
  <c r="M294" i="2"/>
  <c r="M185" i="2"/>
  <c r="M152" i="2"/>
  <c r="M101" i="2"/>
  <c r="M182" i="2"/>
  <c r="M271" i="2"/>
  <c r="M73" i="2"/>
  <c r="M81" i="2"/>
  <c r="M268" i="2"/>
  <c r="M58" i="2"/>
  <c r="M236" i="2"/>
  <c r="M46" i="2"/>
  <c r="M108" i="2"/>
  <c r="M201" i="2"/>
  <c r="M172" i="2"/>
  <c r="M250" i="2"/>
  <c r="M240" i="2"/>
  <c r="M189" i="2"/>
  <c r="M56" i="2"/>
  <c r="M156" i="2"/>
  <c r="M233" i="2"/>
  <c r="M245" i="2"/>
  <c r="M130" i="2"/>
  <c r="M276" i="2"/>
  <c r="M260" i="2"/>
  <c r="M26" i="2"/>
  <c r="M77" i="2"/>
  <c r="M218" i="2"/>
  <c r="M186" i="2"/>
  <c r="M285" i="2"/>
  <c r="M191" i="2"/>
  <c r="M169" i="2"/>
  <c r="M154" i="2"/>
  <c r="M109" i="2"/>
  <c r="M55" i="2"/>
  <c r="M199" i="2"/>
  <c r="M295" i="2"/>
  <c r="M70" i="2"/>
  <c r="M28" i="2"/>
  <c r="M116" i="2"/>
  <c r="M69" i="2"/>
  <c r="M217" i="2"/>
  <c r="M102" i="2"/>
  <c r="M183" i="2"/>
  <c r="M119" i="2"/>
  <c r="M257" i="2"/>
  <c r="M235" i="2"/>
  <c r="M118" i="2"/>
  <c r="M232" i="2"/>
  <c r="M151" i="2"/>
  <c r="M270" i="2"/>
  <c r="M110" i="2"/>
  <c r="M36" i="2"/>
  <c r="M124" i="2"/>
  <c r="M239" i="2"/>
  <c r="M248" i="2"/>
  <c r="M98" i="2"/>
  <c r="M267" i="2"/>
  <c r="M62" i="2"/>
  <c r="M141" i="2"/>
  <c r="M92" i="2"/>
  <c r="M87" i="2"/>
  <c r="M174" i="2"/>
  <c r="M106" i="2"/>
  <c r="M290" i="2"/>
  <c r="M212" i="2"/>
  <c r="N297" i="2"/>
  <c r="N274" i="2"/>
  <c r="N292" i="2"/>
  <c r="N248" i="2"/>
  <c r="N261" i="2"/>
  <c r="N275" i="2"/>
  <c r="N276" i="2"/>
  <c r="N204" i="2"/>
  <c r="N183" i="2"/>
  <c r="N223" i="2"/>
  <c r="N213" i="2"/>
  <c r="N195" i="2"/>
  <c r="N190" i="2"/>
  <c r="N147" i="2"/>
  <c r="N115" i="2"/>
  <c r="N200" i="2"/>
  <c r="N144" i="2"/>
  <c r="N112" i="2"/>
  <c r="N170" i="2"/>
  <c r="N145" i="2"/>
  <c r="N217" i="2"/>
  <c r="N166" i="2"/>
  <c r="N134" i="2"/>
  <c r="N73" i="2"/>
  <c r="N94" i="2"/>
  <c r="N45" i="2"/>
  <c r="N113" i="2"/>
  <c r="N51" i="2"/>
  <c r="N67" i="2"/>
  <c r="N98" i="2"/>
  <c r="N43" i="2"/>
  <c r="N278" i="2"/>
  <c r="N279" i="2"/>
  <c r="N250" i="2"/>
  <c r="N252" i="2"/>
  <c r="N224" i="2"/>
  <c r="N230" i="2"/>
  <c r="N241" i="2"/>
  <c r="N267" i="2"/>
  <c r="N227" i="2"/>
  <c r="N210" i="2"/>
  <c r="N197" i="2"/>
  <c r="N239" i="2"/>
  <c r="N256" i="2"/>
  <c r="N167" i="2"/>
  <c r="N135" i="2"/>
  <c r="N103" i="2"/>
  <c r="N164" i="2"/>
  <c r="N132" i="2"/>
  <c r="N100" i="2"/>
  <c r="N165" i="2"/>
  <c r="N133" i="2"/>
  <c r="N182" i="2"/>
  <c r="N154" i="2"/>
  <c r="N122" i="2"/>
  <c r="N36" i="2"/>
  <c r="N75" i="2"/>
  <c r="N21" i="2"/>
  <c r="N81" i="2"/>
  <c r="N24" i="2"/>
  <c r="N37" i="2"/>
  <c r="N74" i="2"/>
  <c r="N91" i="2"/>
  <c r="N32" i="2"/>
  <c r="N95" i="2"/>
  <c r="N262" i="2"/>
  <c r="N282" i="2"/>
  <c r="N259" i="2"/>
  <c r="N251" i="2"/>
  <c r="N281" i="2"/>
  <c r="N260" i="2"/>
  <c r="N207" i="2"/>
  <c r="N236" i="2"/>
  <c r="N249" i="2"/>
  <c r="N218" i="2"/>
  <c r="N151" i="2"/>
  <c r="N107" i="2"/>
  <c r="N156" i="2"/>
  <c r="N116" i="2"/>
  <c r="N173" i="2"/>
  <c r="N125" i="2"/>
  <c r="N171" i="2"/>
  <c r="N126" i="2"/>
  <c r="N30" i="2"/>
  <c r="N48" i="2"/>
  <c r="N96" i="2"/>
  <c r="N102" i="2"/>
  <c r="N105" i="2"/>
  <c r="N93" i="2"/>
  <c r="N29" i="2"/>
  <c r="N80" i="2"/>
  <c r="N47" i="2"/>
  <c r="N254" i="2"/>
  <c r="N266" i="2"/>
  <c r="N245" i="2"/>
  <c r="N243" i="2"/>
  <c r="N273" i="2"/>
  <c r="N242" i="2"/>
  <c r="N199" i="2"/>
  <c r="N219" i="2"/>
  <c r="N225" i="2"/>
  <c r="N206" i="2"/>
  <c r="N143" i="2"/>
  <c r="N99" i="2"/>
  <c r="N152" i="2"/>
  <c r="N108" i="2"/>
  <c r="N161" i="2"/>
  <c r="N121" i="2"/>
  <c r="N162" i="2"/>
  <c r="N181" i="2"/>
  <c r="N27" i="2"/>
  <c r="N42" i="2"/>
  <c r="N79" i="2"/>
  <c r="N85" i="2"/>
  <c r="N89" i="2"/>
  <c r="N78" i="2"/>
  <c r="N26" i="2"/>
  <c r="N68" i="2"/>
  <c r="N246" i="2"/>
  <c r="N258" i="2"/>
  <c r="N237" i="2"/>
  <c r="N235" i="2"/>
  <c r="N257" i="2"/>
  <c r="N221" i="2"/>
  <c r="N191" i="2"/>
  <c r="N205" i="2"/>
  <c r="N215" i="2"/>
  <c r="N198" i="2"/>
  <c r="N139" i="2"/>
  <c r="N193" i="2"/>
  <c r="N148" i="2"/>
  <c r="N104" i="2"/>
  <c r="N157" i="2"/>
  <c r="N117" i="2"/>
  <c r="N158" i="2"/>
  <c r="N114" i="2"/>
  <c r="N110" i="2"/>
  <c r="N39" i="2"/>
  <c r="N60" i="2"/>
  <c r="N83" i="2"/>
  <c r="N87" i="2"/>
  <c r="N76" i="2"/>
  <c r="N23" i="2"/>
  <c r="N44" i="2"/>
  <c r="N295" i="2"/>
  <c r="N296" i="2"/>
  <c r="N293" i="2"/>
  <c r="N247" i="2"/>
  <c r="N285" i="2"/>
  <c r="N214" i="2"/>
  <c r="N253" i="2"/>
  <c r="N189" i="2"/>
  <c r="N211" i="2"/>
  <c r="N177" i="2"/>
  <c r="N131" i="2"/>
  <c r="N180" i="2"/>
  <c r="N140" i="2"/>
  <c r="N228" i="2"/>
  <c r="N153" i="2"/>
  <c r="N201" i="2"/>
  <c r="N150" i="2"/>
  <c r="N90" i="2"/>
  <c r="N92" i="2"/>
  <c r="N86" i="2"/>
  <c r="N57" i="2"/>
  <c r="N65" i="2"/>
  <c r="N287" i="2"/>
  <c r="N288" i="2"/>
  <c r="N255" i="2"/>
  <c r="N238" i="2"/>
  <c r="N277" i="2"/>
  <c r="N212" i="2"/>
  <c r="N244" i="2"/>
  <c r="N234" i="2"/>
  <c r="N203" i="2"/>
  <c r="N169" i="2"/>
  <c r="N127" i="2"/>
  <c r="N172" i="2"/>
  <c r="N136" i="2"/>
  <c r="N185" i="2"/>
  <c r="N149" i="2"/>
  <c r="N188" i="2"/>
  <c r="N146" i="2"/>
  <c r="N88" i="2"/>
  <c r="N77" i="2"/>
  <c r="N50" i="2"/>
  <c r="N54" i="2"/>
  <c r="N40" i="2"/>
  <c r="N52" i="2"/>
  <c r="N63" i="2"/>
  <c r="N84" i="2"/>
  <c r="N38" i="2"/>
  <c r="N294" i="2"/>
  <c r="N271" i="2"/>
  <c r="N280" i="2"/>
  <c r="N240" i="2"/>
  <c r="N222" i="2"/>
  <c r="N291" i="2"/>
  <c r="N196" i="2"/>
  <c r="N202" i="2"/>
  <c r="N233" i="2"/>
  <c r="N187" i="2"/>
  <c r="N163" i="2"/>
  <c r="N123" i="2"/>
  <c r="N175" i="2"/>
  <c r="N128" i="2"/>
  <c r="N184" i="2"/>
  <c r="N141" i="2"/>
  <c r="N176" i="2"/>
  <c r="N142" i="2"/>
  <c r="N64" i="2"/>
  <c r="N71" i="2"/>
  <c r="N174" i="2"/>
  <c r="N28" i="2"/>
  <c r="N34" i="2"/>
  <c r="N49" i="2"/>
  <c r="N61" i="2"/>
  <c r="N53" i="2"/>
  <c r="N35" i="2"/>
  <c r="N270" i="2"/>
  <c r="N290" i="2"/>
  <c r="N264" i="2"/>
  <c r="N216" i="2"/>
  <c r="N283" i="2"/>
  <c r="N268" i="2"/>
  <c r="N220" i="2"/>
  <c r="N265" i="2"/>
  <c r="N208" i="2"/>
  <c r="N229" i="2"/>
  <c r="N155" i="2"/>
  <c r="N111" i="2"/>
  <c r="N160" i="2"/>
  <c r="N120" i="2"/>
  <c r="N186" i="2"/>
  <c r="N129" i="2"/>
  <c r="N179" i="2"/>
  <c r="N130" i="2"/>
  <c r="N33" i="2"/>
  <c r="N62" i="2"/>
  <c r="N106" i="2"/>
  <c r="N109" i="2"/>
  <c r="N22" i="2"/>
  <c r="N101" i="2"/>
  <c r="N55" i="2"/>
  <c r="N82" i="2"/>
  <c r="N56" i="2"/>
  <c r="N194" i="2"/>
  <c r="N137" i="2"/>
  <c r="N72" i="2"/>
  <c r="N286" i="2"/>
  <c r="N226" i="2"/>
  <c r="N192" i="2"/>
  <c r="N46" i="2"/>
  <c r="N263" i="2"/>
  <c r="N269" i="2"/>
  <c r="N138" i="2"/>
  <c r="N70" i="2"/>
  <c r="N272" i="2"/>
  <c r="N159" i="2"/>
  <c r="N59" i="2"/>
  <c r="N58" i="2"/>
  <c r="N232" i="2"/>
  <c r="N119" i="2"/>
  <c r="N69" i="2"/>
  <c r="N209" i="2"/>
  <c r="N289" i="2"/>
  <c r="N168" i="2"/>
  <c r="N118" i="2"/>
  <c r="N97" i="2"/>
  <c r="N231" i="2"/>
  <c r="N178" i="2"/>
  <c r="N31" i="2"/>
  <c r="N66" i="2"/>
  <c r="N284" i="2"/>
  <c r="N124" i="2"/>
  <c r="N25" i="2"/>
  <c r="N41" i="2"/>
  <c r="M18" i="2"/>
  <c r="O18" i="2"/>
  <c r="N18" i="2"/>
  <c r="E4" i="2" l="1"/>
  <c r="E5" i="2"/>
  <c r="K291" i="2" s="1"/>
  <c r="K293" i="2"/>
  <c r="K270" i="2"/>
  <c r="K296" i="2"/>
  <c r="K257" i="2"/>
  <c r="K281" i="2"/>
  <c r="K260" i="2"/>
  <c r="K262" i="2"/>
  <c r="K261" i="2"/>
  <c r="K244" i="2"/>
  <c r="K280" i="2"/>
  <c r="K249" i="2"/>
  <c r="K290" i="2"/>
  <c r="K283" i="2"/>
  <c r="K254" i="2"/>
  <c r="K247" i="2"/>
  <c r="K236" i="2"/>
  <c r="K277" i="2"/>
  <c r="K242" i="2"/>
  <c r="K263" i="2"/>
  <c r="K200" i="2"/>
  <c r="K240" i="2"/>
  <c r="K233" i="2"/>
  <c r="K212" i="2"/>
  <c r="K183" i="2"/>
  <c r="K186" i="2"/>
  <c r="K176" i="2"/>
  <c r="K137" i="2"/>
  <c r="K105" i="2"/>
  <c r="K73" i="2"/>
  <c r="K41" i="2"/>
  <c r="K171" i="2"/>
  <c r="K146" i="2"/>
  <c r="K114" i="2"/>
  <c r="K82" i="2"/>
  <c r="K169" i="2"/>
  <c r="K147" i="2"/>
  <c r="K115" i="2"/>
  <c r="K83" i="2"/>
  <c r="K67" i="2"/>
  <c r="K51" i="2"/>
  <c r="K72" i="2"/>
  <c r="K170" i="2"/>
  <c r="K124" i="2"/>
  <c r="K144" i="2"/>
  <c r="K24" i="2"/>
  <c r="K42" i="2"/>
  <c r="K274" i="2"/>
  <c r="K267" i="2"/>
  <c r="K292" i="2"/>
  <c r="K297" i="2"/>
  <c r="K220" i="2"/>
  <c r="K272" i="2"/>
  <c r="K226" i="2"/>
  <c r="K235" i="2"/>
  <c r="K237" i="2"/>
  <c r="K229" i="2"/>
  <c r="K225" i="2"/>
  <c r="K224" i="2"/>
  <c r="K259" i="2"/>
  <c r="K205" i="2"/>
  <c r="K161" i="2"/>
  <c r="K129" i="2"/>
  <c r="K97" i="2"/>
  <c r="K65" i="2"/>
  <c r="K33" i="2"/>
  <c r="K174" i="2"/>
  <c r="K138" i="2"/>
  <c r="K106" i="2"/>
  <c r="K74" i="2"/>
  <c r="K266" i="2"/>
  <c r="K294" i="2"/>
  <c r="K284" i="2"/>
  <c r="K287" i="2"/>
  <c r="K289" i="2"/>
  <c r="K269" i="2"/>
  <c r="K218" i="2"/>
  <c r="K230" i="2"/>
  <c r="K211" i="2"/>
  <c r="K222" i="2"/>
  <c r="K209" i="2"/>
  <c r="K217" i="2"/>
  <c r="K231" i="2"/>
  <c r="K197" i="2"/>
  <c r="K157" i="2"/>
  <c r="K125" i="2"/>
  <c r="K93" i="2"/>
  <c r="K61" i="2"/>
  <c r="K29" i="2"/>
  <c r="K166" i="2"/>
  <c r="K134" i="2"/>
  <c r="K102" i="2"/>
  <c r="K70" i="2"/>
  <c r="K167" i="2"/>
  <c r="K135" i="2"/>
  <c r="K103" i="2"/>
  <c r="K196" i="2"/>
  <c r="K31" i="2"/>
  <c r="K46" i="2"/>
  <c r="K55" i="2"/>
  <c r="K76" i="2"/>
  <c r="K68" i="2"/>
  <c r="K84" i="2"/>
  <c r="K132" i="2"/>
  <c r="K21" i="2"/>
  <c r="K250" i="2"/>
  <c r="K278" i="2"/>
  <c r="K268" i="2"/>
  <c r="K271" i="2"/>
  <c r="K285" i="2"/>
  <c r="K239" i="2"/>
  <c r="K256" i="2"/>
  <c r="K219" i="2"/>
  <c r="K195" i="2"/>
  <c r="K206" i="2"/>
  <c r="K193" i="2"/>
  <c r="K207" i="2"/>
  <c r="K210" i="2"/>
  <c r="K190" i="2"/>
  <c r="K149" i="2"/>
  <c r="K117" i="2"/>
  <c r="K85" i="2"/>
  <c r="K53" i="2"/>
  <c r="K243" i="2"/>
  <c r="K158" i="2"/>
  <c r="K126" i="2"/>
  <c r="K94" i="2"/>
  <c r="K241" i="2"/>
  <c r="K245" i="2"/>
  <c r="K187" i="2"/>
  <c r="K185" i="2"/>
  <c r="K202" i="2"/>
  <c r="K145" i="2"/>
  <c r="K81" i="2"/>
  <c r="K188" i="2"/>
  <c r="K122" i="2"/>
  <c r="K62" i="2"/>
  <c r="K151" i="2"/>
  <c r="K107" i="2"/>
  <c r="K175" i="2"/>
  <c r="K100" i="2"/>
  <c r="K58" i="2"/>
  <c r="K35" i="2"/>
  <c r="K48" i="2"/>
  <c r="K164" i="2"/>
  <c r="K279" i="2"/>
  <c r="K264" i="2"/>
  <c r="K248" i="2"/>
  <c r="K221" i="2"/>
  <c r="K194" i="2"/>
  <c r="K141" i="2"/>
  <c r="K77" i="2"/>
  <c r="K179" i="2"/>
  <c r="K118" i="2"/>
  <c r="K181" i="2"/>
  <c r="K143" i="2"/>
  <c r="K99" i="2"/>
  <c r="K140" i="2"/>
  <c r="K160" i="2"/>
  <c r="K52" i="2"/>
  <c r="K32" i="2"/>
  <c r="K116" i="2"/>
  <c r="K104" i="2"/>
  <c r="K282" i="2"/>
  <c r="K228" i="2"/>
  <c r="K255" i="2"/>
  <c r="K238" i="2"/>
  <c r="K204" i="2"/>
  <c r="K216" i="2"/>
  <c r="K133" i="2"/>
  <c r="K69" i="2"/>
  <c r="K182" i="2"/>
  <c r="K110" i="2"/>
  <c r="K177" i="2"/>
  <c r="K139" i="2"/>
  <c r="K95" i="2"/>
  <c r="K96" i="2"/>
  <c r="K128" i="2"/>
  <c r="K26" i="2"/>
  <c r="K156" i="2"/>
  <c r="K108" i="2"/>
  <c r="K88" i="2"/>
  <c r="K258" i="2"/>
  <c r="K288" i="2"/>
  <c r="K223" i="2"/>
  <c r="K215" i="2"/>
  <c r="K214" i="2"/>
  <c r="K173" i="2"/>
  <c r="K121" i="2"/>
  <c r="K57" i="2"/>
  <c r="K162" i="2"/>
  <c r="K98" i="2"/>
  <c r="K252" i="2"/>
  <c r="K131" i="2"/>
  <c r="K91" i="2"/>
  <c r="K60" i="2"/>
  <c r="K43" i="2"/>
  <c r="K23" i="2"/>
  <c r="K112" i="2"/>
  <c r="K59" i="2"/>
  <c r="K71" i="2"/>
  <c r="K275" i="2"/>
  <c r="K273" i="2"/>
  <c r="K213" i="2"/>
  <c r="K198" i="2"/>
  <c r="K199" i="2"/>
  <c r="K189" i="2"/>
  <c r="K113" i="2"/>
  <c r="K49" i="2"/>
  <c r="K154" i="2"/>
  <c r="K90" i="2"/>
  <c r="K172" i="2"/>
  <c r="K127" i="2"/>
  <c r="K87" i="2"/>
  <c r="K34" i="2"/>
  <c r="K40" i="2"/>
  <c r="K54" i="2"/>
  <c r="K80" i="2"/>
  <c r="K56" i="2"/>
  <c r="K64" i="2"/>
  <c r="K286" i="2"/>
  <c r="K253" i="2"/>
  <c r="K208" i="2"/>
  <c r="K251" i="2"/>
  <c r="K191" i="2"/>
  <c r="K184" i="2"/>
  <c r="K109" i="2"/>
  <c r="K45" i="2"/>
  <c r="K150" i="2"/>
  <c r="K86" i="2"/>
  <c r="K163" i="2"/>
  <c r="K123" i="2"/>
  <c r="K79" i="2"/>
  <c r="K28" i="2"/>
  <c r="K152" i="2"/>
  <c r="K168" i="2"/>
  <c r="K50" i="2"/>
  <c r="K30" i="2"/>
  <c r="K39" i="2"/>
  <c r="K276" i="2"/>
  <c r="K265" i="2"/>
  <c r="K203" i="2"/>
  <c r="K201" i="2"/>
  <c r="K227" i="2"/>
  <c r="K153" i="2"/>
  <c r="K89" i="2"/>
  <c r="K25" i="2"/>
  <c r="K130" i="2"/>
  <c r="K66" i="2"/>
  <c r="K155" i="2"/>
  <c r="K111" i="2"/>
  <c r="K180" i="2"/>
  <c r="K120" i="2"/>
  <c r="K63" i="2"/>
  <c r="K38" i="2"/>
  <c r="K44" i="2"/>
  <c r="K92" i="2"/>
  <c r="K178" i="2"/>
  <c r="K78" i="2"/>
  <c r="K27" i="2"/>
  <c r="K192" i="2"/>
  <c r="K36" i="2"/>
  <c r="K136" i="2"/>
  <c r="K101" i="2"/>
  <c r="K232" i="2"/>
  <c r="K119" i="2"/>
  <c r="K165" i="2"/>
  <c r="K22" i="2"/>
  <c r="K148" i="2"/>
  <c r="K295" i="2"/>
  <c r="K75" i="2"/>
  <c r="K37" i="2"/>
  <c r="K246" i="2"/>
  <c r="K142" i="2"/>
  <c r="K47" i="2"/>
  <c r="K234" i="2"/>
  <c r="K159" i="2"/>
  <c r="L50" i="2" l="1"/>
  <c r="P50" i="2"/>
  <c r="P108" i="2"/>
  <c r="L108" i="2"/>
  <c r="L207" i="2"/>
  <c r="P207" i="2"/>
  <c r="P290" i="2"/>
  <c r="L290" i="2"/>
  <c r="P111" i="2"/>
  <c r="L111" i="2"/>
  <c r="L295" i="2"/>
  <c r="P295" i="2"/>
  <c r="L36" i="2"/>
  <c r="P36" i="2"/>
  <c r="L63" i="2"/>
  <c r="P63" i="2"/>
  <c r="L89" i="2"/>
  <c r="P89" i="2"/>
  <c r="P30" i="2"/>
  <c r="L30" i="2"/>
  <c r="L86" i="2"/>
  <c r="P86" i="2"/>
  <c r="L253" i="2"/>
  <c r="P253" i="2"/>
  <c r="L87" i="2"/>
  <c r="P87" i="2"/>
  <c r="L199" i="2"/>
  <c r="P199" i="2"/>
  <c r="P23" i="2"/>
  <c r="L23" i="2"/>
  <c r="P57" i="2"/>
  <c r="L57" i="2"/>
  <c r="L88" i="2"/>
  <c r="P88" i="2"/>
  <c r="P177" i="2"/>
  <c r="L177" i="2"/>
  <c r="L255" i="2"/>
  <c r="P255" i="2"/>
  <c r="L140" i="2"/>
  <c r="P140" i="2"/>
  <c r="L194" i="2"/>
  <c r="P194" i="2"/>
  <c r="P58" i="2"/>
  <c r="L58" i="2"/>
  <c r="L81" i="2"/>
  <c r="P81" i="2"/>
  <c r="L126" i="2"/>
  <c r="P126" i="2"/>
  <c r="L210" i="2"/>
  <c r="P210" i="2"/>
  <c r="P285" i="2"/>
  <c r="L285" i="2"/>
  <c r="L68" i="2"/>
  <c r="P68" i="2"/>
  <c r="L167" i="2"/>
  <c r="P167" i="2"/>
  <c r="P125" i="2"/>
  <c r="L125" i="2"/>
  <c r="L230" i="2"/>
  <c r="P230" i="2"/>
  <c r="P74" i="2"/>
  <c r="L74" i="2"/>
  <c r="P161" i="2"/>
  <c r="L161" i="2"/>
  <c r="L226" i="2"/>
  <c r="P226" i="2"/>
  <c r="L24" i="2"/>
  <c r="P24" i="2"/>
  <c r="P115" i="2"/>
  <c r="L115" i="2"/>
  <c r="P73" i="2"/>
  <c r="L73" i="2"/>
  <c r="P240" i="2"/>
  <c r="L240" i="2"/>
  <c r="P283" i="2"/>
  <c r="L283" i="2"/>
  <c r="P260" i="2"/>
  <c r="L260" i="2"/>
  <c r="P159" i="2"/>
  <c r="L159" i="2"/>
  <c r="P150" i="2"/>
  <c r="L150" i="2"/>
  <c r="P121" i="2"/>
  <c r="L121" i="2"/>
  <c r="P221" i="2"/>
  <c r="L221" i="2"/>
  <c r="P76" i="2"/>
  <c r="L76" i="2"/>
  <c r="L218" i="2"/>
  <c r="P218" i="2"/>
  <c r="P205" i="2"/>
  <c r="L205" i="2"/>
  <c r="L281" i="2"/>
  <c r="P281" i="2"/>
  <c r="L234" i="2"/>
  <c r="P234" i="2"/>
  <c r="P22" i="2"/>
  <c r="L22" i="2"/>
  <c r="L27" i="2"/>
  <c r="P27" i="2"/>
  <c r="L180" i="2"/>
  <c r="P180" i="2"/>
  <c r="P227" i="2"/>
  <c r="L227" i="2"/>
  <c r="P168" i="2"/>
  <c r="L168" i="2"/>
  <c r="L45" i="2"/>
  <c r="P45" i="2"/>
  <c r="P64" i="2"/>
  <c r="L64" i="2"/>
  <c r="L172" i="2"/>
  <c r="P172" i="2"/>
  <c r="L213" i="2"/>
  <c r="P213" i="2"/>
  <c r="P60" i="2"/>
  <c r="L60" i="2"/>
  <c r="L173" i="2"/>
  <c r="P173" i="2"/>
  <c r="L156" i="2"/>
  <c r="P156" i="2"/>
  <c r="L182" i="2"/>
  <c r="P182" i="2"/>
  <c r="L282" i="2"/>
  <c r="P282" i="2"/>
  <c r="L143" i="2"/>
  <c r="P143" i="2"/>
  <c r="L248" i="2"/>
  <c r="P248" i="2"/>
  <c r="L175" i="2"/>
  <c r="P175" i="2"/>
  <c r="P202" i="2"/>
  <c r="L202" i="2"/>
  <c r="L243" i="2"/>
  <c r="P243" i="2"/>
  <c r="P193" i="2"/>
  <c r="L193" i="2"/>
  <c r="L268" i="2"/>
  <c r="P268" i="2"/>
  <c r="P55" i="2"/>
  <c r="L55" i="2"/>
  <c r="L102" i="2"/>
  <c r="P102" i="2"/>
  <c r="P197" i="2"/>
  <c r="L197" i="2"/>
  <c r="L269" i="2"/>
  <c r="P269" i="2"/>
  <c r="P138" i="2"/>
  <c r="L138" i="2"/>
  <c r="P259" i="2"/>
  <c r="L259" i="2"/>
  <c r="P220" i="2"/>
  <c r="L220" i="2"/>
  <c r="P124" i="2"/>
  <c r="L124" i="2"/>
  <c r="L169" i="2"/>
  <c r="P169" i="2"/>
  <c r="P137" i="2"/>
  <c r="L137" i="2"/>
  <c r="L263" i="2"/>
  <c r="P263" i="2"/>
  <c r="L249" i="2"/>
  <c r="P249" i="2"/>
  <c r="L257" i="2"/>
  <c r="P257" i="2"/>
  <c r="P148" i="2"/>
  <c r="L148" i="2"/>
  <c r="L127" i="2"/>
  <c r="P127" i="2"/>
  <c r="L99" i="2"/>
  <c r="P99" i="2"/>
  <c r="L70" i="2"/>
  <c r="P70" i="2"/>
  <c r="L272" i="2"/>
  <c r="P272" i="2"/>
  <c r="P47" i="2"/>
  <c r="L47" i="2"/>
  <c r="L201" i="2"/>
  <c r="P201" i="2"/>
  <c r="P152" i="2"/>
  <c r="L152" i="2"/>
  <c r="L109" i="2"/>
  <c r="P109" i="2"/>
  <c r="L56" i="2"/>
  <c r="P56" i="2"/>
  <c r="L90" i="2"/>
  <c r="P90" i="2"/>
  <c r="P273" i="2"/>
  <c r="L273" i="2"/>
  <c r="P91" i="2"/>
  <c r="L91" i="2"/>
  <c r="L214" i="2"/>
  <c r="P214" i="2"/>
  <c r="P26" i="2"/>
  <c r="L26" i="2"/>
  <c r="L69" i="2"/>
  <c r="P69" i="2"/>
  <c r="L104" i="2"/>
  <c r="P104" i="2"/>
  <c r="P181" i="2"/>
  <c r="L181" i="2"/>
  <c r="P264" i="2"/>
  <c r="L264" i="2"/>
  <c r="P107" i="2"/>
  <c r="L107" i="2"/>
  <c r="P185" i="2"/>
  <c r="L185" i="2"/>
  <c r="L53" i="2"/>
  <c r="P53" i="2"/>
  <c r="L206" i="2"/>
  <c r="P206" i="2"/>
  <c r="P278" i="2"/>
  <c r="L278" i="2"/>
  <c r="L46" i="2"/>
  <c r="P46" i="2"/>
  <c r="P134" i="2"/>
  <c r="L134" i="2"/>
  <c r="P231" i="2"/>
  <c r="L231" i="2"/>
  <c r="P289" i="2"/>
  <c r="L289" i="2"/>
  <c r="L174" i="2"/>
  <c r="P174" i="2"/>
  <c r="L224" i="2"/>
  <c r="P224" i="2"/>
  <c r="L297" i="2"/>
  <c r="P297" i="2"/>
  <c r="P170" i="2"/>
  <c r="L170" i="2"/>
  <c r="L82" i="2"/>
  <c r="P82" i="2"/>
  <c r="L176" i="2"/>
  <c r="P176" i="2"/>
  <c r="P242" i="2"/>
  <c r="L242" i="2"/>
  <c r="L280" i="2"/>
  <c r="P280" i="2"/>
  <c r="P296" i="2"/>
  <c r="L296" i="2"/>
  <c r="P120" i="2"/>
  <c r="L120" i="2"/>
  <c r="L43" i="2"/>
  <c r="P43" i="2"/>
  <c r="L158" i="2"/>
  <c r="P158" i="2"/>
  <c r="P105" i="2"/>
  <c r="L105" i="2"/>
  <c r="L119" i="2"/>
  <c r="P119" i="2"/>
  <c r="P28" i="2"/>
  <c r="L28" i="2"/>
  <c r="L184" i="2"/>
  <c r="P184" i="2"/>
  <c r="L154" i="2"/>
  <c r="P154" i="2"/>
  <c r="P275" i="2"/>
  <c r="L275" i="2"/>
  <c r="P131" i="2"/>
  <c r="L131" i="2"/>
  <c r="L215" i="2"/>
  <c r="P215" i="2"/>
  <c r="P128" i="2"/>
  <c r="L128" i="2"/>
  <c r="P133" i="2"/>
  <c r="L133" i="2"/>
  <c r="P116" i="2"/>
  <c r="L116" i="2"/>
  <c r="L118" i="2"/>
  <c r="P118" i="2"/>
  <c r="L279" i="2"/>
  <c r="P279" i="2"/>
  <c r="P151" i="2"/>
  <c r="L151" i="2"/>
  <c r="L187" i="2"/>
  <c r="P187" i="2"/>
  <c r="P85" i="2"/>
  <c r="L85" i="2"/>
  <c r="L195" i="2"/>
  <c r="P195" i="2"/>
  <c r="P250" i="2"/>
  <c r="L250" i="2"/>
  <c r="P31" i="2"/>
  <c r="L31" i="2"/>
  <c r="L166" i="2"/>
  <c r="P166" i="2"/>
  <c r="L217" i="2"/>
  <c r="P217" i="2"/>
  <c r="L287" i="2"/>
  <c r="P287" i="2"/>
  <c r="L33" i="2"/>
  <c r="P33" i="2"/>
  <c r="L225" i="2"/>
  <c r="P225" i="2"/>
  <c r="L292" i="2"/>
  <c r="P292" i="2"/>
  <c r="L72" i="2"/>
  <c r="P72" i="2"/>
  <c r="P114" i="2"/>
  <c r="L114" i="2"/>
  <c r="L186" i="2"/>
  <c r="P186" i="2"/>
  <c r="P277" i="2"/>
  <c r="L277" i="2"/>
  <c r="P244" i="2"/>
  <c r="L244" i="2"/>
  <c r="P270" i="2"/>
  <c r="L270" i="2"/>
  <c r="L286" i="2"/>
  <c r="P286" i="2"/>
  <c r="P110" i="2"/>
  <c r="L110" i="2"/>
  <c r="L145" i="2"/>
  <c r="P145" i="2"/>
  <c r="P157" i="2"/>
  <c r="L157" i="2"/>
  <c r="L106" i="2"/>
  <c r="P106" i="2"/>
  <c r="L147" i="2"/>
  <c r="P147" i="2"/>
  <c r="L142" i="2"/>
  <c r="P142" i="2"/>
  <c r="P203" i="2"/>
  <c r="L203" i="2"/>
  <c r="P80" i="2"/>
  <c r="L80" i="2"/>
  <c r="L246" i="2"/>
  <c r="P246" i="2"/>
  <c r="L232" i="2"/>
  <c r="P232" i="2"/>
  <c r="L92" i="2"/>
  <c r="P92" i="2"/>
  <c r="L66" i="2"/>
  <c r="P66" i="2"/>
  <c r="L265" i="2"/>
  <c r="P265" i="2"/>
  <c r="P79" i="2"/>
  <c r="L79" i="2"/>
  <c r="P191" i="2"/>
  <c r="L191" i="2"/>
  <c r="L54" i="2"/>
  <c r="P54" i="2"/>
  <c r="P49" i="2"/>
  <c r="L49" i="2"/>
  <c r="P71" i="2"/>
  <c r="L71" i="2"/>
  <c r="L252" i="2"/>
  <c r="P252" i="2"/>
  <c r="L223" i="2"/>
  <c r="P223" i="2"/>
  <c r="L96" i="2"/>
  <c r="P96" i="2"/>
  <c r="P216" i="2"/>
  <c r="L216" i="2"/>
  <c r="P32" i="2"/>
  <c r="L32" i="2"/>
  <c r="P179" i="2"/>
  <c r="L179" i="2"/>
  <c r="P164" i="2"/>
  <c r="L164" i="2"/>
  <c r="P62" i="2"/>
  <c r="L62" i="2"/>
  <c r="P245" i="2"/>
  <c r="L245" i="2"/>
  <c r="P117" i="2"/>
  <c r="L117" i="2"/>
  <c r="L219" i="2"/>
  <c r="P219" i="2"/>
  <c r="P21" i="2"/>
  <c r="L21" i="2"/>
  <c r="L196" i="2"/>
  <c r="P196" i="2"/>
  <c r="L29" i="2"/>
  <c r="P29" i="2"/>
  <c r="L209" i="2"/>
  <c r="P209" i="2"/>
  <c r="L284" i="2"/>
  <c r="P284" i="2"/>
  <c r="P65" i="2"/>
  <c r="L65" i="2"/>
  <c r="L229" i="2"/>
  <c r="P229" i="2"/>
  <c r="L267" i="2"/>
  <c r="P267" i="2"/>
  <c r="P51" i="2"/>
  <c r="L51" i="2"/>
  <c r="L146" i="2"/>
  <c r="P146" i="2"/>
  <c r="L183" i="2"/>
  <c r="P183" i="2"/>
  <c r="L236" i="2"/>
  <c r="P236" i="2"/>
  <c r="P261" i="2"/>
  <c r="L261" i="2"/>
  <c r="L293" i="2"/>
  <c r="P293" i="2"/>
  <c r="L192" i="2"/>
  <c r="P192" i="2"/>
  <c r="P198" i="2"/>
  <c r="L198" i="2"/>
  <c r="L100" i="2"/>
  <c r="P100" i="2"/>
  <c r="L144" i="2"/>
  <c r="P144" i="2"/>
  <c r="P165" i="2"/>
  <c r="L165" i="2"/>
  <c r="L155" i="2"/>
  <c r="P155" i="2"/>
  <c r="P101" i="2"/>
  <c r="L101" i="2"/>
  <c r="P130" i="2"/>
  <c r="L130" i="2"/>
  <c r="L276" i="2"/>
  <c r="P276" i="2"/>
  <c r="P123" i="2"/>
  <c r="L123" i="2"/>
  <c r="L251" i="2"/>
  <c r="P251" i="2"/>
  <c r="P40" i="2"/>
  <c r="L40" i="2"/>
  <c r="P113" i="2"/>
  <c r="L113" i="2"/>
  <c r="P59" i="2"/>
  <c r="L59" i="2"/>
  <c r="L98" i="2"/>
  <c r="P98" i="2"/>
  <c r="P288" i="2"/>
  <c r="L288" i="2"/>
  <c r="P95" i="2"/>
  <c r="L95" i="2"/>
  <c r="L204" i="2"/>
  <c r="P204" i="2"/>
  <c r="P52" i="2"/>
  <c r="L52" i="2"/>
  <c r="P77" i="2"/>
  <c r="L77" i="2"/>
  <c r="L48" i="2"/>
  <c r="P48" i="2"/>
  <c r="L122" i="2"/>
  <c r="P122" i="2"/>
  <c r="L241" i="2"/>
  <c r="P241" i="2"/>
  <c r="L149" i="2"/>
  <c r="P149" i="2"/>
  <c r="P256" i="2"/>
  <c r="L256" i="2"/>
  <c r="P132" i="2"/>
  <c r="L132" i="2"/>
  <c r="L103" i="2"/>
  <c r="P103" i="2"/>
  <c r="L61" i="2"/>
  <c r="P61" i="2"/>
  <c r="L222" i="2"/>
  <c r="P222" i="2"/>
  <c r="L294" i="2"/>
  <c r="P294" i="2"/>
  <c r="L97" i="2"/>
  <c r="P97" i="2"/>
  <c r="P237" i="2"/>
  <c r="L237" i="2"/>
  <c r="P274" i="2"/>
  <c r="L274" i="2"/>
  <c r="P67" i="2"/>
  <c r="L67" i="2"/>
  <c r="L171" i="2"/>
  <c r="P171" i="2"/>
  <c r="L212" i="2"/>
  <c r="P212" i="2"/>
  <c r="L247" i="2"/>
  <c r="P247" i="2"/>
  <c r="P262" i="2"/>
  <c r="L262" i="2"/>
  <c r="P153" i="2"/>
  <c r="L153" i="2"/>
  <c r="L228" i="2"/>
  <c r="P228" i="2"/>
  <c r="L271" i="2"/>
  <c r="P271" i="2"/>
  <c r="L200" i="2"/>
  <c r="P200" i="2"/>
  <c r="L78" i="2"/>
  <c r="P78" i="2"/>
  <c r="P178" i="2"/>
  <c r="L178" i="2"/>
  <c r="P37" i="2"/>
  <c r="L37" i="2"/>
  <c r="L44" i="2"/>
  <c r="P44" i="2"/>
  <c r="L75" i="2"/>
  <c r="P75" i="2"/>
  <c r="P136" i="2"/>
  <c r="L136" i="2"/>
  <c r="L38" i="2"/>
  <c r="P38" i="2"/>
  <c r="P25" i="2"/>
  <c r="L25" i="2"/>
  <c r="L39" i="2"/>
  <c r="P39" i="2"/>
  <c r="L163" i="2"/>
  <c r="P163" i="2"/>
  <c r="P208" i="2"/>
  <c r="L208" i="2"/>
  <c r="L34" i="2"/>
  <c r="P34" i="2"/>
  <c r="L189" i="2"/>
  <c r="P189" i="2"/>
  <c r="P112" i="2"/>
  <c r="L112" i="2"/>
  <c r="L162" i="2"/>
  <c r="P162" i="2"/>
  <c r="P258" i="2"/>
  <c r="L258" i="2"/>
  <c r="L139" i="2"/>
  <c r="P139" i="2"/>
  <c r="P238" i="2"/>
  <c r="L238" i="2"/>
  <c r="P160" i="2"/>
  <c r="L160" i="2"/>
  <c r="L141" i="2"/>
  <c r="P141" i="2"/>
  <c r="L35" i="2"/>
  <c r="P35" i="2"/>
  <c r="P188" i="2"/>
  <c r="L188" i="2"/>
  <c r="L94" i="2"/>
  <c r="P94" i="2"/>
  <c r="P190" i="2"/>
  <c r="L190" i="2"/>
  <c r="P239" i="2"/>
  <c r="L239" i="2"/>
  <c r="P84" i="2"/>
  <c r="L84" i="2"/>
  <c r="P135" i="2"/>
  <c r="L135" i="2"/>
  <c r="L93" i="2"/>
  <c r="P93" i="2"/>
  <c r="P211" i="2"/>
  <c r="L211" i="2"/>
  <c r="L266" i="2"/>
  <c r="P266" i="2"/>
  <c r="P129" i="2"/>
  <c r="L129" i="2"/>
  <c r="L235" i="2"/>
  <c r="P235" i="2"/>
  <c r="L42" i="2"/>
  <c r="P42" i="2"/>
  <c r="P83" i="2"/>
  <c r="L83" i="2"/>
  <c r="L41" i="2"/>
  <c r="P41" i="2"/>
  <c r="P233" i="2"/>
  <c r="L233" i="2"/>
  <c r="P254" i="2"/>
  <c r="L254" i="2"/>
  <c r="L291" i="2"/>
  <c r="P291" i="2"/>
  <c r="L18" i="2"/>
  <c r="E7" i="2" l="1"/>
  <c r="F4" i="2" l="1"/>
  <c r="H4" i="2" s="1"/>
  <c r="F5" i="2"/>
  <c r="H5" i="2" s="1"/>
  <c r="F6" i="2"/>
  <c r="H6" i="2" s="1"/>
  <c r="F9" i="2" s="1"/>
  <c r="F8" i="2"/>
  <c r="G9" i="2"/>
</calcChain>
</file>

<file path=xl/sharedStrings.xml><?xml version="1.0" encoding="utf-8"?>
<sst xmlns="http://schemas.openxmlformats.org/spreadsheetml/2006/main" count="1107" uniqueCount="549">
  <si>
    <t>IBVS 6196</t>
  </si>
  <si>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</si>
  <si>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</si>
  <si>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</si>
  <si>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</si>
  <si>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</si>
  <si>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</si>
  <si>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</si>
  <si>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</si>
  <si>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</si>
  <si>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</si>
  <si>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</si>
  <si>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</si>
  <si>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</si>
  <si>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</si>
  <si>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</si>
  <si>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</si>
  <si>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</si>
  <si>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</si>
  <si>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</si>
  <si>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</si>
  <si>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</si>
  <si>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</si>
  <si>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</si>
  <si>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</si>
  <si>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I</t>
  </si>
  <si>
    <t>Misc</t>
  </si>
  <si>
    <t>IBVS 5296</t>
  </si>
  <si>
    <t>IBVS 5484</t>
  </si>
  <si>
    <t>IBVS 5583</t>
  </si>
  <si>
    <t>IBVS 5543</t>
  </si>
  <si>
    <t>IBVS 5643</t>
  </si>
  <si>
    <t>IBVS 5038</t>
  </si>
  <si>
    <t>II</t>
  </si>
  <si>
    <t>IBVS 4386</t>
  </si>
  <si>
    <t>not avail.</t>
  </si>
  <si>
    <t>LL Com / GSC 2535-0670</t>
  </si>
  <si>
    <t># of data points:</t>
  </si>
  <si>
    <t>IBVS 5438</t>
  </si>
  <si>
    <t>IBVS 5713</t>
  </si>
  <si>
    <t>My time zone &gt;&gt;&gt;&gt;&gt;</t>
  </si>
  <si>
    <t>(PST=8, PDT=MDT=7, MDT=CST=6, etc.)</t>
  </si>
  <si>
    <t>na</t>
  </si>
  <si>
    <t>JD today</t>
  </si>
  <si>
    <t>New Cycle</t>
  </si>
  <si>
    <t>Next ToM</t>
  </si>
  <si>
    <t>IBVS 5781</t>
  </si>
  <si>
    <t>IBVS 5784</t>
  </si>
  <si>
    <t>IBVS 5802</t>
  </si>
  <si>
    <t>IBVS 5657</t>
  </si>
  <si>
    <t>IBVS 5894</t>
  </si>
  <si>
    <t>Q.fit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</si>
  <si>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</si>
  <si>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</si>
  <si>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</si>
  <si>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</si>
  <si>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</si>
  <si>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</si>
  <si>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</si>
  <si>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</si>
  <si>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</si>
  <si>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</si>
  <si>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</si>
  <si>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</si>
  <si>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</si>
  <si>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</si>
  <si>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</si>
  <si>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</si>
  <si>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</si>
  <si>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</si>
  <si>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</si>
  <si>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</si>
  <si>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</si>
  <si>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</si>
  <si>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</si>
  <si>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</si>
  <si>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</si>
  <si>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</si>
  <si>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</si>
  <si>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</si>
  <si>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</si>
  <si>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</si>
  <si>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</si>
  <si>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</si>
  <si>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</si>
  <si>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</si>
  <si>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</si>
  <si>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</si>
  <si>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</si>
  <si>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</si>
  <si>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</si>
  <si>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</si>
  <si>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</si>
  <si>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</si>
  <si>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</si>
  <si>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</si>
  <si>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</si>
  <si>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</si>
  <si>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</si>
  <si>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</si>
  <si>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</si>
  <si>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</si>
  <si>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</si>
  <si>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</si>
  <si>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</si>
  <si>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</si>
  <si>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</si>
  <si>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</si>
  <si>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</si>
  <si>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</si>
  <si>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</si>
  <si>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</si>
  <si>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</si>
  <si>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</si>
  <si>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</si>
  <si>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</si>
  <si>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</si>
  <si>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</si>
  <si>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</si>
  <si>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</si>
  <si>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</si>
  <si>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</si>
  <si>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</si>
  <si>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</si>
  <si>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</si>
  <si>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</si>
  <si>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</si>
  <si>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</si>
  <si>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</si>
  <si>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</si>
  <si>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</si>
  <si>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Start of linear fit (row #)</t>
  </si>
  <si>
    <t>Add cycle</t>
  </si>
  <si>
    <t>Old Cycle</t>
  </si>
  <si>
    <t>IBVS 4472</t>
  </si>
  <si>
    <t/>
  </si>
  <si>
    <t>IBVS 4711</t>
  </si>
  <si>
    <t>IBVS 4562</t>
  </si>
  <si>
    <t>Quad. Ephemeris =</t>
  </si>
  <si>
    <t>Linear Ephemeris =</t>
  </si>
  <si>
    <t>EB</t>
  </si>
  <si>
    <t>CCD</t>
  </si>
  <si>
    <t>IBVS 5918</t>
  </si>
  <si>
    <t>IBVS 5992</t>
  </si>
  <si>
    <t>IBVS 6010</t>
  </si>
  <si>
    <t>IBVS 6029</t>
  </si>
  <si>
    <t>OEJV 0160</t>
  </si>
  <si>
    <t>IBVS 6070</t>
  </si>
  <si>
    <t>IBVS 6048</t>
  </si>
  <si>
    <t>IBVS 6118</t>
  </si>
  <si>
    <t>IBVS 6152</t>
  </si>
  <si>
    <t>OEJV 0165</t>
  </si>
  <si>
    <t>OEJV 0168</t>
  </si>
  <si>
    <t>Minima from the Lichtenknecker Database of the BAV</t>
  </si>
  <si>
    <t>PE</t>
  </si>
  <si>
    <t>http://www.bav-astro.de/LkDB/index.php?lang=en&amp;sprache_dial=en</t>
  </si>
  <si>
    <t>pg</t>
  </si>
  <si>
    <t>vis</t>
  </si>
  <si>
    <t>2418062.431 </t>
  </si>
  <si>
    <t> 30.04.1908 22:20 </t>
  </si>
  <si>
    <t> 0.399 </t>
  </si>
  <si>
    <t>P </t>
  </si>
  <si>
    <t> N.Kurochkin </t>
  </si>
  <si>
    <t> PZ 6.409 </t>
  </si>
  <si>
    <t>2418446.394 </t>
  </si>
  <si>
    <t> 19.05.1909 21:27 </t>
  </si>
  <si>
    <t> 0.435 </t>
  </si>
  <si>
    <t>2419116.370 </t>
  </si>
  <si>
    <t> 20.03.1911 20:52 </t>
  </si>
  <si>
    <t> 0.217 </t>
  </si>
  <si>
    <t>2419122.387 </t>
  </si>
  <si>
    <t> 26.03.1911 21:17 </t>
  </si>
  <si>
    <t> 0.334 </t>
  </si>
  <si>
    <t>2419153.377 </t>
  </si>
  <si>
    <t> 26.04.1911 21:02 </t>
  </si>
  <si>
    <t> 0.398 </t>
  </si>
  <si>
    <t>2433034.425 </t>
  </si>
  <si>
    <t> 27.04.1949 22:12 </t>
  </si>
  <si>
    <t> 0.256 </t>
  </si>
  <si>
    <t>2434116.361 </t>
  </si>
  <si>
    <t> 13.04.1952 20:39 </t>
  </si>
  <si>
    <t> 0.197 </t>
  </si>
  <si>
    <t>2434117.362 </t>
  </si>
  <si>
    <t> 14.04.1952 20:41 </t>
  </si>
  <si>
    <t> 0.181 </t>
  </si>
  <si>
    <t>2434118.411 </t>
  </si>
  <si>
    <t> 15.04.1952 21:51 </t>
  </si>
  <si>
    <t> 0.213 </t>
  </si>
  <si>
    <t>2434126.324 </t>
  </si>
  <si>
    <t> 23.04.1952 19:46 </t>
  </si>
  <si>
    <t> 0.191 </t>
  </si>
  <si>
    <t>2434127.361 </t>
  </si>
  <si>
    <t> 24.04.1952 20:39 </t>
  </si>
  <si>
    <t> 0.211 </t>
  </si>
  <si>
    <t>2434130.377 </t>
  </si>
  <si>
    <t> 27.04.1952 21:02 </t>
  </si>
  <si>
    <t> 0.175 </t>
  </si>
  <si>
    <t>2434420.542 </t>
  </si>
  <si>
    <t> 12.02.1953 01:00 </t>
  </si>
  <si>
    <t> 0.207 </t>
  </si>
  <si>
    <t>2434472.405 </t>
  </si>
  <si>
    <t> 04.04.1953 21:43 </t>
  </si>
  <si>
    <t> 0.188 </t>
  </si>
  <si>
    <t>2434477.334 </t>
  </si>
  <si>
    <t> 09.04.1953 20:00 </t>
  </si>
  <si>
    <t> 0.234 </t>
  </si>
  <si>
    <t>2434485.446 </t>
  </si>
  <si>
    <t> 17.04.1953 22:42 </t>
  </si>
  <si>
    <t> 0.208 </t>
  </si>
  <si>
    <t>2434826.420 </t>
  </si>
  <si>
    <t> 24.03.1954 22:04 </t>
  </si>
  <si>
    <t> 0.185 </t>
  </si>
  <si>
    <t>2434834.552 </t>
  </si>
  <si>
    <t> 02.04.1954 01:14 </t>
  </si>
  <si>
    <t> 0.178 </t>
  </si>
  <si>
    <t>2435219.486 </t>
  </si>
  <si>
    <t> 21.04.1955 23:39 </t>
  </si>
  <si>
    <t> 0.168 </t>
  </si>
  <si>
    <t>2435246.368 </t>
  </si>
  <si>
    <t> 18.05.1955 20:49 </t>
  </si>
  <si>
    <t> 0.193 </t>
  </si>
  <si>
    <t>2435540.541 </t>
  </si>
  <si>
    <t> 08.03.1956 00:59 </t>
  </si>
  <si>
    <t> 0.165 </t>
  </si>
  <si>
    <t>2435547.439 </t>
  </si>
  <si>
    <t> 14.03.1956 22:32 </t>
  </si>
  <si>
    <t> 0.145 </t>
  </si>
  <si>
    <t>2435550.290 </t>
  </si>
  <si>
    <t> 17.03.1956 18:57 </t>
  </si>
  <si>
    <t> 0.148 </t>
  </si>
  <si>
    <t>2435598.307 </t>
  </si>
  <si>
    <t> 04.05.1956 19:22 </t>
  </si>
  <si>
    <t>2435907.394 </t>
  </si>
  <si>
    <t> 09.03.1957 21:27 </t>
  </si>
  <si>
    <t>2435907.563 </t>
  </si>
  <si>
    <t> 10.03.1957 01:30 </t>
  </si>
  <si>
    <t> 0.147 </t>
  </si>
  <si>
    <t>2435923.419 </t>
  </si>
  <si>
    <t> 25.03.1957 22:03 </t>
  </si>
  <si>
    <t> 0.133 </t>
  </si>
  <si>
    <t>2435929.544 </t>
  </si>
  <si>
    <t> 01.04.1957 01:03 </t>
  </si>
  <si>
    <t> 0.154 </t>
  </si>
  <si>
    <t>2435930.340 </t>
  </si>
  <si>
    <t> 01.04.1957 20:09 </t>
  </si>
  <si>
    <t> 0.136 </t>
  </si>
  <si>
    <t>2435930.354 </t>
  </si>
  <si>
    <t> 01.04.1957 20:29 </t>
  </si>
  <si>
    <t> 0.150 </t>
  </si>
  <si>
    <t>2435932.382 </t>
  </si>
  <si>
    <t> 03.04.1957 21:10 </t>
  </si>
  <si>
    <t> 0.144 </t>
  </si>
  <si>
    <t>2435933.408 </t>
  </si>
  <si>
    <t> 04.04.1957 21:47 </t>
  </si>
  <si>
    <t> 0.152 </t>
  </si>
  <si>
    <t>2435954.350 </t>
  </si>
  <si>
    <t> 25.04.1957 20:24 </t>
  </si>
  <si>
    <t> 0.138 </t>
  </si>
  <si>
    <t>2435956.379 </t>
  </si>
  <si>
    <t> 27.04.1957 21:05 </t>
  </si>
  <si>
    <t>2435956.401 </t>
  </si>
  <si>
    <t> 27.04.1957 21:37 </t>
  </si>
  <si>
    <t> 0.155 </t>
  </si>
  <si>
    <t>2450157.5094 </t>
  </si>
  <si>
    <t> 15.03.1996 00:13 </t>
  </si>
  <si>
    <t> 0.0318 </t>
  </si>
  <si>
    <t>E </t>
  </si>
  <si>
    <t>o</t>
  </si>
  <si>
    <t> P.Frank </t>
  </si>
  <si>
    <t>BAVM 88 </t>
  </si>
  <si>
    <t>2450163.4073 </t>
  </si>
  <si>
    <t> 20.03.1996 21:46 </t>
  </si>
  <si>
    <t> 0.0293 </t>
  </si>
  <si>
    <t>2450180.4990 </t>
  </si>
  <si>
    <t> 06.04.1996 23:58 </t>
  </si>
  <si>
    <t> 0.0305 </t>
  </si>
  <si>
    <t> W.Moschner </t>
  </si>
  <si>
    <t>2450186.3980 </t>
  </si>
  <si>
    <t> 12.04.1996 21:33 </t>
  </si>
  <si>
    <t> 0.0292 </t>
  </si>
  <si>
    <t>2450187.4258 </t>
  </si>
  <si>
    <t> 13.04.1996 22:13 </t>
  </si>
  <si>
    <t> 0.0397 </t>
  </si>
  <si>
    <t>BAVM 99 </t>
  </si>
  <si>
    <t>2450188.4319 </t>
  </si>
  <si>
    <t> 14.04.1996 22:21 </t>
  </si>
  <si>
    <t> 0.0285 </t>
  </si>
  <si>
    <t>2450189.4515 </t>
  </si>
  <si>
    <t> 15.04.1996 22:50 </t>
  </si>
  <si>
    <t> 0.0308 </t>
  </si>
  <si>
    <t>2450199.4185 </t>
  </si>
  <si>
    <t> 25.04.1996 22:02 </t>
  </si>
  <si>
    <t> 0.0283 </t>
  </si>
  <si>
    <t>2450201.4534 </t>
  </si>
  <si>
    <t> 27.04.1996 22:52 </t>
  </si>
  <si>
    <t> 0.0286 </t>
  </si>
  <si>
    <t>2450249.4683 </t>
  </si>
  <si>
    <t> 14.06.1996 23:14 </t>
  </si>
  <si>
    <t> 0.0272 </t>
  </si>
  <si>
    <t> Frank&amp;Moschner </t>
  </si>
  <si>
    <t>2450425.6619 </t>
  </si>
  <si>
    <t> 08.12.1996 03:53 </t>
  </si>
  <si>
    <t> 0.0254 </t>
  </si>
  <si>
    <t>BAVM 117 </t>
  </si>
  <si>
    <t>2450520.4737 </t>
  </si>
  <si>
    <t> 12.03.1997 23:22 </t>
  </si>
  <si>
    <t> 0.0253 </t>
  </si>
  <si>
    <t>BAVM 102 </t>
  </si>
  <si>
    <t>2450540.4113 </t>
  </si>
  <si>
    <t> 01.04.1997 21:52 </t>
  </si>
  <si>
    <t> 0.0239 </t>
  </si>
  <si>
    <t>2450848.4465 </t>
  </si>
  <si>
    <t> 03.02.1998 22:42 </t>
  </si>
  <si>
    <t> 0.0223 </t>
  </si>
  <si>
    <t>2450953.432 </t>
  </si>
  <si>
    <t> 19.05.1998 22:22 </t>
  </si>
  <si>
    <t> 0.023 </t>
  </si>
  <si>
    <t>?</t>
  </si>
  <si>
    <t> R.Diethelm </t>
  </si>
  <si>
    <t> BBS 118 </t>
  </si>
  <si>
    <t>2451260.8492 </t>
  </si>
  <si>
    <t> 23.03.1999 08:22 </t>
  </si>
  <si>
    <t> 0.0137 </t>
  </si>
  <si>
    <t>IBVS 5038 </t>
  </si>
  <si>
    <t>2451275.7062 </t>
  </si>
  <si>
    <t> 07.04.1999 04:56 </t>
  </si>
  <si>
    <t> 0.0182 </t>
  </si>
  <si>
    <t>2451984.550 </t>
  </si>
  <si>
    <t> 16.03.2001 01:12 </t>
  </si>
  <si>
    <t> 0.011 </t>
  </si>
  <si>
    <t> BBS 125 </t>
  </si>
  <si>
    <t>2452285.6682 </t>
  </si>
  <si>
    <t> 11.01.2002 04:02 </t>
  </si>
  <si>
    <t> 0.0099 </t>
  </si>
  <si>
    <t> E.Blättler </t>
  </si>
  <si>
    <t> BBS 127 </t>
  </si>
  <si>
    <t>2452344.4663 </t>
  </si>
  <si>
    <t> 10.03.2002 23:11 </t>
  </si>
  <si>
    <t> 0.0084 </t>
  </si>
  <si>
    <t>-I</t>
  </si>
  <si>
    <t> F.Agerer </t>
  </si>
  <si>
    <t>BAVM 152 </t>
  </si>
  <si>
    <t>2452373.3572 </t>
  </si>
  <si>
    <t> 08.04.2002 20:34 </t>
  </si>
  <si>
    <t>-311.5</t>
  </si>
  <si>
    <t> 0.0081 </t>
  </si>
  <si>
    <t>BAVM 158 </t>
  </si>
  <si>
    <t>2452373.5626 </t>
  </si>
  <si>
    <t> 09.04.2002 01:30 </t>
  </si>
  <si>
    <t>-311</t>
  </si>
  <si>
    <t> 0.0101 </t>
  </si>
  <si>
    <t>2452721.4763 </t>
  </si>
  <si>
    <t> 22.03.2003 23:25 </t>
  </si>
  <si>
    <t>544</t>
  </si>
  <si>
    <t> 0.0090 </t>
  </si>
  <si>
    <t> BBS 129 </t>
  </si>
  <si>
    <t>2452723.5088 </t>
  </si>
  <si>
    <t> 25.03.2003 00:12 </t>
  </si>
  <si>
    <t>549</t>
  </si>
  <si>
    <t> 0.0069 </t>
  </si>
  <si>
    <t>2452723.5104 </t>
  </si>
  <si>
    <t> 25.03.2003 00:14 </t>
  </si>
  <si>
    <t> 0.0085 </t>
  </si>
  <si>
    <t>2452730.4270 </t>
  </si>
  <si>
    <t> 31.03.2003 22:14 </t>
  </si>
  <si>
    <t>566</t>
  </si>
  <si>
    <t> 0.0075 </t>
  </si>
  <si>
    <t> M.Zejda </t>
  </si>
  <si>
    <t>IBVS 5583 </t>
  </si>
  <si>
    <t>2453055.9547 </t>
  </si>
  <si>
    <t> 20.02.2004 10:54 </t>
  </si>
  <si>
    <t>1366</t>
  </si>
  <si>
    <t> 0.0008 </t>
  </si>
  <si>
    <t>C </t>
  </si>
  <si>
    <t> M.Lewandowski et al. </t>
  </si>
  <si>
    <t>IBVS 5784 </t>
  </si>
  <si>
    <t>2453056.159 </t>
  </si>
  <si>
    <t> 20.02.2004 15:48 </t>
  </si>
  <si>
    <t>1366.5</t>
  </si>
  <si>
    <t> 0.002 </t>
  </si>
  <si>
    <t>2453081.5944 </t>
  </si>
  <si>
    <t> 17.03.2004 02:15 </t>
  </si>
  <si>
    <t>1429</t>
  </si>
  <si>
    <t> 0.0047 </t>
  </si>
  <si>
    <t>BAVM 172 </t>
  </si>
  <si>
    <t>2453093.3962 </t>
  </si>
  <si>
    <t> 28.03.2004 21:30 </t>
  </si>
  <si>
    <t>1458</t>
  </si>
  <si>
    <t> 0.0059 </t>
  </si>
  <si>
    <t> Moschner &amp; Frank </t>
  </si>
  <si>
    <t>BAVM 173 </t>
  </si>
  <si>
    <t>2453095.4294 </t>
  </si>
  <si>
    <t> 30.03.2004 22:18 </t>
  </si>
  <si>
    <t>1463</t>
  </si>
  <si>
    <t> 0.0045 </t>
  </si>
  <si>
    <t>2453117.4049 </t>
  </si>
  <si>
    <t> 21.04.2004 21:43 </t>
  </si>
  <si>
    <t>1517</t>
  </si>
  <si>
    <t> 0.0064 </t>
  </si>
  <si>
    <t> BBS 130 </t>
  </si>
  <si>
    <t>2453451.4807 </t>
  </si>
  <si>
    <t> 21.03.2005 23:32 </t>
  </si>
  <si>
    <t>2338</t>
  </si>
  <si>
    <t> 0.0026 </t>
  </si>
  <si>
    <t> M. Zejda et al. </t>
  </si>
  <si>
    <t>IBVS 5741 </t>
  </si>
  <si>
    <t>2453469.9957 </t>
  </si>
  <si>
    <t> 09.04.2005 11:53 </t>
  </si>
  <si>
    <t>2383.5</t>
  </si>
  <si>
    <t> 0.0029 </t>
  </si>
  <si>
    <t> Nakajima </t>
  </si>
  <si>
    <t>VSB 44 </t>
  </si>
  <si>
    <t>2453470.1996 </t>
  </si>
  <si>
    <t> 09.04.2005 16:47 </t>
  </si>
  <si>
    <t>2384</t>
  </si>
  <si>
    <t> 0.0033 </t>
  </si>
  <si>
    <t>2453846.3953 </t>
  </si>
  <si>
    <t> 20.04.2006 21:29 </t>
  </si>
  <si>
    <t>3308.5</t>
  </si>
  <si>
    <t> 0.0034 </t>
  </si>
  <si>
    <t> R. Diethelm </t>
  </si>
  <si>
    <t>IBVS 5713 </t>
  </si>
  <si>
    <t>2454134.2884 </t>
  </si>
  <si>
    <t> 02.02.2007 18:55 </t>
  </si>
  <si>
    <t>4016</t>
  </si>
  <si>
    <t> 0.0021 </t>
  </si>
  <si>
    <t>Ic</t>
  </si>
  <si>
    <t> K.Nakajima </t>
  </si>
  <si>
    <t>VSB 46 </t>
  </si>
  <si>
    <t>2454176.4052 </t>
  </si>
  <si>
    <t> 16.03.2007 21:43 </t>
  </si>
  <si>
    <t>4119.5</t>
  </si>
  <si>
    <t>BAVM 186 </t>
  </si>
  <si>
    <t>2454187.5945 </t>
  </si>
  <si>
    <t> 28.03.2007 02:16 </t>
  </si>
  <si>
    <t>4147</t>
  </si>
  <si>
    <t> 0.0020 </t>
  </si>
  <si>
    <t>2454200.4087 </t>
  </si>
  <si>
    <t> 09.04.2007 21:48 </t>
  </si>
  <si>
    <t>4178.5</t>
  </si>
  <si>
    <t> -0.0017 </t>
  </si>
  <si>
    <t> BBS 133 (=IBVS 5781) </t>
  </si>
  <si>
    <t>2454887.8972 </t>
  </si>
  <si>
    <t> 25.02.2009 09:31 </t>
  </si>
  <si>
    <t>5868</t>
  </si>
  <si>
    <t> -0.0010 </t>
  </si>
  <si>
    <t>IBVS 5894 </t>
  </si>
  <si>
    <t>2454908.4487 </t>
  </si>
  <si>
    <t> 17.03.2009 22:46 </t>
  </si>
  <si>
    <t>5918.5</t>
  </si>
  <si>
    <t> 0.0011 </t>
  </si>
  <si>
    <t>BAVM 209 </t>
  </si>
  <si>
    <t>2454908.6508 </t>
  </si>
  <si>
    <t> 18.03.2009 03:37 </t>
  </si>
  <si>
    <t>5919</t>
  </si>
  <si>
    <t> -0.0003 </t>
  </si>
  <si>
    <t>2454909.4648 </t>
  </si>
  <si>
    <t> 18.03.2009 23:09 </t>
  </si>
  <si>
    <t>5921</t>
  </si>
  <si>
    <t> -0.0001 </t>
  </si>
  <si>
    <t> W.Moschner &amp; P.Frank </t>
  </si>
  <si>
    <t>BAVM 234 </t>
  </si>
  <si>
    <t>2454957.6853 </t>
  </si>
  <si>
    <t> 06.05.2009 04:26 </t>
  </si>
  <si>
    <t>6039.5</t>
  </si>
  <si>
    <t> 0.0006 </t>
  </si>
  <si>
    <t>2454962.9807 </t>
  </si>
  <si>
    <t> 11.05.2009 11:32 </t>
  </si>
  <si>
    <t>6052.5</t>
  </si>
  <si>
    <t> 0.0061 </t>
  </si>
  <si>
    <t>Rc</t>
  </si>
  <si>
    <t>VSB 50 </t>
  </si>
  <si>
    <t>2455619.53614 </t>
  </si>
  <si>
    <t> 27.02.2011 00:52 </t>
  </si>
  <si>
    <t>7666</t>
  </si>
  <si>
    <t> -0.00048 </t>
  </si>
  <si>
    <t> M.Lehky </t>
  </si>
  <si>
    <t>OEJV 0160 </t>
  </si>
  <si>
    <t>2455624.4191 </t>
  </si>
  <si>
    <t> 03.03.2011 22:03 </t>
  </si>
  <si>
    <t>7678</t>
  </si>
  <si>
    <t> -0.0005 </t>
  </si>
  <si>
    <t>BAVM 220 </t>
  </si>
  <si>
    <t>2455624.6233 </t>
  </si>
  <si>
    <t> 04.03.2011 02:57 </t>
  </si>
  <si>
    <t>7678.5</t>
  </si>
  <si>
    <t> 0.0002 </t>
  </si>
  <si>
    <t>2455625.43708 </t>
  </si>
  <si>
    <t> 04.03.2011 22:29 </t>
  </si>
  <si>
    <t>7680.5</t>
  </si>
  <si>
    <t> 0.00015 </t>
  </si>
  <si>
    <t>2455629.9122 </t>
  </si>
  <si>
    <t> 09.03.2011 09:53 </t>
  </si>
  <si>
    <t>7691.5</t>
  </si>
  <si>
    <t> -0.0008 </t>
  </si>
  <si>
    <t>IBVS 5992 </t>
  </si>
  <si>
    <t>2455630.9313 </t>
  </si>
  <si>
    <t> 10.03.2011 10:21 </t>
  </si>
  <si>
    <t>7694</t>
  </si>
  <si>
    <t> 0.0010 </t>
  </si>
  <si>
    <t>2455672.44095 </t>
  </si>
  <si>
    <t> 20.04.2011 22:34 </t>
  </si>
  <si>
    <t>7796</t>
  </si>
  <si>
    <t> 0.00500 </t>
  </si>
  <si>
    <t> J.Starzomski </t>
  </si>
  <si>
    <t>2455683.4223 </t>
  </si>
  <si>
    <t> 01.05.2011 22:08 </t>
  </si>
  <si>
    <t>7823</t>
  </si>
  <si>
    <t> -0.0004 </t>
  </si>
  <si>
    <t> M.&amp; K.Rätz </t>
  </si>
  <si>
    <t>BAVM 225 </t>
  </si>
  <si>
    <t>2455686.4759 </t>
  </si>
  <si>
    <t> 04.05.2011 23:25 </t>
  </si>
  <si>
    <t>7830.5</t>
  </si>
  <si>
    <t> 0.0013 </t>
  </si>
  <si>
    <t> J.Schirmer </t>
  </si>
  <si>
    <t>BAVM 231 </t>
  </si>
  <si>
    <t>2455990.8474 </t>
  </si>
  <si>
    <t> 04.03.2012 08:20 </t>
  </si>
  <si>
    <t>8578.5</t>
  </si>
  <si>
    <t> -0.0018 </t>
  </si>
  <si>
    <t>IBVS 6029 </t>
  </si>
  <si>
    <t>2456008.5509 </t>
  </si>
  <si>
    <t> 22.03.2012 01:13 </t>
  </si>
  <si>
    <t>8622</t>
  </si>
  <si>
    <t>BAVM 228 </t>
  </si>
  <si>
    <t>2456011.39898 </t>
  </si>
  <si>
    <t> 24.03.2012 21:34 </t>
  </si>
  <si>
    <t>8629</t>
  </si>
  <si>
    <t> 0.00042 </t>
  </si>
  <si>
    <t>2456051.6833 </t>
  </si>
  <si>
    <t> 04.05.2012 04:23 </t>
  </si>
  <si>
    <t>8728</t>
  </si>
  <si>
    <t>2456398.36979 </t>
  </si>
  <si>
    <t> 15.04.2013 20:52 </t>
  </si>
  <si>
    <t>9580</t>
  </si>
  <si>
    <t> -0.00769 </t>
  </si>
  <si>
    <t> M.Vraš?ak </t>
  </si>
  <si>
    <t>2456398.37004 </t>
  </si>
  <si>
    <t> -0.00744 </t>
  </si>
  <si>
    <t>2456398.37806 </t>
  </si>
  <si>
    <t> 15.04.2013 21:04 </t>
  </si>
  <si>
    <t> 0.00058 </t>
  </si>
  <si>
    <t>2457066.5373 </t>
  </si>
  <si>
    <t> 13.02.2015 00:53 </t>
  </si>
  <si>
    <t>11222</t>
  </si>
  <si>
    <t>BAVM 239 </t>
  </si>
  <si>
    <t>OEJV 0179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</si>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</sst>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\(&quot;$&quot;#,##0\)"/>
    <numFmt numFmtId="176" formatCode="0.E+00"/>
    <numFmt numFmtId="177" formatCode="0.0%"/>
    <numFmt numFmtId="178" formatCode="0.0000E+00"/>
  </numFmts>
  <fonts count="4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3" borderId="0" applyNumberFormat="0" applyBorder="0" applyAlignment="0" applyProtection="0"/>
    <xf numFmtId="0" fontId="31" fillId="20" borderId="1" applyNumberFormat="0" applyAlignment="0" applyProtection="0"/>
    <xf numFmtId="0" fontId="32" fillId="21" borderId="2" applyNumberFormat="0" applyAlignment="0" applyProtection="0"/>
    <xf numFmtId="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" fontId="43" fillId="0" borderId="0" applyFont="0" applyFill="0" applyBorder="0" applyAlignment="0" applyProtection="0"/>
    <xf numFmtId="0" fontId="3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36" fillId="7" borderId="1" applyNumberFormat="0" applyAlignment="0" applyProtection="0"/>
    <xf numFmtId="0" fontId="37" fillId="0" borderId="4" applyNumberFormat="0" applyFill="0" applyAlignment="0" applyProtection="0"/>
    <xf numFmtId="0" fontId="38" fillId="22" borderId="0" applyNumberFormat="0" applyBorder="0" applyAlignment="0" applyProtection="0"/>
    <xf numFmtId="0" fontId="6" fillId="0" borderId="0"/>
    <xf numFmtId="0" fontId="16" fillId="0" borderId="0"/>
    <xf numFmtId="0" fontId="16" fillId="23" borderId="5" applyNumberFormat="0" applyFont="0" applyAlignment="0" applyProtection="0"/>
    <xf numFmtId="0" fontId="39" fillId="20" borderId="6" applyNumberFormat="0" applyAlignment="0" applyProtection="0"/>
    <xf numFmtId="0" fontId="40" fillId="0" borderId="0" applyNumberFormat="0" applyFill="0" applyBorder="0" applyAlignment="0" applyProtection="0"/>
    <xf numFmtId="0" fontId="43" fillId="0" borderId="7" applyNumberFormat="0" applyFont="0" applyFill="0" applyAlignment="0" applyProtection="0"/>
    <xf numFmtId="0" fontId="41" fillId="0" borderId="0" applyNumberFormat="0" applyFill="0" applyBorder="0" applyAlignment="0" applyProtection="0"/>
  </cellStyleXfs>
  <cellXfs count="12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9" xfId="0" applyFont="1" applyBorder="1" applyAlignment="1"/>
    <xf numFmtId="0" fontId="0" fillId="0" borderId="0" xfId="0" applyAlignment="1">
      <alignment horizontal="right"/>
    </xf>
    <xf numFmtId="0" fontId="9" fillId="0" borderId="10" xfId="0" applyFont="1" applyBorder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top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NumberFormat="1" applyFont="1" applyAlignment="1">
      <alignment horizontal="left" vertical="center"/>
    </xf>
    <xf numFmtId="0" fontId="13" fillId="0" borderId="0" xfId="0" applyNumberFormat="1" applyFont="1" applyAlignment="1">
      <alignment horizontal="left" vertical="center" wrapText="1"/>
    </xf>
    <xf numFmtId="0" fontId="13" fillId="0" borderId="0" xfId="0" applyNumberFormat="1" applyFont="1" applyAlignment="1">
      <alignment horizontal="left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2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16" fillId="0" borderId="0" xfId="0" applyFont="1" applyAlignment="1"/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/>
    <xf numFmtId="11" fontId="0" fillId="0" borderId="0" xfId="0" applyNumberFormat="1" applyAlignment="1"/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0" fillId="0" borderId="13" xfId="0" applyBorder="1">
      <alignment vertical="top"/>
    </xf>
    <xf numFmtId="0" fontId="17" fillId="0" borderId="0" xfId="0" applyFont="1">
      <alignment vertical="top"/>
    </xf>
    <xf numFmtId="0" fontId="19" fillId="0" borderId="0" xfId="0" applyFont="1">
      <alignment vertical="top"/>
    </xf>
    <xf numFmtId="0" fontId="7" fillId="0" borderId="0" xfId="0" applyFont="1" applyAlignment="1">
      <alignment horizontal="center"/>
    </xf>
    <xf numFmtId="0" fontId="7" fillId="0" borderId="14" xfId="0" applyFont="1" applyBorder="1">
      <alignment vertical="top"/>
    </xf>
    <xf numFmtId="0" fontId="20" fillId="0" borderId="15" xfId="0" applyFont="1" applyBorder="1">
      <alignment vertical="top"/>
    </xf>
    <xf numFmtId="0" fontId="11" fillId="0" borderId="11" xfId="0" applyFont="1" applyBorder="1">
      <alignment vertical="top"/>
    </xf>
    <xf numFmtId="176" fontId="11" fillId="0" borderId="11" xfId="0" applyNumberFormat="1" applyFont="1" applyBorder="1" applyAlignment="1">
      <alignment horizontal="center"/>
    </xf>
    <xf numFmtId="177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16" xfId="0" applyFont="1" applyBorder="1">
      <alignment vertical="top"/>
    </xf>
    <xf numFmtId="0" fontId="20" fillId="0" borderId="17" xfId="0" applyFont="1" applyBorder="1">
      <alignment vertical="top"/>
    </xf>
    <xf numFmtId="0" fontId="11" fillId="0" borderId="12" xfId="0" applyFont="1" applyBorder="1">
      <alignment vertical="top"/>
    </xf>
    <xf numFmtId="176" fontId="11" fillId="0" borderId="12" xfId="0" applyNumberFormat="1" applyFont="1" applyBorder="1" applyAlignment="1">
      <alignment horizontal="center"/>
    </xf>
    <xf numFmtId="0" fontId="7" fillId="0" borderId="18" xfId="0" applyFont="1" applyBorder="1">
      <alignment vertical="top"/>
    </xf>
    <xf numFmtId="0" fontId="20" fillId="0" borderId="19" xfId="0" applyFont="1" applyBorder="1">
      <alignment vertical="top"/>
    </xf>
    <xf numFmtId="0" fontId="11" fillId="0" borderId="13" xfId="0" applyFont="1" applyBorder="1">
      <alignment vertical="top"/>
    </xf>
    <xf numFmtId="176" fontId="11" fillId="0" borderId="13" xfId="0" applyNumberFormat="1" applyFont="1" applyBorder="1" applyAlignment="1">
      <alignment horizontal="center"/>
    </xf>
    <xf numFmtId="0" fontId="19" fillId="0" borderId="8" xfId="0" applyFont="1" applyBorder="1">
      <alignment vertical="top"/>
    </xf>
    <xf numFmtId="0" fontId="0" fillId="0" borderId="8" xfId="0" applyBorder="1">
      <alignment vertical="top"/>
    </xf>
    <xf numFmtId="0" fontId="7" fillId="0" borderId="0" xfId="0" applyFont="1" applyFill="1" applyBorder="1">
      <alignment vertical="top"/>
    </xf>
    <xf numFmtId="0" fontId="20" fillId="0" borderId="0" xfId="0" applyFont="1">
      <alignment vertical="top"/>
    </xf>
    <xf numFmtId="176" fontId="11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10" fontId="16" fillId="0" borderId="0" xfId="0" applyNumberFormat="1" applyFont="1" applyFill="1" applyBorder="1">
      <alignment vertical="top"/>
    </xf>
    <xf numFmtId="177" fontId="21" fillId="0" borderId="0" xfId="0" applyNumberFormat="1" applyFont="1">
      <alignment vertical="top"/>
    </xf>
    <xf numFmtId="10" fontId="21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11" fillId="0" borderId="0" xfId="0" applyFont="1" applyFill="1">
      <alignment vertical="top"/>
    </xf>
    <xf numFmtId="0" fontId="15" fillId="0" borderId="0" xfId="0" applyFont="1" applyProtection="1">
      <alignment vertical="top"/>
      <protection locked="0"/>
    </xf>
    <xf numFmtId="0" fontId="15" fillId="0" borderId="0" xfId="0" applyFont="1" applyAlignment="1">
      <alignment horizontal="center"/>
    </xf>
    <xf numFmtId="0" fontId="22" fillId="0" borderId="0" xfId="0" applyFont="1">
      <alignment vertical="top"/>
    </xf>
    <xf numFmtId="0" fontId="23" fillId="0" borderId="0" xfId="0" applyFont="1" applyAlignment="1">
      <alignment horizontal="center"/>
    </xf>
    <xf numFmtId="0" fontId="16" fillId="0" borderId="0" xfId="0" applyFont="1">
      <alignment vertical="top"/>
    </xf>
    <xf numFmtId="0" fontId="7" fillId="0" borderId="8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5" fillId="24" borderId="5" xfId="0" applyFont="1" applyFill="1" applyBorder="1">
      <alignment vertical="top"/>
    </xf>
    <xf numFmtId="0" fontId="11" fillId="0" borderId="20" xfId="0" applyFont="1" applyFill="1" applyBorder="1">
      <alignment vertical="top"/>
    </xf>
    <xf numFmtId="0" fontId="7" fillId="0" borderId="5" xfId="0" applyFont="1" applyFill="1" applyBorder="1">
      <alignment vertical="top"/>
    </xf>
    <xf numFmtId="0" fontId="14" fillId="0" borderId="0" xfId="0" applyFont="1" applyAlignment="1"/>
    <xf numFmtId="0" fontId="12" fillId="0" borderId="0" xfId="0" applyFont="1" applyAlignment="1"/>
    <xf numFmtId="0" fontId="0" fillId="0" borderId="10" xfId="0" applyBorder="1" applyAlignment="1"/>
    <xf numFmtId="0" fontId="0" fillId="0" borderId="9" xfId="0" applyBorder="1" applyAlignment="1"/>
    <xf numFmtId="178" fontId="0" fillId="0" borderId="0" xfId="0" applyNumberFormat="1" applyAlignment="1">
      <alignment horizontal="center"/>
    </xf>
    <xf numFmtId="178" fontId="21" fillId="0" borderId="0" xfId="0" applyNumberFormat="1" applyFont="1">
      <alignment vertical="top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7" fillId="0" borderId="21" xfId="0" applyFont="1" applyBorder="1" applyAlignment="1"/>
    <xf numFmtId="0" fontId="7" fillId="0" borderId="22" xfId="0" applyFont="1" applyBorder="1" applyAlignment="1"/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26" fillId="0" borderId="0" xfId="38" applyAlignment="1" applyProtection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0" fillId="0" borderId="0" xfId="0" quotePrefix="1">
      <alignment vertical="top"/>
    </xf>
    <xf numFmtId="0" fontId="5" fillId="25" borderId="23" xfId="0" applyFont="1" applyFill="1" applyBorder="1" applyAlignment="1">
      <alignment horizontal="left" vertical="top" wrapText="1" indent="1"/>
    </xf>
    <xf numFmtId="0" fontId="5" fillId="25" borderId="23" xfId="0" applyFont="1" applyFill="1" applyBorder="1" applyAlignment="1">
      <alignment horizontal="center" vertical="top" wrapText="1"/>
    </xf>
    <xf numFmtId="0" fontId="5" fillId="25" borderId="23" xfId="0" applyFont="1" applyFill="1" applyBorder="1" applyAlignment="1">
      <alignment horizontal="right" vertical="top" wrapText="1"/>
    </xf>
    <xf numFmtId="0" fontId="26" fillId="25" borderId="23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7" fillId="0" borderId="0" xfId="0" applyFont="1" applyAlignment="1">
      <alignment horizontal="left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43" applyFont="1"/>
    <xf numFmtId="0" fontId="5" fillId="0" borderId="0" xfId="43" applyFont="1" applyAlignment="1">
      <alignment horizontal="center"/>
    </xf>
    <xf numFmtId="0" fontId="5" fillId="0" borderId="0" xfId="43" applyFont="1" applyAlignment="1">
      <alignment horizontal="left"/>
    </xf>
    <xf numFmtId="0" fontId="42" fillId="0" borderId="0" xfId="42" applyFont="1"/>
    <xf numFmtId="0" fontId="42" fillId="0" borderId="0" xfId="42" applyFont="1" applyAlignment="1">
      <alignment horizontal="center"/>
    </xf>
    <xf numFmtId="0" fontId="42" fillId="0" borderId="0" xfId="42" applyFont="1" applyAlignment="1">
      <alignment horizontal="lef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LL Com - O-C Diagr.</a:t>
            </a:r>
          </a:p>
        </c:rich>
      </c:tx>
      <c:layout>
        <c:manualLayout>
          <c:xMode val="edge"/>
          <c:yMode val="edge"/>
          <c:x val="0.36185439386921553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29794956333131"/>
          <c:y val="0.1458966565349544"/>
          <c:w val="0.78253255649188891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Active!$F$21:$F$962</c:f>
              <c:numCache>
                <c:formatCode>General</c:formatCode>
                <c:ptCount val="942"/>
                <c:pt idx="0">
                  <c:v>-78945.5</c:v>
                </c:pt>
                <c:pt idx="1">
                  <c:v>-78002</c:v>
                </c:pt>
                <c:pt idx="2">
                  <c:v>-76355.5</c:v>
                </c:pt>
                <c:pt idx="3">
                  <c:v>-76341</c:v>
                </c:pt>
                <c:pt idx="4">
                  <c:v>-76264.5</c:v>
                </c:pt>
                <c:pt idx="5">
                  <c:v>-42151.5</c:v>
                </c:pt>
                <c:pt idx="6">
                  <c:v>-39492.5</c:v>
                </c:pt>
                <c:pt idx="7">
                  <c:v>-39490</c:v>
                </c:pt>
                <c:pt idx="8">
                  <c:v>-39487.5</c:v>
                </c:pt>
                <c:pt idx="9">
                  <c:v>-39468</c:v>
                </c:pt>
                <c:pt idx="10">
                  <c:v>-39465.5</c:v>
                </c:pt>
                <c:pt idx="11">
                  <c:v>-39458</c:v>
                </c:pt>
                <c:pt idx="12">
                  <c:v>-38745</c:v>
                </c:pt>
                <c:pt idx="13">
                  <c:v>-38617.5</c:v>
                </c:pt>
                <c:pt idx="14">
                  <c:v>-38605.5</c:v>
                </c:pt>
                <c:pt idx="15">
                  <c:v>-38585.5</c:v>
                </c:pt>
                <c:pt idx="16">
                  <c:v>-37747.5</c:v>
                </c:pt>
                <c:pt idx="17">
                  <c:v>-37727.5</c:v>
                </c:pt>
                <c:pt idx="18">
                  <c:v>-36781.5</c:v>
                </c:pt>
                <c:pt idx="19">
                  <c:v>-36715.5</c:v>
                </c:pt>
                <c:pt idx="20">
                  <c:v>-35992.5</c:v>
                </c:pt>
                <c:pt idx="21">
                  <c:v>-35975.5</c:v>
                </c:pt>
                <c:pt idx="22">
                  <c:v>-35968.5</c:v>
                </c:pt>
                <c:pt idx="23">
                  <c:v>-35850.5</c:v>
                </c:pt>
                <c:pt idx="24">
                  <c:v>-35091</c:v>
                </c:pt>
                <c:pt idx="25">
                  <c:v>-35090.5</c:v>
                </c:pt>
                <c:pt idx="26">
                  <c:v>-35051.5</c:v>
                </c:pt>
                <c:pt idx="27">
                  <c:v>-35036.5</c:v>
                </c:pt>
                <c:pt idx="28">
                  <c:v>-35034.5</c:v>
                </c:pt>
                <c:pt idx="29">
                  <c:v>-35034.5</c:v>
                </c:pt>
                <c:pt idx="30">
                  <c:v>-35029.5</c:v>
                </c:pt>
                <c:pt idx="31">
                  <c:v>-35027</c:v>
                </c:pt>
                <c:pt idx="32">
                  <c:v>-34975.5</c:v>
                </c:pt>
                <c:pt idx="33">
                  <c:v>-34970.5</c:v>
                </c:pt>
                <c:pt idx="34">
                  <c:v>-34970.5</c:v>
                </c:pt>
                <c:pt idx="35">
                  <c:v>-71</c:v>
                </c:pt>
                <c:pt idx="36">
                  <c:v>-56.5</c:v>
                </c:pt>
                <c:pt idx="37">
                  <c:v>-14.5</c:v>
                </c:pt>
                <c:pt idx="38">
                  <c:v>0</c:v>
                </c:pt>
                <c:pt idx="39">
                  <c:v>2.5</c:v>
                </c:pt>
                <c:pt idx="40">
                  <c:v>2.5</c:v>
                </c:pt>
                <c:pt idx="41">
                  <c:v>5</c:v>
                </c:pt>
                <c:pt idx="42">
                  <c:v>7.5</c:v>
                </c:pt>
                <c:pt idx="43">
                  <c:v>32</c:v>
                </c:pt>
                <c:pt idx="44">
                  <c:v>37</c:v>
                </c:pt>
                <c:pt idx="45">
                  <c:v>155</c:v>
                </c:pt>
                <c:pt idx="46">
                  <c:v>588</c:v>
                </c:pt>
                <c:pt idx="47">
                  <c:v>588</c:v>
                </c:pt>
                <c:pt idx="48">
                  <c:v>821</c:v>
                </c:pt>
                <c:pt idx="49">
                  <c:v>870</c:v>
                </c:pt>
                <c:pt idx="50">
                  <c:v>1627</c:v>
                </c:pt>
                <c:pt idx="51">
                  <c:v>1627</c:v>
                </c:pt>
                <c:pt idx="52">
                  <c:v>1885</c:v>
                </c:pt>
                <c:pt idx="53">
                  <c:v>2640.5</c:v>
                </c:pt>
                <c:pt idx="54">
                  <c:v>2677</c:v>
                </c:pt>
                <c:pt idx="55">
                  <c:v>4419</c:v>
                </c:pt>
                <c:pt idx="56">
                  <c:v>5159</c:v>
                </c:pt>
                <c:pt idx="57">
                  <c:v>5303.5</c:v>
                </c:pt>
                <c:pt idx="58">
                  <c:v>5374.5</c:v>
                </c:pt>
                <c:pt idx="59">
                  <c:v>5375</c:v>
                </c:pt>
                <c:pt idx="60">
                  <c:v>6230</c:v>
                </c:pt>
                <c:pt idx="61">
                  <c:v>6235</c:v>
                </c:pt>
                <c:pt idx="62">
                  <c:v>6235</c:v>
                </c:pt>
                <c:pt idx="63">
                  <c:v>6252</c:v>
                </c:pt>
                <c:pt idx="64">
                  <c:v>7052</c:v>
                </c:pt>
                <c:pt idx="65">
                  <c:v>7052.5</c:v>
                </c:pt>
                <c:pt idx="66">
                  <c:v>7115</c:v>
                </c:pt>
                <c:pt idx="67">
                  <c:v>7144</c:v>
                </c:pt>
                <c:pt idx="68">
                  <c:v>7149</c:v>
                </c:pt>
                <c:pt idx="69">
                  <c:v>7203</c:v>
                </c:pt>
                <c:pt idx="70">
                  <c:v>8069.5</c:v>
                </c:pt>
                <c:pt idx="71">
                  <c:v>8070</c:v>
                </c:pt>
                <c:pt idx="72">
                  <c:v>8994.5</c:v>
                </c:pt>
                <c:pt idx="73">
                  <c:v>9702</c:v>
                </c:pt>
                <c:pt idx="74">
                  <c:v>9805.5</c:v>
                </c:pt>
                <c:pt idx="75">
                  <c:v>9833</c:v>
                </c:pt>
                <c:pt idx="76">
                  <c:v>9864.5</c:v>
                </c:pt>
                <c:pt idx="77">
                  <c:v>11554</c:v>
                </c:pt>
                <c:pt idx="78">
                  <c:v>11604.5</c:v>
                </c:pt>
                <c:pt idx="79">
                  <c:v>11605</c:v>
                </c:pt>
                <c:pt idx="80">
                  <c:v>11607</c:v>
                </c:pt>
                <c:pt idx="81">
                  <c:v>11725.5</c:v>
                </c:pt>
                <c:pt idx="82">
                  <c:v>11738.5</c:v>
                </c:pt>
                <c:pt idx="83">
                  <c:v>13352</c:v>
                </c:pt>
                <c:pt idx="84">
                  <c:v>13364</c:v>
                </c:pt>
                <c:pt idx="85">
                  <c:v>13364.5</c:v>
                </c:pt>
                <c:pt idx="86">
                  <c:v>13366.5</c:v>
                </c:pt>
                <c:pt idx="87">
                  <c:v>13377.5</c:v>
                </c:pt>
                <c:pt idx="88">
                  <c:v>13380</c:v>
                </c:pt>
                <c:pt idx="89">
                  <c:v>13482</c:v>
                </c:pt>
                <c:pt idx="90">
                  <c:v>13509</c:v>
                </c:pt>
                <c:pt idx="91">
                  <c:v>13516.5</c:v>
                </c:pt>
                <c:pt idx="92">
                  <c:v>14264.5</c:v>
                </c:pt>
                <c:pt idx="93">
                  <c:v>14308</c:v>
                </c:pt>
                <c:pt idx="94">
                  <c:v>14315</c:v>
                </c:pt>
                <c:pt idx="95">
                  <c:v>14414</c:v>
                </c:pt>
                <c:pt idx="96">
                  <c:v>15266</c:v>
                </c:pt>
                <c:pt idx="97">
                  <c:v>15266</c:v>
                </c:pt>
                <c:pt idx="98">
                  <c:v>15266</c:v>
                </c:pt>
                <c:pt idx="99">
                  <c:v>15266</c:v>
                </c:pt>
                <c:pt idx="100">
                  <c:v>15266</c:v>
                </c:pt>
                <c:pt idx="101">
                  <c:v>15470</c:v>
                </c:pt>
                <c:pt idx="102">
                  <c:v>16023.5</c:v>
                </c:pt>
                <c:pt idx="103">
                  <c:v>16038</c:v>
                </c:pt>
                <c:pt idx="104">
                  <c:v>16055</c:v>
                </c:pt>
                <c:pt idx="105">
                  <c:v>16908</c:v>
                </c:pt>
                <c:pt idx="106">
                  <c:v>17004</c:v>
                </c:pt>
                <c:pt idx="107">
                  <c:v>17052.5</c:v>
                </c:pt>
                <c:pt idx="108">
                  <c:v>17697</c:v>
                </c:pt>
                <c:pt idx="109">
                  <c:v>17888.5</c:v>
                </c:pt>
                <c:pt idx="110">
                  <c:v>17925.5</c:v>
                </c:pt>
                <c:pt idx="111">
                  <c:v>18817</c:v>
                </c:pt>
              </c:numCache>
            </c:numRef>
          </c:xVal>
          <c:yVal>
            <c:numRef>
              <c:f>Active!$H$21:$H$962</c:f>
              <c:numCache>
                <c:formatCode>General</c:formatCode>
                <c:ptCount val="942"/>
                <c:pt idx="0">
                  <c:v>-5.6231250000564614E-2</c:v>
                </c:pt>
                <c:pt idx="1">
                  <c:v>-1.517500000045402E-2</c:v>
                </c:pt>
                <c:pt idx="2">
                  <c:v>-2.0606250000128057E-2</c:v>
                </c:pt>
                <c:pt idx="3">
                  <c:v>9.6162499998172279E-2</c:v>
                </c:pt>
                <c:pt idx="4">
                  <c:v>-4.2643749999115244E-2</c:v>
                </c:pt>
                <c:pt idx="5">
                  <c:v>-7.5624999590218067E-4</c:v>
                </c:pt>
                <c:pt idx="6">
                  <c:v>-4.5093750006344635E-2</c:v>
                </c:pt>
                <c:pt idx="7">
                  <c:v>-6.1374999997497071E-2</c:v>
                </c:pt>
                <c:pt idx="8">
                  <c:v>-2.9656250000698492E-2</c:v>
                </c:pt>
                <c:pt idx="9">
                  <c:v>-5.1449999999022111E-2</c:v>
                </c:pt>
                <c:pt idx="10">
                  <c:v>-3.1731250004668254E-2</c:v>
                </c:pt>
                <c:pt idx="11">
                  <c:v>-6.7575000000942964E-2</c:v>
                </c:pt>
                <c:pt idx="12">
                  <c:v>-3.1187499997031409E-2</c:v>
                </c:pt>
                <c:pt idx="13">
                  <c:v>-4.9531249998835847E-2</c:v>
                </c:pt>
                <c:pt idx="14">
                  <c:v>-3.4812499943654984E-3</c:v>
                </c:pt>
                <c:pt idx="15">
                  <c:v>-2.9731249996984843E-2</c:v>
                </c:pt>
                <c:pt idx="16">
                  <c:v>-4.8406250003608875E-2</c:v>
                </c:pt>
                <c:pt idx="17">
                  <c:v>-5.4656249994877726E-2</c:v>
                </c:pt>
                <c:pt idx="18">
                  <c:v>-5.9881250002945308E-2</c:v>
                </c:pt>
                <c:pt idx="19">
                  <c:v>-3.4106250001059379E-2</c:v>
                </c:pt>
                <c:pt idx="20">
                  <c:v>-5.8843750004598405E-2</c:v>
                </c:pt>
                <c:pt idx="21">
                  <c:v>-7.8356250000069849E-2</c:v>
                </c:pt>
                <c:pt idx="22">
                  <c:v>-7.5743749999674037E-2</c:v>
                </c:pt>
                <c:pt idx="23">
                  <c:v>-7.4418750002223533E-2</c:v>
                </c:pt>
                <c:pt idx="24">
                  <c:v>-3.7462499996763654E-2</c:v>
                </c:pt>
                <c:pt idx="25">
                  <c:v>-7.1918749999895226E-2</c:v>
                </c:pt>
                <c:pt idx="26">
                  <c:v>-8.5506249997706618E-2</c:v>
                </c:pt>
                <c:pt idx="27">
                  <c:v>-6.4193749996775296E-2</c:v>
                </c:pt>
                <c:pt idx="28">
                  <c:v>-8.2018750006682239E-2</c:v>
                </c:pt>
                <c:pt idx="29">
                  <c:v>-6.8018750003830064E-2</c:v>
                </c:pt>
                <c:pt idx="30">
                  <c:v>-7.4581250002665911E-2</c:v>
                </c:pt>
                <c:pt idx="31">
                  <c:v>-6.5862499999639113E-2</c:v>
                </c:pt>
                <c:pt idx="32">
                  <c:v>-7.9856250005832408E-2</c:v>
                </c:pt>
                <c:pt idx="33">
                  <c:v>-8.5418750000826549E-2</c:v>
                </c:pt>
                <c:pt idx="34">
                  <c:v>-6.3418750003620517E-2</c:v>
                </c:pt>
                <c:pt idx="35">
                  <c:v>2.1875000020372681E-3</c:v>
                </c:pt>
                <c:pt idx="36">
                  <c:v>-1.4375000318977982E-4</c:v>
                </c:pt>
                <c:pt idx="37">
                  <c:v>1.2312500039115548E-3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60-4111-A616-94E66D75FB0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40">
                    <c:v>0</c:v>
                  </c:pt>
                  <c:pt idx="44">
                    <c:v>0</c:v>
                  </c:pt>
                  <c:pt idx="46">
                    <c:v>1.1000000000000001E-3</c:v>
                  </c:pt>
                  <c:pt idx="47">
                    <c:v>1.1000000000000001E-3</c:v>
                  </c:pt>
                  <c:pt idx="48">
                    <c:v>1.5E-3</c:v>
                  </c:pt>
                  <c:pt idx="49">
                    <c:v>1.6999999999999999E-3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4.0000000000000002E-4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8.9999999999999998E-4</c:v>
                  </c:pt>
                  <c:pt idx="58">
                    <c:v>2.2000000000000001E-3</c:v>
                  </c:pt>
                  <c:pt idx="59">
                    <c:v>1E-3</c:v>
                  </c:pt>
                  <c:pt idx="60">
                    <c:v>8.0000000000000004E-4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40">
                    <c:v>0</c:v>
                  </c:pt>
                  <c:pt idx="44">
                    <c:v>0</c:v>
                  </c:pt>
                  <c:pt idx="46">
                    <c:v>1.1000000000000001E-3</c:v>
                  </c:pt>
                  <c:pt idx="47">
                    <c:v>1.1000000000000001E-3</c:v>
                  </c:pt>
                  <c:pt idx="48">
                    <c:v>1.5E-3</c:v>
                  </c:pt>
                  <c:pt idx="49">
                    <c:v>1.6999999999999999E-3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4.0000000000000002E-4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8.9999999999999998E-4</c:v>
                  </c:pt>
                  <c:pt idx="58">
                    <c:v>2.2000000000000001E-3</c:v>
                  </c:pt>
                  <c:pt idx="59">
                    <c:v>1E-3</c:v>
                  </c:pt>
                  <c:pt idx="6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Active!$F$21:$F$962</c:f>
              <c:numCache>
                <c:formatCode>General</c:formatCode>
                <c:ptCount val="942"/>
                <c:pt idx="0">
                  <c:v>-78945.5</c:v>
                </c:pt>
                <c:pt idx="1">
                  <c:v>-78002</c:v>
                </c:pt>
                <c:pt idx="2">
                  <c:v>-76355.5</c:v>
                </c:pt>
                <c:pt idx="3">
                  <c:v>-76341</c:v>
                </c:pt>
                <c:pt idx="4">
                  <c:v>-76264.5</c:v>
                </c:pt>
                <c:pt idx="5">
                  <c:v>-42151.5</c:v>
                </c:pt>
                <c:pt idx="6">
                  <c:v>-39492.5</c:v>
                </c:pt>
                <c:pt idx="7">
                  <c:v>-39490</c:v>
                </c:pt>
                <c:pt idx="8">
                  <c:v>-39487.5</c:v>
                </c:pt>
                <c:pt idx="9">
                  <c:v>-39468</c:v>
                </c:pt>
                <c:pt idx="10">
                  <c:v>-39465.5</c:v>
                </c:pt>
                <c:pt idx="11">
                  <c:v>-39458</c:v>
                </c:pt>
                <c:pt idx="12">
                  <c:v>-38745</c:v>
                </c:pt>
                <c:pt idx="13">
                  <c:v>-38617.5</c:v>
                </c:pt>
                <c:pt idx="14">
                  <c:v>-38605.5</c:v>
                </c:pt>
                <c:pt idx="15">
                  <c:v>-38585.5</c:v>
                </c:pt>
                <c:pt idx="16">
                  <c:v>-37747.5</c:v>
                </c:pt>
                <c:pt idx="17">
                  <c:v>-37727.5</c:v>
                </c:pt>
                <c:pt idx="18">
                  <c:v>-36781.5</c:v>
                </c:pt>
                <c:pt idx="19">
                  <c:v>-36715.5</c:v>
                </c:pt>
                <c:pt idx="20">
                  <c:v>-35992.5</c:v>
                </c:pt>
                <c:pt idx="21">
                  <c:v>-35975.5</c:v>
                </c:pt>
                <c:pt idx="22">
                  <c:v>-35968.5</c:v>
                </c:pt>
                <c:pt idx="23">
                  <c:v>-35850.5</c:v>
                </c:pt>
                <c:pt idx="24">
                  <c:v>-35091</c:v>
                </c:pt>
                <c:pt idx="25">
                  <c:v>-35090.5</c:v>
                </c:pt>
                <c:pt idx="26">
                  <c:v>-35051.5</c:v>
                </c:pt>
                <c:pt idx="27">
                  <c:v>-35036.5</c:v>
                </c:pt>
                <c:pt idx="28">
                  <c:v>-35034.5</c:v>
                </c:pt>
                <c:pt idx="29">
                  <c:v>-35034.5</c:v>
                </c:pt>
                <c:pt idx="30">
                  <c:v>-35029.5</c:v>
                </c:pt>
                <c:pt idx="31">
                  <c:v>-35027</c:v>
                </c:pt>
                <c:pt idx="32">
                  <c:v>-34975.5</c:v>
                </c:pt>
                <c:pt idx="33">
                  <c:v>-34970.5</c:v>
                </c:pt>
                <c:pt idx="34">
                  <c:v>-34970.5</c:v>
                </c:pt>
                <c:pt idx="35">
                  <c:v>-71</c:v>
                </c:pt>
                <c:pt idx="36">
                  <c:v>-56.5</c:v>
                </c:pt>
                <c:pt idx="37">
                  <c:v>-14.5</c:v>
                </c:pt>
                <c:pt idx="38">
                  <c:v>0</c:v>
                </c:pt>
                <c:pt idx="39">
                  <c:v>2.5</c:v>
                </c:pt>
                <c:pt idx="40">
                  <c:v>2.5</c:v>
                </c:pt>
                <c:pt idx="41">
                  <c:v>5</c:v>
                </c:pt>
                <c:pt idx="42">
                  <c:v>7.5</c:v>
                </c:pt>
                <c:pt idx="43">
                  <c:v>32</c:v>
                </c:pt>
                <c:pt idx="44">
                  <c:v>37</c:v>
                </c:pt>
                <c:pt idx="45">
                  <c:v>155</c:v>
                </c:pt>
                <c:pt idx="46">
                  <c:v>588</c:v>
                </c:pt>
                <c:pt idx="47">
                  <c:v>588</c:v>
                </c:pt>
                <c:pt idx="48">
                  <c:v>821</c:v>
                </c:pt>
                <c:pt idx="49">
                  <c:v>870</c:v>
                </c:pt>
                <c:pt idx="50">
                  <c:v>1627</c:v>
                </c:pt>
                <c:pt idx="51">
                  <c:v>1627</c:v>
                </c:pt>
                <c:pt idx="52">
                  <c:v>1885</c:v>
                </c:pt>
                <c:pt idx="53">
                  <c:v>2640.5</c:v>
                </c:pt>
                <c:pt idx="54">
                  <c:v>2677</c:v>
                </c:pt>
                <c:pt idx="55">
                  <c:v>4419</c:v>
                </c:pt>
                <c:pt idx="56">
                  <c:v>5159</c:v>
                </c:pt>
                <c:pt idx="57">
                  <c:v>5303.5</c:v>
                </c:pt>
                <c:pt idx="58">
                  <c:v>5374.5</c:v>
                </c:pt>
                <c:pt idx="59">
                  <c:v>5375</c:v>
                </c:pt>
                <c:pt idx="60">
                  <c:v>6230</c:v>
                </c:pt>
                <c:pt idx="61">
                  <c:v>6235</c:v>
                </c:pt>
                <c:pt idx="62">
                  <c:v>6235</c:v>
                </c:pt>
                <c:pt idx="63">
                  <c:v>6252</c:v>
                </c:pt>
                <c:pt idx="64">
                  <c:v>7052</c:v>
                </c:pt>
                <c:pt idx="65">
                  <c:v>7052.5</c:v>
                </c:pt>
                <c:pt idx="66">
                  <c:v>7115</c:v>
                </c:pt>
                <c:pt idx="67">
                  <c:v>7144</c:v>
                </c:pt>
                <c:pt idx="68">
                  <c:v>7149</c:v>
                </c:pt>
                <c:pt idx="69">
                  <c:v>7203</c:v>
                </c:pt>
                <c:pt idx="70">
                  <c:v>8069.5</c:v>
                </c:pt>
                <c:pt idx="71">
                  <c:v>8070</c:v>
                </c:pt>
                <c:pt idx="72">
                  <c:v>8994.5</c:v>
                </c:pt>
                <c:pt idx="73">
                  <c:v>9702</c:v>
                </c:pt>
                <c:pt idx="74">
                  <c:v>9805.5</c:v>
                </c:pt>
                <c:pt idx="75">
                  <c:v>9833</c:v>
                </c:pt>
                <c:pt idx="76">
                  <c:v>9864.5</c:v>
                </c:pt>
                <c:pt idx="77">
                  <c:v>11554</c:v>
                </c:pt>
                <c:pt idx="78">
                  <c:v>11604.5</c:v>
                </c:pt>
                <c:pt idx="79">
                  <c:v>11605</c:v>
                </c:pt>
                <c:pt idx="80">
                  <c:v>11607</c:v>
                </c:pt>
                <c:pt idx="81">
                  <c:v>11725.5</c:v>
                </c:pt>
                <c:pt idx="82">
                  <c:v>11738.5</c:v>
                </c:pt>
                <c:pt idx="83">
                  <c:v>13352</c:v>
                </c:pt>
                <c:pt idx="84">
                  <c:v>13364</c:v>
                </c:pt>
                <c:pt idx="85">
                  <c:v>13364.5</c:v>
                </c:pt>
                <c:pt idx="86">
                  <c:v>13366.5</c:v>
                </c:pt>
                <c:pt idx="87">
                  <c:v>13377.5</c:v>
                </c:pt>
                <c:pt idx="88">
                  <c:v>13380</c:v>
                </c:pt>
                <c:pt idx="89">
                  <c:v>13482</c:v>
                </c:pt>
                <c:pt idx="90">
                  <c:v>13509</c:v>
                </c:pt>
                <c:pt idx="91">
                  <c:v>13516.5</c:v>
                </c:pt>
                <c:pt idx="92">
                  <c:v>14264.5</c:v>
                </c:pt>
                <c:pt idx="93">
                  <c:v>14308</c:v>
                </c:pt>
                <c:pt idx="94">
                  <c:v>14315</c:v>
                </c:pt>
                <c:pt idx="95">
                  <c:v>14414</c:v>
                </c:pt>
                <c:pt idx="96">
                  <c:v>15266</c:v>
                </c:pt>
                <c:pt idx="97">
                  <c:v>15266</c:v>
                </c:pt>
                <c:pt idx="98">
                  <c:v>15266</c:v>
                </c:pt>
                <c:pt idx="99">
                  <c:v>15266</c:v>
                </c:pt>
                <c:pt idx="100">
                  <c:v>15266</c:v>
                </c:pt>
                <c:pt idx="101">
                  <c:v>15470</c:v>
                </c:pt>
                <c:pt idx="102">
                  <c:v>16023.5</c:v>
                </c:pt>
                <c:pt idx="103">
                  <c:v>16038</c:v>
                </c:pt>
                <c:pt idx="104">
                  <c:v>16055</c:v>
                </c:pt>
                <c:pt idx="105">
                  <c:v>16908</c:v>
                </c:pt>
                <c:pt idx="106">
                  <c:v>17004</c:v>
                </c:pt>
                <c:pt idx="107">
                  <c:v>17052.5</c:v>
                </c:pt>
                <c:pt idx="108">
                  <c:v>17697</c:v>
                </c:pt>
                <c:pt idx="109">
                  <c:v>17888.5</c:v>
                </c:pt>
                <c:pt idx="110">
                  <c:v>17925.5</c:v>
                </c:pt>
                <c:pt idx="111">
                  <c:v>18817</c:v>
                </c:pt>
              </c:numCache>
            </c:numRef>
          </c:xVal>
          <c:yVal>
            <c:numRef>
              <c:f>Active!$I$21:$I$962</c:f>
              <c:numCache>
                <c:formatCode>General</c:formatCode>
                <c:ptCount val="942"/>
                <c:pt idx="52">
                  <c:v>3.9374999978463165E-3</c:v>
                </c:pt>
                <c:pt idx="55">
                  <c:v>5.6624999997438863E-3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60-4111-A616-94E66D75FB0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Active!$F$21:$F$962</c:f>
              <c:numCache>
                <c:formatCode>General</c:formatCode>
                <c:ptCount val="942"/>
                <c:pt idx="0">
                  <c:v>-78945.5</c:v>
                </c:pt>
                <c:pt idx="1">
                  <c:v>-78002</c:v>
                </c:pt>
                <c:pt idx="2">
                  <c:v>-76355.5</c:v>
                </c:pt>
                <c:pt idx="3">
                  <c:v>-76341</c:v>
                </c:pt>
                <c:pt idx="4">
                  <c:v>-76264.5</c:v>
                </c:pt>
                <c:pt idx="5">
                  <c:v>-42151.5</c:v>
                </c:pt>
                <c:pt idx="6">
                  <c:v>-39492.5</c:v>
                </c:pt>
                <c:pt idx="7">
                  <c:v>-39490</c:v>
                </c:pt>
                <c:pt idx="8">
                  <c:v>-39487.5</c:v>
                </c:pt>
                <c:pt idx="9">
                  <c:v>-39468</c:v>
                </c:pt>
                <c:pt idx="10">
                  <c:v>-39465.5</c:v>
                </c:pt>
                <c:pt idx="11">
                  <c:v>-39458</c:v>
                </c:pt>
                <c:pt idx="12">
                  <c:v>-38745</c:v>
                </c:pt>
                <c:pt idx="13">
                  <c:v>-38617.5</c:v>
                </c:pt>
                <c:pt idx="14">
                  <c:v>-38605.5</c:v>
                </c:pt>
                <c:pt idx="15">
                  <c:v>-38585.5</c:v>
                </c:pt>
                <c:pt idx="16">
                  <c:v>-37747.5</c:v>
                </c:pt>
                <c:pt idx="17">
                  <c:v>-37727.5</c:v>
                </c:pt>
                <c:pt idx="18">
                  <c:v>-36781.5</c:v>
                </c:pt>
                <c:pt idx="19">
                  <c:v>-36715.5</c:v>
                </c:pt>
                <c:pt idx="20">
                  <c:v>-35992.5</c:v>
                </c:pt>
                <c:pt idx="21">
                  <c:v>-35975.5</c:v>
                </c:pt>
                <c:pt idx="22">
                  <c:v>-35968.5</c:v>
                </c:pt>
                <c:pt idx="23">
                  <c:v>-35850.5</c:v>
                </c:pt>
                <c:pt idx="24">
                  <c:v>-35091</c:v>
                </c:pt>
                <c:pt idx="25">
                  <c:v>-35090.5</c:v>
                </c:pt>
                <c:pt idx="26">
                  <c:v>-35051.5</c:v>
                </c:pt>
                <c:pt idx="27">
                  <c:v>-35036.5</c:v>
                </c:pt>
                <c:pt idx="28">
                  <c:v>-35034.5</c:v>
                </c:pt>
                <c:pt idx="29">
                  <c:v>-35034.5</c:v>
                </c:pt>
                <c:pt idx="30">
                  <c:v>-35029.5</c:v>
                </c:pt>
                <c:pt idx="31">
                  <c:v>-35027</c:v>
                </c:pt>
                <c:pt idx="32">
                  <c:v>-34975.5</c:v>
                </c:pt>
                <c:pt idx="33">
                  <c:v>-34970.5</c:v>
                </c:pt>
                <c:pt idx="34">
                  <c:v>-34970.5</c:v>
                </c:pt>
                <c:pt idx="35">
                  <c:v>-71</c:v>
                </c:pt>
                <c:pt idx="36">
                  <c:v>-56.5</c:v>
                </c:pt>
                <c:pt idx="37">
                  <c:v>-14.5</c:v>
                </c:pt>
                <c:pt idx="38">
                  <c:v>0</c:v>
                </c:pt>
                <c:pt idx="39">
                  <c:v>2.5</c:v>
                </c:pt>
                <c:pt idx="40">
                  <c:v>2.5</c:v>
                </c:pt>
                <c:pt idx="41">
                  <c:v>5</c:v>
                </c:pt>
                <c:pt idx="42">
                  <c:v>7.5</c:v>
                </c:pt>
                <c:pt idx="43">
                  <c:v>32</c:v>
                </c:pt>
                <c:pt idx="44">
                  <c:v>37</c:v>
                </c:pt>
                <c:pt idx="45">
                  <c:v>155</c:v>
                </c:pt>
                <c:pt idx="46">
                  <c:v>588</c:v>
                </c:pt>
                <c:pt idx="47">
                  <c:v>588</c:v>
                </c:pt>
                <c:pt idx="48">
                  <c:v>821</c:v>
                </c:pt>
                <c:pt idx="49">
                  <c:v>870</c:v>
                </c:pt>
                <c:pt idx="50">
                  <c:v>1627</c:v>
                </c:pt>
                <c:pt idx="51">
                  <c:v>1627</c:v>
                </c:pt>
                <c:pt idx="52">
                  <c:v>1885</c:v>
                </c:pt>
                <c:pt idx="53">
                  <c:v>2640.5</c:v>
                </c:pt>
                <c:pt idx="54">
                  <c:v>2677</c:v>
                </c:pt>
                <c:pt idx="55">
                  <c:v>4419</c:v>
                </c:pt>
                <c:pt idx="56">
                  <c:v>5159</c:v>
                </c:pt>
                <c:pt idx="57">
                  <c:v>5303.5</c:v>
                </c:pt>
                <c:pt idx="58">
                  <c:v>5374.5</c:v>
                </c:pt>
                <c:pt idx="59">
                  <c:v>5375</c:v>
                </c:pt>
                <c:pt idx="60">
                  <c:v>6230</c:v>
                </c:pt>
                <c:pt idx="61">
                  <c:v>6235</c:v>
                </c:pt>
                <c:pt idx="62">
                  <c:v>6235</c:v>
                </c:pt>
                <c:pt idx="63">
                  <c:v>6252</c:v>
                </c:pt>
                <c:pt idx="64">
                  <c:v>7052</c:v>
                </c:pt>
                <c:pt idx="65">
                  <c:v>7052.5</c:v>
                </c:pt>
                <c:pt idx="66">
                  <c:v>7115</c:v>
                </c:pt>
                <c:pt idx="67">
                  <c:v>7144</c:v>
                </c:pt>
                <c:pt idx="68">
                  <c:v>7149</c:v>
                </c:pt>
                <c:pt idx="69">
                  <c:v>7203</c:v>
                </c:pt>
                <c:pt idx="70">
                  <c:v>8069.5</c:v>
                </c:pt>
                <c:pt idx="71">
                  <c:v>8070</c:v>
                </c:pt>
                <c:pt idx="72">
                  <c:v>8994.5</c:v>
                </c:pt>
                <c:pt idx="73">
                  <c:v>9702</c:v>
                </c:pt>
                <c:pt idx="74">
                  <c:v>9805.5</c:v>
                </c:pt>
                <c:pt idx="75">
                  <c:v>9833</c:v>
                </c:pt>
                <c:pt idx="76">
                  <c:v>9864.5</c:v>
                </c:pt>
                <c:pt idx="77">
                  <c:v>11554</c:v>
                </c:pt>
                <c:pt idx="78">
                  <c:v>11604.5</c:v>
                </c:pt>
                <c:pt idx="79">
                  <c:v>11605</c:v>
                </c:pt>
                <c:pt idx="80">
                  <c:v>11607</c:v>
                </c:pt>
                <c:pt idx="81">
                  <c:v>11725.5</c:v>
                </c:pt>
                <c:pt idx="82">
                  <c:v>11738.5</c:v>
                </c:pt>
                <c:pt idx="83">
                  <c:v>13352</c:v>
                </c:pt>
                <c:pt idx="84">
                  <c:v>13364</c:v>
                </c:pt>
                <c:pt idx="85">
                  <c:v>13364.5</c:v>
                </c:pt>
                <c:pt idx="86">
                  <c:v>13366.5</c:v>
                </c:pt>
                <c:pt idx="87">
                  <c:v>13377.5</c:v>
                </c:pt>
                <c:pt idx="88">
                  <c:v>13380</c:v>
                </c:pt>
                <c:pt idx="89">
                  <c:v>13482</c:v>
                </c:pt>
                <c:pt idx="90">
                  <c:v>13509</c:v>
                </c:pt>
                <c:pt idx="91">
                  <c:v>13516.5</c:v>
                </c:pt>
                <c:pt idx="92">
                  <c:v>14264.5</c:v>
                </c:pt>
                <c:pt idx="93">
                  <c:v>14308</c:v>
                </c:pt>
                <c:pt idx="94">
                  <c:v>14315</c:v>
                </c:pt>
                <c:pt idx="95">
                  <c:v>14414</c:v>
                </c:pt>
                <c:pt idx="96">
                  <c:v>15266</c:v>
                </c:pt>
                <c:pt idx="97">
                  <c:v>15266</c:v>
                </c:pt>
                <c:pt idx="98">
                  <c:v>15266</c:v>
                </c:pt>
                <c:pt idx="99">
                  <c:v>15266</c:v>
                </c:pt>
                <c:pt idx="100">
                  <c:v>15266</c:v>
                </c:pt>
                <c:pt idx="101">
                  <c:v>15470</c:v>
                </c:pt>
                <c:pt idx="102">
                  <c:v>16023.5</c:v>
                </c:pt>
                <c:pt idx="103">
                  <c:v>16038</c:v>
                </c:pt>
                <c:pt idx="104">
                  <c:v>16055</c:v>
                </c:pt>
                <c:pt idx="105">
                  <c:v>16908</c:v>
                </c:pt>
                <c:pt idx="106">
                  <c:v>17004</c:v>
                </c:pt>
                <c:pt idx="107">
                  <c:v>17052.5</c:v>
                </c:pt>
                <c:pt idx="108">
                  <c:v>17697</c:v>
                </c:pt>
                <c:pt idx="109">
                  <c:v>17888.5</c:v>
                </c:pt>
                <c:pt idx="110">
                  <c:v>17925.5</c:v>
                </c:pt>
                <c:pt idx="111">
                  <c:v>18817</c:v>
                </c:pt>
              </c:numCache>
            </c:numRef>
          </c:xVal>
          <c:yVal>
            <c:numRef>
              <c:f>Active!$J$21:$J$962</c:f>
              <c:numCache>
                <c:formatCode>General</c:formatCode>
                <c:ptCount val="942"/>
                <c:pt idx="39">
                  <c:v>1.0518749993934762E-2</c:v>
                </c:pt>
                <c:pt idx="40">
                  <c:v>1.0518749993934762E-2</c:v>
                </c:pt>
                <c:pt idx="45">
                  <c:v>-1.1375000030966476E-3</c:v>
                </c:pt>
                <c:pt idx="46">
                  <c:v>-6.5000000176951289E-4</c:v>
                </c:pt>
                <c:pt idx="47">
                  <c:v>-6.5000000176951289E-4</c:v>
                </c:pt>
                <c:pt idx="48">
                  <c:v>5.3750000370200723E-4</c:v>
                </c:pt>
                <c:pt idx="49">
                  <c:v>-5.7499999820720404E-4</c:v>
                </c:pt>
                <c:pt idx="50">
                  <c:v>1.8624999938765541E-3</c:v>
                </c:pt>
                <c:pt idx="51">
                  <c:v>1.8624999938765541E-3</c:v>
                </c:pt>
                <c:pt idx="53">
                  <c:v>-1.2562500050989911E-3</c:v>
                </c:pt>
                <c:pt idx="54">
                  <c:v>3.4374999959254637E-3</c:v>
                </c:pt>
                <c:pt idx="57">
                  <c:v>7.8562499984400347E-3</c:v>
                </c:pt>
                <c:pt idx="58">
                  <c:v>7.9687499965075403E-3</c:v>
                </c:pt>
                <c:pt idx="59">
                  <c:v>9.9124999978812411E-3</c:v>
                </c:pt>
                <c:pt idx="61">
                  <c:v>1.1362500001268927E-2</c:v>
                </c:pt>
                <c:pt idx="66">
                  <c:v>1.3962500001071021E-2</c:v>
                </c:pt>
                <c:pt idx="67">
                  <c:v>1.5299999999115244E-2</c:v>
                </c:pt>
                <c:pt idx="68">
                  <c:v>1.3937499999883585E-2</c:v>
                </c:pt>
                <c:pt idx="72">
                  <c:v>2.2818749996076804E-2</c:v>
                </c:pt>
                <c:pt idx="74">
                  <c:v>2.6681249997636769E-2</c:v>
                </c:pt>
                <c:pt idx="75">
                  <c:v>2.5887499999953434E-2</c:v>
                </c:pt>
                <c:pt idx="78">
                  <c:v>3.4593750002386514E-2</c:v>
                </c:pt>
                <c:pt idx="79">
                  <c:v>3.3237499999813735E-2</c:v>
                </c:pt>
                <c:pt idx="80">
                  <c:v>3.3412500000849832E-2</c:v>
                </c:pt>
                <c:pt idx="84">
                  <c:v>4.2450000000826549E-2</c:v>
                </c:pt>
                <c:pt idx="85">
                  <c:v>4.3193749996135011E-2</c:v>
                </c:pt>
                <c:pt idx="91">
                  <c:v>4.5093749999068677E-2</c:v>
                </c:pt>
                <c:pt idx="93">
                  <c:v>4.8849999999220017E-2</c:v>
                </c:pt>
                <c:pt idx="105">
                  <c:v>6.2750000004598405E-2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60-4111-A616-94E66D75FB0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Active!$F$21:$F$962</c:f>
              <c:numCache>
                <c:formatCode>General</c:formatCode>
                <c:ptCount val="942"/>
                <c:pt idx="0">
                  <c:v>-78945.5</c:v>
                </c:pt>
                <c:pt idx="1">
                  <c:v>-78002</c:v>
                </c:pt>
                <c:pt idx="2">
                  <c:v>-76355.5</c:v>
                </c:pt>
                <c:pt idx="3">
                  <c:v>-76341</c:v>
                </c:pt>
                <c:pt idx="4">
                  <c:v>-76264.5</c:v>
                </c:pt>
                <c:pt idx="5">
                  <c:v>-42151.5</c:v>
                </c:pt>
                <c:pt idx="6">
                  <c:v>-39492.5</c:v>
                </c:pt>
                <c:pt idx="7">
                  <c:v>-39490</c:v>
                </c:pt>
                <c:pt idx="8">
                  <c:v>-39487.5</c:v>
                </c:pt>
                <c:pt idx="9">
                  <c:v>-39468</c:v>
                </c:pt>
                <c:pt idx="10">
                  <c:v>-39465.5</c:v>
                </c:pt>
                <c:pt idx="11">
                  <c:v>-39458</c:v>
                </c:pt>
                <c:pt idx="12">
                  <c:v>-38745</c:v>
                </c:pt>
                <c:pt idx="13">
                  <c:v>-38617.5</c:v>
                </c:pt>
                <c:pt idx="14">
                  <c:v>-38605.5</c:v>
                </c:pt>
                <c:pt idx="15">
                  <c:v>-38585.5</c:v>
                </c:pt>
                <c:pt idx="16">
                  <c:v>-37747.5</c:v>
                </c:pt>
                <c:pt idx="17">
                  <c:v>-37727.5</c:v>
                </c:pt>
                <c:pt idx="18">
                  <c:v>-36781.5</c:v>
                </c:pt>
                <c:pt idx="19">
                  <c:v>-36715.5</c:v>
                </c:pt>
                <c:pt idx="20">
                  <c:v>-35992.5</c:v>
                </c:pt>
                <c:pt idx="21">
                  <c:v>-35975.5</c:v>
                </c:pt>
                <c:pt idx="22">
                  <c:v>-35968.5</c:v>
                </c:pt>
                <c:pt idx="23">
                  <c:v>-35850.5</c:v>
                </c:pt>
                <c:pt idx="24">
                  <c:v>-35091</c:v>
                </c:pt>
                <c:pt idx="25">
                  <c:v>-35090.5</c:v>
                </c:pt>
                <c:pt idx="26">
                  <c:v>-35051.5</c:v>
                </c:pt>
                <c:pt idx="27">
                  <c:v>-35036.5</c:v>
                </c:pt>
                <c:pt idx="28">
                  <c:v>-35034.5</c:v>
                </c:pt>
                <c:pt idx="29">
                  <c:v>-35034.5</c:v>
                </c:pt>
                <c:pt idx="30">
                  <c:v>-35029.5</c:v>
                </c:pt>
                <c:pt idx="31">
                  <c:v>-35027</c:v>
                </c:pt>
                <c:pt idx="32">
                  <c:v>-34975.5</c:v>
                </c:pt>
                <c:pt idx="33">
                  <c:v>-34970.5</c:v>
                </c:pt>
                <c:pt idx="34">
                  <c:v>-34970.5</c:v>
                </c:pt>
                <c:pt idx="35">
                  <c:v>-71</c:v>
                </c:pt>
                <c:pt idx="36">
                  <c:v>-56.5</c:v>
                </c:pt>
                <c:pt idx="37">
                  <c:v>-14.5</c:v>
                </c:pt>
                <c:pt idx="38">
                  <c:v>0</c:v>
                </c:pt>
                <c:pt idx="39">
                  <c:v>2.5</c:v>
                </c:pt>
                <c:pt idx="40">
                  <c:v>2.5</c:v>
                </c:pt>
                <c:pt idx="41">
                  <c:v>5</c:v>
                </c:pt>
                <c:pt idx="42">
                  <c:v>7.5</c:v>
                </c:pt>
                <c:pt idx="43">
                  <c:v>32</c:v>
                </c:pt>
                <c:pt idx="44">
                  <c:v>37</c:v>
                </c:pt>
                <c:pt idx="45">
                  <c:v>155</c:v>
                </c:pt>
                <c:pt idx="46">
                  <c:v>588</c:v>
                </c:pt>
                <c:pt idx="47">
                  <c:v>588</c:v>
                </c:pt>
                <c:pt idx="48">
                  <c:v>821</c:v>
                </c:pt>
                <c:pt idx="49">
                  <c:v>870</c:v>
                </c:pt>
                <c:pt idx="50">
                  <c:v>1627</c:v>
                </c:pt>
                <c:pt idx="51">
                  <c:v>1627</c:v>
                </c:pt>
                <c:pt idx="52">
                  <c:v>1885</c:v>
                </c:pt>
                <c:pt idx="53">
                  <c:v>2640.5</c:v>
                </c:pt>
                <c:pt idx="54">
                  <c:v>2677</c:v>
                </c:pt>
                <c:pt idx="55">
                  <c:v>4419</c:v>
                </c:pt>
                <c:pt idx="56">
                  <c:v>5159</c:v>
                </c:pt>
                <c:pt idx="57">
                  <c:v>5303.5</c:v>
                </c:pt>
                <c:pt idx="58">
                  <c:v>5374.5</c:v>
                </c:pt>
                <c:pt idx="59">
                  <c:v>5375</c:v>
                </c:pt>
                <c:pt idx="60">
                  <c:v>6230</c:v>
                </c:pt>
                <c:pt idx="61">
                  <c:v>6235</c:v>
                </c:pt>
                <c:pt idx="62">
                  <c:v>6235</c:v>
                </c:pt>
                <c:pt idx="63">
                  <c:v>6252</c:v>
                </c:pt>
                <c:pt idx="64">
                  <c:v>7052</c:v>
                </c:pt>
                <c:pt idx="65">
                  <c:v>7052.5</c:v>
                </c:pt>
                <c:pt idx="66">
                  <c:v>7115</c:v>
                </c:pt>
                <c:pt idx="67">
                  <c:v>7144</c:v>
                </c:pt>
                <c:pt idx="68">
                  <c:v>7149</c:v>
                </c:pt>
                <c:pt idx="69">
                  <c:v>7203</c:v>
                </c:pt>
                <c:pt idx="70">
                  <c:v>8069.5</c:v>
                </c:pt>
                <c:pt idx="71">
                  <c:v>8070</c:v>
                </c:pt>
                <c:pt idx="72">
                  <c:v>8994.5</c:v>
                </c:pt>
                <c:pt idx="73">
                  <c:v>9702</c:v>
                </c:pt>
                <c:pt idx="74">
                  <c:v>9805.5</c:v>
                </c:pt>
                <c:pt idx="75">
                  <c:v>9833</c:v>
                </c:pt>
                <c:pt idx="76">
                  <c:v>9864.5</c:v>
                </c:pt>
                <c:pt idx="77">
                  <c:v>11554</c:v>
                </c:pt>
                <c:pt idx="78">
                  <c:v>11604.5</c:v>
                </c:pt>
                <c:pt idx="79">
                  <c:v>11605</c:v>
                </c:pt>
                <c:pt idx="80">
                  <c:v>11607</c:v>
                </c:pt>
                <c:pt idx="81">
                  <c:v>11725.5</c:v>
                </c:pt>
                <c:pt idx="82">
                  <c:v>11738.5</c:v>
                </c:pt>
                <c:pt idx="83">
                  <c:v>13352</c:v>
                </c:pt>
                <c:pt idx="84">
                  <c:v>13364</c:v>
                </c:pt>
                <c:pt idx="85">
                  <c:v>13364.5</c:v>
                </c:pt>
                <c:pt idx="86">
                  <c:v>13366.5</c:v>
                </c:pt>
                <c:pt idx="87">
                  <c:v>13377.5</c:v>
                </c:pt>
                <c:pt idx="88">
                  <c:v>13380</c:v>
                </c:pt>
                <c:pt idx="89">
                  <c:v>13482</c:v>
                </c:pt>
                <c:pt idx="90">
                  <c:v>13509</c:v>
                </c:pt>
                <c:pt idx="91">
                  <c:v>13516.5</c:v>
                </c:pt>
                <c:pt idx="92">
                  <c:v>14264.5</c:v>
                </c:pt>
                <c:pt idx="93">
                  <c:v>14308</c:v>
                </c:pt>
                <c:pt idx="94">
                  <c:v>14315</c:v>
                </c:pt>
                <c:pt idx="95">
                  <c:v>14414</c:v>
                </c:pt>
                <c:pt idx="96">
                  <c:v>15266</c:v>
                </c:pt>
                <c:pt idx="97">
                  <c:v>15266</c:v>
                </c:pt>
                <c:pt idx="98">
                  <c:v>15266</c:v>
                </c:pt>
                <c:pt idx="99">
                  <c:v>15266</c:v>
                </c:pt>
                <c:pt idx="100">
                  <c:v>15266</c:v>
                </c:pt>
                <c:pt idx="101">
                  <c:v>15470</c:v>
                </c:pt>
                <c:pt idx="102">
                  <c:v>16023.5</c:v>
                </c:pt>
                <c:pt idx="103">
                  <c:v>16038</c:v>
                </c:pt>
                <c:pt idx="104">
                  <c:v>16055</c:v>
                </c:pt>
                <c:pt idx="105">
                  <c:v>16908</c:v>
                </c:pt>
                <c:pt idx="106">
                  <c:v>17004</c:v>
                </c:pt>
                <c:pt idx="107">
                  <c:v>17052.5</c:v>
                </c:pt>
                <c:pt idx="108">
                  <c:v>17697</c:v>
                </c:pt>
                <c:pt idx="109">
                  <c:v>17888.5</c:v>
                </c:pt>
                <c:pt idx="110">
                  <c:v>17925.5</c:v>
                </c:pt>
                <c:pt idx="111">
                  <c:v>18817</c:v>
                </c:pt>
              </c:numCache>
            </c:numRef>
          </c:xVal>
          <c:yVal>
            <c:numRef>
              <c:f>Active!$K$21:$K$962</c:f>
              <c:numCache>
                <c:formatCode>General</c:formatCode>
                <c:ptCount val="942"/>
                <c:pt idx="38">
                  <c:v>0</c:v>
                </c:pt>
                <c:pt idx="41">
                  <c:v>-6.6249999508727342E-4</c:v>
                </c:pt>
                <c:pt idx="42">
                  <c:v>1.6562500022700988E-3</c:v>
                </c:pt>
                <c:pt idx="43">
                  <c:v>-7.0000000414438546E-4</c:v>
                </c:pt>
                <c:pt idx="44">
                  <c:v>-3.6250000266591087E-4</c:v>
                </c:pt>
                <c:pt idx="56">
                  <c:v>8.612500001618173E-3</c:v>
                </c:pt>
                <c:pt idx="60">
                  <c:v>1.3425000004644971E-2</c:v>
                </c:pt>
                <c:pt idx="62">
                  <c:v>1.2962499997229315E-2</c:v>
                </c:pt>
                <c:pt idx="63">
                  <c:v>1.2050000004819594E-2</c:v>
                </c:pt>
                <c:pt idx="64">
                  <c:v>9.7499999974388629E-3</c:v>
                </c:pt>
                <c:pt idx="65">
                  <c:v>1.0593749997497071E-2</c:v>
                </c:pt>
                <c:pt idx="69">
                  <c:v>1.616249999642605E-2</c:v>
                </c:pt>
                <c:pt idx="70">
                  <c:v>1.7281249994994141E-2</c:v>
                </c:pt>
                <c:pt idx="71">
                  <c:v>1.7724999997881241E-2</c:v>
                </c:pt>
                <c:pt idx="73">
                  <c:v>2.532499999506399E-2</c:v>
                </c:pt>
                <c:pt idx="76">
                  <c:v>2.2343749995343387E-2</c:v>
                </c:pt>
                <c:pt idx="77">
                  <c:v>3.2175000000279397E-2</c:v>
                </c:pt>
                <c:pt idx="81">
                  <c:v>3.4781249996740371E-2</c:v>
                </c:pt>
                <c:pt idx="82">
                  <c:v>4.0318749997823033E-2</c:v>
                </c:pt>
                <c:pt idx="83">
                  <c:v>4.2439999997441191E-2</c:v>
                </c:pt>
                <c:pt idx="86">
                  <c:v>4.3148750002728775E-2</c:v>
                </c:pt>
                <c:pt idx="87">
                  <c:v>4.223124999407446E-2</c:v>
                </c:pt>
                <c:pt idx="88">
                  <c:v>4.4049999996786937E-2</c:v>
                </c:pt>
                <c:pt idx="89">
                  <c:v>4.8624999995809048E-2</c:v>
                </c:pt>
                <c:pt idx="90">
                  <c:v>4.3337499999324791E-2</c:v>
                </c:pt>
                <c:pt idx="92">
                  <c:v>4.604375000053551E-2</c:v>
                </c:pt>
                <c:pt idx="94">
                  <c:v>4.85424999933457E-2</c:v>
                </c:pt>
                <c:pt idx="95">
                  <c:v>4.8524999998335261E-2</c:v>
                </c:pt>
                <c:pt idx="96">
                  <c:v>4.5564999993075617E-2</c:v>
                </c:pt>
                <c:pt idx="97">
                  <c:v>4.5814999997674022E-2</c:v>
                </c:pt>
                <c:pt idx="98">
                  <c:v>5.3004999994300306E-2</c:v>
                </c:pt>
                <c:pt idx="99">
                  <c:v>5.3254999998898711E-2</c:v>
                </c:pt>
                <c:pt idx="100">
                  <c:v>5.3834999998798594E-2</c:v>
                </c:pt>
                <c:pt idx="101">
                  <c:v>5.3635000003851019E-2</c:v>
                </c:pt>
                <c:pt idx="102">
                  <c:v>5.9006249997764826E-2</c:v>
                </c:pt>
                <c:pt idx="103">
                  <c:v>5.8264999999664724E-2</c:v>
                </c:pt>
                <c:pt idx="104">
                  <c:v>5.8012499997857958E-2</c:v>
                </c:pt>
                <c:pt idx="106">
                  <c:v>6.7589999998745043E-2</c:v>
                </c:pt>
                <c:pt idx="107">
                  <c:v>6.4133749998291023E-2</c:v>
                </c:pt>
                <c:pt idx="108">
                  <c:v>6.7567500002041925E-2</c:v>
                </c:pt>
                <c:pt idx="109">
                  <c:v>6.9843750003201421E-2</c:v>
                </c:pt>
                <c:pt idx="110">
                  <c:v>6.8491250000079162E-2</c:v>
                </c:pt>
                <c:pt idx="111">
                  <c:v>7.2027500100375619E-2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60-4111-A616-94E66D75FB0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Active!$F$21:$F$962</c:f>
              <c:numCache>
                <c:formatCode>General</c:formatCode>
                <c:ptCount val="942"/>
                <c:pt idx="0">
                  <c:v>-78945.5</c:v>
                </c:pt>
                <c:pt idx="1">
                  <c:v>-78002</c:v>
                </c:pt>
                <c:pt idx="2">
                  <c:v>-76355.5</c:v>
                </c:pt>
                <c:pt idx="3">
                  <c:v>-76341</c:v>
                </c:pt>
                <c:pt idx="4">
                  <c:v>-76264.5</c:v>
                </c:pt>
                <c:pt idx="5">
                  <c:v>-42151.5</c:v>
                </c:pt>
                <c:pt idx="6">
                  <c:v>-39492.5</c:v>
                </c:pt>
                <c:pt idx="7">
                  <c:v>-39490</c:v>
                </c:pt>
                <c:pt idx="8">
                  <c:v>-39487.5</c:v>
                </c:pt>
                <c:pt idx="9">
                  <c:v>-39468</c:v>
                </c:pt>
                <c:pt idx="10">
                  <c:v>-39465.5</c:v>
                </c:pt>
                <c:pt idx="11">
                  <c:v>-39458</c:v>
                </c:pt>
                <c:pt idx="12">
                  <c:v>-38745</c:v>
                </c:pt>
                <c:pt idx="13">
                  <c:v>-38617.5</c:v>
                </c:pt>
                <c:pt idx="14">
                  <c:v>-38605.5</c:v>
                </c:pt>
                <c:pt idx="15">
                  <c:v>-38585.5</c:v>
                </c:pt>
                <c:pt idx="16">
                  <c:v>-37747.5</c:v>
                </c:pt>
                <c:pt idx="17">
                  <c:v>-37727.5</c:v>
                </c:pt>
                <c:pt idx="18">
                  <c:v>-36781.5</c:v>
                </c:pt>
                <c:pt idx="19">
                  <c:v>-36715.5</c:v>
                </c:pt>
                <c:pt idx="20">
                  <c:v>-35992.5</c:v>
                </c:pt>
                <c:pt idx="21">
                  <c:v>-35975.5</c:v>
                </c:pt>
                <c:pt idx="22">
                  <c:v>-35968.5</c:v>
                </c:pt>
                <c:pt idx="23">
                  <c:v>-35850.5</c:v>
                </c:pt>
                <c:pt idx="24">
                  <c:v>-35091</c:v>
                </c:pt>
                <c:pt idx="25">
                  <c:v>-35090.5</c:v>
                </c:pt>
                <c:pt idx="26">
                  <c:v>-35051.5</c:v>
                </c:pt>
                <c:pt idx="27">
                  <c:v>-35036.5</c:v>
                </c:pt>
                <c:pt idx="28">
                  <c:v>-35034.5</c:v>
                </c:pt>
                <c:pt idx="29">
                  <c:v>-35034.5</c:v>
                </c:pt>
                <c:pt idx="30">
                  <c:v>-35029.5</c:v>
                </c:pt>
                <c:pt idx="31">
                  <c:v>-35027</c:v>
                </c:pt>
                <c:pt idx="32">
                  <c:v>-34975.5</c:v>
                </c:pt>
                <c:pt idx="33">
                  <c:v>-34970.5</c:v>
                </c:pt>
                <c:pt idx="34">
                  <c:v>-34970.5</c:v>
                </c:pt>
                <c:pt idx="35">
                  <c:v>-71</c:v>
                </c:pt>
                <c:pt idx="36">
                  <c:v>-56.5</c:v>
                </c:pt>
                <c:pt idx="37">
                  <c:v>-14.5</c:v>
                </c:pt>
                <c:pt idx="38">
                  <c:v>0</c:v>
                </c:pt>
                <c:pt idx="39">
                  <c:v>2.5</c:v>
                </c:pt>
                <c:pt idx="40">
                  <c:v>2.5</c:v>
                </c:pt>
                <c:pt idx="41">
                  <c:v>5</c:v>
                </c:pt>
                <c:pt idx="42">
                  <c:v>7.5</c:v>
                </c:pt>
                <c:pt idx="43">
                  <c:v>32</c:v>
                </c:pt>
                <c:pt idx="44">
                  <c:v>37</c:v>
                </c:pt>
                <c:pt idx="45">
                  <c:v>155</c:v>
                </c:pt>
                <c:pt idx="46">
                  <c:v>588</c:v>
                </c:pt>
                <c:pt idx="47">
                  <c:v>588</c:v>
                </c:pt>
                <c:pt idx="48">
                  <c:v>821</c:v>
                </c:pt>
                <c:pt idx="49">
                  <c:v>870</c:v>
                </c:pt>
                <c:pt idx="50">
                  <c:v>1627</c:v>
                </c:pt>
                <c:pt idx="51">
                  <c:v>1627</c:v>
                </c:pt>
                <c:pt idx="52">
                  <c:v>1885</c:v>
                </c:pt>
                <c:pt idx="53">
                  <c:v>2640.5</c:v>
                </c:pt>
                <c:pt idx="54">
                  <c:v>2677</c:v>
                </c:pt>
                <c:pt idx="55">
                  <c:v>4419</c:v>
                </c:pt>
                <c:pt idx="56">
                  <c:v>5159</c:v>
                </c:pt>
                <c:pt idx="57">
                  <c:v>5303.5</c:v>
                </c:pt>
                <c:pt idx="58">
                  <c:v>5374.5</c:v>
                </c:pt>
                <c:pt idx="59">
                  <c:v>5375</c:v>
                </c:pt>
                <c:pt idx="60">
                  <c:v>6230</c:v>
                </c:pt>
                <c:pt idx="61">
                  <c:v>6235</c:v>
                </c:pt>
                <c:pt idx="62">
                  <c:v>6235</c:v>
                </c:pt>
                <c:pt idx="63">
                  <c:v>6252</c:v>
                </c:pt>
                <c:pt idx="64">
                  <c:v>7052</c:v>
                </c:pt>
                <c:pt idx="65">
                  <c:v>7052.5</c:v>
                </c:pt>
                <c:pt idx="66">
                  <c:v>7115</c:v>
                </c:pt>
                <c:pt idx="67">
                  <c:v>7144</c:v>
                </c:pt>
                <c:pt idx="68">
                  <c:v>7149</c:v>
                </c:pt>
                <c:pt idx="69">
                  <c:v>7203</c:v>
                </c:pt>
                <c:pt idx="70">
                  <c:v>8069.5</c:v>
                </c:pt>
                <c:pt idx="71">
                  <c:v>8070</c:v>
                </c:pt>
                <c:pt idx="72">
                  <c:v>8994.5</c:v>
                </c:pt>
                <c:pt idx="73">
                  <c:v>9702</c:v>
                </c:pt>
                <c:pt idx="74">
                  <c:v>9805.5</c:v>
                </c:pt>
                <c:pt idx="75">
                  <c:v>9833</c:v>
                </c:pt>
                <c:pt idx="76">
                  <c:v>9864.5</c:v>
                </c:pt>
                <c:pt idx="77">
                  <c:v>11554</c:v>
                </c:pt>
                <c:pt idx="78">
                  <c:v>11604.5</c:v>
                </c:pt>
                <c:pt idx="79">
                  <c:v>11605</c:v>
                </c:pt>
                <c:pt idx="80">
                  <c:v>11607</c:v>
                </c:pt>
                <c:pt idx="81">
                  <c:v>11725.5</c:v>
                </c:pt>
                <c:pt idx="82">
                  <c:v>11738.5</c:v>
                </c:pt>
                <c:pt idx="83">
                  <c:v>13352</c:v>
                </c:pt>
                <c:pt idx="84">
                  <c:v>13364</c:v>
                </c:pt>
                <c:pt idx="85">
                  <c:v>13364.5</c:v>
                </c:pt>
                <c:pt idx="86">
                  <c:v>13366.5</c:v>
                </c:pt>
                <c:pt idx="87">
                  <c:v>13377.5</c:v>
                </c:pt>
                <c:pt idx="88">
                  <c:v>13380</c:v>
                </c:pt>
                <c:pt idx="89">
                  <c:v>13482</c:v>
                </c:pt>
                <c:pt idx="90">
                  <c:v>13509</c:v>
                </c:pt>
                <c:pt idx="91">
                  <c:v>13516.5</c:v>
                </c:pt>
                <c:pt idx="92">
                  <c:v>14264.5</c:v>
                </c:pt>
                <c:pt idx="93">
                  <c:v>14308</c:v>
                </c:pt>
                <c:pt idx="94">
                  <c:v>14315</c:v>
                </c:pt>
                <c:pt idx="95">
                  <c:v>14414</c:v>
                </c:pt>
                <c:pt idx="96">
                  <c:v>15266</c:v>
                </c:pt>
                <c:pt idx="97">
                  <c:v>15266</c:v>
                </c:pt>
                <c:pt idx="98">
                  <c:v>15266</c:v>
                </c:pt>
                <c:pt idx="99">
                  <c:v>15266</c:v>
                </c:pt>
                <c:pt idx="100">
                  <c:v>15266</c:v>
                </c:pt>
                <c:pt idx="101">
                  <c:v>15470</c:v>
                </c:pt>
                <c:pt idx="102">
                  <c:v>16023.5</c:v>
                </c:pt>
                <c:pt idx="103">
                  <c:v>16038</c:v>
                </c:pt>
                <c:pt idx="104">
                  <c:v>16055</c:v>
                </c:pt>
                <c:pt idx="105">
                  <c:v>16908</c:v>
                </c:pt>
                <c:pt idx="106">
                  <c:v>17004</c:v>
                </c:pt>
                <c:pt idx="107">
                  <c:v>17052.5</c:v>
                </c:pt>
                <c:pt idx="108">
                  <c:v>17697</c:v>
                </c:pt>
                <c:pt idx="109">
                  <c:v>17888.5</c:v>
                </c:pt>
                <c:pt idx="110">
                  <c:v>17925.5</c:v>
                </c:pt>
                <c:pt idx="111">
                  <c:v>18817</c:v>
                </c:pt>
              </c:numCache>
            </c:numRef>
          </c:xVal>
          <c:yVal>
            <c:numRef>
              <c:f>Active!$L$21:$L$962</c:f>
              <c:numCache>
                <c:formatCode>General</c:formatCode>
                <c:ptCount val="94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60-4111-A616-94E66D75FB0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Active!$F$21:$F$962</c:f>
              <c:numCache>
                <c:formatCode>General</c:formatCode>
                <c:ptCount val="942"/>
                <c:pt idx="0">
                  <c:v>-78945.5</c:v>
                </c:pt>
                <c:pt idx="1">
                  <c:v>-78002</c:v>
                </c:pt>
                <c:pt idx="2">
                  <c:v>-76355.5</c:v>
                </c:pt>
                <c:pt idx="3">
                  <c:v>-76341</c:v>
                </c:pt>
                <c:pt idx="4">
                  <c:v>-76264.5</c:v>
                </c:pt>
                <c:pt idx="5">
                  <c:v>-42151.5</c:v>
                </c:pt>
                <c:pt idx="6">
                  <c:v>-39492.5</c:v>
                </c:pt>
                <c:pt idx="7">
                  <c:v>-39490</c:v>
                </c:pt>
                <c:pt idx="8">
                  <c:v>-39487.5</c:v>
                </c:pt>
                <c:pt idx="9">
                  <c:v>-39468</c:v>
                </c:pt>
                <c:pt idx="10">
                  <c:v>-39465.5</c:v>
                </c:pt>
                <c:pt idx="11">
                  <c:v>-39458</c:v>
                </c:pt>
                <c:pt idx="12">
                  <c:v>-38745</c:v>
                </c:pt>
                <c:pt idx="13">
                  <c:v>-38617.5</c:v>
                </c:pt>
                <c:pt idx="14">
                  <c:v>-38605.5</c:v>
                </c:pt>
                <c:pt idx="15">
                  <c:v>-38585.5</c:v>
                </c:pt>
                <c:pt idx="16">
                  <c:v>-37747.5</c:v>
                </c:pt>
                <c:pt idx="17">
                  <c:v>-37727.5</c:v>
                </c:pt>
                <c:pt idx="18">
                  <c:v>-36781.5</c:v>
                </c:pt>
                <c:pt idx="19">
                  <c:v>-36715.5</c:v>
                </c:pt>
                <c:pt idx="20">
                  <c:v>-35992.5</c:v>
                </c:pt>
                <c:pt idx="21">
                  <c:v>-35975.5</c:v>
                </c:pt>
                <c:pt idx="22">
                  <c:v>-35968.5</c:v>
                </c:pt>
                <c:pt idx="23">
                  <c:v>-35850.5</c:v>
                </c:pt>
                <c:pt idx="24">
                  <c:v>-35091</c:v>
                </c:pt>
                <c:pt idx="25">
                  <c:v>-35090.5</c:v>
                </c:pt>
                <c:pt idx="26">
                  <c:v>-35051.5</c:v>
                </c:pt>
                <c:pt idx="27">
                  <c:v>-35036.5</c:v>
                </c:pt>
                <c:pt idx="28">
                  <c:v>-35034.5</c:v>
                </c:pt>
                <c:pt idx="29">
                  <c:v>-35034.5</c:v>
                </c:pt>
                <c:pt idx="30">
                  <c:v>-35029.5</c:v>
                </c:pt>
                <c:pt idx="31">
                  <c:v>-35027</c:v>
                </c:pt>
                <c:pt idx="32">
                  <c:v>-34975.5</c:v>
                </c:pt>
                <c:pt idx="33">
                  <c:v>-34970.5</c:v>
                </c:pt>
                <c:pt idx="34">
                  <c:v>-34970.5</c:v>
                </c:pt>
                <c:pt idx="35">
                  <c:v>-71</c:v>
                </c:pt>
                <c:pt idx="36">
                  <c:v>-56.5</c:v>
                </c:pt>
                <c:pt idx="37">
                  <c:v>-14.5</c:v>
                </c:pt>
                <c:pt idx="38">
                  <c:v>0</c:v>
                </c:pt>
                <c:pt idx="39">
                  <c:v>2.5</c:v>
                </c:pt>
                <c:pt idx="40">
                  <c:v>2.5</c:v>
                </c:pt>
                <c:pt idx="41">
                  <c:v>5</c:v>
                </c:pt>
                <c:pt idx="42">
                  <c:v>7.5</c:v>
                </c:pt>
                <c:pt idx="43">
                  <c:v>32</c:v>
                </c:pt>
                <c:pt idx="44">
                  <c:v>37</c:v>
                </c:pt>
                <c:pt idx="45">
                  <c:v>155</c:v>
                </c:pt>
                <c:pt idx="46">
                  <c:v>588</c:v>
                </c:pt>
                <c:pt idx="47">
                  <c:v>588</c:v>
                </c:pt>
                <c:pt idx="48">
                  <c:v>821</c:v>
                </c:pt>
                <c:pt idx="49">
                  <c:v>870</c:v>
                </c:pt>
                <c:pt idx="50">
                  <c:v>1627</c:v>
                </c:pt>
                <c:pt idx="51">
                  <c:v>1627</c:v>
                </c:pt>
                <c:pt idx="52">
                  <c:v>1885</c:v>
                </c:pt>
                <c:pt idx="53">
                  <c:v>2640.5</c:v>
                </c:pt>
                <c:pt idx="54">
                  <c:v>2677</c:v>
                </c:pt>
                <c:pt idx="55">
                  <c:v>4419</c:v>
                </c:pt>
                <c:pt idx="56">
                  <c:v>5159</c:v>
                </c:pt>
                <c:pt idx="57">
                  <c:v>5303.5</c:v>
                </c:pt>
                <c:pt idx="58">
                  <c:v>5374.5</c:v>
                </c:pt>
                <c:pt idx="59">
                  <c:v>5375</c:v>
                </c:pt>
                <c:pt idx="60">
                  <c:v>6230</c:v>
                </c:pt>
                <c:pt idx="61">
                  <c:v>6235</c:v>
                </c:pt>
                <c:pt idx="62">
                  <c:v>6235</c:v>
                </c:pt>
                <c:pt idx="63">
                  <c:v>6252</c:v>
                </c:pt>
                <c:pt idx="64">
                  <c:v>7052</c:v>
                </c:pt>
                <c:pt idx="65">
                  <c:v>7052.5</c:v>
                </c:pt>
                <c:pt idx="66">
                  <c:v>7115</c:v>
                </c:pt>
                <c:pt idx="67">
                  <c:v>7144</c:v>
                </c:pt>
                <c:pt idx="68">
                  <c:v>7149</c:v>
                </c:pt>
                <c:pt idx="69">
                  <c:v>7203</c:v>
                </c:pt>
                <c:pt idx="70">
                  <c:v>8069.5</c:v>
                </c:pt>
                <c:pt idx="71">
                  <c:v>8070</c:v>
                </c:pt>
                <c:pt idx="72">
                  <c:v>8994.5</c:v>
                </c:pt>
                <c:pt idx="73">
                  <c:v>9702</c:v>
                </c:pt>
                <c:pt idx="74">
                  <c:v>9805.5</c:v>
                </c:pt>
                <c:pt idx="75">
                  <c:v>9833</c:v>
                </c:pt>
                <c:pt idx="76">
                  <c:v>9864.5</c:v>
                </c:pt>
                <c:pt idx="77">
                  <c:v>11554</c:v>
                </c:pt>
                <c:pt idx="78">
                  <c:v>11604.5</c:v>
                </c:pt>
                <c:pt idx="79">
                  <c:v>11605</c:v>
                </c:pt>
                <c:pt idx="80">
                  <c:v>11607</c:v>
                </c:pt>
                <c:pt idx="81">
                  <c:v>11725.5</c:v>
                </c:pt>
                <c:pt idx="82">
                  <c:v>11738.5</c:v>
                </c:pt>
                <c:pt idx="83">
                  <c:v>13352</c:v>
                </c:pt>
                <c:pt idx="84">
                  <c:v>13364</c:v>
                </c:pt>
                <c:pt idx="85">
                  <c:v>13364.5</c:v>
                </c:pt>
                <c:pt idx="86">
                  <c:v>13366.5</c:v>
                </c:pt>
                <c:pt idx="87">
                  <c:v>13377.5</c:v>
                </c:pt>
                <c:pt idx="88">
                  <c:v>13380</c:v>
                </c:pt>
                <c:pt idx="89">
                  <c:v>13482</c:v>
                </c:pt>
                <c:pt idx="90">
                  <c:v>13509</c:v>
                </c:pt>
                <c:pt idx="91">
                  <c:v>13516.5</c:v>
                </c:pt>
                <c:pt idx="92">
                  <c:v>14264.5</c:v>
                </c:pt>
                <c:pt idx="93">
                  <c:v>14308</c:v>
                </c:pt>
                <c:pt idx="94">
                  <c:v>14315</c:v>
                </c:pt>
                <c:pt idx="95">
                  <c:v>14414</c:v>
                </c:pt>
                <c:pt idx="96">
                  <c:v>15266</c:v>
                </c:pt>
                <c:pt idx="97">
                  <c:v>15266</c:v>
                </c:pt>
                <c:pt idx="98">
                  <c:v>15266</c:v>
                </c:pt>
                <c:pt idx="99">
                  <c:v>15266</c:v>
                </c:pt>
                <c:pt idx="100">
                  <c:v>15266</c:v>
                </c:pt>
                <c:pt idx="101">
                  <c:v>15470</c:v>
                </c:pt>
                <c:pt idx="102">
                  <c:v>16023.5</c:v>
                </c:pt>
                <c:pt idx="103">
                  <c:v>16038</c:v>
                </c:pt>
                <c:pt idx="104">
                  <c:v>16055</c:v>
                </c:pt>
                <c:pt idx="105">
                  <c:v>16908</c:v>
                </c:pt>
                <c:pt idx="106">
                  <c:v>17004</c:v>
                </c:pt>
                <c:pt idx="107">
                  <c:v>17052.5</c:v>
                </c:pt>
                <c:pt idx="108">
                  <c:v>17697</c:v>
                </c:pt>
                <c:pt idx="109">
                  <c:v>17888.5</c:v>
                </c:pt>
                <c:pt idx="110">
                  <c:v>17925.5</c:v>
                </c:pt>
                <c:pt idx="111">
                  <c:v>18817</c:v>
                </c:pt>
              </c:numCache>
            </c:numRef>
          </c:xVal>
          <c:yVal>
            <c:numRef>
              <c:f>Active!$M$21:$M$962</c:f>
              <c:numCache>
                <c:formatCode>General</c:formatCode>
                <c:ptCount val="94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60-4111-A616-94E66D75FB0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Active!$F$21:$F$962</c:f>
              <c:numCache>
                <c:formatCode>General</c:formatCode>
                <c:ptCount val="942"/>
                <c:pt idx="0">
                  <c:v>-78945.5</c:v>
                </c:pt>
                <c:pt idx="1">
                  <c:v>-78002</c:v>
                </c:pt>
                <c:pt idx="2">
                  <c:v>-76355.5</c:v>
                </c:pt>
                <c:pt idx="3">
                  <c:v>-76341</c:v>
                </c:pt>
                <c:pt idx="4">
                  <c:v>-76264.5</c:v>
                </c:pt>
                <c:pt idx="5">
                  <c:v>-42151.5</c:v>
                </c:pt>
                <c:pt idx="6">
                  <c:v>-39492.5</c:v>
                </c:pt>
                <c:pt idx="7">
                  <c:v>-39490</c:v>
                </c:pt>
                <c:pt idx="8">
                  <c:v>-39487.5</c:v>
                </c:pt>
                <c:pt idx="9">
                  <c:v>-39468</c:v>
                </c:pt>
                <c:pt idx="10">
                  <c:v>-39465.5</c:v>
                </c:pt>
                <c:pt idx="11">
                  <c:v>-39458</c:v>
                </c:pt>
                <c:pt idx="12">
                  <c:v>-38745</c:v>
                </c:pt>
                <c:pt idx="13">
                  <c:v>-38617.5</c:v>
                </c:pt>
                <c:pt idx="14">
                  <c:v>-38605.5</c:v>
                </c:pt>
                <c:pt idx="15">
                  <c:v>-38585.5</c:v>
                </c:pt>
                <c:pt idx="16">
                  <c:v>-37747.5</c:v>
                </c:pt>
                <c:pt idx="17">
                  <c:v>-37727.5</c:v>
                </c:pt>
                <c:pt idx="18">
                  <c:v>-36781.5</c:v>
                </c:pt>
                <c:pt idx="19">
                  <c:v>-36715.5</c:v>
                </c:pt>
                <c:pt idx="20">
                  <c:v>-35992.5</c:v>
                </c:pt>
                <c:pt idx="21">
                  <c:v>-35975.5</c:v>
                </c:pt>
                <c:pt idx="22">
                  <c:v>-35968.5</c:v>
                </c:pt>
                <c:pt idx="23">
                  <c:v>-35850.5</c:v>
                </c:pt>
                <c:pt idx="24">
                  <c:v>-35091</c:v>
                </c:pt>
                <c:pt idx="25">
                  <c:v>-35090.5</c:v>
                </c:pt>
                <c:pt idx="26">
                  <c:v>-35051.5</c:v>
                </c:pt>
                <c:pt idx="27">
                  <c:v>-35036.5</c:v>
                </c:pt>
                <c:pt idx="28">
                  <c:v>-35034.5</c:v>
                </c:pt>
                <c:pt idx="29">
                  <c:v>-35034.5</c:v>
                </c:pt>
                <c:pt idx="30">
                  <c:v>-35029.5</c:v>
                </c:pt>
                <c:pt idx="31">
                  <c:v>-35027</c:v>
                </c:pt>
                <c:pt idx="32">
                  <c:v>-34975.5</c:v>
                </c:pt>
                <c:pt idx="33">
                  <c:v>-34970.5</c:v>
                </c:pt>
                <c:pt idx="34">
                  <c:v>-34970.5</c:v>
                </c:pt>
                <c:pt idx="35">
                  <c:v>-71</c:v>
                </c:pt>
                <c:pt idx="36">
                  <c:v>-56.5</c:v>
                </c:pt>
                <c:pt idx="37">
                  <c:v>-14.5</c:v>
                </c:pt>
                <c:pt idx="38">
                  <c:v>0</c:v>
                </c:pt>
                <c:pt idx="39">
                  <c:v>2.5</c:v>
                </c:pt>
                <c:pt idx="40">
                  <c:v>2.5</c:v>
                </c:pt>
                <c:pt idx="41">
                  <c:v>5</c:v>
                </c:pt>
                <c:pt idx="42">
                  <c:v>7.5</c:v>
                </c:pt>
                <c:pt idx="43">
                  <c:v>32</c:v>
                </c:pt>
                <c:pt idx="44">
                  <c:v>37</c:v>
                </c:pt>
                <c:pt idx="45">
                  <c:v>155</c:v>
                </c:pt>
                <c:pt idx="46">
                  <c:v>588</c:v>
                </c:pt>
                <c:pt idx="47">
                  <c:v>588</c:v>
                </c:pt>
                <c:pt idx="48">
                  <c:v>821</c:v>
                </c:pt>
                <c:pt idx="49">
                  <c:v>870</c:v>
                </c:pt>
                <c:pt idx="50">
                  <c:v>1627</c:v>
                </c:pt>
                <c:pt idx="51">
                  <c:v>1627</c:v>
                </c:pt>
                <c:pt idx="52">
                  <c:v>1885</c:v>
                </c:pt>
                <c:pt idx="53">
                  <c:v>2640.5</c:v>
                </c:pt>
                <c:pt idx="54">
                  <c:v>2677</c:v>
                </c:pt>
                <c:pt idx="55">
                  <c:v>4419</c:v>
                </c:pt>
                <c:pt idx="56">
                  <c:v>5159</c:v>
                </c:pt>
                <c:pt idx="57">
                  <c:v>5303.5</c:v>
                </c:pt>
                <c:pt idx="58">
                  <c:v>5374.5</c:v>
                </c:pt>
                <c:pt idx="59">
                  <c:v>5375</c:v>
                </c:pt>
                <c:pt idx="60">
                  <c:v>6230</c:v>
                </c:pt>
                <c:pt idx="61">
                  <c:v>6235</c:v>
                </c:pt>
                <c:pt idx="62">
                  <c:v>6235</c:v>
                </c:pt>
                <c:pt idx="63">
                  <c:v>6252</c:v>
                </c:pt>
                <c:pt idx="64">
                  <c:v>7052</c:v>
                </c:pt>
                <c:pt idx="65">
                  <c:v>7052.5</c:v>
                </c:pt>
                <c:pt idx="66">
                  <c:v>7115</c:v>
                </c:pt>
                <c:pt idx="67">
                  <c:v>7144</c:v>
                </c:pt>
                <c:pt idx="68">
                  <c:v>7149</c:v>
                </c:pt>
                <c:pt idx="69">
                  <c:v>7203</c:v>
                </c:pt>
                <c:pt idx="70">
                  <c:v>8069.5</c:v>
                </c:pt>
                <c:pt idx="71">
                  <c:v>8070</c:v>
                </c:pt>
                <c:pt idx="72">
                  <c:v>8994.5</c:v>
                </c:pt>
                <c:pt idx="73">
                  <c:v>9702</c:v>
                </c:pt>
                <c:pt idx="74">
                  <c:v>9805.5</c:v>
                </c:pt>
                <c:pt idx="75">
                  <c:v>9833</c:v>
                </c:pt>
                <c:pt idx="76">
                  <c:v>9864.5</c:v>
                </c:pt>
                <c:pt idx="77">
                  <c:v>11554</c:v>
                </c:pt>
                <c:pt idx="78">
                  <c:v>11604.5</c:v>
                </c:pt>
                <c:pt idx="79">
                  <c:v>11605</c:v>
                </c:pt>
                <c:pt idx="80">
                  <c:v>11607</c:v>
                </c:pt>
                <c:pt idx="81">
                  <c:v>11725.5</c:v>
                </c:pt>
                <c:pt idx="82">
                  <c:v>11738.5</c:v>
                </c:pt>
                <c:pt idx="83">
                  <c:v>13352</c:v>
                </c:pt>
                <c:pt idx="84">
                  <c:v>13364</c:v>
                </c:pt>
                <c:pt idx="85">
                  <c:v>13364.5</c:v>
                </c:pt>
                <c:pt idx="86">
                  <c:v>13366.5</c:v>
                </c:pt>
                <c:pt idx="87">
                  <c:v>13377.5</c:v>
                </c:pt>
                <c:pt idx="88">
                  <c:v>13380</c:v>
                </c:pt>
                <c:pt idx="89">
                  <c:v>13482</c:v>
                </c:pt>
                <c:pt idx="90">
                  <c:v>13509</c:v>
                </c:pt>
                <c:pt idx="91">
                  <c:v>13516.5</c:v>
                </c:pt>
                <c:pt idx="92">
                  <c:v>14264.5</c:v>
                </c:pt>
                <c:pt idx="93">
                  <c:v>14308</c:v>
                </c:pt>
                <c:pt idx="94">
                  <c:v>14315</c:v>
                </c:pt>
                <c:pt idx="95">
                  <c:v>14414</c:v>
                </c:pt>
                <c:pt idx="96">
                  <c:v>15266</c:v>
                </c:pt>
                <c:pt idx="97">
                  <c:v>15266</c:v>
                </c:pt>
                <c:pt idx="98">
                  <c:v>15266</c:v>
                </c:pt>
                <c:pt idx="99">
                  <c:v>15266</c:v>
                </c:pt>
                <c:pt idx="100">
                  <c:v>15266</c:v>
                </c:pt>
                <c:pt idx="101">
                  <c:v>15470</c:v>
                </c:pt>
                <c:pt idx="102">
                  <c:v>16023.5</c:v>
                </c:pt>
                <c:pt idx="103">
                  <c:v>16038</c:v>
                </c:pt>
                <c:pt idx="104">
                  <c:v>16055</c:v>
                </c:pt>
                <c:pt idx="105">
                  <c:v>16908</c:v>
                </c:pt>
                <c:pt idx="106">
                  <c:v>17004</c:v>
                </c:pt>
                <c:pt idx="107">
                  <c:v>17052.5</c:v>
                </c:pt>
                <c:pt idx="108">
                  <c:v>17697</c:v>
                </c:pt>
                <c:pt idx="109">
                  <c:v>17888.5</c:v>
                </c:pt>
                <c:pt idx="110">
                  <c:v>17925.5</c:v>
                </c:pt>
                <c:pt idx="111">
                  <c:v>18817</c:v>
                </c:pt>
              </c:numCache>
            </c:numRef>
          </c:xVal>
          <c:yVal>
            <c:numRef>
              <c:f>Active!$N$21:$N$962</c:f>
              <c:numCache>
                <c:formatCode>General</c:formatCode>
                <c:ptCount val="94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60-4111-A616-94E66D75FB0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Active!$F$21:$F$962</c:f>
              <c:numCache>
                <c:formatCode>General</c:formatCode>
                <c:ptCount val="942"/>
                <c:pt idx="0">
                  <c:v>-78945.5</c:v>
                </c:pt>
                <c:pt idx="1">
                  <c:v>-78002</c:v>
                </c:pt>
                <c:pt idx="2">
                  <c:v>-76355.5</c:v>
                </c:pt>
                <c:pt idx="3">
                  <c:v>-76341</c:v>
                </c:pt>
                <c:pt idx="4">
                  <c:v>-76264.5</c:v>
                </c:pt>
                <c:pt idx="5">
                  <c:v>-42151.5</c:v>
                </c:pt>
                <c:pt idx="6">
                  <c:v>-39492.5</c:v>
                </c:pt>
                <c:pt idx="7">
                  <c:v>-39490</c:v>
                </c:pt>
                <c:pt idx="8">
                  <c:v>-39487.5</c:v>
                </c:pt>
                <c:pt idx="9">
                  <c:v>-39468</c:v>
                </c:pt>
                <c:pt idx="10">
                  <c:v>-39465.5</c:v>
                </c:pt>
                <c:pt idx="11">
                  <c:v>-39458</c:v>
                </c:pt>
                <c:pt idx="12">
                  <c:v>-38745</c:v>
                </c:pt>
                <c:pt idx="13">
                  <c:v>-38617.5</c:v>
                </c:pt>
                <c:pt idx="14">
                  <c:v>-38605.5</c:v>
                </c:pt>
                <c:pt idx="15">
                  <c:v>-38585.5</c:v>
                </c:pt>
                <c:pt idx="16">
                  <c:v>-37747.5</c:v>
                </c:pt>
                <c:pt idx="17">
                  <c:v>-37727.5</c:v>
                </c:pt>
                <c:pt idx="18">
                  <c:v>-36781.5</c:v>
                </c:pt>
                <c:pt idx="19">
                  <c:v>-36715.5</c:v>
                </c:pt>
                <c:pt idx="20">
                  <c:v>-35992.5</c:v>
                </c:pt>
                <c:pt idx="21">
                  <c:v>-35975.5</c:v>
                </c:pt>
                <c:pt idx="22">
                  <c:v>-35968.5</c:v>
                </c:pt>
                <c:pt idx="23">
                  <c:v>-35850.5</c:v>
                </c:pt>
                <c:pt idx="24">
                  <c:v>-35091</c:v>
                </c:pt>
                <c:pt idx="25">
                  <c:v>-35090.5</c:v>
                </c:pt>
                <c:pt idx="26">
                  <c:v>-35051.5</c:v>
                </c:pt>
                <c:pt idx="27">
                  <c:v>-35036.5</c:v>
                </c:pt>
                <c:pt idx="28">
                  <c:v>-35034.5</c:v>
                </c:pt>
                <c:pt idx="29">
                  <c:v>-35034.5</c:v>
                </c:pt>
                <c:pt idx="30">
                  <c:v>-35029.5</c:v>
                </c:pt>
                <c:pt idx="31">
                  <c:v>-35027</c:v>
                </c:pt>
                <c:pt idx="32">
                  <c:v>-34975.5</c:v>
                </c:pt>
                <c:pt idx="33">
                  <c:v>-34970.5</c:v>
                </c:pt>
                <c:pt idx="34">
                  <c:v>-34970.5</c:v>
                </c:pt>
                <c:pt idx="35">
                  <c:v>-71</c:v>
                </c:pt>
                <c:pt idx="36">
                  <c:v>-56.5</c:v>
                </c:pt>
                <c:pt idx="37">
                  <c:v>-14.5</c:v>
                </c:pt>
                <c:pt idx="38">
                  <c:v>0</c:v>
                </c:pt>
                <c:pt idx="39">
                  <c:v>2.5</c:v>
                </c:pt>
                <c:pt idx="40">
                  <c:v>2.5</c:v>
                </c:pt>
                <c:pt idx="41">
                  <c:v>5</c:v>
                </c:pt>
                <c:pt idx="42">
                  <c:v>7.5</c:v>
                </c:pt>
                <c:pt idx="43">
                  <c:v>32</c:v>
                </c:pt>
                <c:pt idx="44">
                  <c:v>37</c:v>
                </c:pt>
                <c:pt idx="45">
                  <c:v>155</c:v>
                </c:pt>
                <c:pt idx="46">
                  <c:v>588</c:v>
                </c:pt>
                <c:pt idx="47">
                  <c:v>588</c:v>
                </c:pt>
                <c:pt idx="48">
                  <c:v>821</c:v>
                </c:pt>
                <c:pt idx="49">
                  <c:v>870</c:v>
                </c:pt>
                <c:pt idx="50">
                  <c:v>1627</c:v>
                </c:pt>
                <c:pt idx="51">
                  <c:v>1627</c:v>
                </c:pt>
                <c:pt idx="52">
                  <c:v>1885</c:v>
                </c:pt>
                <c:pt idx="53">
                  <c:v>2640.5</c:v>
                </c:pt>
                <c:pt idx="54">
                  <c:v>2677</c:v>
                </c:pt>
                <c:pt idx="55">
                  <c:v>4419</c:v>
                </c:pt>
                <c:pt idx="56">
                  <c:v>5159</c:v>
                </c:pt>
                <c:pt idx="57">
                  <c:v>5303.5</c:v>
                </c:pt>
                <c:pt idx="58">
                  <c:v>5374.5</c:v>
                </c:pt>
                <c:pt idx="59">
                  <c:v>5375</c:v>
                </c:pt>
                <c:pt idx="60">
                  <c:v>6230</c:v>
                </c:pt>
                <c:pt idx="61">
                  <c:v>6235</c:v>
                </c:pt>
                <c:pt idx="62">
                  <c:v>6235</c:v>
                </c:pt>
                <c:pt idx="63">
                  <c:v>6252</c:v>
                </c:pt>
                <c:pt idx="64">
                  <c:v>7052</c:v>
                </c:pt>
                <c:pt idx="65">
                  <c:v>7052.5</c:v>
                </c:pt>
                <c:pt idx="66">
                  <c:v>7115</c:v>
                </c:pt>
                <c:pt idx="67">
                  <c:v>7144</c:v>
                </c:pt>
                <c:pt idx="68">
                  <c:v>7149</c:v>
                </c:pt>
                <c:pt idx="69">
                  <c:v>7203</c:v>
                </c:pt>
                <c:pt idx="70">
                  <c:v>8069.5</c:v>
                </c:pt>
                <c:pt idx="71">
                  <c:v>8070</c:v>
                </c:pt>
                <c:pt idx="72">
                  <c:v>8994.5</c:v>
                </c:pt>
                <c:pt idx="73">
                  <c:v>9702</c:v>
                </c:pt>
                <c:pt idx="74">
                  <c:v>9805.5</c:v>
                </c:pt>
                <c:pt idx="75">
                  <c:v>9833</c:v>
                </c:pt>
                <c:pt idx="76">
                  <c:v>9864.5</c:v>
                </c:pt>
                <c:pt idx="77">
                  <c:v>11554</c:v>
                </c:pt>
                <c:pt idx="78">
                  <c:v>11604.5</c:v>
                </c:pt>
                <c:pt idx="79">
                  <c:v>11605</c:v>
                </c:pt>
                <c:pt idx="80">
                  <c:v>11607</c:v>
                </c:pt>
                <c:pt idx="81">
                  <c:v>11725.5</c:v>
                </c:pt>
                <c:pt idx="82">
                  <c:v>11738.5</c:v>
                </c:pt>
                <c:pt idx="83">
                  <c:v>13352</c:v>
                </c:pt>
                <c:pt idx="84">
                  <c:v>13364</c:v>
                </c:pt>
                <c:pt idx="85">
                  <c:v>13364.5</c:v>
                </c:pt>
                <c:pt idx="86">
                  <c:v>13366.5</c:v>
                </c:pt>
                <c:pt idx="87">
                  <c:v>13377.5</c:v>
                </c:pt>
                <c:pt idx="88">
                  <c:v>13380</c:v>
                </c:pt>
                <c:pt idx="89">
                  <c:v>13482</c:v>
                </c:pt>
                <c:pt idx="90">
                  <c:v>13509</c:v>
                </c:pt>
                <c:pt idx="91">
                  <c:v>13516.5</c:v>
                </c:pt>
                <c:pt idx="92">
                  <c:v>14264.5</c:v>
                </c:pt>
                <c:pt idx="93">
                  <c:v>14308</c:v>
                </c:pt>
                <c:pt idx="94">
                  <c:v>14315</c:v>
                </c:pt>
                <c:pt idx="95">
                  <c:v>14414</c:v>
                </c:pt>
                <c:pt idx="96">
                  <c:v>15266</c:v>
                </c:pt>
                <c:pt idx="97">
                  <c:v>15266</c:v>
                </c:pt>
                <c:pt idx="98">
                  <c:v>15266</c:v>
                </c:pt>
                <c:pt idx="99">
                  <c:v>15266</c:v>
                </c:pt>
                <c:pt idx="100">
                  <c:v>15266</c:v>
                </c:pt>
                <c:pt idx="101">
                  <c:v>15470</c:v>
                </c:pt>
                <c:pt idx="102">
                  <c:v>16023.5</c:v>
                </c:pt>
                <c:pt idx="103">
                  <c:v>16038</c:v>
                </c:pt>
                <c:pt idx="104">
                  <c:v>16055</c:v>
                </c:pt>
                <c:pt idx="105">
                  <c:v>16908</c:v>
                </c:pt>
                <c:pt idx="106">
                  <c:v>17004</c:v>
                </c:pt>
                <c:pt idx="107">
                  <c:v>17052.5</c:v>
                </c:pt>
                <c:pt idx="108">
                  <c:v>17697</c:v>
                </c:pt>
                <c:pt idx="109">
                  <c:v>17888.5</c:v>
                </c:pt>
                <c:pt idx="110">
                  <c:v>17925.5</c:v>
                </c:pt>
                <c:pt idx="111">
                  <c:v>18817</c:v>
                </c:pt>
              </c:numCache>
            </c:numRef>
          </c:xVal>
          <c:yVal>
            <c:numRef>
              <c:f>Active!$O$21:$O$962</c:f>
              <c:numCache>
                <c:formatCode>General</c:formatCode>
                <c:ptCount val="942"/>
                <c:pt idx="39">
                  <c:v>-2.3483214646297441E-2</c:v>
                </c:pt>
                <c:pt idx="40">
                  <c:v>-2.3483214646297441E-2</c:v>
                </c:pt>
                <c:pt idx="44">
                  <c:v>-2.3309318113759848E-2</c:v>
                </c:pt>
                <c:pt idx="45">
                  <c:v>-2.2714541567689234E-2</c:v>
                </c:pt>
                <c:pt idx="46">
                  <c:v>-2.0532014072362322E-2</c:v>
                </c:pt>
                <c:pt idx="47">
                  <c:v>-2.0532014072362322E-2</c:v>
                </c:pt>
                <c:pt idx="48">
                  <c:v>-1.9357582417833061E-2</c:v>
                </c:pt>
                <c:pt idx="49">
                  <c:v>-1.9110598936837638E-2</c:v>
                </c:pt>
                <c:pt idx="50">
                  <c:v>-1.5294956179418536E-2</c:v>
                </c:pt>
                <c:pt idx="51">
                  <c:v>-1.5294956179418536E-2</c:v>
                </c:pt>
                <c:pt idx="52">
                  <c:v>-1.399451254478957E-2</c:v>
                </c:pt>
                <c:pt idx="54">
                  <c:v>-1.0002453015230879E-2</c:v>
                </c:pt>
                <c:pt idx="55">
                  <c:v>-1.2219382418833559E-3</c:v>
                </c:pt>
                <c:pt idx="56">
                  <c:v>2.5080163690679481E-3</c:v>
                </c:pt>
                <c:pt idx="57">
                  <c:v>3.2363656140442475E-3</c:v>
                </c:pt>
                <c:pt idx="58">
                  <c:v>3.5942396375274153E-3</c:v>
                </c:pt>
                <c:pt idx="59">
                  <c:v>3.5967598771294088E-3</c:v>
                </c:pt>
                <c:pt idx="60">
                  <c:v>7.906369596539356E-3</c:v>
                </c:pt>
                <c:pt idx="61">
                  <c:v>7.931571992559297E-3</c:v>
                </c:pt>
                <c:pt idx="62">
                  <c:v>7.931571992559297E-3</c:v>
                </c:pt>
                <c:pt idx="63">
                  <c:v>8.0172601390271006E-3</c:v>
                </c:pt>
                <c:pt idx="64">
                  <c:v>1.2049643502217697E-2</c:v>
                </c:pt>
                <c:pt idx="65">
                  <c:v>1.2052163741819687E-2</c:v>
                </c:pt>
                <c:pt idx="66">
                  <c:v>1.2367193692068956E-2</c:v>
                </c:pt>
                <c:pt idx="67">
                  <c:v>1.2513367588984615E-2</c:v>
                </c:pt>
                <c:pt idx="68">
                  <c:v>1.2538569985004556E-2</c:v>
                </c:pt>
                <c:pt idx="69">
                  <c:v>1.2810755862019921E-2</c:v>
                </c:pt>
                <c:pt idx="70">
                  <c:v>1.7178331092275734E-2</c:v>
                </c:pt>
                <c:pt idx="71">
                  <c:v>1.7180851331877731E-2</c:v>
                </c:pt>
                <c:pt idx="72">
                  <c:v>2.1840774355964862E-2</c:v>
                </c:pt>
                <c:pt idx="73">
                  <c:v>2.540691339278655E-2</c:v>
                </c:pt>
                <c:pt idx="74">
                  <c:v>2.5928602990399327E-2</c:v>
                </c:pt>
                <c:pt idx="75">
                  <c:v>2.606721616850901E-2</c:v>
                </c:pt>
                <c:pt idx="76">
                  <c:v>2.6225991263434639E-2</c:v>
                </c:pt>
                <c:pt idx="77">
                  <c:v>3.474188087857278E-2</c:v>
                </c:pt>
                <c:pt idx="78">
                  <c:v>3.499642507837418E-2</c:v>
                </c:pt>
                <c:pt idx="79">
                  <c:v>3.4998945317976177E-2</c:v>
                </c:pt>
                <c:pt idx="80">
                  <c:v>3.5009026276384157E-2</c:v>
                </c:pt>
                <c:pt idx="81">
                  <c:v>3.5606323062056758E-2</c:v>
                </c:pt>
                <c:pt idx="82">
                  <c:v>3.5671849291708607E-2</c:v>
                </c:pt>
                <c:pt idx="83">
                  <c:v>4.3804662487343639E-2</c:v>
                </c:pt>
                <c:pt idx="84">
                  <c:v>4.3865148237791494E-2</c:v>
                </c:pt>
                <c:pt idx="85">
                  <c:v>4.3867668477393491E-2</c:v>
                </c:pt>
                <c:pt idx="86">
                  <c:v>4.3877749435801465E-2</c:v>
                </c:pt>
                <c:pt idx="87">
                  <c:v>4.3933194707045341E-2</c:v>
                </c:pt>
                <c:pt idx="88">
                  <c:v>4.3945795905055311E-2</c:v>
                </c:pt>
                <c:pt idx="89">
                  <c:v>4.4459924783862119E-2</c:v>
                </c:pt>
                <c:pt idx="90">
                  <c:v>4.4596017722369798E-2</c:v>
                </c:pt>
                <c:pt idx="91">
                  <c:v>4.4633821316399709E-2</c:v>
                </c:pt>
                <c:pt idx="92">
                  <c:v>4.8404099760982915E-2</c:v>
                </c:pt>
                <c:pt idx="93">
                  <c:v>4.8623360606356407E-2</c:v>
                </c:pt>
                <c:pt idx="94">
                  <c:v>4.8658643960784322E-2</c:v>
                </c:pt>
                <c:pt idx="95">
                  <c:v>4.9157651401979162E-2</c:v>
                </c:pt>
                <c:pt idx="96">
                  <c:v>5.3452139683777149E-2</c:v>
                </c:pt>
                <c:pt idx="97">
                  <c:v>5.3452139683777149E-2</c:v>
                </c:pt>
                <c:pt idx="98">
                  <c:v>5.3452139683777149E-2</c:v>
                </c:pt>
                <c:pt idx="99">
                  <c:v>5.3452139683777149E-2</c:v>
                </c:pt>
                <c:pt idx="100">
                  <c:v>5.3452139683777149E-2</c:v>
                </c:pt>
                <c:pt idx="101">
                  <c:v>5.448039744139075E-2</c:v>
                </c:pt>
                <c:pt idx="102">
                  <c:v>5.7270302680798239E-2</c:v>
                </c:pt>
                <c:pt idx="103">
                  <c:v>5.7343389629256065E-2</c:v>
                </c:pt>
                <c:pt idx="104">
                  <c:v>5.7429077775723876E-2</c:v>
                </c:pt>
                <c:pt idx="105">
                  <c:v>6.1728606536725843E-2</c:v>
                </c:pt>
                <c:pt idx="106">
                  <c:v>6.2212492540308716E-2</c:v>
                </c:pt>
                <c:pt idx="107">
                  <c:v>6.2456955781702149E-2</c:v>
                </c:pt>
                <c:pt idx="108">
                  <c:v>6.5705544628672563E-2</c:v>
                </c:pt>
                <c:pt idx="109">
                  <c:v>6.6670796396236326E-2</c:v>
                </c:pt>
                <c:pt idx="110">
                  <c:v>6.6857294126783873E-2</c:v>
                </c:pt>
                <c:pt idx="111">
                  <c:v>7.1350881337139405E-2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60-4111-A616-94E66D75FB0A}"/>
            </c:ext>
          </c:extLst>
        </c:ser>
        <c:ser>
          <c:idx val="8"/>
          <c:order val="8"/>
          <c:tx>
            <c:strRef>
              <c:f>Active!$U$1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Active!$T$2:$T$16</c:f>
              <c:numCache>
                <c:formatCode>General</c:formatCode>
                <c:ptCount val="15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</c:numCache>
            </c:numRef>
          </c:xVal>
          <c:yVal>
            <c:numRef>
              <c:f>Active!$U$2:$U$16</c:f>
              <c:numCache>
                <c:formatCode>General</c:formatCode>
                <c:ptCount val="15"/>
                <c:pt idx="0">
                  <c:v>9.3285683742138346E-4</c:v>
                </c:pt>
                <c:pt idx="1">
                  <c:v>1.6948052406640002E-3</c:v>
                </c:pt>
                <c:pt idx="2">
                  <c:v>2.8297867759818187E-3</c:v>
                </c:pt>
                <c:pt idx="3">
                  <c:v>4.3378014433748391E-3</c:v>
                </c:pt>
                <c:pt idx="4">
                  <c:v>6.2188492428430601E-3</c:v>
                </c:pt>
                <c:pt idx="5">
                  <c:v>8.4729301743864827E-3</c:v>
                </c:pt>
                <c:pt idx="6">
                  <c:v>1.1100044238005109E-2</c:v>
                </c:pt>
                <c:pt idx="7">
                  <c:v>1.4100191433698936E-2</c:v>
                </c:pt>
                <c:pt idx="8">
                  <c:v>1.7473371761467963E-2</c:v>
                </c:pt>
                <c:pt idx="9">
                  <c:v>2.1219585221312193E-2</c:v>
                </c:pt>
                <c:pt idx="10">
                  <c:v>2.533883181323162E-2</c:v>
                </c:pt>
                <c:pt idx="11">
                  <c:v>2.9831111537226257E-2</c:v>
                </c:pt>
                <c:pt idx="12">
                  <c:v>3.4696424393296094E-2</c:v>
                </c:pt>
                <c:pt idx="13">
                  <c:v>3.993477038144113E-2</c:v>
                </c:pt>
                <c:pt idx="14">
                  <c:v>4.5546149501661366E-2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560-4111-A616-94E66D75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648144"/>
        <c:axId val="1"/>
      </c:scatterChart>
      <c:valAx>
        <c:axId val="547648144"/>
        <c:scaling>
          <c:orientation val="minMax"/>
          <c:min val="-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1751325201998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475935828877004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648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012496432598331"/>
          <c:y val="0.92097264437689974"/>
          <c:w val="0.8431387520410215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LL Com - O-C Diagr.</a:t>
            </a:r>
          </a:p>
        </c:rich>
      </c:tx>
      <c:layout>
        <c:manualLayout>
          <c:xMode val="edge"/>
          <c:yMode val="edge"/>
          <c:x val="0.36121033803158947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02504398444797"/>
          <c:y val="0.14545497589659059"/>
          <c:w val="0.79181563457069004"/>
          <c:h val="0.63333520754973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Active!$F$21:$F$962</c:f>
              <c:numCache>
                <c:formatCode>General</c:formatCode>
                <c:ptCount val="942"/>
                <c:pt idx="0">
                  <c:v>-78945.5</c:v>
                </c:pt>
                <c:pt idx="1">
                  <c:v>-78002</c:v>
                </c:pt>
                <c:pt idx="2">
                  <c:v>-76355.5</c:v>
                </c:pt>
                <c:pt idx="3">
                  <c:v>-76341</c:v>
                </c:pt>
                <c:pt idx="4">
                  <c:v>-76264.5</c:v>
                </c:pt>
                <c:pt idx="5">
                  <c:v>-42151.5</c:v>
                </c:pt>
                <c:pt idx="6">
                  <c:v>-39492.5</c:v>
                </c:pt>
                <c:pt idx="7">
                  <c:v>-39490</c:v>
                </c:pt>
                <c:pt idx="8">
                  <c:v>-39487.5</c:v>
                </c:pt>
                <c:pt idx="9">
                  <c:v>-39468</c:v>
                </c:pt>
                <c:pt idx="10">
                  <c:v>-39465.5</c:v>
                </c:pt>
                <c:pt idx="11">
                  <c:v>-39458</c:v>
                </c:pt>
                <c:pt idx="12">
                  <c:v>-38745</c:v>
                </c:pt>
                <c:pt idx="13">
                  <c:v>-38617.5</c:v>
                </c:pt>
                <c:pt idx="14">
                  <c:v>-38605.5</c:v>
                </c:pt>
                <c:pt idx="15">
                  <c:v>-38585.5</c:v>
                </c:pt>
                <c:pt idx="16">
                  <c:v>-37747.5</c:v>
                </c:pt>
                <c:pt idx="17">
                  <c:v>-37727.5</c:v>
                </c:pt>
                <c:pt idx="18">
                  <c:v>-36781.5</c:v>
                </c:pt>
                <c:pt idx="19">
                  <c:v>-36715.5</c:v>
                </c:pt>
                <c:pt idx="20">
                  <c:v>-35992.5</c:v>
                </c:pt>
                <c:pt idx="21">
                  <c:v>-35975.5</c:v>
                </c:pt>
                <c:pt idx="22">
                  <c:v>-35968.5</c:v>
                </c:pt>
                <c:pt idx="23">
                  <c:v>-35850.5</c:v>
                </c:pt>
                <c:pt idx="24">
                  <c:v>-35091</c:v>
                </c:pt>
                <c:pt idx="25">
                  <c:v>-35090.5</c:v>
                </c:pt>
                <c:pt idx="26">
                  <c:v>-35051.5</c:v>
                </c:pt>
                <c:pt idx="27">
                  <c:v>-35036.5</c:v>
                </c:pt>
                <c:pt idx="28">
                  <c:v>-35034.5</c:v>
                </c:pt>
                <c:pt idx="29">
                  <c:v>-35034.5</c:v>
                </c:pt>
                <c:pt idx="30">
                  <c:v>-35029.5</c:v>
                </c:pt>
                <c:pt idx="31">
                  <c:v>-35027</c:v>
                </c:pt>
                <c:pt idx="32">
                  <c:v>-34975.5</c:v>
                </c:pt>
                <c:pt idx="33">
                  <c:v>-34970.5</c:v>
                </c:pt>
                <c:pt idx="34">
                  <c:v>-34970.5</c:v>
                </c:pt>
                <c:pt idx="35">
                  <c:v>-71</c:v>
                </c:pt>
                <c:pt idx="36">
                  <c:v>-56.5</c:v>
                </c:pt>
                <c:pt idx="37">
                  <c:v>-14.5</c:v>
                </c:pt>
                <c:pt idx="38">
                  <c:v>0</c:v>
                </c:pt>
                <c:pt idx="39">
                  <c:v>2.5</c:v>
                </c:pt>
                <c:pt idx="40">
                  <c:v>2.5</c:v>
                </c:pt>
                <c:pt idx="41">
                  <c:v>5</c:v>
                </c:pt>
                <c:pt idx="42">
                  <c:v>7.5</c:v>
                </c:pt>
                <c:pt idx="43">
                  <c:v>32</c:v>
                </c:pt>
                <c:pt idx="44">
                  <c:v>37</c:v>
                </c:pt>
                <c:pt idx="45">
                  <c:v>155</c:v>
                </c:pt>
                <c:pt idx="46">
                  <c:v>588</c:v>
                </c:pt>
                <c:pt idx="47">
                  <c:v>588</c:v>
                </c:pt>
                <c:pt idx="48">
                  <c:v>821</c:v>
                </c:pt>
                <c:pt idx="49">
                  <c:v>870</c:v>
                </c:pt>
                <c:pt idx="50">
                  <c:v>1627</c:v>
                </c:pt>
                <c:pt idx="51">
                  <c:v>1627</c:v>
                </c:pt>
                <c:pt idx="52">
                  <c:v>1885</c:v>
                </c:pt>
                <c:pt idx="53">
                  <c:v>2640.5</c:v>
                </c:pt>
                <c:pt idx="54">
                  <c:v>2677</c:v>
                </c:pt>
                <c:pt idx="55">
                  <c:v>4419</c:v>
                </c:pt>
                <c:pt idx="56">
                  <c:v>5159</c:v>
                </c:pt>
                <c:pt idx="57">
                  <c:v>5303.5</c:v>
                </c:pt>
                <c:pt idx="58">
                  <c:v>5374.5</c:v>
                </c:pt>
                <c:pt idx="59">
                  <c:v>5375</c:v>
                </c:pt>
                <c:pt idx="60">
                  <c:v>6230</c:v>
                </c:pt>
                <c:pt idx="61">
                  <c:v>6235</c:v>
                </c:pt>
                <c:pt idx="62">
                  <c:v>6235</c:v>
                </c:pt>
                <c:pt idx="63">
                  <c:v>6252</c:v>
                </c:pt>
                <c:pt idx="64">
                  <c:v>7052</c:v>
                </c:pt>
                <c:pt idx="65">
                  <c:v>7052.5</c:v>
                </c:pt>
                <c:pt idx="66">
                  <c:v>7115</c:v>
                </c:pt>
                <c:pt idx="67">
                  <c:v>7144</c:v>
                </c:pt>
                <c:pt idx="68">
                  <c:v>7149</c:v>
                </c:pt>
                <c:pt idx="69">
                  <c:v>7203</c:v>
                </c:pt>
                <c:pt idx="70">
                  <c:v>8069.5</c:v>
                </c:pt>
                <c:pt idx="71">
                  <c:v>8070</c:v>
                </c:pt>
                <c:pt idx="72">
                  <c:v>8994.5</c:v>
                </c:pt>
                <c:pt idx="73">
                  <c:v>9702</c:v>
                </c:pt>
                <c:pt idx="74">
                  <c:v>9805.5</c:v>
                </c:pt>
                <c:pt idx="75">
                  <c:v>9833</c:v>
                </c:pt>
                <c:pt idx="76">
                  <c:v>9864.5</c:v>
                </c:pt>
                <c:pt idx="77">
                  <c:v>11554</c:v>
                </c:pt>
                <c:pt idx="78">
                  <c:v>11604.5</c:v>
                </c:pt>
                <c:pt idx="79">
                  <c:v>11605</c:v>
                </c:pt>
                <c:pt idx="80">
                  <c:v>11607</c:v>
                </c:pt>
                <c:pt idx="81">
                  <c:v>11725.5</c:v>
                </c:pt>
                <c:pt idx="82">
                  <c:v>11738.5</c:v>
                </c:pt>
                <c:pt idx="83">
                  <c:v>13352</c:v>
                </c:pt>
                <c:pt idx="84">
                  <c:v>13364</c:v>
                </c:pt>
                <c:pt idx="85">
                  <c:v>13364.5</c:v>
                </c:pt>
                <c:pt idx="86">
                  <c:v>13366.5</c:v>
                </c:pt>
                <c:pt idx="87">
                  <c:v>13377.5</c:v>
                </c:pt>
                <c:pt idx="88">
                  <c:v>13380</c:v>
                </c:pt>
                <c:pt idx="89">
                  <c:v>13482</c:v>
                </c:pt>
                <c:pt idx="90">
                  <c:v>13509</c:v>
                </c:pt>
                <c:pt idx="91">
                  <c:v>13516.5</c:v>
                </c:pt>
                <c:pt idx="92">
                  <c:v>14264.5</c:v>
                </c:pt>
                <c:pt idx="93">
                  <c:v>14308</c:v>
                </c:pt>
                <c:pt idx="94">
                  <c:v>14315</c:v>
                </c:pt>
                <c:pt idx="95">
                  <c:v>14414</c:v>
                </c:pt>
                <c:pt idx="96">
                  <c:v>15266</c:v>
                </c:pt>
                <c:pt idx="97">
                  <c:v>15266</c:v>
                </c:pt>
                <c:pt idx="98">
                  <c:v>15266</c:v>
                </c:pt>
                <c:pt idx="99">
                  <c:v>15266</c:v>
                </c:pt>
                <c:pt idx="100">
                  <c:v>15266</c:v>
                </c:pt>
                <c:pt idx="101">
                  <c:v>15470</c:v>
                </c:pt>
                <c:pt idx="102">
                  <c:v>16023.5</c:v>
                </c:pt>
                <c:pt idx="103">
                  <c:v>16038</c:v>
                </c:pt>
                <c:pt idx="104">
                  <c:v>16055</c:v>
                </c:pt>
                <c:pt idx="105">
                  <c:v>16908</c:v>
                </c:pt>
                <c:pt idx="106">
                  <c:v>17004</c:v>
                </c:pt>
                <c:pt idx="107">
                  <c:v>17052.5</c:v>
                </c:pt>
                <c:pt idx="108">
                  <c:v>17697</c:v>
                </c:pt>
                <c:pt idx="109">
                  <c:v>17888.5</c:v>
                </c:pt>
                <c:pt idx="110">
                  <c:v>17925.5</c:v>
                </c:pt>
                <c:pt idx="111">
                  <c:v>18817</c:v>
                </c:pt>
              </c:numCache>
            </c:numRef>
          </c:xVal>
          <c:yVal>
            <c:numRef>
              <c:f>Active!$H$21:$H$962</c:f>
              <c:numCache>
                <c:formatCode>General</c:formatCode>
                <c:ptCount val="942"/>
                <c:pt idx="0">
                  <c:v>-5.6231250000564614E-2</c:v>
                </c:pt>
                <c:pt idx="1">
                  <c:v>-1.517500000045402E-2</c:v>
                </c:pt>
                <c:pt idx="2">
                  <c:v>-2.0606250000128057E-2</c:v>
                </c:pt>
                <c:pt idx="3">
                  <c:v>9.6162499998172279E-2</c:v>
                </c:pt>
                <c:pt idx="4">
                  <c:v>-4.2643749999115244E-2</c:v>
                </c:pt>
                <c:pt idx="5">
                  <c:v>-7.5624999590218067E-4</c:v>
                </c:pt>
                <c:pt idx="6">
                  <c:v>-4.5093750006344635E-2</c:v>
                </c:pt>
                <c:pt idx="7">
                  <c:v>-6.1374999997497071E-2</c:v>
                </c:pt>
                <c:pt idx="8">
                  <c:v>-2.9656250000698492E-2</c:v>
                </c:pt>
                <c:pt idx="9">
                  <c:v>-5.1449999999022111E-2</c:v>
                </c:pt>
                <c:pt idx="10">
                  <c:v>-3.1731250004668254E-2</c:v>
                </c:pt>
                <c:pt idx="11">
                  <c:v>-6.7575000000942964E-2</c:v>
                </c:pt>
                <c:pt idx="12">
                  <c:v>-3.1187499997031409E-2</c:v>
                </c:pt>
                <c:pt idx="13">
                  <c:v>-4.9531249998835847E-2</c:v>
                </c:pt>
                <c:pt idx="14">
                  <c:v>-3.4812499943654984E-3</c:v>
                </c:pt>
                <c:pt idx="15">
                  <c:v>-2.9731249996984843E-2</c:v>
                </c:pt>
                <c:pt idx="16">
                  <c:v>-4.8406250003608875E-2</c:v>
                </c:pt>
                <c:pt idx="17">
                  <c:v>-5.4656249994877726E-2</c:v>
                </c:pt>
                <c:pt idx="18">
                  <c:v>-5.9881250002945308E-2</c:v>
                </c:pt>
                <c:pt idx="19">
                  <c:v>-3.4106250001059379E-2</c:v>
                </c:pt>
                <c:pt idx="20">
                  <c:v>-5.8843750004598405E-2</c:v>
                </c:pt>
                <c:pt idx="21">
                  <c:v>-7.8356250000069849E-2</c:v>
                </c:pt>
                <c:pt idx="22">
                  <c:v>-7.5743749999674037E-2</c:v>
                </c:pt>
                <c:pt idx="23">
                  <c:v>-7.4418750002223533E-2</c:v>
                </c:pt>
                <c:pt idx="24">
                  <c:v>-3.7462499996763654E-2</c:v>
                </c:pt>
                <c:pt idx="25">
                  <c:v>-7.1918749999895226E-2</c:v>
                </c:pt>
                <c:pt idx="26">
                  <c:v>-8.5506249997706618E-2</c:v>
                </c:pt>
                <c:pt idx="27">
                  <c:v>-6.4193749996775296E-2</c:v>
                </c:pt>
                <c:pt idx="28">
                  <c:v>-8.2018750006682239E-2</c:v>
                </c:pt>
                <c:pt idx="29">
                  <c:v>-6.8018750003830064E-2</c:v>
                </c:pt>
                <c:pt idx="30">
                  <c:v>-7.4581250002665911E-2</c:v>
                </c:pt>
                <c:pt idx="31">
                  <c:v>-6.5862499999639113E-2</c:v>
                </c:pt>
                <c:pt idx="32">
                  <c:v>-7.9856250005832408E-2</c:v>
                </c:pt>
                <c:pt idx="33">
                  <c:v>-8.5418750000826549E-2</c:v>
                </c:pt>
                <c:pt idx="34">
                  <c:v>-6.3418750003620517E-2</c:v>
                </c:pt>
                <c:pt idx="35">
                  <c:v>2.1875000020372681E-3</c:v>
                </c:pt>
                <c:pt idx="36">
                  <c:v>-1.4375000318977982E-4</c:v>
                </c:pt>
                <c:pt idx="37">
                  <c:v>1.2312500039115548E-3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05-413D-8AC8-9260B4B5EE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40">
                    <c:v>0</c:v>
                  </c:pt>
                  <c:pt idx="44">
                    <c:v>0</c:v>
                  </c:pt>
                  <c:pt idx="46">
                    <c:v>1.1000000000000001E-3</c:v>
                  </c:pt>
                  <c:pt idx="47">
                    <c:v>1.1000000000000001E-3</c:v>
                  </c:pt>
                  <c:pt idx="48">
                    <c:v>1.5E-3</c:v>
                  </c:pt>
                  <c:pt idx="49">
                    <c:v>1.6999999999999999E-3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4.0000000000000002E-4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8.9999999999999998E-4</c:v>
                  </c:pt>
                  <c:pt idx="58">
                    <c:v>2.2000000000000001E-3</c:v>
                  </c:pt>
                  <c:pt idx="59">
                    <c:v>1E-3</c:v>
                  </c:pt>
                  <c:pt idx="60">
                    <c:v>8.0000000000000004E-4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40">
                    <c:v>0</c:v>
                  </c:pt>
                  <c:pt idx="44">
                    <c:v>0</c:v>
                  </c:pt>
                  <c:pt idx="46">
                    <c:v>1.1000000000000001E-3</c:v>
                  </c:pt>
                  <c:pt idx="47">
                    <c:v>1.1000000000000001E-3</c:v>
                  </c:pt>
                  <c:pt idx="48">
                    <c:v>1.5E-3</c:v>
                  </c:pt>
                  <c:pt idx="49">
                    <c:v>1.6999999999999999E-3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1E-4</c:v>
                  </c:pt>
                  <c:pt idx="54">
                    <c:v>4.0000000000000002E-4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8.9999999999999998E-4</c:v>
                  </c:pt>
                  <c:pt idx="58">
                    <c:v>2.2000000000000001E-3</c:v>
                  </c:pt>
                  <c:pt idx="59">
                    <c:v>1E-3</c:v>
                  </c:pt>
                  <c:pt idx="6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Active!$F$21:$F$962</c:f>
              <c:numCache>
                <c:formatCode>General</c:formatCode>
                <c:ptCount val="942"/>
                <c:pt idx="0">
                  <c:v>-78945.5</c:v>
                </c:pt>
                <c:pt idx="1">
                  <c:v>-78002</c:v>
                </c:pt>
                <c:pt idx="2">
                  <c:v>-76355.5</c:v>
                </c:pt>
                <c:pt idx="3">
                  <c:v>-76341</c:v>
                </c:pt>
                <c:pt idx="4">
                  <c:v>-76264.5</c:v>
                </c:pt>
                <c:pt idx="5">
                  <c:v>-42151.5</c:v>
                </c:pt>
                <c:pt idx="6">
                  <c:v>-39492.5</c:v>
                </c:pt>
                <c:pt idx="7">
                  <c:v>-39490</c:v>
                </c:pt>
                <c:pt idx="8">
                  <c:v>-39487.5</c:v>
                </c:pt>
                <c:pt idx="9">
                  <c:v>-39468</c:v>
                </c:pt>
                <c:pt idx="10">
                  <c:v>-39465.5</c:v>
                </c:pt>
                <c:pt idx="11">
                  <c:v>-39458</c:v>
                </c:pt>
                <c:pt idx="12">
                  <c:v>-38745</c:v>
                </c:pt>
                <c:pt idx="13">
                  <c:v>-38617.5</c:v>
                </c:pt>
                <c:pt idx="14">
                  <c:v>-38605.5</c:v>
                </c:pt>
                <c:pt idx="15">
                  <c:v>-38585.5</c:v>
                </c:pt>
                <c:pt idx="16">
                  <c:v>-37747.5</c:v>
                </c:pt>
                <c:pt idx="17">
                  <c:v>-37727.5</c:v>
                </c:pt>
                <c:pt idx="18">
                  <c:v>-36781.5</c:v>
                </c:pt>
                <c:pt idx="19">
                  <c:v>-36715.5</c:v>
                </c:pt>
                <c:pt idx="20">
                  <c:v>-35992.5</c:v>
                </c:pt>
                <c:pt idx="21">
                  <c:v>-35975.5</c:v>
                </c:pt>
                <c:pt idx="22">
                  <c:v>-35968.5</c:v>
                </c:pt>
                <c:pt idx="23">
                  <c:v>-35850.5</c:v>
                </c:pt>
                <c:pt idx="24">
                  <c:v>-35091</c:v>
                </c:pt>
                <c:pt idx="25">
                  <c:v>-35090.5</c:v>
                </c:pt>
                <c:pt idx="26">
                  <c:v>-35051.5</c:v>
                </c:pt>
                <c:pt idx="27">
                  <c:v>-35036.5</c:v>
                </c:pt>
                <c:pt idx="28">
                  <c:v>-35034.5</c:v>
                </c:pt>
                <c:pt idx="29">
                  <c:v>-35034.5</c:v>
                </c:pt>
                <c:pt idx="30">
                  <c:v>-35029.5</c:v>
                </c:pt>
                <c:pt idx="31">
                  <c:v>-35027</c:v>
                </c:pt>
                <c:pt idx="32">
                  <c:v>-34975.5</c:v>
                </c:pt>
                <c:pt idx="33">
                  <c:v>-34970.5</c:v>
                </c:pt>
                <c:pt idx="34">
                  <c:v>-34970.5</c:v>
                </c:pt>
                <c:pt idx="35">
                  <c:v>-71</c:v>
                </c:pt>
                <c:pt idx="36">
                  <c:v>-56.5</c:v>
                </c:pt>
                <c:pt idx="37">
                  <c:v>-14.5</c:v>
                </c:pt>
                <c:pt idx="38">
                  <c:v>0</c:v>
                </c:pt>
                <c:pt idx="39">
                  <c:v>2.5</c:v>
                </c:pt>
                <c:pt idx="40">
                  <c:v>2.5</c:v>
                </c:pt>
                <c:pt idx="41">
                  <c:v>5</c:v>
                </c:pt>
                <c:pt idx="42">
                  <c:v>7.5</c:v>
                </c:pt>
                <c:pt idx="43">
                  <c:v>32</c:v>
                </c:pt>
                <c:pt idx="44">
                  <c:v>37</c:v>
                </c:pt>
                <c:pt idx="45">
                  <c:v>155</c:v>
                </c:pt>
                <c:pt idx="46">
                  <c:v>588</c:v>
                </c:pt>
                <c:pt idx="47">
                  <c:v>588</c:v>
                </c:pt>
                <c:pt idx="48">
                  <c:v>821</c:v>
                </c:pt>
                <c:pt idx="49">
                  <c:v>870</c:v>
                </c:pt>
                <c:pt idx="50">
                  <c:v>1627</c:v>
                </c:pt>
                <c:pt idx="51">
                  <c:v>1627</c:v>
                </c:pt>
                <c:pt idx="52">
                  <c:v>1885</c:v>
                </c:pt>
                <c:pt idx="53">
                  <c:v>2640.5</c:v>
                </c:pt>
                <c:pt idx="54">
                  <c:v>2677</c:v>
                </c:pt>
                <c:pt idx="55">
                  <c:v>4419</c:v>
                </c:pt>
                <c:pt idx="56">
                  <c:v>5159</c:v>
                </c:pt>
                <c:pt idx="57">
                  <c:v>5303.5</c:v>
                </c:pt>
                <c:pt idx="58">
                  <c:v>5374.5</c:v>
                </c:pt>
                <c:pt idx="59">
                  <c:v>5375</c:v>
                </c:pt>
                <c:pt idx="60">
                  <c:v>6230</c:v>
                </c:pt>
                <c:pt idx="61">
                  <c:v>6235</c:v>
                </c:pt>
                <c:pt idx="62">
                  <c:v>6235</c:v>
                </c:pt>
                <c:pt idx="63">
                  <c:v>6252</c:v>
                </c:pt>
                <c:pt idx="64">
                  <c:v>7052</c:v>
                </c:pt>
                <c:pt idx="65">
                  <c:v>7052.5</c:v>
                </c:pt>
                <c:pt idx="66">
                  <c:v>7115</c:v>
                </c:pt>
                <c:pt idx="67">
                  <c:v>7144</c:v>
                </c:pt>
                <c:pt idx="68">
                  <c:v>7149</c:v>
                </c:pt>
                <c:pt idx="69">
                  <c:v>7203</c:v>
                </c:pt>
                <c:pt idx="70">
                  <c:v>8069.5</c:v>
                </c:pt>
                <c:pt idx="71">
                  <c:v>8070</c:v>
                </c:pt>
                <c:pt idx="72">
                  <c:v>8994.5</c:v>
                </c:pt>
                <c:pt idx="73">
                  <c:v>9702</c:v>
                </c:pt>
                <c:pt idx="74">
                  <c:v>9805.5</c:v>
                </c:pt>
                <c:pt idx="75">
                  <c:v>9833</c:v>
                </c:pt>
                <c:pt idx="76">
                  <c:v>9864.5</c:v>
                </c:pt>
                <c:pt idx="77">
                  <c:v>11554</c:v>
                </c:pt>
                <c:pt idx="78">
                  <c:v>11604.5</c:v>
                </c:pt>
                <c:pt idx="79">
                  <c:v>11605</c:v>
                </c:pt>
                <c:pt idx="80">
                  <c:v>11607</c:v>
                </c:pt>
                <c:pt idx="81">
                  <c:v>11725.5</c:v>
                </c:pt>
                <c:pt idx="82">
                  <c:v>11738.5</c:v>
                </c:pt>
                <c:pt idx="83">
                  <c:v>13352</c:v>
                </c:pt>
                <c:pt idx="84">
                  <c:v>13364</c:v>
                </c:pt>
                <c:pt idx="85">
                  <c:v>13364.5</c:v>
                </c:pt>
                <c:pt idx="86">
                  <c:v>13366.5</c:v>
                </c:pt>
                <c:pt idx="87">
                  <c:v>13377.5</c:v>
                </c:pt>
                <c:pt idx="88">
                  <c:v>13380</c:v>
                </c:pt>
                <c:pt idx="89">
                  <c:v>13482</c:v>
                </c:pt>
                <c:pt idx="90">
                  <c:v>13509</c:v>
                </c:pt>
                <c:pt idx="91">
                  <c:v>13516.5</c:v>
                </c:pt>
                <c:pt idx="92">
                  <c:v>14264.5</c:v>
                </c:pt>
                <c:pt idx="93">
                  <c:v>14308</c:v>
                </c:pt>
                <c:pt idx="94">
                  <c:v>14315</c:v>
                </c:pt>
                <c:pt idx="95">
                  <c:v>14414</c:v>
                </c:pt>
                <c:pt idx="96">
                  <c:v>15266</c:v>
                </c:pt>
                <c:pt idx="97">
                  <c:v>15266</c:v>
                </c:pt>
                <c:pt idx="98">
                  <c:v>15266</c:v>
                </c:pt>
                <c:pt idx="99">
                  <c:v>15266</c:v>
                </c:pt>
                <c:pt idx="100">
                  <c:v>15266</c:v>
                </c:pt>
                <c:pt idx="101">
                  <c:v>15470</c:v>
                </c:pt>
                <c:pt idx="102">
                  <c:v>16023.5</c:v>
                </c:pt>
                <c:pt idx="103">
                  <c:v>16038</c:v>
                </c:pt>
                <c:pt idx="104">
                  <c:v>16055</c:v>
                </c:pt>
                <c:pt idx="105">
                  <c:v>16908</c:v>
                </c:pt>
                <c:pt idx="106">
                  <c:v>17004</c:v>
                </c:pt>
                <c:pt idx="107">
                  <c:v>17052.5</c:v>
                </c:pt>
                <c:pt idx="108">
                  <c:v>17697</c:v>
                </c:pt>
                <c:pt idx="109">
                  <c:v>17888.5</c:v>
                </c:pt>
                <c:pt idx="110">
                  <c:v>17925.5</c:v>
                </c:pt>
                <c:pt idx="111">
                  <c:v>18817</c:v>
                </c:pt>
              </c:numCache>
            </c:numRef>
          </c:xVal>
          <c:yVal>
            <c:numRef>
              <c:f>Active!$I$21:$I$962</c:f>
              <c:numCache>
                <c:formatCode>General</c:formatCode>
                <c:ptCount val="942"/>
                <c:pt idx="52">
                  <c:v>3.9374999978463165E-3</c:v>
                </c:pt>
                <c:pt idx="55">
                  <c:v>5.6624999997438863E-3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05-413D-8AC8-9260B4B5EE8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Active!$F$21:$F$962</c:f>
              <c:numCache>
                <c:formatCode>General</c:formatCode>
                <c:ptCount val="942"/>
                <c:pt idx="0">
                  <c:v>-78945.5</c:v>
                </c:pt>
                <c:pt idx="1">
                  <c:v>-78002</c:v>
                </c:pt>
                <c:pt idx="2">
                  <c:v>-76355.5</c:v>
                </c:pt>
                <c:pt idx="3">
                  <c:v>-76341</c:v>
                </c:pt>
                <c:pt idx="4">
                  <c:v>-76264.5</c:v>
                </c:pt>
                <c:pt idx="5">
                  <c:v>-42151.5</c:v>
                </c:pt>
                <c:pt idx="6">
                  <c:v>-39492.5</c:v>
                </c:pt>
                <c:pt idx="7">
                  <c:v>-39490</c:v>
                </c:pt>
                <c:pt idx="8">
                  <c:v>-39487.5</c:v>
                </c:pt>
                <c:pt idx="9">
                  <c:v>-39468</c:v>
                </c:pt>
                <c:pt idx="10">
                  <c:v>-39465.5</c:v>
                </c:pt>
                <c:pt idx="11">
                  <c:v>-39458</c:v>
                </c:pt>
                <c:pt idx="12">
                  <c:v>-38745</c:v>
                </c:pt>
                <c:pt idx="13">
                  <c:v>-38617.5</c:v>
                </c:pt>
                <c:pt idx="14">
                  <c:v>-38605.5</c:v>
                </c:pt>
                <c:pt idx="15">
                  <c:v>-38585.5</c:v>
                </c:pt>
                <c:pt idx="16">
                  <c:v>-37747.5</c:v>
                </c:pt>
                <c:pt idx="17">
                  <c:v>-37727.5</c:v>
                </c:pt>
                <c:pt idx="18">
                  <c:v>-36781.5</c:v>
                </c:pt>
                <c:pt idx="19">
                  <c:v>-36715.5</c:v>
                </c:pt>
                <c:pt idx="20">
                  <c:v>-35992.5</c:v>
                </c:pt>
                <c:pt idx="21">
                  <c:v>-35975.5</c:v>
                </c:pt>
                <c:pt idx="22">
                  <c:v>-35968.5</c:v>
                </c:pt>
                <c:pt idx="23">
                  <c:v>-35850.5</c:v>
                </c:pt>
                <c:pt idx="24">
                  <c:v>-35091</c:v>
                </c:pt>
                <c:pt idx="25">
                  <c:v>-35090.5</c:v>
                </c:pt>
                <c:pt idx="26">
                  <c:v>-35051.5</c:v>
                </c:pt>
                <c:pt idx="27">
                  <c:v>-35036.5</c:v>
                </c:pt>
                <c:pt idx="28">
                  <c:v>-35034.5</c:v>
                </c:pt>
                <c:pt idx="29">
                  <c:v>-35034.5</c:v>
                </c:pt>
                <c:pt idx="30">
                  <c:v>-35029.5</c:v>
                </c:pt>
                <c:pt idx="31">
                  <c:v>-35027</c:v>
                </c:pt>
                <c:pt idx="32">
                  <c:v>-34975.5</c:v>
                </c:pt>
                <c:pt idx="33">
                  <c:v>-34970.5</c:v>
                </c:pt>
                <c:pt idx="34">
                  <c:v>-34970.5</c:v>
                </c:pt>
                <c:pt idx="35">
                  <c:v>-71</c:v>
                </c:pt>
                <c:pt idx="36">
                  <c:v>-56.5</c:v>
                </c:pt>
                <c:pt idx="37">
                  <c:v>-14.5</c:v>
                </c:pt>
                <c:pt idx="38">
                  <c:v>0</c:v>
                </c:pt>
                <c:pt idx="39">
                  <c:v>2.5</c:v>
                </c:pt>
                <c:pt idx="40">
                  <c:v>2.5</c:v>
                </c:pt>
                <c:pt idx="41">
                  <c:v>5</c:v>
                </c:pt>
                <c:pt idx="42">
                  <c:v>7.5</c:v>
                </c:pt>
                <c:pt idx="43">
                  <c:v>32</c:v>
                </c:pt>
                <c:pt idx="44">
                  <c:v>37</c:v>
                </c:pt>
                <c:pt idx="45">
                  <c:v>155</c:v>
                </c:pt>
                <c:pt idx="46">
                  <c:v>588</c:v>
                </c:pt>
                <c:pt idx="47">
                  <c:v>588</c:v>
                </c:pt>
                <c:pt idx="48">
                  <c:v>821</c:v>
                </c:pt>
                <c:pt idx="49">
                  <c:v>870</c:v>
                </c:pt>
                <c:pt idx="50">
                  <c:v>1627</c:v>
                </c:pt>
                <c:pt idx="51">
                  <c:v>1627</c:v>
                </c:pt>
                <c:pt idx="52">
                  <c:v>1885</c:v>
                </c:pt>
                <c:pt idx="53">
                  <c:v>2640.5</c:v>
                </c:pt>
                <c:pt idx="54">
                  <c:v>2677</c:v>
                </c:pt>
                <c:pt idx="55">
                  <c:v>4419</c:v>
                </c:pt>
                <c:pt idx="56">
                  <c:v>5159</c:v>
                </c:pt>
                <c:pt idx="57">
                  <c:v>5303.5</c:v>
                </c:pt>
                <c:pt idx="58">
                  <c:v>5374.5</c:v>
                </c:pt>
                <c:pt idx="59">
                  <c:v>5375</c:v>
                </c:pt>
                <c:pt idx="60">
                  <c:v>6230</c:v>
                </c:pt>
                <c:pt idx="61">
                  <c:v>6235</c:v>
                </c:pt>
                <c:pt idx="62">
                  <c:v>6235</c:v>
                </c:pt>
                <c:pt idx="63">
                  <c:v>6252</c:v>
                </c:pt>
                <c:pt idx="64">
                  <c:v>7052</c:v>
                </c:pt>
                <c:pt idx="65">
                  <c:v>7052.5</c:v>
                </c:pt>
                <c:pt idx="66">
                  <c:v>7115</c:v>
                </c:pt>
                <c:pt idx="67">
                  <c:v>7144</c:v>
                </c:pt>
                <c:pt idx="68">
                  <c:v>7149</c:v>
                </c:pt>
                <c:pt idx="69">
                  <c:v>7203</c:v>
                </c:pt>
                <c:pt idx="70">
                  <c:v>8069.5</c:v>
                </c:pt>
                <c:pt idx="71">
                  <c:v>8070</c:v>
                </c:pt>
                <c:pt idx="72">
                  <c:v>8994.5</c:v>
                </c:pt>
                <c:pt idx="73">
                  <c:v>9702</c:v>
                </c:pt>
                <c:pt idx="74">
                  <c:v>9805.5</c:v>
                </c:pt>
                <c:pt idx="75">
                  <c:v>9833</c:v>
                </c:pt>
                <c:pt idx="76">
                  <c:v>9864.5</c:v>
                </c:pt>
                <c:pt idx="77">
                  <c:v>11554</c:v>
                </c:pt>
                <c:pt idx="78">
                  <c:v>11604.5</c:v>
                </c:pt>
                <c:pt idx="79">
                  <c:v>11605</c:v>
                </c:pt>
                <c:pt idx="80">
                  <c:v>11607</c:v>
                </c:pt>
                <c:pt idx="81">
                  <c:v>11725.5</c:v>
                </c:pt>
                <c:pt idx="82">
                  <c:v>11738.5</c:v>
                </c:pt>
                <c:pt idx="83">
                  <c:v>13352</c:v>
                </c:pt>
                <c:pt idx="84">
                  <c:v>13364</c:v>
                </c:pt>
                <c:pt idx="85">
                  <c:v>13364.5</c:v>
                </c:pt>
                <c:pt idx="86">
                  <c:v>13366.5</c:v>
                </c:pt>
                <c:pt idx="87">
                  <c:v>13377.5</c:v>
                </c:pt>
                <c:pt idx="88">
                  <c:v>13380</c:v>
                </c:pt>
                <c:pt idx="89">
                  <c:v>13482</c:v>
                </c:pt>
                <c:pt idx="90">
                  <c:v>13509</c:v>
                </c:pt>
                <c:pt idx="91">
                  <c:v>13516.5</c:v>
                </c:pt>
                <c:pt idx="92">
                  <c:v>14264.5</c:v>
                </c:pt>
                <c:pt idx="93">
                  <c:v>14308</c:v>
                </c:pt>
                <c:pt idx="94">
                  <c:v>14315</c:v>
                </c:pt>
                <c:pt idx="95">
                  <c:v>14414</c:v>
                </c:pt>
                <c:pt idx="96">
                  <c:v>15266</c:v>
                </c:pt>
                <c:pt idx="97">
                  <c:v>15266</c:v>
                </c:pt>
                <c:pt idx="98">
                  <c:v>15266</c:v>
                </c:pt>
                <c:pt idx="99">
                  <c:v>15266</c:v>
                </c:pt>
                <c:pt idx="100">
                  <c:v>15266</c:v>
                </c:pt>
                <c:pt idx="101">
                  <c:v>15470</c:v>
                </c:pt>
                <c:pt idx="102">
                  <c:v>16023.5</c:v>
                </c:pt>
                <c:pt idx="103">
                  <c:v>16038</c:v>
                </c:pt>
                <c:pt idx="104">
                  <c:v>16055</c:v>
                </c:pt>
                <c:pt idx="105">
                  <c:v>16908</c:v>
                </c:pt>
                <c:pt idx="106">
                  <c:v>17004</c:v>
                </c:pt>
                <c:pt idx="107">
                  <c:v>17052.5</c:v>
                </c:pt>
                <c:pt idx="108">
                  <c:v>17697</c:v>
                </c:pt>
                <c:pt idx="109">
                  <c:v>17888.5</c:v>
                </c:pt>
                <c:pt idx="110">
                  <c:v>17925.5</c:v>
                </c:pt>
                <c:pt idx="111">
                  <c:v>18817</c:v>
                </c:pt>
              </c:numCache>
            </c:numRef>
          </c:xVal>
          <c:yVal>
            <c:numRef>
              <c:f>Active!$J$21:$J$962</c:f>
              <c:numCache>
                <c:formatCode>General</c:formatCode>
                <c:ptCount val="942"/>
                <c:pt idx="39">
                  <c:v>1.0518749993934762E-2</c:v>
                </c:pt>
                <c:pt idx="40">
                  <c:v>1.0518749993934762E-2</c:v>
                </c:pt>
                <c:pt idx="45">
                  <c:v>-1.1375000030966476E-3</c:v>
                </c:pt>
                <c:pt idx="46">
                  <c:v>-6.5000000176951289E-4</c:v>
                </c:pt>
                <c:pt idx="47">
                  <c:v>-6.5000000176951289E-4</c:v>
                </c:pt>
                <c:pt idx="48">
                  <c:v>5.3750000370200723E-4</c:v>
                </c:pt>
                <c:pt idx="49">
                  <c:v>-5.7499999820720404E-4</c:v>
                </c:pt>
                <c:pt idx="50">
                  <c:v>1.8624999938765541E-3</c:v>
                </c:pt>
                <c:pt idx="51">
                  <c:v>1.8624999938765541E-3</c:v>
                </c:pt>
                <c:pt idx="53">
                  <c:v>-1.2562500050989911E-3</c:v>
                </c:pt>
                <c:pt idx="54">
                  <c:v>3.4374999959254637E-3</c:v>
                </c:pt>
                <c:pt idx="57">
                  <c:v>7.8562499984400347E-3</c:v>
                </c:pt>
                <c:pt idx="58">
                  <c:v>7.9687499965075403E-3</c:v>
                </c:pt>
                <c:pt idx="59">
                  <c:v>9.9124999978812411E-3</c:v>
                </c:pt>
                <c:pt idx="61">
                  <c:v>1.1362500001268927E-2</c:v>
                </c:pt>
                <c:pt idx="66">
                  <c:v>1.3962500001071021E-2</c:v>
                </c:pt>
                <c:pt idx="67">
                  <c:v>1.5299999999115244E-2</c:v>
                </c:pt>
                <c:pt idx="68">
                  <c:v>1.3937499999883585E-2</c:v>
                </c:pt>
                <c:pt idx="72">
                  <c:v>2.2818749996076804E-2</c:v>
                </c:pt>
                <c:pt idx="74">
                  <c:v>2.6681249997636769E-2</c:v>
                </c:pt>
                <c:pt idx="75">
                  <c:v>2.5887499999953434E-2</c:v>
                </c:pt>
                <c:pt idx="78">
                  <c:v>3.4593750002386514E-2</c:v>
                </c:pt>
                <c:pt idx="79">
                  <c:v>3.3237499999813735E-2</c:v>
                </c:pt>
                <c:pt idx="80">
                  <c:v>3.3412500000849832E-2</c:v>
                </c:pt>
                <c:pt idx="84">
                  <c:v>4.2450000000826549E-2</c:v>
                </c:pt>
                <c:pt idx="85">
                  <c:v>4.3193749996135011E-2</c:v>
                </c:pt>
                <c:pt idx="91">
                  <c:v>4.5093749999068677E-2</c:v>
                </c:pt>
                <c:pt idx="93">
                  <c:v>4.8849999999220017E-2</c:v>
                </c:pt>
                <c:pt idx="105">
                  <c:v>6.2750000004598405E-2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05-413D-8AC8-9260B4B5EE8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Active!$F$21:$F$962</c:f>
              <c:numCache>
                <c:formatCode>General</c:formatCode>
                <c:ptCount val="942"/>
                <c:pt idx="0">
                  <c:v>-78945.5</c:v>
                </c:pt>
                <c:pt idx="1">
                  <c:v>-78002</c:v>
                </c:pt>
                <c:pt idx="2">
                  <c:v>-76355.5</c:v>
                </c:pt>
                <c:pt idx="3">
                  <c:v>-76341</c:v>
                </c:pt>
                <c:pt idx="4">
                  <c:v>-76264.5</c:v>
                </c:pt>
                <c:pt idx="5">
                  <c:v>-42151.5</c:v>
                </c:pt>
                <c:pt idx="6">
                  <c:v>-39492.5</c:v>
                </c:pt>
                <c:pt idx="7">
                  <c:v>-39490</c:v>
                </c:pt>
                <c:pt idx="8">
                  <c:v>-39487.5</c:v>
                </c:pt>
                <c:pt idx="9">
                  <c:v>-39468</c:v>
                </c:pt>
                <c:pt idx="10">
                  <c:v>-39465.5</c:v>
                </c:pt>
                <c:pt idx="11">
                  <c:v>-39458</c:v>
                </c:pt>
                <c:pt idx="12">
                  <c:v>-38745</c:v>
                </c:pt>
                <c:pt idx="13">
                  <c:v>-38617.5</c:v>
                </c:pt>
                <c:pt idx="14">
                  <c:v>-38605.5</c:v>
                </c:pt>
                <c:pt idx="15">
                  <c:v>-38585.5</c:v>
                </c:pt>
                <c:pt idx="16">
                  <c:v>-37747.5</c:v>
                </c:pt>
                <c:pt idx="17">
                  <c:v>-37727.5</c:v>
                </c:pt>
                <c:pt idx="18">
                  <c:v>-36781.5</c:v>
                </c:pt>
                <c:pt idx="19">
                  <c:v>-36715.5</c:v>
                </c:pt>
                <c:pt idx="20">
                  <c:v>-35992.5</c:v>
                </c:pt>
                <c:pt idx="21">
                  <c:v>-35975.5</c:v>
                </c:pt>
                <c:pt idx="22">
                  <c:v>-35968.5</c:v>
                </c:pt>
                <c:pt idx="23">
                  <c:v>-35850.5</c:v>
                </c:pt>
                <c:pt idx="24">
                  <c:v>-35091</c:v>
                </c:pt>
                <c:pt idx="25">
                  <c:v>-35090.5</c:v>
                </c:pt>
                <c:pt idx="26">
                  <c:v>-35051.5</c:v>
                </c:pt>
                <c:pt idx="27">
                  <c:v>-35036.5</c:v>
                </c:pt>
                <c:pt idx="28">
                  <c:v>-35034.5</c:v>
                </c:pt>
                <c:pt idx="29">
                  <c:v>-35034.5</c:v>
                </c:pt>
                <c:pt idx="30">
                  <c:v>-35029.5</c:v>
                </c:pt>
                <c:pt idx="31">
                  <c:v>-35027</c:v>
                </c:pt>
                <c:pt idx="32">
                  <c:v>-34975.5</c:v>
                </c:pt>
                <c:pt idx="33">
                  <c:v>-34970.5</c:v>
                </c:pt>
                <c:pt idx="34">
                  <c:v>-34970.5</c:v>
                </c:pt>
                <c:pt idx="35">
                  <c:v>-71</c:v>
                </c:pt>
                <c:pt idx="36">
                  <c:v>-56.5</c:v>
                </c:pt>
                <c:pt idx="37">
                  <c:v>-14.5</c:v>
                </c:pt>
                <c:pt idx="38">
                  <c:v>0</c:v>
                </c:pt>
                <c:pt idx="39">
                  <c:v>2.5</c:v>
                </c:pt>
                <c:pt idx="40">
                  <c:v>2.5</c:v>
                </c:pt>
                <c:pt idx="41">
                  <c:v>5</c:v>
                </c:pt>
                <c:pt idx="42">
                  <c:v>7.5</c:v>
                </c:pt>
                <c:pt idx="43">
                  <c:v>32</c:v>
                </c:pt>
                <c:pt idx="44">
                  <c:v>37</c:v>
                </c:pt>
                <c:pt idx="45">
                  <c:v>155</c:v>
                </c:pt>
                <c:pt idx="46">
                  <c:v>588</c:v>
                </c:pt>
                <c:pt idx="47">
                  <c:v>588</c:v>
                </c:pt>
                <c:pt idx="48">
                  <c:v>821</c:v>
                </c:pt>
                <c:pt idx="49">
                  <c:v>870</c:v>
                </c:pt>
                <c:pt idx="50">
                  <c:v>1627</c:v>
                </c:pt>
                <c:pt idx="51">
                  <c:v>1627</c:v>
                </c:pt>
                <c:pt idx="52">
                  <c:v>1885</c:v>
                </c:pt>
                <c:pt idx="53">
                  <c:v>2640.5</c:v>
                </c:pt>
                <c:pt idx="54">
                  <c:v>2677</c:v>
                </c:pt>
                <c:pt idx="55">
                  <c:v>4419</c:v>
                </c:pt>
                <c:pt idx="56">
                  <c:v>5159</c:v>
                </c:pt>
                <c:pt idx="57">
                  <c:v>5303.5</c:v>
                </c:pt>
                <c:pt idx="58">
                  <c:v>5374.5</c:v>
                </c:pt>
                <c:pt idx="59">
                  <c:v>5375</c:v>
                </c:pt>
                <c:pt idx="60">
                  <c:v>6230</c:v>
                </c:pt>
                <c:pt idx="61">
                  <c:v>6235</c:v>
                </c:pt>
                <c:pt idx="62">
                  <c:v>6235</c:v>
                </c:pt>
                <c:pt idx="63">
                  <c:v>6252</c:v>
                </c:pt>
                <c:pt idx="64">
                  <c:v>7052</c:v>
                </c:pt>
                <c:pt idx="65">
                  <c:v>7052.5</c:v>
                </c:pt>
                <c:pt idx="66">
                  <c:v>7115</c:v>
                </c:pt>
                <c:pt idx="67">
                  <c:v>7144</c:v>
                </c:pt>
                <c:pt idx="68">
                  <c:v>7149</c:v>
                </c:pt>
                <c:pt idx="69">
                  <c:v>7203</c:v>
                </c:pt>
                <c:pt idx="70">
                  <c:v>8069.5</c:v>
                </c:pt>
                <c:pt idx="71">
                  <c:v>8070</c:v>
                </c:pt>
                <c:pt idx="72">
                  <c:v>8994.5</c:v>
                </c:pt>
                <c:pt idx="73">
                  <c:v>9702</c:v>
                </c:pt>
                <c:pt idx="74">
                  <c:v>9805.5</c:v>
                </c:pt>
                <c:pt idx="75">
                  <c:v>9833</c:v>
                </c:pt>
                <c:pt idx="76">
                  <c:v>9864.5</c:v>
                </c:pt>
                <c:pt idx="77">
                  <c:v>11554</c:v>
                </c:pt>
                <c:pt idx="78">
                  <c:v>11604.5</c:v>
                </c:pt>
                <c:pt idx="79">
                  <c:v>11605</c:v>
                </c:pt>
                <c:pt idx="80">
                  <c:v>11607</c:v>
                </c:pt>
                <c:pt idx="81">
                  <c:v>11725.5</c:v>
                </c:pt>
                <c:pt idx="82">
                  <c:v>11738.5</c:v>
                </c:pt>
                <c:pt idx="83">
                  <c:v>13352</c:v>
                </c:pt>
                <c:pt idx="84">
                  <c:v>13364</c:v>
                </c:pt>
                <c:pt idx="85">
                  <c:v>13364.5</c:v>
                </c:pt>
                <c:pt idx="86">
                  <c:v>13366.5</c:v>
                </c:pt>
                <c:pt idx="87">
                  <c:v>13377.5</c:v>
                </c:pt>
                <c:pt idx="88">
                  <c:v>13380</c:v>
                </c:pt>
                <c:pt idx="89">
                  <c:v>13482</c:v>
                </c:pt>
                <c:pt idx="90">
                  <c:v>13509</c:v>
                </c:pt>
                <c:pt idx="91">
                  <c:v>13516.5</c:v>
                </c:pt>
                <c:pt idx="92">
                  <c:v>14264.5</c:v>
                </c:pt>
                <c:pt idx="93">
                  <c:v>14308</c:v>
                </c:pt>
                <c:pt idx="94">
                  <c:v>14315</c:v>
                </c:pt>
                <c:pt idx="95">
                  <c:v>14414</c:v>
                </c:pt>
                <c:pt idx="96">
                  <c:v>15266</c:v>
                </c:pt>
                <c:pt idx="97">
                  <c:v>15266</c:v>
                </c:pt>
                <c:pt idx="98">
                  <c:v>15266</c:v>
                </c:pt>
                <c:pt idx="99">
                  <c:v>15266</c:v>
                </c:pt>
                <c:pt idx="100">
                  <c:v>15266</c:v>
                </c:pt>
                <c:pt idx="101">
                  <c:v>15470</c:v>
                </c:pt>
                <c:pt idx="102">
                  <c:v>16023.5</c:v>
                </c:pt>
                <c:pt idx="103">
                  <c:v>16038</c:v>
                </c:pt>
                <c:pt idx="104">
                  <c:v>16055</c:v>
                </c:pt>
                <c:pt idx="105">
                  <c:v>16908</c:v>
                </c:pt>
                <c:pt idx="106">
                  <c:v>17004</c:v>
                </c:pt>
                <c:pt idx="107">
                  <c:v>17052.5</c:v>
                </c:pt>
                <c:pt idx="108">
                  <c:v>17697</c:v>
                </c:pt>
                <c:pt idx="109">
                  <c:v>17888.5</c:v>
                </c:pt>
                <c:pt idx="110">
                  <c:v>17925.5</c:v>
                </c:pt>
                <c:pt idx="111">
                  <c:v>18817</c:v>
                </c:pt>
              </c:numCache>
            </c:numRef>
          </c:xVal>
          <c:yVal>
            <c:numRef>
              <c:f>Active!$K$21:$K$962</c:f>
              <c:numCache>
                <c:formatCode>General</c:formatCode>
                <c:ptCount val="942"/>
                <c:pt idx="38">
                  <c:v>0</c:v>
                </c:pt>
                <c:pt idx="41">
                  <c:v>-6.6249999508727342E-4</c:v>
                </c:pt>
                <c:pt idx="42">
                  <c:v>1.6562500022700988E-3</c:v>
                </c:pt>
                <c:pt idx="43">
                  <c:v>-7.0000000414438546E-4</c:v>
                </c:pt>
                <c:pt idx="44">
                  <c:v>-3.6250000266591087E-4</c:v>
                </c:pt>
                <c:pt idx="56">
                  <c:v>8.612500001618173E-3</c:v>
                </c:pt>
                <c:pt idx="60">
                  <c:v>1.3425000004644971E-2</c:v>
                </c:pt>
                <c:pt idx="62">
                  <c:v>1.2962499997229315E-2</c:v>
                </c:pt>
                <c:pt idx="63">
                  <c:v>1.2050000004819594E-2</c:v>
                </c:pt>
                <c:pt idx="64">
                  <c:v>9.7499999974388629E-3</c:v>
                </c:pt>
                <c:pt idx="65">
                  <c:v>1.0593749997497071E-2</c:v>
                </c:pt>
                <c:pt idx="69">
                  <c:v>1.616249999642605E-2</c:v>
                </c:pt>
                <c:pt idx="70">
                  <c:v>1.7281249994994141E-2</c:v>
                </c:pt>
                <c:pt idx="71">
                  <c:v>1.7724999997881241E-2</c:v>
                </c:pt>
                <c:pt idx="73">
                  <c:v>2.532499999506399E-2</c:v>
                </c:pt>
                <c:pt idx="76">
                  <c:v>2.2343749995343387E-2</c:v>
                </c:pt>
                <c:pt idx="77">
                  <c:v>3.2175000000279397E-2</c:v>
                </c:pt>
                <c:pt idx="81">
                  <c:v>3.4781249996740371E-2</c:v>
                </c:pt>
                <c:pt idx="82">
                  <c:v>4.0318749997823033E-2</c:v>
                </c:pt>
                <c:pt idx="83">
                  <c:v>4.2439999997441191E-2</c:v>
                </c:pt>
                <c:pt idx="86">
                  <c:v>4.3148750002728775E-2</c:v>
                </c:pt>
                <c:pt idx="87">
                  <c:v>4.223124999407446E-2</c:v>
                </c:pt>
                <c:pt idx="88">
                  <c:v>4.4049999996786937E-2</c:v>
                </c:pt>
                <c:pt idx="89">
                  <c:v>4.8624999995809048E-2</c:v>
                </c:pt>
                <c:pt idx="90">
                  <c:v>4.3337499999324791E-2</c:v>
                </c:pt>
                <c:pt idx="92">
                  <c:v>4.604375000053551E-2</c:v>
                </c:pt>
                <c:pt idx="94">
                  <c:v>4.85424999933457E-2</c:v>
                </c:pt>
                <c:pt idx="95">
                  <c:v>4.8524999998335261E-2</c:v>
                </c:pt>
                <c:pt idx="96">
                  <c:v>4.5564999993075617E-2</c:v>
                </c:pt>
                <c:pt idx="97">
                  <c:v>4.5814999997674022E-2</c:v>
                </c:pt>
                <c:pt idx="98">
                  <c:v>5.3004999994300306E-2</c:v>
                </c:pt>
                <c:pt idx="99">
                  <c:v>5.3254999998898711E-2</c:v>
                </c:pt>
                <c:pt idx="100">
                  <c:v>5.3834999998798594E-2</c:v>
                </c:pt>
                <c:pt idx="101">
                  <c:v>5.3635000003851019E-2</c:v>
                </c:pt>
                <c:pt idx="102">
                  <c:v>5.9006249997764826E-2</c:v>
                </c:pt>
                <c:pt idx="103">
                  <c:v>5.8264999999664724E-2</c:v>
                </c:pt>
                <c:pt idx="104">
                  <c:v>5.8012499997857958E-2</c:v>
                </c:pt>
                <c:pt idx="106">
                  <c:v>6.7589999998745043E-2</c:v>
                </c:pt>
                <c:pt idx="107">
                  <c:v>6.4133749998291023E-2</c:v>
                </c:pt>
                <c:pt idx="108">
                  <c:v>6.7567500002041925E-2</c:v>
                </c:pt>
                <c:pt idx="109">
                  <c:v>6.9843750003201421E-2</c:v>
                </c:pt>
                <c:pt idx="110">
                  <c:v>6.8491250000079162E-2</c:v>
                </c:pt>
                <c:pt idx="111">
                  <c:v>7.2027500100375619E-2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05-413D-8AC8-9260B4B5EE8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Active!$F$21:$F$962</c:f>
              <c:numCache>
                <c:formatCode>General</c:formatCode>
                <c:ptCount val="942"/>
                <c:pt idx="0">
                  <c:v>-78945.5</c:v>
                </c:pt>
                <c:pt idx="1">
                  <c:v>-78002</c:v>
                </c:pt>
                <c:pt idx="2">
                  <c:v>-76355.5</c:v>
                </c:pt>
                <c:pt idx="3">
                  <c:v>-76341</c:v>
                </c:pt>
                <c:pt idx="4">
                  <c:v>-76264.5</c:v>
                </c:pt>
                <c:pt idx="5">
                  <c:v>-42151.5</c:v>
                </c:pt>
                <c:pt idx="6">
                  <c:v>-39492.5</c:v>
                </c:pt>
                <c:pt idx="7">
                  <c:v>-39490</c:v>
                </c:pt>
                <c:pt idx="8">
                  <c:v>-39487.5</c:v>
                </c:pt>
                <c:pt idx="9">
                  <c:v>-39468</c:v>
                </c:pt>
                <c:pt idx="10">
                  <c:v>-39465.5</c:v>
                </c:pt>
                <c:pt idx="11">
                  <c:v>-39458</c:v>
                </c:pt>
                <c:pt idx="12">
                  <c:v>-38745</c:v>
                </c:pt>
                <c:pt idx="13">
                  <c:v>-38617.5</c:v>
                </c:pt>
                <c:pt idx="14">
                  <c:v>-38605.5</c:v>
                </c:pt>
                <c:pt idx="15">
                  <c:v>-38585.5</c:v>
                </c:pt>
                <c:pt idx="16">
                  <c:v>-37747.5</c:v>
                </c:pt>
                <c:pt idx="17">
                  <c:v>-37727.5</c:v>
                </c:pt>
                <c:pt idx="18">
                  <c:v>-36781.5</c:v>
                </c:pt>
                <c:pt idx="19">
                  <c:v>-36715.5</c:v>
                </c:pt>
                <c:pt idx="20">
                  <c:v>-35992.5</c:v>
                </c:pt>
                <c:pt idx="21">
                  <c:v>-35975.5</c:v>
                </c:pt>
                <c:pt idx="22">
                  <c:v>-35968.5</c:v>
                </c:pt>
                <c:pt idx="23">
                  <c:v>-35850.5</c:v>
                </c:pt>
                <c:pt idx="24">
                  <c:v>-35091</c:v>
                </c:pt>
                <c:pt idx="25">
                  <c:v>-35090.5</c:v>
                </c:pt>
                <c:pt idx="26">
                  <c:v>-35051.5</c:v>
                </c:pt>
                <c:pt idx="27">
                  <c:v>-35036.5</c:v>
                </c:pt>
                <c:pt idx="28">
                  <c:v>-35034.5</c:v>
                </c:pt>
                <c:pt idx="29">
                  <c:v>-35034.5</c:v>
                </c:pt>
                <c:pt idx="30">
                  <c:v>-35029.5</c:v>
                </c:pt>
                <c:pt idx="31">
                  <c:v>-35027</c:v>
                </c:pt>
                <c:pt idx="32">
                  <c:v>-34975.5</c:v>
                </c:pt>
                <c:pt idx="33">
                  <c:v>-34970.5</c:v>
                </c:pt>
                <c:pt idx="34">
                  <c:v>-34970.5</c:v>
                </c:pt>
                <c:pt idx="35">
                  <c:v>-71</c:v>
                </c:pt>
                <c:pt idx="36">
                  <c:v>-56.5</c:v>
                </c:pt>
                <c:pt idx="37">
                  <c:v>-14.5</c:v>
                </c:pt>
                <c:pt idx="38">
                  <c:v>0</c:v>
                </c:pt>
                <c:pt idx="39">
                  <c:v>2.5</c:v>
                </c:pt>
                <c:pt idx="40">
                  <c:v>2.5</c:v>
                </c:pt>
                <c:pt idx="41">
                  <c:v>5</c:v>
                </c:pt>
                <c:pt idx="42">
                  <c:v>7.5</c:v>
                </c:pt>
                <c:pt idx="43">
                  <c:v>32</c:v>
                </c:pt>
                <c:pt idx="44">
                  <c:v>37</c:v>
                </c:pt>
                <c:pt idx="45">
                  <c:v>155</c:v>
                </c:pt>
                <c:pt idx="46">
                  <c:v>588</c:v>
                </c:pt>
                <c:pt idx="47">
                  <c:v>588</c:v>
                </c:pt>
                <c:pt idx="48">
                  <c:v>821</c:v>
                </c:pt>
                <c:pt idx="49">
                  <c:v>870</c:v>
                </c:pt>
                <c:pt idx="50">
                  <c:v>1627</c:v>
                </c:pt>
                <c:pt idx="51">
                  <c:v>1627</c:v>
                </c:pt>
                <c:pt idx="52">
                  <c:v>1885</c:v>
                </c:pt>
                <c:pt idx="53">
                  <c:v>2640.5</c:v>
                </c:pt>
                <c:pt idx="54">
                  <c:v>2677</c:v>
                </c:pt>
                <c:pt idx="55">
                  <c:v>4419</c:v>
                </c:pt>
                <c:pt idx="56">
                  <c:v>5159</c:v>
                </c:pt>
                <c:pt idx="57">
                  <c:v>5303.5</c:v>
                </c:pt>
                <c:pt idx="58">
                  <c:v>5374.5</c:v>
                </c:pt>
                <c:pt idx="59">
                  <c:v>5375</c:v>
                </c:pt>
                <c:pt idx="60">
                  <c:v>6230</c:v>
                </c:pt>
                <c:pt idx="61">
                  <c:v>6235</c:v>
                </c:pt>
                <c:pt idx="62">
                  <c:v>6235</c:v>
                </c:pt>
                <c:pt idx="63">
                  <c:v>6252</c:v>
                </c:pt>
                <c:pt idx="64">
                  <c:v>7052</c:v>
                </c:pt>
                <c:pt idx="65">
                  <c:v>7052.5</c:v>
                </c:pt>
                <c:pt idx="66">
                  <c:v>7115</c:v>
                </c:pt>
                <c:pt idx="67">
                  <c:v>7144</c:v>
                </c:pt>
                <c:pt idx="68">
                  <c:v>7149</c:v>
                </c:pt>
                <c:pt idx="69">
                  <c:v>7203</c:v>
                </c:pt>
                <c:pt idx="70">
                  <c:v>8069.5</c:v>
                </c:pt>
                <c:pt idx="71">
                  <c:v>8070</c:v>
                </c:pt>
                <c:pt idx="72">
                  <c:v>8994.5</c:v>
                </c:pt>
                <c:pt idx="73">
                  <c:v>9702</c:v>
                </c:pt>
                <c:pt idx="74">
                  <c:v>9805.5</c:v>
                </c:pt>
                <c:pt idx="75">
                  <c:v>9833</c:v>
                </c:pt>
                <c:pt idx="76">
                  <c:v>9864.5</c:v>
                </c:pt>
                <c:pt idx="77">
                  <c:v>11554</c:v>
                </c:pt>
                <c:pt idx="78">
                  <c:v>11604.5</c:v>
                </c:pt>
                <c:pt idx="79">
                  <c:v>11605</c:v>
                </c:pt>
                <c:pt idx="80">
                  <c:v>11607</c:v>
                </c:pt>
                <c:pt idx="81">
                  <c:v>11725.5</c:v>
                </c:pt>
                <c:pt idx="82">
                  <c:v>11738.5</c:v>
                </c:pt>
                <c:pt idx="83">
                  <c:v>13352</c:v>
                </c:pt>
                <c:pt idx="84">
                  <c:v>13364</c:v>
                </c:pt>
                <c:pt idx="85">
                  <c:v>13364.5</c:v>
                </c:pt>
                <c:pt idx="86">
                  <c:v>13366.5</c:v>
                </c:pt>
                <c:pt idx="87">
                  <c:v>13377.5</c:v>
                </c:pt>
                <c:pt idx="88">
                  <c:v>13380</c:v>
                </c:pt>
                <c:pt idx="89">
                  <c:v>13482</c:v>
                </c:pt>
                <c:pt idx="90">
                  <c:v>13509</c:v>
                </c:pt>
                <c:pt idx="91">
                  <c:v>13516.5</c:v>
                </c:pt>
                <c:pt idx="92">
                  <c:v>14264.5</c:v>
                </c:pt>
                <c:pt idx="93">
                  <c:v>14308</c:v>
                </c:pt>
                <c:pt idx="94">
                  <c:v>14315</c:v>
                </c:pt>
                <c:pt idx="95">
                  <c:v>14414</c:v>
                </c:pt>
                <c:pt idx="96">
                  <c:v>15266</c:v>
                </c:pt>
                <c:pt idx="97">
                  <c:v>15266</c:v>
                </c:pt>
                <c:pt idx="98">
                  <c:v>15266</c:v>
                </c:pt>
                <c:pt idx="99">
                  <c:v>15266</c:v>
                </c:pt>
                <c:pt idx="100">
                  <c:v>15266</c:v>
                </c:pt>
                <c:pt idx="101">
                  <c:v>15470</c:v>
                </c:pt>
                <c:pt idx="102">
                  <c:v>16023.5</c:v>
                </c:pt>
                <c:pt idx="103">
                  <c:v>16038</c:v>
                </c:pt>
                <c:pt idx="104">
                  <c:v>16055</c:v>
                </c:pt>
                <c:pt idx="105">
                  <c:v>16908</c:v>
                </c:pt>
                <c:pt idx="106">
                  <c:v>17004</c:v>
                </c:pt>
                <c:pt idx="107">
                  <c:v>17052.5</c:v>
                </c:pt>
                <c:pt idx="108">
                  <c:v>17697</c:v>
                </c:pt>
                <c:pt idx="109">
                  <c:v>17888.5</c:v>
                </c:pt>
                <c:pt idx="110">
                  <c:v>17925.5</c:v>
                </c:pt>
                <c:pt idx="111">
                  <c:v>18817</c:v>
                </c:pt>
              </c:numCache>
            </c:numRef>
          </c:xVal>
          <c:yVal>
            <c:numRef>
              <c:f>Active!$L$21:$L$962</c:f>
              <c:numCache>
                <c:formatCode>General</c:formatCode>
                <c:ptCount val="94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05-413D-8AC8-9260B4B5EE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Active!$F$21:$F$962</c:f>
              <c:numCache>
                <c:formatCode>General</c:formatCode>
                <c:ptCount val="942"/>
                <c:pt idx="0">
                  <c:v>-78945.5</c:v>
                </c:pt>
                <c:pt idx="1">
                  <c:v>-78002</c:v>
                </c:pt>
                <c:pt idx="2">
                  <c:v>-76355.5</c:v>
                </c:pt>
                <c:pt idx="3">
                  <c:v>-76341</c:v>
                </c:pt>
                <c:pt idx="4">
                  <c:v>-76264.5</c:v>
                </c:pt>
                <c:pt idx="5">
                  <c:v>-42151.5</c:v>
                </c:pt>
                <c:pt idx="6">
                  <c:v>-39492.5</c:v>
                </c:pt>
                <c:pt idx="7">
                  <c:v>-39490</c:v>
                </c:pt>
                <c:pt idx="8">
                  <c:v>-39487.5</c:v>
                </c:pt>
                <c:pt idx="9">
                  <c:v>-39468</c:v>
                </c:pt>
                <c:pt idx="10">
                  <c:v>-39465.5</c:v>
                </c:pt>
                <c:pt idx="11">
                  <c:v>-39458</c:v>
                </c:pt>
                <c:pt idx="12">
                  <c:v>-38745</c:v>
                </c:pt>
                <c:pt idx="13">
                  <c:v>-38617.5</c:v>
                </c:pt>
                <c:pt idx="14">
                  <c:v>-38605.5</c:v>
                </c:pt>
                <c:pt idx="15">
                  <c:v>-38585.5</c:v>
                </c:pt>
                <c:pt idx="16">
                  <c:v>-37747.5</c:v>
                </c:pt>
                <c:pt idx="17">
                  <c:v>-37727.5</c:v>
                </c:pt>
                <c:pt idx="18">
                  <c:v>-36781.5</c:v>
                </c:pt>
                <c:pt idx="19">
                  <c:v>-36715.5</c:v>
                </c:pt>
                <c:pt idx="20">
                  <c:v>-35992.5</c:v>
                </c:pt>
                <c:pt idx="21">
                  <c:v>-35975.5</c:v>
                </c:pt>
                <c:pt idx="22">
                  <c:v>-35968.5</c:v>
                </c:pt>
                <c:pt idx="23">
                  <c:v>-35850.5</c:v>
                </c:pt>
                <c:pt idx="24">
                  <c:v>-35091</c:v>
                </c:pt>
                <c:pt idx="25">
                  <c:v>-35090.5</c:v>
                </c:pt>
                <c:pt idx="26">
                  <c:v>-35051.5</c:v>
                </c:pt>
                <c:pt idx="27">
                  <c:v>-35036.5</c:v>
                </c:pt>
                <c:pt idx="28">
                  <c:v>-35034.5</c:v>
                </c:pt>
                <c:pt idx="29">
                  <c:v>-35034.5</c:v>
                </c:pt>
                <c:pt idx="30">
                  <c:v>-35029.5</c:v>
                </c:pt>
                <c:pt idx="31">
                  <c:v>-35027</c:v>
                </c:pt>
                <c:pt idx="32">
                  <c:v>-34975.5</c:v>
                </c:pt>
                <c:pt idx="33">
                  <c:v>-34970.5</c:v>
                </c:pt>
                <c:pt idx="34">
                  <c:v>-34970.5</c:v>
                </c:pt>
                <c:pt idx="35">
                  <c:v>-71</c:v>
                </c:pt>
                <c:pt idx="36">
                  <c:v>-56.5</c:v>
                </c:pt>
                <c:pt idx="37">
                  <c:v>-14.5</c:v>
                </c:pt>
                <c:pt idx="38">
                  <c:v>0</c:v>
                </c:pt>
                <c:pt idx="39">
                  <c:v>2.5</c:v>
                </c:pt>
                <c:pt idx="40">
                  <c:v>2.5</c:v>
                </c:pt>
                <c:pt idx="41">
                  <c:v>5</c:v>
                </c:pt>
                <c:pt idx="42">
                  <c:v>7.5</c:v>
                </c:pt>
                <c:pt idx="43">
                  <c:v>32</c:v>
                </c:pt>
                <c:pt idx="44">
                  <c:v>37</c:v>
                </c:pt>
                <c:pt idx="45">
                  <c:v>155</c:v>
                </c:pt>
                <c:pt idx="46">
                  <c:v>588</c:v>
                </c:pt>
                <c:pt idx="47">
                  <c:v>588</c:v>
                </c:pt>
                <c:pt idx="48">
                  <c:v>821</c:v>
                </c:pt>
                <c:pt idx="49">
                  <c:v>870</c:v>
                </c:pt>
                <c:pt idx="50">
                  <c:v>1627</c:v>
                </c:pt>
                <c:pt idx="51">
                  <c:v>1627</c:v>
                </c:pt>
                <c:pt idx="52">
                  <c:v>1885</c:v>
                </c:pt>
                <c:pt idx="53">
                  <c:v>2640.5</c:v>
                </c:pt>
                <c:pt idx="54">
                  <c:v>2677</c:v>
                </c:pt>
                <c:pt idx="55">
                  <c:v>4419</c:v>
                </c:pt>
                <c:pt idx="56">
                  <c:v>5159</c:v>
                </c:pt>
                <c:pt idx="57">
                  <c:v>5303.5</c:v>
                </c:pt>
                <c:pt idx="58">
                  <c:v>5374.5</c:v>
                </c:pt>
                <c:pt idx="59">
                  <c:v>5375</c:v>
                </c:pt>
                <c:pt idx="60">
                  <c:v>6230</c:v>
                </c:pt>
                <c:pt idx="61">
                  <c:v>6235</c:v>
                </c:pt>
                <c:pt idx="62">
                  <c:v>6235</c:v>
                </c:pt>
                <c:pt idx="63">
                  <c:v>6252</c:v>
                </c:pt>
                <c:pt idx="64">
                  <c:v>7052</c:v>
                </c:pt>
                <c:pt idx="65">
                  <c:v>7052.5</c:v>
                </c:pt>
                <c:pt idx="66">
                  <c:v>7115</c:v>
                </c:pt>
                <c:pt idx="67">
                  <c:v>7144</c:v>
                </c:pt>
                <c:pt idx="68">
                  <c:v>7149</c:v>
                </c:pt>
                <c:pt idx="69">
                  <c:v>7203</c:v>
                </c:pt>
                <c:pt idx="70">
                  <c:v>8069.5</c:v>
                </c:pt>
                <c:pt idx="71">
                  <c:v>8070</c:v>
                </c:pt>
                <c:pt idx="72">
                  <c:v>8994.5</c:v>
                </c:pt>
                <c:pt idx="73">
                  <c:v>9702</c:v>
                </c:pt>
                <c:pt idx="74">
                  <c:v>9805.5</c:v>
                </c:pt>
                <c:pt idx="75">
                  <c:v>9833</c:v>
                </c:pt>
                <c:pt idx="76">
                  <c:v>9864.5</c:v>
                </c:pt>
                <c:pt idx="77">
                  <c:v>11554</c:v>
                </c:pt>
                <c:pt idx="78">
                  <c:v>11604.5</c:v>
                </c:pt>
                <c:pt idx="79">
                  <c:v>11605</c:v>
                </c:pt>
                <c:pt idx="80">
                  <c:v>11607</c:v>
                </c:pt>
                <c:pt idx="81">
                  <c:v>11725.5</c:v>
                </c:pt>
                <c:pt idx="82">
                  <c:v>11738.5</c:v>
                </c:pt>
                <c:pt idx="83">
                  <c:v>13352</c:v>
                </c:pt>
                <c:pt idx="84">
                  <c:v>13364</c:v>
                </c:pt>
                <c:pt idx="85">
                  <c:v>13364.5</c:v>
                </c:pt>
                <c:pt idx="86">
                  <c:v>13366.5</c:v>
                </c:pt>
                <c:pt idx="87">
                  <c:v>13377.5</c:v>
                </c:pt>
                <c:pt idx="88">
                  <c:v>13380</c:v>
                </c:pt>
                <c:pt idx="89">
                  <c:v>13482</c:v>
                </c:pt>
                <c:pt idx="90">
                  <c:v>13509</c:v>
                </c:pt>
                <c:pt idx="91">
                  <c:v>13516.5</c:v>
                </c:pt>
                <c:pt idx="92">
                  <c:v>14264.5</c:v>
                </c:pt>
                <c:pt idx="93">
                  <c:v>14308</c:v>
                </c:pt>
                <c:pt idx="94">
                  <c:v>14315</c:v>
                </c:pt>
                <c:pt idx="95">
                  <c:v>14414</c:v>
                </c:pt>
                <c:pt idx="96">
                  <c:v>15266</c:v>
                </c:pt>
                <c:pt idx="97">
                  <c:v>15266</c:v>
                </c:pt>
                <c:pt idx="98">
                  <c:v>15266</c:v>
                </c:pt>
                <c:pt idx="99">
                  <c:v>15266</c:v>
                </c:pt>
                <c:pt idx="100">
                  <c:v>15266</c:v>
                </c:pt>
                <c:pt idx="101">
                  <c:v>15470</c:v>
                </c:pt>
                <c:pt idx="102">
                  <c:v>16023.5</c:v>
                </c:pt>
                <c:pt idx="103">
                  <c:v>16038</c:v>
                </c:pt>
                <c:pt idx="104">
                  <c:v>16055</c:v>
                </c:pt>
                <c:pt idx="105">
                  <c:v>16908</c:v>
                </c:pt>
                <c:pt idx="106">
                  <c:v>17004</c:v>
                </c:pt>
                <c:pt idx="107">
                  <c:v>17052.5</c:v>
                </c:pt>
                <c:pt idx="108">
                  <c:v>17697</c:v>
                </c:pt>
                <c:pt idx="109">
                  <c:v>17888.5</c:v>
                </c:pt>
                <c:pt idx="110">
                  <c:v>17925.5</c:v>
                </c:pt>
                <c:pt idx="111">
                  <c:v>18817</c:v>
                </c:pt>
              </c:numCache>
            </c:numRef>
          </c:xVal>
          <c:yVal>
            <c:numRef>
              <c:f>Active!$M$21:$M$962</c:f>
              <c:numCache>
                <c:formatCode>General</c:formatCode>
                <c:ptCount val="94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05-413D-8AC8-9260B4B5EE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Active!$F$21:$F$962</c:f>
              <c:numCache>
                <c:formatCode>General</c:formatCode>
                <c:ptCount val="942"/>
                <c:pt idx="0">
                  <c:v>-78945.5</c:v>
                </c:pt>
                <c:pt idx="1">
                  <c:v>-78002</c:v>
                </c:pt>
                <c:pt idx="2">
                  <c:v>-76355.5</c:v>
                </c:pt>
                <c:pt idx="3">
                  <c:v>-76341</c:v>
                </c:pt>
                <c:pt idx="4">
                  <c:v>-76264.5</c:v>
                </c:pt>
                <c:pt idx="5">
                  <c:v>-42151.5</c:v>
                </c:pt>
                <c:pt idx="6">
                  <c:v>-39492.5</c:v>
                </c:pt>
                <c:pt idx="7">
                  <c:v>-39490</c:v>
                </c:pt>
                <c:pt idx="8">
                  <c:v>-39487.5</c:v>
                </c:pt>
                <c:pt idx="9">
                  <c:v>-39468</c:v>
                </c:pt>
                <c:pt idx="10">
                  <c:v>-39465.5</c:v>
                </c:pt>
                <c:pt idx="11">
                  <c:v>-39458</c:v>
                </c:pt>
                <c:pt idx="12">
                  <c:v>-38745</c:v>
                </c:pt>
                <c:pt idx="13">
                  <c:v>-38617.5</c:v>
                </c:pt>
                <c:pt idx="14">
                  <c:v>-38605.5</c:v>
                </c:pt>
                <c:pt idx="15">
                  <c:v>-38585.5</c:v>
                </c:pt>
                <c:pt idx="16">
                  <c:v>-37747.5</c:v>
                </c:pt>
                <c:pt idx="17">
                  <c:v>-37727.5</c:v>
                </c:pt>
                <c:pt idx="18">
                  <c:v>-36781.5</c:v>
                </c:pt>
                <c:pt idx="19">
                  <c:v>-36715.5</c:v>
                </c:pt>
                <c:pt idx="20">
                  <c:v>-35992.5</c:v>
                </c:pt>
                <c:pt idx="21">
                  <c:v>-35975.5</c:v>
                </c:pt>
                <c:pt idx="22">
                  <c:v>-35968.5</c:v>
                </c:pt>
                <c:pt idx="23">
                  <c:v>-35850.5</c:v>
                </c:pt>
                <c:pt idx="24">
                  <c:v>-35091</c:v>
                </c:pt>
                <c:pt idx="25">
                  <c:v>-35090.5</c:v>
                </c:pt>
                <c:pt idx="26">
                  <c:v>-35051.5</c:v>
                </c:pt>
                <c:pt idx="27">
                  <c:v>-35036.5</c:v>
                </c:pt>
                <c:pt idx="28">
                  <c:v>-35034.5</c:v>
                </c:pt>
                <c:pt idx="29">
                  <c:v>-35034.5</c:v>
                </c:pt>
                <c:pt idx="30">
                  <c:v>-35029.5</c:v>
                </c:pt>
                <c:pt idx="31">
                  <c:v>-35027</c:v>
                </c:pt>
                <c:pt idx="32">
                  <c:v>-34975.5</c:v>
                </c:pt>
                <c:pt idx="33">
                  <c:v>-34970.5</c:v>
                </c:pt>
                <c:pt idx="34">
                  <c:v>-34970.5</c:v>
                </c:pt>
                <c:pt idx="35">
                  <c:v>-71</c:v>
                </c:pt>
                <c:pt idx="36">
                  <c:v>-56.5</c:v>
                </c:pt>
                <c:pt idx="37">
                  <c:v>-14.5</c:v>
                </c:pt>
                <c:pt idx="38">
                  <c:v>0</c:v>
                </c:pt>
                <c:pt idx="39">
                  <c:v>2.5</c:v>
                </c:pt>
                <c:pt idx="40">
                  <c:v>2.5</c:v>
                </c:pt>
                <c:pt idx="41">
                  <c:v>5</c:v>
                </c:pt>
                <c:pt idx="42">
                  <c:v>7.5</c:v>
                </c:pt>
                <c:pt idx="43">
                  <c:v>32</c:v>
                </c:pt>
                <c:pt idx="44">
                  <c:v>37</c:v>
                </c:pt>
                <c:pt idx="45">
                  <c:v>155</c:v>
                </c:pt>
                <c:pt idx="46">
                  <c:v>588</c:v>
                </c:pt>
                <c:pt idx="47">
                  <c:v>588</c:v>
                </c:pt>
                <c:pt idx="48">
                  <c:v>821</c:v>
                </c:pt>
                <c:pt idx="49">
                  <c:v>870</c:v>
                </c:pt>
                <c:pt idx="50">
                  <c:v>1627</c:v>
                </c:pt>
                <c:pt idx="51">
                  <c:v>1627</c:v>
                </c:pt>
                <c:pt idx="52">
                  <c:v>1885</c:v>
                </c:pt>
                <c:pt idx="53">
                  <c:v>2640.5</c:v>
                </c:pt>
                <c:pt idx="54">
                  <c:v>2677</c:v>
                </c:pt>
                <c:pt idx="55">
                  <c:v>4419</c:v>
                </c:pt>
                <c:pt idx="56">
                  <c:v>5159</c:v>
                </c:pt>
                <c:pt idx="57">
                  <c:v>5303.5</c:v>
                </c:pt>
                <c:pt idx="58">
                  <c:v>5374.5</c:v>
                </c:pt>
                <c:pt idx="59">
                  <c:v>5375</c:v>
                </c:pt>
                <c:pt idx="60">
                  <c:v>6230</c:v>
                </c:pt>
                <c:pt idx="61">
                  <c:v>6235</c:v>
                </c:pt>
                <c:pt idx="62">
                  <c:v>6235</c:v>
                </c:pt>
                <c:pt idx="63">
                  <c:v>6252</c:v>
                </c:pt>
                <c:pt idx="64">
                  <c:v>7052</c:v>
                </c:pt>
                <c:pt idx="65">
                  <c:v>7052.5</c:v>
                </c:pt>
                <c:pt idx="66">
                  <c:v>7115</c:v>
                </c:pt>
                <c:pt idx="67">
                  <c:v>7144</c:v>
                </c:pt>
                <c:pt idx="68">
                  <c:v>7149</c:v>
                </c:pt>
                <c:pt idx="69">
                  <c:v>7203</c:v>
                </c:pt>
                <c:pt idx="70">
                  <c:v>8069.5</c:v>
                </c:pt>
                <c:pt idx="71">
                  <c:v>8070</c:v>
                </c:pt>
                <c:pt idx="72">
                  <c:v>8994.5</c:v>
                </c:pt>
                <c:pt idx="73">
                  <c:v>9702</c:v>
                </c:pt>
                <c:pt idx="74">
                  <c:v>9805.5</c:v>
                </c:pt>
                <c:pt idx="75">
                  <c:v>9833</c:v>
                </c:pt>
                <c:pt idx="76">
                  <c:v>9864.5</c:v>
                </c:pt>
                <c:pt idx="77">
                  <c:v>11554</c:v>
                </c:pt>
                <c:pt idx="78">
                  <c:v>11604.5</c:v>
                </c:pt>
                <c:pt idx="79">
                  <c:v>11605</c:v>
                </c:pt>
                <c:pt idx="80">
                  <c:v>11607</c:v>
                </c:pt>
                <c:pt idx="81">
                  <c:v>11725.5</c:v>
                </c:pt>
                <c:pt idx="82">
                  <c:v>11738.5</c:v>
                </c:pt>
                <c:pt idx="83">
                  <c:v>13352</c:v>
                </c:pt>
                <c:pt idx="84">
                  <c:v>13364</c:v>
                </c:pt>
                <c:pt idx="85">
                  <c:v>13364.5</c:v>
                </c:pt>
                <c:pt idx="86">
                  <c:v>13366.5</c:v>
                </c:pt>
                <c:pt idx="87">
                  <c:v>13377.5</c:v>
                </c:pt>
                <c:pt idx="88">
                  <c:v>13380</c:v>
                </c:pt>
                <c:pt idx="89">
                  <c:v>13482</c:v>
                </c:pt>
                <c:pt idx="90">
                  <c:v>13509</c:v>
                </c:pt>
                <c:pt idx="91">
                  <c:v>13516.5</c:v>
                </c:pt>
                <c:pt idx="92">
                  <c:v>14264.5</c:v>
                </c:pt>
                <c:pt idx="93">
                  <c:v>14308</c:v>
                </c:pt>
                <c:pt idx="94">
                  <c:v>14315</c:v>
                </c:pt>
                <c:pt idx="95">
                  <c:v>14414</c:v>
                </c:pt>
                <c:pt idx="96">
                  <c:v>15266</c:v>
                </c:pt>
                <c:pt idx="97">
                  <c:v>15266</c:v>
                </c:pt>
                <c:pt idx="98">
                  <c:v>15266</c:v>
                </c:pt>
                <c:pt idx="99">
                  <c:v>15266</c:v>
                </c:pt>
                <c:pt idx="100">
                  <c:v>15266</c:v>
                </c:pt>
                <c:pt idx="101">
                  <c:v>15470</c:v>
                </c:pt>
                <c:pt idx="102">
                  <c:v>16023.5</c:v>
                </c:pt>
                <c:pt idx="103">
                  <c:v>16038</c:v>
                </c:pt>
                <c:pt idx="104">
                  <c:v>16055</c:v>
                </c:pt>
                <c:pt idx="105">
                  <c:v>16908</c:v>
                </c:pt>
                <c:pt idx="106">
                  <c:v>17004</c:v>
                </c:pt>
                <c:pt idx="107">
                  <c:v>17052.5</c:v>
                </c:pt>
                <c:pt idx="108">
                  <c:v>17697</c:v>
                </c:pt>
                <c:pt idx="109">
                  <c:v>17888.5</c:v>
                </c:pt>
                <c:pt idx="110">
                  <c:v>17925.5</c:v>
                </c:pt>
                <c:pt idx="111">
                  <c:v>18817</c:v>
                </c:pt>
              </c:numCache>
            </c:numRef>
          </c:xVal>
          <c:yVal>
            <c:numRef>
              <c:f>Active!$N$21:$N$962</c:f>
              <c:numCache>
                <c:formatCode>General</c:formatCode>
                <c:ptCount val="94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05-413D-8AC8-9260B4B5EE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Active!$F$21:$F$962</c:f>
              <c:numCache>
                <c:formatCode>General</c:formatCode>
                <c:ptCount val="942"/>
                <c:pt idx="0">
                  <c:v>-78945.5</c:v>
                </c:pt>
                <c:pt idx="1">
                  <c:v>-78002</c:v>
                </c:pt>
                <c:pt idx="2">
                  <c:v>-76355.5</c:v>
                </c:pt>
                <c:pt idx="3">
                  <c:v>-76341</c:v>
                </c:pt>
                <c:pt idx="4">
                  <c:v>-76264.5</c:v>
                </c:pt>
                <c:pt idx="5">
                  <c:v>-42151.5</c:v>
                </c:pt>
                <c:pt idx="6">
                  <c:v>-39492.5</c:v>
                </c:pt>
                <c:pt idx="7">
                  <c:v>-39490</c:v>
                </c:pt>
                <c:pt idx="8">
                  <c:v>-39487.5</c:v>
                </c:pt>
                <c:pt idx="9">
                  <c:v>-39468</c:v>
                </c:pt>
                <c:pt idx="10">
                  <c:v>-39465.5</c:v>
                </c:pt>
                <c:pt idx="11">
                  <c:v>-39458</c:v>
                </c:pt>
                <c:pt idx="12">
                  <c:v>-38745</c:v>
                </c:pt>
                <c:pt idx="13">
                  <c:v>-38617.5</c:v>
                </c:pt>
                <c:pt idx="14">
                  <c:v>-38605.5</c:v>
                </c:pt>
                <c:pt idx="15">
                  <c:v>-38585.5</c:v>
                </c:pt>
                <c:pt idx="16">
                  <c:v>-37747.5</c:v>
                </c:pt>
                <c:pt idx="17">
                  <c:v>-37727.5</c:v>
                </c:pt>
                <c:pt idx="18">
                  <c:v>-36781.5</c:v>
                </c:pt>
                <c:pt idx="19">
                  <c:v>-36715.5</c:v>
                </c:pt>
                <c:pt idx="20">
                  <c:v>-35992.5</c:v>
                </c:pt>
                <c:pt idx="21">
                  <c:v>-35975.5</c:v>
                </c:pt>
                <c:pt idx="22">
                  <c:v>-35968.5</c:v>
                </c:pt>
                <c:pt idx="23">
                  <c:v>-35850.5</c:v>
                </c:pt>
                <c:pt idx="24">
                  <c:v>-35091</c:v>
                </c:pt>
                <c:pt idx="25">
                  <c:v>-35090.5</c:v>
                </c:pt>
                <c:pt idx="26">
                  <c:v>-35051.5</c:v>
                </c:pt>
                <c:pt idx="27">
                  <c:v>-35036.5</c:v>
                </c:pt>
                <c:pt idx="28">
                  <c:v>-35034.5</c:v>
                </c:pt>
                <c:pt idx="29">
                  <c:v>-35034.5</c:v>
                </c:pt>
                <c:pt idx="30">
                  <c:v>-35029.5</c:v>
                </c:pt>
                <c:pt idx="31">
                  <c:v>-35027</c:v>
                </c:pt>
                <c:pt idx="32">
                  <c:v>-34975.5</c:v>
                </c:pt>
                <c:pt idx="33">
                  <c:v>-34970.5</c:v>
                </c:pt>
                <c:pt idx="34">
                  <c:v>-34970.5</c:v>
                </c:pt>
                <c:pt idx="35">
                  <c:v>-71</c:v>
                </c:pt>
                <c:pt idx="36">
                  <c:v>-56.5</c:v>
                </c:pt>
                <c:pt idx="37">
                  <c:v>-14.5</c:v>
                </c:pt>
                <c:pt idx="38">
                  <c:v>0</c:v>
                </c:pt>
                <c:pt idx="39">
                  <c:v>2.5</c:v>
                </c:pt>
                <c:pt idx="40">
                  <c:v>2.5</c:v>
                </c:pt>
                <c:pt idx="41">
                  <c:v>5</c:v>
                </c:pt>
                <c:pt idx="42">
                  <c:v>7.5</c:v>
                </c:pt>
                <c:pt idx="43">
                  <c:v>32</c:v>
                </c:pt>
                <c:pt idx="44">
                  <c:v>37</c:v>
                </c:pt>
                <c:pt idx="45">
                  <c:v>155</c:v>
                </c:pt>
                <c:pt idx="46">
                  <c:v>588</c:v>
                </c:pt>
                <c:pt idx="47">
                  <c:v>588</c:v>
                </c:pt>
                <c:pt idx="48">
                  <c:v>821</c:v>
                </c:pt>
                <c:pt idx="49">
                  <c:v>870</c:v>
                </c:pt>
                <c:pt idx="50">
                  <c:v>1627</c:v>
                </c:pt>
                <c:pt idx="51">
                  <c:v>1627</c:v>
                </c:pt>
                <c:pt idx="52">
                  <c:v>1885</c:v>
                </c:pt>
                <c:pt idx="53">
                  <c:v>2640.5</c:v>
                </c:pt>
                <c:pt idx="54">
                  <c:v>2677</c:v>
                </c:pt>
                <c:pt idx="55">
                  <c:v>4419</c:v>
                </c:pt>
                <c:pt idx="56">
                  <c:v>5159</c:v>
                </c:pt>
                <c:pt idx="57">
                  <c:v>5303.5</c:v>
                </c:pt>
                <c:pt idx="58">
                  <c:v>5374.5</c:v>
                </c:pt>
                <c:pt idx="59">
                  <c:v>5375</c:v>
                </c:pt>
                <c:pt idx="60">
                  <c:v>6230</c:v>
                </c:pt>
                <c:pt idx="61">
                  <c:v>6235</c:v>
                </c:pt>
                <c:pt idx="62">
                  <c:v>6235</c:v>
                </c:pt>
                <c:pt idx="63">
                  <c:v>6252</c:v>
                </c:pt>
                <c:pt idx="64">
                  <c:v>7052</c:v>
                </c:pt>
                <c:pt idx="65">
                  <c:v>7052.5</c:v>
                </c:pt>
                <c:pt idx="66">
                  <c:v>7115</c:v>
                </c:pt>
                <c:pt idx="67">
                  <c:v>7144</c:v>
                </c:pt>
                <c:pt idx="68">
                  <c:v>7149</c:v>
                </c:pt>
                <c:pt idx="69">
                  <c:v>7203</c:v>
                </c:pt>
                <c:pt idx="70">
                  <c:v>8069.5</c:v>
                </c:pt>
                <c:pt idx="71">
                  <c:v>8070</c:v>
                </c:pt>
                <c:pt idx="72">
                  <c:v>8994.5</c:v>
                </c:pt>
                <c:pt idx="73">
                  <c:v>9702</c:v>
                </c:pt>
                <c:pt idx="74">
                  <c:v>9805.5</c:v>
                </c:pt>
                <c:pt idx="75">
                  <c:v>9833</c:v>
                </c:pt>
                <c:pt idx="76">
                  <c:v>9864.5</c:v>
                </c:pt>
                <c:pt idx="77">
                  <c:v>11554</c:v>
                </c:pt>
                <c:pt idx="78">
                  <c:v>11604.5</c:v>
                </c:pt>
                <c:pt idx="79">
                  <c:v>11605</c:v>
                </c:pt>
                <c:pt idx="80">
                  <c:v>11607</c:v>
                </c:pt>
                <c:pt idx="81">
                  <c:v>11725.5</c:v>
                </c:pt>
                <c:pt idx="82">
                  <c:v>11738.5</c:v>
                </c:pt>
                <c:pt idx="83">
                  <c:v>13352</c:v>
                </c:pt>
                <c:pt idx="84">
                  <c:v>13364</c:v>
                </c:pt>
                <c:pt idx="85">
                  <c:v>13364.5</c:v>
                </c:pt>
                <c:pt idx="86">
                  <c:v>13366.5</c:v>
                </c:pt>
                <c:pt idx="87">
                  <c:v>13377.5</c:v>
                </c:pt>
                <c:pt idx="88">
                  <c:v>13380</c:v>
                </c:pt>
                <c:pt idx="89">
                  <c:v>13482</c:v>
                </c:pt>
                <c:pt idx="90">
                  <c:v>13509</c:v>
                </c:pt>
                <c:pt idx="91">
                  <c:v>13516.5</c:v>
                </c:pt>
                <c:pt idx="92">
                  <c:v>14264.5</c:v>
                </c:pt>
                <c:pt idx="93">
                  <c:v>14308</c:v>
                </c:pt>
                <c:pt idx="94">
                  <c:v>14315</c:v>
                </c:pt>
                <c:pt idx="95">
                  <c:v>14414</c:v>
                </c:pt>
                <c:pt idx="96">
                  <c:v>15266</c:v>
                </c:pt>
                <c:pt idx="97">
                  <c:v>15266</c:v>
                </c:pt>
                <c:pt idx="98">
                  <c:v>15266</c:v>
                </c:pt>
                <c:pt idx="99">
                  <c:v>15266</c:v>
                </c:pt>
                <c:pt idx="100">
                  <c:v>15266</c:v>
                </c:pt>
                <c:pt idx="101">
                  <c:v>15470</c:v>
                </c:pt>
                <c:pt idx="102">
                  <c:v>16023.5</c:v>
                </c:pt>
                <c:pt idx="103">
                  <c:v>16038</c:v>
                </c:pt>
                <c:pt idx="104">
                  <c:v>16055</c:v>
                </c:pt>
                <c:pt idx="105">
                  <c:v>16908</c:v>
                </c:pt>
                <c:pt idx="106">
                  <c:v>17004</c:v>
                </c:pt>
                <c:pt idx="107">
                  <c:v>17052.5</c:v>
                </c:pt>
                <c:pt idx="108">
                  <c:v>17697</c:v>
                </c:pt>
                <c:pt idx="109">
                  <c:v>17888.5</c:v>
                </c:pt>
                <c:pt idx="110">
                  <c:v>17925.5</c:v>
                </c:pt>
                <c:pt idx="111">
                  <c:v>18817</c:v>
                </c:pt>
              </c:numCache>
            </c:numRef>
          </c:xVal>
          <c:yVal>
            <c:numRef>
              <c:f>Active!$O$21:$O$962</c:f>
              <c:numCache>
                <c:formatCode>General</c:formatCode>
                <c:ptCount val="942"/>
                <c:pt idx="39">
                  <c:v>-2.3483214646297441E-2</c:v>
                </c:pt>
                <c:pt idx="40">
                  <c:v>-2.3483214646297441E-2</c:v>
                </c:pt>
                <c:pt idx="44">
                  <c:v>-2.3309318113759848E-2</c:v>
                </c:pt>
                <c:pt idx="45">
                  <c:v>-2.2714541567689234E-2</c:v>
                </c:pt>
                <c:pt idx="46">
                  <c:v>-2.0532014072362322E-2</c:v>
                </c:pt>
                <c:pt idx="47">
                  <c:v>-2.0532014072362322E-2</c:v>
                </c:pt>
                <c:pt idx="48">
                  <c:v>-1.9357582417833061E-2</c:v>
                </c:pt>
                <c:pt idx="49">
                  <c:v>-1.9110598936837638E-2</c:v>
                </c:pt>
                <c:pt idx="50">
                  <c:v>-1.5294956179418536E-2</c:v>
                </c:pt>
                <c:pt idx="51">
                  <c:v>-1.5294956179418536E-2</c:v>
                </c:pt>
                <c:pt idx="52">
                  <c:v>-1.399451254478957E-2</c:v>
                </c:pt>
                <c:pt idx="54">
                  <c:v>-1.0002453015230879E-2</c:v>
                </c:pt>
                <c:pt idx="55">
                  <c:v>-1.2219382418833559E-3</c:v>
                </c:pt>
                <c:pt idx="56">
                  <c:v>2.5080163690679481E-3</c:v>
                </c:pt>
                <c:pt idx="57">
                  <c:v>3.2363656140442475E-3</c:v>
                </c:pt>
                <c:pt idx="58">
                  <c:v>3.5942396375274153E-3</c:v>
                </c:pt>
                <c:pt idx="59">
                  <c:v>3.5967598771294088E-3</c:v>
                </c:pt>
                <c:pt idx="60">
                  <c:v>7.906369596539356E-3</c:v>
                </c:pt>
                <c:pt idx="61">
                  <c:v>7.931571992559297E-3</c:v>
                </c:pt>
                <c:pt idx="62">
                  <c:v>7.931571992559297E-3</c:v>
                </c:pt>
                <c:pt idx="63">
                  <c:v>8.0172601390271006E-3</c:v>
                </c:pt>
                <c:pt idx="64">
                  <c:v>1.2049643502217697E-2</c:v>
                </c:pt>
                <c:pt idx="65">
                  <c:v>1.2052163741819687E-2</c:v>
                </c:pt>
                <c:pt idx="66">
                  <c:v>1.2367193692068956E-2</c:v>
                </c:pt>
                <c:pt idx="67">
                  <c:v>1.2513367588984615E-2</c:v>
                </c:pt>
                <c:pt idx="68">
                  <c:v>1.2538569985004556E-2</c:v>
                </c:pt>
                <c:pt idx="69">
                  <c:v>1.2810755862019921E-2</c:v>
                </c:pt>
                <c:pt idx="70">
                  <c:v>1.7178331092275734E-2</c:v>
                </c:pt>
                <c:pt idx="71">
                  <c:v>1.7180851331877731E-2</c:v>
                </c:pt>
                <c:pt idx="72">
                  <c:v>2.1840774355964862E-2</c:v>
                </c:pt>
                <c:pt idx="73">
                  <c:v>2.540691339278655E-2</c:v>
                </c:pt>
                <c:pt idx="74">
                  <c:v>2.5928602990399327E-2</c:v>
                </c:pt>
                <c:pt idx="75">
                  <c:v>2.606721616850901E-2</c:v>
                </c:pt>
                <c:pt idx="76">
                  <c:v>2.6225991263434639E-2</c:v>
                </c:pt>
                <c:pt idx="77">
                  <c:v>3.474188087857278E-2</c:v>
                </c:pt>
                <c:pt idx="78">
                  <c:v>3.499642507837418E-2</c:v>
                </c:pt>
                <c:pt idx="79">
                  <c:v>3.4998945317976177E-2</c:v>
                </c:pt>
                <c:pt idx="80">
                  <c:v>3.5009026276384157E-2</c:v>
                </c:pt>
                <c:pt idx="81">
                  <c:v>3.5606323062056758E-2</c:v>
                </c:pt>
                <c:pt idx="82">
                  <c:v>3.5671849291708607E-2</c:v>
                </c:pt>
                <c:pt idx="83">
                  <c:v>4.3804662487343639E-2</c:v>
                </c:pt>
                <c:pt idx="84">
                  <c:v>4.3865148237791494E-2</c:v>
                </c:pt>
                <c:pt idx="85">
                  <c:v>4.3867668477393491E-2</c:v>
                </c:pt>
                <c:pt idx="86">
                  <c:v>4.3877749435801465E-2</c:v>
                </c:pt>
                <c:pt idx="87">
                  <c:v>4.3933194707045341E-2</c:v>
                </c:pt>
                <c:pt idx="88">
                  <c:v>4.3945795905055311E-2</c:v>
                </c:pt>
                <c:pt idx="89">
                  <c:v>4.4459924783862119E-2</c:v>
                </c:pt>
                <c:pt idx="90">
                  <c:v>4.4596017722369798E-2</c:v>
                </c:pt>
                <c:pt idx="91">
                  <c:v>4.4633821316399709E-2</c:v>
                </c:pt>
                <c:pt idx="92">
                  <c:v>4.8404099760982915E-2</c:v>
                </c:pt>
                <c:pt idx="93">
                  <c:v>4.8623360606356407E-2</c:v>
                </c:pt>
                <c:pt idx="94">
                  <c:v>4.8658643960784322E-2</c:v>
                </c:pt>
                <c:pt idx="95">
                  <c:v>4.9157651401979162E-2</c:v>
                </c:pt>
                <c:pt idx="96">
                  <c:v>5.3452139683777149E-2</c:v>
                </c:pt>
                <c:pt idx="97">
                  <c:v>5.3452139683777149E-2</c:v>
                </c:pt>
                <c:pt idx="98">
                  <c:v>5.3452139683777149E-2</c:v>
                </c:pt>
                <c:pt idx="99">
                  <c:v>5.3452139683777149E-2</c:v>
                </c:pt>
                <c:pt idx="100">
                  <c:v>5.3452139683777149E-2</c:v>
                </c:pt>
                <c:pt idx="101">
                  <c:v>5.448039744139075E-2</c:v>
                </c:pt>
                <c:pt idx="102">
                  <c:v>5.7270302680798239E-2</c:v>
                </c:pt>
                <c:pt idx="103">
                  <c:v>5.7343389629256065E-2</c:v>
                </c:pt>
                <c:pt idx="104">
                  <c:v>5.7429077775723876E-2</c:v>
                </c:pt>
                <c:pt idx="105">
                  <c:v>6.1728606536725843E-2</c:v>
                </c:pt>
                <c:pt idx="106">
                  <c:v>6.2212492540308716E-2</c:v>
                </c:pt>
                <c:pt idx="107">
                  <c:v>6.2456955781702149E-2</c:v>
                </c:pt>
                <c:pt idx="108">
                  <c:v>6.5705544628672563E-2</c:v>
                </c:pt>
                <c:pt idx="109">
                  <c:v>6.6670796396236326E-2</c:v>
                </c:pt>
                <c:pt idx="110">
                  <c:v>6.6857294126783873E-2</c:v>
                </c:pt>
                <c:pt idx="111">
                  <c:v>7.1350881337139405E-2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05-413D-8AC8-9260B4B5EE87}"/>
            </c:ext>
          </c:extLst>
        </c:ser>
        <c:ser>
          <c:idx val="8"/>
          <c:order val="8"/>
          <c:tx>
            <c:strRef>
              <c:f>Active!$U$1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Active!$T$2:$T$16</c:f>
              <c:numCache>
                <c:formatCode>General</c:formatCode>
                <c:ptCount val="15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</c:numCache>
            </c:numRef>
          </c:xVal>
          <c:yVal>
            <c:numRef>
              <c:f>Active!$U$2:$U$16</c:f>
              <c:numCache>
                <c:formatCode>General</c:formatCode>
                <c:ptCount val="15"/>
                <c:pt idx="0">
                  <c:v>9.3285683742138346E-4</c:v>
                </c:pt>
                <c:pt idx="1">
                  <c:v>1.6948052406640002E-3</c:v>
                </c:pt>
                <c:pt idx="2">
                  <c:v>2.8297867759818187E-3</c:v>
                </c:pt>
                <c:pt idx="3">
                  <c:v>4.3378014433748391E-3</c:v>
                </c:pt>
                <c:pt idx="4">
                  <c:v>6.2188492428430601E-3</c:v>
                </c:pt>
                <c:pt idx="5">
                  <c:v>8.4729301743864827E-3</c:v>
                </c:pt>
                <c:pt idx="6">
                  <c:v>1.1100044238005109E-2</c:v>
                </c:pt>
                <c:pt idx="7">
                  <c:v>1.4100191433698936E-2</c:v>
                </c:pt>
                <c:pt idx="8">
                  <c:v>1.7473371761467963E-2</c:v>
                </c:pt>
                <c:pt idx="9">
                  <c:v>2.1219585221312193E-2</c:v>
                </c:pt>
                <c:pt idx="10">
                  <c:v>2.533883181323162E-2</c:v>
                </c:pt>
                <c:pt idx="11">
                  <c:v>2.9831111537226257E-2</c:v>
                </c:pt>
                <c:pt idx="12">
                  <c:v>3.4696424393296094E-2</c:v>
                </c:pt>
                <c:pt idx="13">
                  <c:v>3.993477038144113E-2</c:v>
                </c:pt>
                <c:pt idx="14">
                  <c:v>4.5546149501661366E-2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305-413D-8AC8-9260B4B5E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397048"/>
        <c:axId val="1"/>
      </c:scatterChart>
      <c:valAx>
        <c:axId val="54239704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13204621664289"/>
              <c:y val="0.83939648453034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8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80782918149468E-2"/>
              <c:y val="0.36969792412312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397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523150353536767"/>
          <c:y val="0.92121498449057504"/>
          <c:w val="0.84163775791371265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390526</xdr:colOff>
      <xdr:row>0</xdr:row>
      <xdr:rowOff>0</xdr:rowOff>
    </xdr:from>
    <xdr:to>
      <xdr:col>26</xdr:col>
      <xdr:colOff>533401</xdr:colOff>
      <xdr:row>17</xdr:row>
      <xdr:rowOff>152400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95B405C0-6974-ABD1-2D5E-E7BC0BB2CD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28574</xdr:colOff>
      <xdr:row>0</xdr:row>
      <xdr:rowOff>0</xdr:rowOff>
    </xdr:from>
    <xdr:to>
      <xdr:col>17</xdr:col>
      <xdr:colOff>304799</xdr:colOff>
      <xdr:row>17</xdr:row>
      <xdr:rowOff>171450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2E5ABAE4-409B-8FEF-38A4-74409A0DC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02" TargetMode="External"/><Relationship Id="rId18" Type="http://schemas.openxmlformats.org/officeDocument/2006/relationships/hyperlink" Target="http://www.bav-astro.de/sfs/BAVM_link.php?BAVMnr=158" TargetMode="External"/><Relationship Id="rId26" Type="http://schemas.openxmlformats.org/officeDocument/2006/relationships/hyperlink" Target="http://www.bav-astro.de/sfs/BAVM_link.php?BAVMnr=172" TargetMode="External"/><Relationship Id="rId39" Type="http://schemas.openxmlformats.org/officeDocument/2006/relationships/hyperlink" Target="http://vsolj.cetus-net.org/vsoljno50.pdf" TargetMode="External"/><Relationship Id="rId21" Type="http://schemas.openxmlformats.org/officeDocument/2006/relationships/hyperlink" Target="http://www.konkoly.hu/cgi-bin/IBVS?5583" TargetMode="External"/><Relationship Id="rId34" Type="http://schemas.openxmlformats.org/officeDocument/2006/relationships/hyperlink" Target="http://www.konkoly.hu/cgi-bin/IBVS?5894" TargetMode="External"/><Relationship Id="rId42" Type="http://schemas.openxmlformats.org/officeDocument/2006/relationships/hyperlink" Target="http://www.bav-astro.de/sfs/BAVM_link.php?BAVMnr=220" TargetMode="External"/><Relationship Id="rId47" Type="http://schemas.openxmlformats.org/officeDocument/2006/relationships/hyperlink" Target="http://www.bav-astro.de/sfs/BAVM_link.php?BAVMnr=225" TargetMode="External"/><Relationship Id="rId50" Type="http://schemas.openxmlformats.org/officeDocument/2006/relationships/hyperlink" Target="http://www.bav-astro.de/sfs/BAVM_link.php?BAVMnr=228" TargetMode="External"/><Relationship Id="rId55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bav-astro.de/sfs/BAVM_link.php?BAVMnr=88" TargetMode="External"/><Relationship Id="rId12" Type="http://schemas.openxmlformats.org/officeDocument/2006/relationships/hyperlink" Target="http://www.bav-astro.de/sfs/BAVM_link.php?BAVMnr=102" TargetMode="External"/><Relationship Id="rId17" Type="http://schemas.openxmlformats.org/officeDocument/2006/relationships/hyperlink" Target="http://www.bav-astro.de/sfs/BAVM_link.php?BAVMnr=152" TargetMode="External"/><Relationship Id="rId25" Type="http://schemas.openxmlformats.org/officeDocument/2006/relationships/hyperlink" Target="http://www.bav-astro.de/sfs/BAVM_link.php?BAVMnr=173" TargetMode="External"/><Relationship Id="rId33" Type="http://schemas.openxmlformats.org/officeDocument/2006/relationships/hyperlink" Target="http://www.bav-astro.de/sfs/BAVM_link.php?BAVMnr=186" TargetMode="External"/><Relationship Id="rId38" Type="http://schemas.openxmlformats.org/officeDocument/2006/relationships/hyperlink" Target="http://www.konkoly.hu/cgi-bin/IBVS?5894" TargetMode="External"/><Relationship Id="rId46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88" TargetMode="External"/><Relationship Id="rId16" Type="http://schemas.openxmlformats.org/officeDocument/2006/relationships/hyperlink" Target="http://www.konkoly.hu/cgi-bin/IBVS?5038" TargetMode="External"/><Relationship Id="rId20" Type="http://schemas.openxmlformats.org/officeDocument/2006/relationships/hyperlink" Target="http://www.bav-astro.de/sfs/BAVM_link.php?BAVMnr=158" TargetMode="External"/><Relationship Id="rId29" Type="http://schemas.openxmlformats.org/officeDocument/2006/relationships/hyperlink" Target="http://vsolj.cetus-net.org/no44.pdf" TargetMode="External"/><Relationship Id="rId41" Type="http://schemas.openxmlformats.org/officeDocument/2006/relationships/hyperlink" Target="http://www.bav-astro.de/sfs/BAVM_link.php?BAVMnr=220" TargetMode="External"/><Relationship Id="rId54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sfs/BAVM_link.php?BAVMnr=88" TargetMode="External"/><Relationship Id="rId6" Type="http://schemas.openxmlformats.org/officeDocument/2006/relationships/hyperlink" Target="http://www.bav-astro.de/sfs/BAVM_link.php?BAVMnr=88" TargetMode="External"/><Relationship Id="rId11" Type="http://schemas.openxmlformats.org/officeDocument/2006/relationships/hyperlink" Target="http://www.bav-astro.de/sfs/BAVM_link.php?BAVMnr=117" TargetMode="External"/><Relationship Id="rId24" Type="http://schemas.openxmlformats.org/officeDocument/2006/relationships/hyperlink" Target="http://www.bav-astro.de/sfs/BAVM_link.php?BAVMnr=172" TargetMode="External"/><Relationship Id="rId32" Type="http://schemas.openxmlformats.org/officeDocument/2006/relationships/hyperlink" Target="http://www.bav-astro.de/sfs/BAVM_link.php?BAVMnr=186" TargetMode="External"/><Relationship Id="rId37" Type="http://schemas.openxmlformats.org/officeDocument/2006/relationships/hyperlink" Target="http://www.bav-astro.de/sfs/BAVM_link.php?BAVMnr=234" TargetMode="External"/><Relationship Id="rId40" Type="http://schemas.openxmlformats.org/officeDocument/2006/relationships/hyperlink" Target="http://var.astro.cz/oejv/issues/oejv0160.pdf" TargetMode="External"/><Relationship Id="rId45" Type="http://schemas.openxmlformats.org/officeDocument/2006/relationships/hyperlink" Target="http://www.konkoly.hu/cgi-bin/IBVS?5992" TargetMode="External"/><Relationship Id="rId53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99" TargetMode="External"/><Relationship Id="rId15" Type="http://schemas.openxmlformats.org/officeDocument/2006/relationships/hyperlink" Target="http://www.konkoly.hu/cgi-bin/IBVS?5038" TargetMode="External"/><Relationship Id="rId23" Type="http://schemas.openxmlformats.org/officeDocument/2006/relationships/hyperlink" Target="http://www.konkoly.hu/cgi-bin/IBVS?5784" TargetMode="External"/><Relationship Id="rId28" Type="http://schemas.openxmlformats.org/officeDocument/2006/relationships/hyperlink" Target="http://vsolj.cetus-net.org/no44.pdf" TargetMode="External"/><Relationship Id="rId36" Type="http://schemas.openxmlformats.org/officeDocument/2006/relationships/hyperlink" Target="http://www.bav-astro.de/sfs/BAVM_link.php?BAVMnr=209" TargetMode="External"/><Relationship Id="rId49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bav-astro.de/sfs/BAVM_link.php?BAVMnr=99" TargetMode="External"/><Relationship Id="rId19" Type="http://schemas.openxmlformats.org/officeDocument/2006/relationships/hyperlink" Target="http://www.bav-astro.de/sfs/BAVM_link.php?BAVMnr=158" TargetMode="External"/><Relationship Id="rId31" Type="http://schemas.openxmlformats.org/officeDocument/2006/relationships/hyperlink" Target="http://vsolj.cetus-net.org/no46.pdf" TargetMode="External"/><Relationship Id="rId44" Type="http://schemas.openxmlformats.org/officeDocument/2006/relationships/hyperlink" Target="http://www.konkoly.hu/cgi-bin/IBVS?5992" TargetMode="External"/><Relationship Id="rId52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bav-astro.de/sfs/BAVM_link.php?BAVMnr=88" TargetMode="External"/><Relationship Id="rId9" Type="http://schemas.openxmlformats.org/officeDocument/2006/relationships/hyperlink" Target="http://www.bav-astro.de/sfs/BAVM_link.php?BAVMnr=88" TargetMode="External"/><Relationship Id="rId14" Type="http://schemas.openxmlformats.org/officeDocument/2006/relationships/hyperlink" Target="http://www.bav-astro.de/sfs/BAVM_link.php?BAVMnr=117" TargetMode="External"/><Relationship Id="rId22" Type="http://schemas.openxmlformats.org/officeDocument/2006/relationships/hyperlink" Target="http://www.konkoly.hu/cgi-bin/IBVS?5784" TargetMode="External"/><Relationship Id="rId27" Type="http://schemas.openxmlformats.org/officeDocument/2006/relationships/hyperlink" Target="http://www.konkoly.hu/cgi-bin/IBVS?5741" TargetMode="External"/><Relationship Id="rId30" Type="http://schemas.openxmlformats.org/officeDocument/2006/relationships/hyperlink" Target="http://www.konkoly.hu/cgi-bin/IBVS?5713" TargetMode="External"/><Relationship Id="rId35" Type="http://schemas.openxmlformats.org/officeDocument/2006/relationships/hyperlink" Target="http://www.bav-astro.de/sfs/BAVM_link.php?BAVMnr=209" TargetMode="External"/><Relationship Id="rId43" Type="http://schemas.openxmlformats.org/officeDocument/2006/relationships/hyperlink" Target="http://var.astro.cz/oejv/issues/oejv0160.pdf" TargetMode="External"/><Relationship Id="rId48" Type="http://schemas.openxmlformats.org/officeDocument/2006/relationships/hyperlink" Target="http://www.bav-astro.de/sfs/BAVM_link.php?BAVMnr=231" TargetMode="External"/><Relationship Id="rId56" Type="http://schemas.openxmlformats.org/officeDocument/2006/relationships/hyperlink" Target="http://www.bav-astro.de/sfs/BAVM_link.php?BAVMnr=239" TargetMode="External"/><Relationship Id="rId8" Type="http://schemas.openxmlformats.org/officeDocument/2006/relationships/hyperlink" Target="http://www.bav-astro.de/sfs/BAVM_link.php?BAVMnr=88" TargetMode="External"/><Relationship Id="rId51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bav-astro.de/sfs/BAVM_link.php?BAVMnr=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0"/>
  <sheetViews>
    <sheetView tabSelected="1" workbookViewId="0">
      <pane xSplit="13" ySplit="21" topLeftCell="N115" activePane="bottomRight" state="frozen"/>
      <selection pane="topRight" activeCell="N1" sqref="N1"/>
      <selection pane="bottomLeft" activeCell="A22" sqref="A22"/>
      <selection pane="bottomRight" activeCell="E9" sqref="E8: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11.5703125" customWidth="1"/>
    <col min="5" max="5" width="12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21" ht="21" thickBot="1">
      <c r="A1" s="1" t="s">
        <v>36</v>
      </c>
      <c r="T1" s="3" t="s">
        <v>10</v>
      </c>
      <c r="U1" s="3" t="s">
        <v>51</v>
      </c>
    </row>
    <row r="2" spans="1:21">
      <c r="A2" s="36" t="s">
        <v>22</v>
      </c>
      <c r="B2" s="36" t="s">
        <v>140</v>
      </c>
      <c r="T2">
        <v>0</v>
      </c>
      <c r="U2">
        <f t="shared" ref="U2:U16" si="0">D$11+D$12*T2+D$13*T2^2</f>
        <v>9.3285683742138346E-4</v>
      </c>
    </row>
    <row r="3" spans="1:21" ht="13.5" thickBot="1">
      <c r="T3">
        <v>1000</v>
      </c>
      <c r="U3">
        <f t="shared" si="0"/>
        <v>1.6948052406640002E-3</v>
      </c>
    </row>
    <row r="4" spans="1:21" ht="13.5" thickBot="1">
      <c r="A4" s="4" t="s">
        <v>1</v>
      </c>
      <c r="C4" s="9" t="s">
        <v>35</v>
      </c>
      <c r="D4" s="7">
        <v>0.40691250000000001</v>
      </c>
      <c r="F4" s="38"/>
      <c r="G4" s="39" t="str">
        <f>"G"&amp;E19</f>
        <v>GNext ToM</v>
      </c>
      <c r="T4">
        <v>2000</v>
      </c>
      <c r="U4">
        <f t="shared" si="0"/>
        <v>2.8297867759818187E-3</v>
      </c>
    </row>
    <row r="5" spans="1:21">
      <c r="A5" s="25" t="s">
        <v>40</v>
      </c>
      <c r="B5" s="26"/>
      <c r="C5" s="27">
        <v>-9.5</v>
      </c>
      <c r="D5" s="26" t="s">
        <v>41</v>
      </c>
      <c r="T5">
        <v>3000</v>
      </c>
      <c r="U5">
        <f t="shared" si="0"/>
        <v>4.3378014433748391E-3</v>
      </c>
    </row>
    <row r="6" spans="1:21">
      <c r="A6" s="4" t="s">
        <v>2</v>
      </c>
      <c r="T6">
        <v>4000</v>
      </c>
      <c r="U6">
        <f t="shared" si="0"/>
        <v>6.2188492428430601E-3</v>
      </c>
    </row>
    <row r="7" spans="1:21">
      <c r="A7" t="s">
        <v>3</v>
      </c>
      <c r="C7">
        <v>50186.398000000001</v>
      </c>
      <c r="T7">
        <v>5000</v>
      </c>
      <c r="U7">
        <f t="shared" si="0"/>
        <v>8.4729301743864827E-3</v>
      </c>
    </row>
    <row r="8" spans="1:21">
      <c r="A8" t="s">
        <v>4</v>
      </c>
      <c r="C8">
        <f>+D4</f>
        <v>0.40691250000000001</v>
      </c>
      <c r="T8">
        <v>6000</v>
      </c>
      <c r="U8">
        <f t="shared" si="0"/>
        <v>1.1100044238005109E-2</v>
      </c>
    </row>
    <row r="9" spans="1:21">
      <c r="A9" s="83" t="s">
        <v>131</v>
      </c>
      <c r="B9" s="83"/>
      <c r="C9" s="83">
        <v>88</v>
      </c>
      <c r="D9" s="83" t="str">
        <f>"F"&amp;C9</f>
        <v>F88</v>
      </c>
      <c r="E9" s="83" t="str">
        <f>"G"&amp;C9</f>
        <v>G88</v>
      </c>
      <c r="T9">
        <v>7000</v>
      </c>
      <c r="U9">
        <f t="shared" si="0"/>
        <v>1.4100191433698936E-2</v>
      </c>
    </row>
    <row r="10" spans="1:21" ht="13.5" thickBot="1">
      <c r="A10" s="26"/>
      <c r="B10" s="26"/>
      <c r="C10" s="3" t="s">
        <v>18</v>
      </c>
      <c r="D10" s="3" t="s">
        <v>19</v>
      </c>
      <c r="E10" s="26"/>
      <c r="T10">
        <v>8000</v>
      </c>
      <c r="U10">
        <f t="shared" si="0"/>
        <v>1.7473371761467963E-2</v>
      </c>
    </row>
    <row r="11" spans="1:21">
      <c r="A11" s="26" t="s">
        <v>14</v>
      </c>
      <c r="B11" s="26"/>
      <c r="C11" s="84">
        <f ca="1">INTERCEPT(INDIRECT(E9):G1003,INDIRECT(D9):$F1003)</f>
        <v>-2.3495815844307412E-2</v>
      </c>
      <c r="D11" s="28">
        <f>E11*F11</f>
        <v>9.3285683742138346E-4</v>
      </c>
      <c r="E11" s="41">
        <v>9.3285683742138346E-4</v>
      </c>
      <c r="F11">
        <v>1</v>
      </c>
      <c r="T11">
        <v>9000</v>
      </c>
      <c r="U11">
        <f t="shared" si="0"/>
        <v>2.1219585221312193E-2</v>
      </c>
    </row>
    <row r="12" spans="1:21">
      <c r="A12" s="26" t="s">
        <v>15</v>
      </c>
      <c r="B12" s="26"/>
      <c r="C12" s="84">
        <f ca="1">SLOPE(INDIRECT(E9):G1003,INDIRECT(D9):$F1003)</f>
        <v>5.0404792039882455E-6</v>
      </c>
      <c r="D12" s="28">
        <f>E12*F12</f>
        <v>5.7543183720501597E-7</v>
      </c>
      <c r="E12" s="42">
        <v>5.7543183720501594E-3</v>
      </c>
      <c r="F12" s="40">
        <v>1E-4</v>
      </c>
      <c r="T12">
        <v>10000</v>
      </c>
      <c r="U12">
        <f t="shared" si="0"/>
        <v>2.533883181323162E-2</v>
      </c>
    </row>
    <row r="13" spans="1:21" ht="13.5" thickBot="1">
      <c r="A13" s="26" t="s">
        <v>17</v>
      </c>
      <c r="B13" s="26"/>
      <c r="C13" s="28" t="s">
        <v>42</v>
      </c>
      <c r="D13" s="87">
        <f>E13*F13</f>
        <v>1.865165660376008E-10</v>
      </c>
      <c r="E13" s="43">
        <v>1.8651656603760079E-2</v>
      </c>
      <c r="F13" s="40">
        <v>1E-8</v>
      </c>
      <c r="T13">
        <v>11000</v>
      </c>
      <c r="U13">
        <f t="shared" si="0"/>
        <v>2.9831111537226257E-2</v>
      </c>
    </row>
    <row r="14" spans="1:21">
      <c r="A14" s="26"/>
      <c r="B14" s="26"/>
      <c r="C14" s="26"/>
      <c r="D14" s="26"/>
      <c r="E14" s="26">
        <f>SUM(S59:S126)</f>
        <v>5.2739601948154058E-4</v>
      </c>
      <c r="T14">
        <v>12000</v>
      </c>
      <c r="U14">
        <f t="shared" si="0"/>
        <v>3.4696424393296094E-2</v>
      </c>
    </row>
    <row r="15" spans="1:21">
      <c r="A15" s="29" t="s">
        <v>16</v>
      </c>
      <c r="B15" s="26"/>
      <c r="C15" s="30">
        <f ca="1">(C7+C11)+(C8+C12)*INT(MAX(F21:F3531))</f>
        <v>57843.341863381334</v>
      </c>
      <c r="D15" s="39">
        <f>+C7+INT(MAX(F21:F1586))*C8+D11+D12*INT(MAX(F21:F4021))+D13*INT(MAX(F21:F4048)^2)</f>
        <v>57843.348314948104</v>
      </c>
      <c r="E15" s="31" t="s">
        <v>132</v>
      </c>
      <c r="F15" s="27">
        <v>1</v>
      </c>
      <c r="T15">
        <v>13000</v>
      </c>
      <c r="U15">
        <f t="shared" si="0"/>
        <v>3.993477038144113E-2</v>
      </c>
    </row>
    <row r="16" spans="1:21">
      <c r="A16" s="33" t="s">
        <v>5</v>
      </c>
      <c r="B16" s="26"/>
      <c r="C16" s="34">
        <f ca="1">+C8+C12</f>
        <v>0.40691754047920398</v>
      </c>
      <c r="D16" s="39">
        <f>+C8+D12+2*D13*MAX(F21:F894)</f>
        <v>0.40692009479628344</v>
      </c>
      <c r="E16" s="31" t="s">
        <v>43</v>
      </c>
      <c r="F16" s="32">
        <f ca="1">NOW()+15018.5+$C$5/24</f>
        <v>60339.641679745371</v>
      </c>
      <c r="T16">
        <v>14000</v>
      </c>
      <c r="U16">
        <f t="shared" si="0"/>
        <v>4.5546149501661366E-2</v>
      </c>
    </row>
    <row r="17" spans="1:18" ht="13.5" thickBot="1">
      <c r="A17" s="31" t="s">
        <v>37</v>
      </c>
      <c r="B17" s="26"/>
      <c r="C17" s="26">
        <f>COUNT(C21:C2189)</f>
        <v>112</v>
      </c>
      <c r="D17" s="31"/>
      <c r="E17" s="31" t="s">
        <v>133</v>
      </c>
      <c r="F17" s="32">
        <f ca="1">ROUND(2*(F16-$C$7)/$C$8,0)/2+F15</f>
        <v>24953</v>
      </c>
    </row>
    <row r="18" spans="1:18" ht="14.25" thickTop="1" thickBot="1">
      <c r="A18" s="4" t="s">
        <v>139</v>
      </c>
      <c r="C18" s="91">
        <f ca="1">+C15</f>
        <v>57843.341863381334</v>
      </c>
      <c r="D18" s="92">
        <f ca="1">C16</f>
        <v>0.40691754047920398</v>
      </c>
      <c r="E18" s="31" t="s">
        <v>44</v>
      </c>
      <c r="F18" s="39">
        <f ca="1">ROUND(2*(F16-$C$15)/$C$16,0)/2+F15</f>
        <v>6135.5</v>
      </c>
    </row>
    <row r="19" spans="1:18" ht="13.5" thickBot="1">
      <c r="A19" s="4" t="s">
        <v>138</v>
      </c>
      <c r="C19" s="85">
        <f>+D15</f>
        <v>57843.348314948104</v>
      </c>
      <c r="D19" s="86">
        <f>+D16</f>
        <v>0.40692009479628344</v>
      </c>
      <c r="E19" s="31" t="s">
        <v>45</v>
      </c>
      <c r="F19" s="35">
        <f ca="1">+$C$15+$C$16*F18-15018.5-$C$5/24</f>
        <v>45321.880266324828</v>
      </c>
    </row>
    <row r="20" spans="1:18" ht="13.5" thickBot="1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156</v>
      </c>
      <c r="I20" s="6" t="s">
        <v>157</v>
      </c>
      <c r="J20" s="6" t="s">
        <v>154</v>
      </c>
      <c r="K20" s="6" t="s">
        <v>141</v>
      </c>
      <c r="L20" s="6" t="s">
        <v>23</v>
      </c>
      <c r="M20" s="6" t="s">
        <v>24</v>
      </c>
      <c r="N20" s="6" t="s">
        <v>26</v>
      </c>
      <c r="O20" s="6" t="s">
        <v>21</v>
      </c>
      <c r="P20" s="5" t="s">
        <v>20</v>
      </c>
      <c r="Q20" s="3" t="s">
        <v>13</v>
      </c>
      <c r="R20" s="112"/>
    </row>
    <row r="21" spans="1:18">
      <c r="A21" t="s">
        <v>34</v>
      </c>
      <c r="B21" s="8"/>
      <c r="C21" s="20">
        <v>18062.431</v>
      </c>
      <c r="D21" s="20"/>
      <c r="E21">
        <f t="shared" ref="E21:E52" si="1">+(C21-C$7)/C$8</f>
        <v>-78945.638190028563</v>
      </c>
      <c r="F21">
        <f t="shared" ref="F21:F52" si="2">ROUND(2*E21,0)/2</f>
        <v>-78945.5</v>
      </c>
      <c r="G21">
        <f t="shared" ref="G21:G52" si="3">+C21-(C$7+F21*C$8)</f>
        <v>-5.6231250000564614E-2</v>
      </c>
      <c r="H21">
        <f t="shared" ref="H21:H58" si="4">+G21</f>
        <v>-5.6231250000564614E-2</v>
      </c>
      <c r="Q21" s="2">
        <f t="shared" ref="Q21:Q52" si="5">+C21-15018.5</f>
        <v>3043.9310000000005</v>
      </c>
      <c r="R21" s="2"/>
    </row>
    <row r="22" spans="1:18">
      <c r="A22" t="s">
        <v>34</v>
      </c>
      <c r="B22" s="8"/>
      <c r="C22" s="20">
        <v>18446.394</v>
      </c>
      <c r="D22" s="20"/>
      <c r="E22">
        <f t="shared" si="1"/>
        <v>-78002.037293029833</v>
      </c>
      <c r="F22">
        <f t="shared" si="2"/>
        <v>-78002</v>
      </c>
      <c r="G22">
        <f t="shared" si="3"/>
        <v>-1.517500000045402E-2</v>
      </c>
      <c r="H22">
        <f t="shared" si="4"/>
        <v>-1.517500000045402E-2</v>
      </c>
      <c r="Q22" s="2">
        <f t="shared" si="5"/>
        <v>3427.8940000000002</v>
      </c>
      <c r="R22" s="2"/>
    </row>
    <row r="23" spans="1:18">
      <c r="A23" t="s">
        <v>34</v>
      </c>
      <c r="B23" s="8"/>
      <c r="C23" s="20">
        <v>19116.37</v>
      </c>
      <c r="D23" s="20"/>
      <c r="E23">
        <f t="shared" si="1"/>
        <v>-76355.550640493966</v>
      </c>
      <c r="F23">
        <f t="shared" si="2"/>
        <v>-76355.5</v>
      </c>
      <c r="G23">
        <f t="shared" si="3"/>
        <v>-2.0606250000128057E-2</v>
      </c>
      <c r="H23">
        <f t="shared" si="4"/>
        <v>-2.0606250000128057E-2</v>
      </c>
      <c r="Q23" s="2">
        <f t="shared" si="5"/>
        <v>4097.869999999999</v>
      </c>
      <c r="R23" s="2"/>
    </row>
    <row r="24" spans="1:18">
      <c r="A24" t="s">
        <v>34</v>
      </c>
      <c r="B24" s="8"/>
      <c r="C24" s="20">
        <v>19122.386999999999</v>
      </c>
      <c r="D24" s="20"/>
      <c r="E24">
        <f t="shared" si="1"/>
        <v>-76340.763677694835</v>
      </c>
      <c r="F24">
        <f t="shared" si="2"/>
        <v>-76341</v>
      </c>
      <c r="G24">
        <f t="shared" si="3"/>
        <v>9.6162499998172279E-2</v>
      </c>
      <c r="H24">
        <f t="shared" si="4"/>
        <v>9.6162499998172279E-2</v>
      </c>
      <c r="Q24" s="2">
        <f t="shared" si="5"/>
        <v>4103.8869999999988</v>
      </c>
      <c r="R24" s="2"/>
    </row>
    <row r="25" spans="1:18">
      <c r="A25" t="s">
        <v>34</v>
      </c>
      <c r="B25" s="8"/>
      <c r="C25" s="20">
        <v>19153.377</v>
      </c>
      <c r="D25" s="20"/>
      <c r="E25">
        <f t="shared" si="1"/>
        <v>-76264.604798328874</v>
      </c>
      <c r="F25">
        <f t="shared" si="2"/>
        <v>-76264.5</v>
      </c>
      <c r="G25">
        <f t="shared" si="3"/>
        <v>-4.2643749999115244E-2</v>
      </c>
      <c r="H25">
        <f t="shared" si="4"/>
        <v>-4.2643749999115244E-2</v>
      </c>
      <c r="Q25" s="2">
        <f t="shared" si="5"/>
        <v>4134.8770000000004</v>
      </c>
      <c r="R25" s="2"/>
    </row>
    <row r="26" spans="1:18">
      <c r="A26" t="s">
        <v>34</v>
      </c>
      <c r="B26" s="8"/>
      <c r="C26" s="20">
        <v>33034.425000000003</v>
      </c>
      <c r="D26" s="20"/>
      <c r="E26">
        <f t="shared" si="1"/>
        <v>-42151.501858507661</v>
      </c>
      <c r="F26">
        <f t="shared" si="2"/>
        <v>-42151.5</v>
      </c>
      <c r="G26">
        <f t="shared" si="3"/>
        <v>-7.5624999590218067E-4</v>
      </c>
      <c r="H26">
        <f t="shared" si="4"/>
        <v>-7.5624999590218067E-4</v>
      </c>
      <c r="Q26" s="2">
        <f t="shared" si="5"/>
        <v>18015.925000000003</v>
      </c>
      <c r="R26" s="2"/>
    </row>
    <row r="27" spans="1:18">
      <c r="A27" t="s">
        <v>34</v>
      </c>
      <c r="B27" s="8"/>
      <c r="C27" s="20">
        <v>34116.360999999997</v>
      </c>
      <c r="D27" s="20"/>
      <c r="E27">
        <f t="shared" si="1"/>
        <v>-39492.61081927934</v>
      </c>
      <c r="F27">
        <f t="shared" si="2"/>
        <v>-39492.5</v>
      </c>
      <c r="G27">
        <f t="shared" si="3"/>
        <v>-4.5093750006344635E-2</v>
      </c>
      <c r="H27">
        <f t="shared" si="4"/>
        <v>-4.5093750006344635E-2</v>
      </c>
      <c r="Q27" s="2">
        <f t="shared" si="5"/>
        <v>19097.860999999997</v>
      </c>
      <c r="R27" s="2"/>
    </row>
    <row r="28" spans="1:18">
      <c r="A28" t="s">
        <v>34</v>
      </c>
      <c r="B28" s="8"/>
      <c r="C28" s="20">
        <v>34117.362000000001</v>
      </c>
      <c r="D28" s="20"/>
      <c r="E28">
        <f t="shared" si="1"/>
        <v>-39490.150830952596</v>
      </c>
      <c r="F28">
        <f t="shared" si="2"/>
        <v>-39490</v>
      </c>
      <c r="G28">
        <f t="shared" si="3"/>
        <v>-6.1374999997497071E-2</v>
      </c>
      <c r="H28">
        <f t="shared" si="4"/>
        <v>-6.1374999997497071E-2</v>
      </c>
      <c r="Q28" s="2">
        <f t="shared" si="5"/>
        <v>19098.862000000001</v>
      </c>
      <c r="R28" s="2"/>
    </row>
    <row r="29" spans="1:18">
      <c r="A29" t="s">
        <v>34</v>
      </c>
      <c r="B29" s="8"/>
      <c r="C29" s="20">
        <v>34118.411</v>
      </c>
      <c r="D29" s="20"/>
      <c r="E29">
        <f t="shared" si="1"/>
        <v>-39487.572881147666</v>
      </c>
      <c r="F29">
        <f t="shared" si="2"/>
        <v>-39487.5</v>
      </c>
      <c r="G29">
        <f t="shared" si="3"/>
        <v>-2.9656250000698492E-2</v>
      </c>
      <c r="H29">
        <f t="shared" si="4"/>
        <v>-2.9656250000698492E-2</v>
      </c>
      <c r="Q29" s="2">
        <f t="shared" si="5"/>
        <v>19099.911</v>
      </c>
      <c r="R29" s="2"/>
    </row>
    <row r="30" spans="1:18">
      <c r="A30" t="s">
        <v>34</v>
      </c>
      <c r="B30" s="8"/>
      <c r="C30" s="20">
        <v>34126.324000000001</v>
      </c>
      <c r="D30" s="20"/>
      <c r="E30">
        <f t="shared" si="1"/>
        <v>-39468.126439959451</v>
      </c>
      <c r="F30">
        <f t="shared" si="2"/>
        <v>-39468</v>
      </c>
      <c r="G30">
        <f t="shared" si="3"/>
        <v>-5.1449999999022111E-2</v>
      </c>
      <c r="H30">
        <f t="shared" si="4"/>
        <v>-5.1449999999022111E-2</v>
      </c>
      <c r="Q30" s="2">
        <f t="shared" si="5"/>
        <v>19107.824000000001</v>
      </c>
      <c r="R30" s="2"/>
    </row>
    <row r="31" spans="1:18">
      <c r="A31" t="s">
        <v>34</v>
      </c>
      <c r="B31" s="8"/>
      <c r="C31" s="20">
        <v>34127.360999999997</v>
      </c>
      <c r="D31" s="20"/>
      <c r="E31">
        <f t="shared" si="1"/>
        <v>-39465.577980524075</v>
      </c>
      <c r="F31">
        <f t="shared" si="2"/>
        <v>-39465.5</v>
      </c>
      <c r="G31">
        <f t="shared" si="3"/>
        <v>-3.1731250004668254E-2</v>
      </c>
      <c r="H31">
        <f t="shared" si="4"/>
        <v>-3.1731250004668254E-2</v>
      </c>
      <c r="Q31" s="2">
        <f t="shared" si="5"/>
        <v>19108.860999999997</v>
      </c>
      <c r="R31" s="2"/>
    </row>
    <row r="32" spans="1:18">
      <c r="A32" t="s">
        <v>34</v>
      </c>
      <c r="B32" s="8"/>
      <c r="C32" s="20">
        <v>34130.377</v>
      </c>
      <c r="D32" s="20"/>
      <c r="E32">
        <f t="shared" si="1"/>
        <v>-39458.166067643535</v>
      </c>
      <c r="F32">
        <f t="shared" si="2"/>
        <v>-39458</v>
      </c>
      <c r="G32">
        <f t="shared" si="3"/>
        <v>-6.7575000000942964E-2</v>
      </c>
      <c r="H32">
        <f t="shared" si="4"/>
        <v>-6.7575000000942964E-2</v>
      </c>
      <c r="Q32" s="2">
        <f t="shared" si="5"/>
        <v>19111.877</v>
      </c>
      <c r="R32" s="2"/>
    </row>
    <row r="33" spans="1:18">
      <c r="A33" t="s">
        <v>34</v>
      </c>
      <c r="B33" s="8"/>
      <c r="C33" s="20">
        <v>34420.542000000001</v>
      </c>
      <c r="D33" s="20"/>
      <c r="E33">
        <f t="shared" si="1"/>
        <v>-38745.076644241693</v>
      </c>
      <c r="F33">
        <f t="shared" si="2"/>
        <v>-38745</v>
      </c>
      <c r="G33">
        <f t="shared" si="3"/>
        <v>-3.1187499997031409E-2</v>
      </c>
      <c r="H33">
        <f t="shared" si="4"/>
        <v>-3.1187499997031409E-2</v>
      </c>
      <c r="Q33" s="2">
        <f t="shared" si="5"/>
        <v>19402.042000000001</v>
      </c>
      <c r="R33" s="2"/>
    </row>
    <row r="34" spans="1:18">
      <c r="A34" t="s">
        <v>34</v>
      </c>
      <c r="B34" s="8"/>
      <c r="C34" s="20">
        <v>34472.404999999999</v>
      </c>
      <c r="D34" s="20"/>
      <c r="E34">
        <f t="shared" si="1"/>
        <v>-38617.621724572244</v>
      </c>
      <c r="F34">
        <f t="shared" si="2"/>
        <v>-38617.5</v>
      </c>
      <c r="G34">
        <f t="shared" si="3"/>
        <v>-4.9531249998835847E-2</v>
      </c>
      <c r="H34">
        <f t="shared" si="4"/>
        <v>-4.9531249998835847E-2</v>
      </c>
      <c r="Q34" s="2">
        <f t="shared" si="5"/>
        <v>19453.904999999999</v>
      </c>
      <c r="R34" s="2"/>
    </row>
    <row r="35" spans="1:18">
      <c r="A35" s="10" t="s">
        <v>34</v>
      </c>
      <c r="B35" s="11"/>
      <c r="C35" s="21">
        <v>34477.334000000003</v>
      </c>
      <c r="D35" s="21"/>
      <c r="E35">
        <f t="shared" si="1"/>
        <v>-38605.508555279077</v>
      </c>
      <c r="F35">
        <f t="shared" si="2"/>
        <v>-38605.5</v>
      </c>
      <c r="G35">
        <f t="shared" si="3"/>
        <v>-3.4812499943654984E-3</v>
      </c>
      <c r="H35">
        <f t="shared" si="4"/>
        <v>-3.4812499943654984E-3</v>
      </c>
      <c r="Q35" s="2">
        <f t="shared" si="5"/>
        <v>19458.834000000003</v>
      </c>
      <c r="R35" s="2"/>
    </row>
    <row r="36" spans="1:18">
      <c r="A36" s="10" t="s">
        <v>34</v>
      </c>
      <c r="B36" s="11"/>
      <c r="C36" s="21">
        <v>34485.446000000004</v>
      </c>
      <c r="D36" s="21"/>
      <c r="E36">
        <f t="shared" si="1"/>
        <v>-38585.573065462471</v>
      </c>
      <c r="F36">
        <f t="shared" si="2"/>
        <v>-38585.5</v>
      </c>
      <c r="G36">
        <f t="shared" si="3"/>
        <v>-2.9731249996984843E-2</v>
      </c>
      <c r="H36">
        <f t="shared" si="4"/>
        <v>-2.9731249996984843E-2</v>
      </c>
      <c r="Q36" s="2">
        <f t="shared" si="5"/>
        <v>19466.946000000004</v>
      </c>
      <c r="R36" s="2"/>
    </row>
    <row r="37" spans="1:18">
      <c r="A37" s="10" t="s">
        <v>34</v>
      </c>
      <c r="B37" s="11"/>
      <c r="C37" s="21">
        <v>34826.42</v>
      </c>
      <c r="D37" s="21"/>
      <c r="E37">
        <f t="shared" si="1"/>
        <v>-37747.618959850093</v>
      </c>
      <c r="F37">
        <f t="shared" si="2"/>
        <v>-37747.5</v>
      </c>
      <c r="G37">
        <f t="shared" si="3"/>
        <v>-4.8406250003608875E-2</v>
      </c>
      <c r="H37">
        <f t="shared" si="4"/>
        <v>-4.8406250003608875E-2</v>
      </c>
      <c r="Q37" s="2">
        <f t="shared" si="5"/>
        <v>19807.919999999998</v>
      </c>
      <c r="R37" s="2"/>
    </row>
    <row r="38" spans="1:18">
      <c r="A38" s="10" t="s">
        <v>34</v>
      </c>
      <c r="B38" s="11"/>
      <c r="C38" s="21">
        <v>34834.552000000003</v>
      </c>
      <c r="D38" s="21"/>
      <c r="E38">
        <f t="shared" si="1"/>
        <v>-37727.634319417557</v>
      </c>
      <c r="F38">
        <f t="shared" si="2"/>
        <v>-37727.5</v>
      </c>
      <c r="G38">
        <f t="shared" si="3"/>
        <v>-5.4656249994877726E-2</v>
      </c>
      <c r="H38">
        <f t="shared" si="4"/>
        <v>-5.4656249994877726E-2</v>
      </c>
      <c r="Q38" s="2">
        <f t="shared" si="5"/>
        <v>19816.052000000003</v>
      </c>
      <c r="R38" s="2"/>
    </row>
    <row r="39" spans="1:18">
      <c r="A39" s="10" t="s">
        <v>34</v>
      </c>
      <c r="B39" s="11"/>
      <c r="C39" s="21">
        <v>35219.485999999997</v>
      </c>
      <c r="D39" s="21"/>
      <c r="E39">
        <f t="shared" si="1"/>
        <v>-36781.647160015986</v>
      </c>
      <c r="F39">
        <f t="shared" si="2"/>
        <v>-36781.5</v>
      </c>
      <c r="G39">
        <f t="shared" si="3"/>
        <v>-5.9881250002945308E-2</v>
      </c>
      <c r="H39">
        <f t="shared" si="4"/>
        <v>-5.9881250002945308E-2</v>
      </c>
      <c r="Q39" s="2">
        <f t="shared" si="5"/>
        <v>20200.985999999997</v>
      </c>
      <c r="R39" s="2"/>
    </row>
    <row r="40" spans="1:18">
      <c r="A40" s="10" t="s">
        <v>34</v>
      </c>
      <c r="B40" s="11"/>
      <c r="C40" s="21">
        <v>35246.368000000002</v>
      </c>
      <c r="D40" s="21"/>
      <c r="E40">
        <f t="shared" si="1"/>
        <v>-36715.583817159706</v>
      </c>
      <c r="F40">
        <f t="shared" si="2"/>
        <v>-36715.5</v>
      </c>
      <c r="G40">
        <f t="shared" si="3"/>
        <v>-3.4106250001059379E-2</v>
      </c>
      <c r="H40">
        <f t="shared" si="4"/>
        <v>-3.4106250001059379E-2</v>
      </c>
      <c r="Q40" s="2">
        <f t="shared" si="5"/>
        <v>20227.868000000002</v>
      </c>
      <c r="R40" s="2"/>
    </row>
    <row r="41" spans="1:18">
      <c r="A41" s="10" t="s">
        <v>34</v>
      </c>
      <c r="B41" s="11"/>
      <c r="C41" s="21">
        <v>35540.540999999997</v>
      </c>
      <c r="D41" s="21"/>
      <c r="E41">
        <f t="shared" si="1"/>
        <v>-35992.644610327778</v>
      </c>
      <c r="F41">
        <f t="shared" si="2"/>
        <v>-35992.5</v>
      </c>
      <c r="G41">
        <f t="shared" si="3"/>
        <v>-5.8843750004598405E-2</v>
      </c>
      <c r="H41">
        <f t="shared" si="4"/>
        <v>-5.8843750004598405E-2</v>
      </c>
      <c r="Q41" s="2">
        <f t="shared" si="5"/>
        <v>20522.040999999997</v>
      </c>
      <c r="R41" s="2"/>
    </row>
    <row r="42" spans="1:18">
      <c r="A42" s="10" t="s">
        <v>34</v>
      </c>
      <c r="B42" s="11"/>
      <c r="C42" s="21">
        <v>35547.438999999998</v>
      </c>
      <c r="D42" s="21"/>
      <c r="E42">
        <f t="shared" si="1"/>
        <v>-35975.692562897435</v>
      </c>
      <c r="F42">
        <f t="shared" si="2"/>
        <v>-35975.5</v>
      </c>
      <c r="G42">
        <f t="shared" si="3"/>
        <v>-7.8356250000069849E-2</v>
      </c>
      <c r="H42">
        <f t="shared" si="4"/>
        <v>-7.8356250000069849E-2</v>
      </c>
      <c r="Q42" s="2">
        <f t="shared" si="5"/>
        <v>20528.938999999998</v>
      </c>
      <c r="R42" s="2"/>
    </row>
    <row r="43" spans="1:18">
      <c r="A43" s="10" t="s">
        <v>34</v>
      </c>
      <c r="B43" s="11"/>
      <c r="C43" s="21">
        <v>35550.29</v>
      </c>
      <c r="D43" s="21"/>
      <c r="E43">
        <f t="shared" si="1"/>
        <v>-35968.686142598221</v>
      </c>
      <c r="F43">
        <f t="shared" si="2"/>
        <v>-35968.5</v>
      </c>
      <c r="G43">
        <f t="shared" si="3"/>
        <v>-7.5743749999674037E-2</v>
      </c>
      <c r="H43">
        <f t="shared" si="4"/>
        <v>-7.5743749999674037E-2</v>
      </c>
      <c r="Q43" s="2">
        <f t="shared" si="5"/>
        <v>20531.79</v>
      </c>
      <c r="R43" s="2"/>
    </row>
    <row r="44" spans="1:18">
      <c r="A44" s="10" t="s">
        <v>34</v>
      </c>
      <c r="B44" s="11"/>
      <c r="C44" s="21">
        <v>35598.307000000001</v>
      </c>
      <c r="D44" s="21"/>
      <c r="E44">
        <f t="shared" si="1"/>
        <v>-35850.682886369919</v>
      </c>
      <c r="F44">
        <f t="shared" si="2"/>
        <v>-35850.5</v>
      </c>
      <c r="G44">
        <f t="shared" si="3"/>
        <v>-7.4418750002223533E-2</v>
      </c>
      <c r="H44">
        <f t="shared" si="4"/>
        <v>-7.4418750002223533E-2</v>
      </c>
      <c r="Q44" s="2">
        <f t="shared" si="5"/>
        <v>20579.807000000001</v>
      </c>
      <c r="R44" s="2"/>
    </row>
    <row r="45" spans="1:18">
      <c r="A45" s="10" t="s">
        <v>34</v>
      </c>
      <c r="B45" s="11"/>
      <c r="C45" s="21">
        <v>35907.394</v>
      </c>
      <c r="D45" s="21"/>
      <c r="E45">
        <f t="shared" si="1"/>
        <v>-35091.092065247445</v>
      </c>
      <c r="F45">
        <f t="shared" si="2"/>
        <v>-35091</v>
      </c>
      <c r="G45">
        <f t="shared" si="3"/>
        <v>-3.7462499996763654E-2</v>
      </c>
      <c r="H45">
        <f t="shared" si="4"/>
        <v>-3.7462499996763654E-2</v>
      </c>
      <c r="Q45" s="2">
        <f t="shared" si="5"/>
        <v>20888.894</v>
      </c>
      <c r="R45" s="2"/>
    </row>
    <row r="46" spans="1:18">
      <c r="A46" s="10" t="s">
        <v>34</v>
      </c>
      <c r="B46" s="11"/>
      <c r="C46" s="21">
        <v>35907.563000000002</v>
      </c>
      <c r="D46" s="21"/>
      <c r="E46">
        <f t="shared" si="1"/>
        <v>-35090.676742542928</v>
      </c>
      <c r="F46">
        <f t="shared" si="2"/>
        <v>-35090.5</v>
      </c>
      <c r="G46">
        <f t="shared" si="3"/>
        <v>-7.1918749999895226E-2</v>
      </c>
      <c r="H46">
        <f t="shared" si="4"/>
        <v>-7.1918749999895226E-2</v>
      </c>
      <c r="Q46" s="2">
        <f t="shared" si="5"/>
        <v>20889.063000000002</v>
      </c>
      <c r="R46" s="2"/>
    </row>
    <row r="47" spans="1:18">
      <c r="A47" s="10" t="s">
        <v>34</v>
      </c>
      <c r="B47" s="11"/>
      <c r="C47" s="21">
        <v>35923.419000000002</v>
      </c>
      <c r="D47" s="21"/>
      <c r="E47">
        <f t="shared" si="1"/>
        <v>-35051.710134242618</v>
      </c>
      <c r="F47">
        <f t="shared" si="2"/>
        <v>-35051.5</v>
      </c>
      <c r="G47">
        <f t="shared" si="3"/>
        <v>-8.5506249997706618E-2</v>
      </c>
      <c r="H47">
        <f t="shared" si="4"/>
        <v>-8.5506249997706618E-2</v>
      </c>
      <c r="Q47" s="2">
        <f t="shared" si="5"/>
        <v>20904.919000000002</v>
      </c>
      <c r="R47" s="2"/>
    </row>
    <row r="48" spans="1:18">
      <c r="A48" s="10" t="s">
        <v>34</v>
      </c>
      <c r="B48" s="11"/>
      <c r="C48" s="21">
        <v>35929.544000000002</v>
      </c>
      <c r="D48" s="21"/>
      <c r="E48">
        <f t="shared" si="1"/>
        <v>-35036.65775811753</v>
      </c>
      <c r="F48">
        <f t="shared" si="2"/>
        <v>-35036.5</v>
      </c>
      <c r="G48">
        <f t="shared" si="3"/>
        <v>-6.4193749996775296E-2</v>
      </c>
      <c r="H48">
        <f t="shared" si="4"/>
        <v>-6.4193749996775296E-2</v>
      </c>
      <c r="Q48" s="2">
        <f t="shared" si="5"/>
        <v>20911.044000000002</v>
      </c>
      <c r="R48" s="2"/>
    </row>
    <row r="49" spans="1:19">
      <c r="A49" s="10" t="s">
        <v>34</v>
      </c>
      <c r="B49" s="11"/>
      <c r="C49" s="21">
        <v>35930.339999999997</v>
      </c>
      <c r="D49" s="21"/>
      <c r="E49">
        <f t="shared" si="1"/>
        <v>-35034.70156360398</v>
      </c>
      <c r="F49">
        <f t="shared" si="2"/>
        <v>-35034.5</v>
      </c>
      <c r="G49">
        <f t="shared" si="3"/>
        <v>-8.2018750006682239E-2</v>
      </c>
      <c r="H49">
        <f t="shared" si="4"/>
        <v>-8.2018750006682239E-2</v>
      </c>
      <c r="Q49" s="2">
        <f t="shared" si="5"/>
        <v>20911.839999999997</v>
      </c>
      <c r="R49" s="2"/>
    </row>
    <row r="50" spans="1:19">
      <c r="A50" s="10" t="s">
        <v>34</v>
      </c>
      <c r="B50" s="11"/>
      <c r="C50" s="21">
        <v>35930.353999999999</v>
      </c>
      <c r="D50" s="21"/>
      <c r="E50">
        <f t="shared" si="1"/>
        <v>-35034.66715817283</v>
      </c>
      <c r="F50">
        <f t="shared" si="2"/>
        <v>-35034.5</v>
      </c>
      <c r="G50">
        <f t="shared" si="3"/>
        <v>-6.8018750003830064E-2</v>
      </c>
      <c r="H50">
        <f t="shared" si="4"/>
        <v>-6.8018750003830064E-2</v>
      </c>
      <c r="Q50" s="2">
        <f t="shared" si="5"/>
        <v>20911.853999999999</v>
      </c>
      <c r="R50" s="2"/>
    </row>
    <row r="51" spans="1:19">
      <c r="A51" s="10" t="s">
        <v>34</v>
      </c>
      <c r="B51" s="11"/>
      <c r="C51" s="21">
        <v>35932.381999999998</v>
      </c>
      <c r="D51" s="21"/>
      <c r="E51">
        <f t="shared" si="1"/>
        <v>-35029.683285718682</v>
      </c>
      <c r="F51">
        <f t="shared" si="2"/>
        <v>-35029.5</v>
      </c>
      <c r="G51">
        <f t="shared" si="3"/>
        <v>-7.4581250002665911E-2</v>
      </c>
      <c r="H51">
        <f t="shared" si="4"/>
        <v>-7.4581250002665911E-2</v>
      </c>
      <c r="Q51" s="2">
        <f t="shared" si="5"/>
        <v>20913.881999999998</v>
      </c>
      <c r="R51" s="2"/>
    </row>
    <row r="52" spans="1:19">
      <c r="A52" s="10" t="s">
        <v>34</v>
      </c>
      <c r="B52" s="11"/>
      <c r="C52" s="21">
        <v>35933.408000000003</v>
      </c>
      <c r="D52" s="21"/>
      <c r="E52">
        <f t="shared" si="1"/>
        <v>-35027.161859122039</v>
      </c>
      <c r="F52">
        <f t="shared" si="2"/>
        <v>-35027</v>
      </c>
      <c r="G52">
        <f t="shared" si="3"/>
        <v>-6.5862499999639113E-2</v>
      </c>
      <c r="H52">
        <f t="shared" si="4"/>
        <v>-6.5862499999639113E-2</v>
      </c>
      <c r="Q52" s="2">
        <f t="shared" si="5"/>
        <v>20914.908000000003</v>
      </c>
      <c r="R52" s="2"/>
    </row>
    <row r="53" spans="1:19">
      <c r="A53" s="10" t="s">
        <v>34</v>
      </c>
      <c r="B53" s="11"/>
      <c r="C53" s="21">
        <v>35954.35</v>
      </c>
      <c r="D53" s="21"/>
      <c r="E53">
        <f t="shared" ref="E53:E84" si="6">+(C53-C$7)/C$8</f>
        <v>-34975.696249193628</v>
      </c>
      <c r="F53">
        <f t="shared" ref="F53:F84" si="7">ROUND(2*E53,0)/2</f>
        <v>-34975.5</v>
      </c>
      <c r="G53">
        <f t="shared" ref="G53:G84" si="8">+C53-(C$7+F53*C$8)</f>
        <v>-7.9856250005832408E-2</v>
      </c>
      <c r="H53">
        <f t="shared" si="4"/>
        <v>-7.9856250005832408E-2</v>
      </c>
      <c r="Q53" s="2">
        <f t="shared" ref="Q53:Q84" si="9">+C53-15018.5</f>
        <v>20935.849999999999</v>
      </c>
      <c r="R53" s="2"/>
    </row>
    <row r="54" spans="1:19">
      <c r="A54" s="10" t="s">
        <v>34</v>
      </c>
      <c r="B54" s="11"/>
      <c r="C54" s="21">
        <v>35956.379000000001</v>
      </c>
      <c r="D54" s="21"/>
      <c r="E54">
        <f t="shared" si="6"/>
        <v>-34970.709919208675</v>
      </c>
      <c r="F54">
        <f t="shared" si="7"/>
        <v>-34970.5</v>
      </c>
      <c r="G54">
        <f t="shared" si="8"/>
        <v>-8.5418750000826549E-2</v>
      </c>
      <c r="H54">
        <f t="shared" si="4"/>
        <v>-8.5418750000826549E-2</v>
      </c>
      <c r="Q54" s="2">
        <f t="shared" si="9"/>
        <v>20937.879000000001</v>
      </c>
      <c r="R54" s="2"/>
    </row>
    <row r="55" spans="1:19">
      <c r="A55" s="10" t="s">
        <v>34</v>
      </c>
      <c r="B55" s="11"/>
      <c r="C55" s="21">
        <v>35956.400999999998</v>
      </c>
      <c r="D55" s="21"/>
      <c r="E55">
        <f t="shared" si="6"/>
        <v>-34970.655853531171</v>
      </c>
      <c r="F55">
        <f t="shared" si="7"/>
        <v>-34970.5</v>
      </c>
      <c r="G55">
        <f t="shared" si="8"/>
        <v>-6.3418750003620517E-2</v>
      </c>
      <c r="H55">
        <f t="shared" si="4"/>
        <v>-6.3418750003620517E-2</v>
      </c>
      <c r="Q55" s="2">
        <f t="shared" si="9"/>
        <v>20937.900999999998</v>
      </c>
      <c r="R55" s="2"/>
    </row>
    <row r="56" spans="1:19">
      <c r="A56" s="10" t="s">
        <v>34</v>
      </c>
      <c r="B56" s="11"/>
      <c r="C56" s="21">
        <v>50157.509400000003</v>
      </c>
      <c r="D56" s="21"/>
      <c r="E56">
        <f t="shared" si="6"/>
        <v>-70.994624151379981</v>
      </c>
      <c r="F56">
        <f t="shared" si="7"/>
        <v>-71</v>
      </c>
      <c r="G56">
        <f t="shared" si="8"/>
        <v>2.1875000020372681E-3</v>
      </c>
      <c r="H56">
        <f t="shared" si="4"/>
        <v>2.1875000020372681E-3</v>
      </c>
      <c r="Q56" s="2">
        <f t="shared" si="9"/>
        <v>35139.009400000003</v>
      </c>
      <c r="R56" s="2"/>
    </row>
    <row r="57" spans="1:19">
      <c r="A57" s="10" t="s">
        <v>34</v>
      </c>
      <c r="B57" s="11"/>
      <c r="C57" s="21">
        <v>50163.407299999999</v>
      </c>
      <c r="D57" s="21"/>
      <c r="E57">
        <f t="shared" si="6"/>
        <v>-56.50035327005709</v>
      </c>
      <c r="F57">
        <f t="shared" si="7"/>
        <v>-56.5</v>
      </c>
      <c r="G57">
        <f t="shared" si="8"/>
        <v>-1.4375000318977982E-4</v>
      </c>
      <c r="H57">
        <f t="shared" si="4"/>
        <v>-1.4375000318977982E-4</v>
      </c>
      <c r="Q57" s="2">
        <f t="shared" si="9"/>
        <v>35144.907299999999</v>
      </c>
      <c r="R57" s="2"/>
    </row>
    <row r="58" spans="1:19">
      <c r="A58" s="10" t="s">
        <v>34</v>
      </c>
      <c r="B58" s="11"/>
      <c r="C58" s="21">
        <v>50180.499000000003</v>
      </c>
      <c r="D58" s="21"/>
      <c r="E58" s="10">
        <f t="shared" si="6"/>
        <v>-14.496974165201642</v>
      </c>
      <c r="F58">
        <f t="shared" si="7"/>
        <v>-14.5</v>
      </c>
      <c r="G58">
        <f t="shared" si="8"/>
        <v>1.2312500039115548E-3</v>
      </c>
      <c r="H58">
        <f t="shared" si="4"/>
        <v>1.2312500039115548E-3</v>
      </c>
      <c r="Q58" s="2">
        <f t="shared" si="9"/>
        <v>35161.999000000003</v>
      </c>
      <c r="R58" s="2"/>
    </row>
    <row r="59" spans="1:19">
      <c r="A59" s="10" t="s">
        <v>34</v>
      </c>
      <c r="B59" s="11"/>
      <c r="C59" s="21">
        <v>50186.398000000001</v>
      </c>
      <c r="D59" s="21"/>
      <c r="E59" s="10">
        <f t="shared" si="6"/>
        <v>0</v>
      </c>
      <c r="F59">
        <f t="shared" si="7"/>
        <v>0</v>
      </c>
      <c r="G59">
        <f t="shared" si="8"/>
        <v>0</v>
      </c>
      <c r="K59">
        <f>+G59</f>
        <v>0</v>
      </c>
      <c r="P59">
        <f t="shared" ref="P59:P90" si="10">D$11+D$12*F59+D$13*F59^2</f>
        <v>9.3285683742138346E-4</v>
      </c>
      <c r="Q59" s="2">
        <f t="shared" si="9"/>
        <v>35167.898000000001</v>
      </c>
      <c r="R59" s="2"/>
      <c r="S59">
        <f t="shared" ref="S59:S90" si="11">+(P59-G59)^2</f>
        <v>8.7022187912382542E-7</v>
      </c>
    </row>
    <row r="60" spans="1:19">
      <c r="A60" s="15" t="s">
        <v>134</v>
      </c>
      <c r="B60" s="14" t="s">
        <v>33</v>
      </c>
      <c r="C60" s="15">
        <v>50187.425799999997</v>
      </c>
      <c r="D60" s="15"/>
      <c r="E60" s="10">
        <f t="shared" si="6"/>
        <v>2.5258501520503911</v>
      </c>
      <c r="F60">
        <f t="shared" si="7"/>
        <v>2.5</v>
      </c>
      <c r="G60">
        <f t="shared" si="8"/>
        <v>1.0518749993934762E-2</v>
      </c>
      <c r="J60">
        <f>+G60</f>
        <v>1.0518749993934762E-2</v>
      </c>
      <c r="O60">
        <f ca="1">+C$11+C$12*$F60</f>
        <v>-2.3483214646297441E-2</v>
      </c>
      <c r="P60">
        <f t="shared" si="10"/>
        <v>9.3429658274293381E-4</v>
      </c>
      <c r="Q60" s="2">
        <f t="shared" si="9"/>
        <v>35168.925799999997</v>
      </c>
      <c r="R60" s="2"/>
      <c r="S60">
        <f t="shared" si="11"/>
        <v>9.1861747191306677E-5</v>
      </c>
    </row>
    <row r="61" spans="1:19">
      <c r="A61" s="15" t="s">
        <v>134</v>
      </c>
      <c r="B61" s="14" t="s">
        <v>33</v>
      </c>
      <c r="C61" s="15">
        <v>50187.425799999997</v>
      </c>
      <c r="D61" s="15" t="s">
        <v>135</v>
      </c>
      <c r="E61" s="10">
        <f t="shared" si="6"/>
        <v>2.5258501520503911</v>
      </c>
      <c r="F61">
        <f t="shared" si="7"/>
        <v>2.5</v>
      </c>
      <c r="G61">
        <f t="shared" si="8"/>
        <v>1.0518749993934762E-2</v>
      </c>
      <c r="J61">
        <f>+G61</f>
        <v>1.0518749993934762E-2</v>
      </c>
      <c r="O61">
        <f ca="1">+C$11+C$12*$F61</f>
        <v>-2.3483214646297441E-2</v>
      </c>
      <c r="P61">
        <f t="shared" si="10"/>
        <v>9.3429658274293381E-4</v>
      </c>
      <c r="Q61" s="2">
        <f t="shared" si="9"/>
        <v>35168.925799999997</v>
      </c>
      <c r="R61" s="2"/>
      <c r="S61">
        <f t="shared" si="11"/>
        <v>9.1861747191306677E-5</v>
      </c>
    </row>
    <row r="62" spans="1:19">
      <c r="A62" s="10" t="s">
        <v>34</v>
      </c>
      <c r="B62" s="11"/>
      <c r="C62" s="21">
        <v>50188.431900000003</v>
      </c>
      <c r="D62" s="21"/>
      <c r="E62" s="10">
        <f t="shared" si="6"/>
        <v>4.9983718858530439</v>
      </c>
      <c r="F62">
        <f t="shared" si="7"/>
        <v>5</v>
      </c>
      <c r="G62">
        <f t="shared" si="8"/>
        <v>-6.6249999508727342E-4</v>
      </c>
      <c r="K62">
        <f>+G62</f>
        <v>-6.6249999508727342E-4</v>
      </c>
      <c r="P62">
        <f t="shared" si="10"/>
        <v>9.3573865952155952E-4</v>
      </c>
      <c r="Q62" s="2">
        <f t="shared" si="9"/>
        <v>35169.931900000003</v>
      </c>
      <c r="R62" s="2"/>
      <c r="S62">
        <f t="shared" si="11"/>
        <v>2.5543667970858525E-6</v>
      </c>
    </row>
    <row r="63" spans="1:19">
      <c r="A63" s="10" t="s">
        <v>34</v>
      </c>
      <c r="B63" s="11"/>
      <c r="C63" s="21">
        <v>50189.451500000003</v>
      </c>
      <c r="D63" s="21"/>
      <c r="E63" s="10">
        <f t="shared" si="6"/>
        <v>7.5040702853851977</v>
      </c>
      <c r="F63">
        <f t="shared" si="7"/>
        <v>7.5</v>
      </c>
      <c r="G63">
        <f t="shared" si="8"/>
        <v>1.6562500022700988E-3</v>
      </c>
      <c r="K63">
        <f>+G63</f>
        <v>1.6562500022700988E-3</v>
      </c>
      <c r="P63">
        <f t="shared" si="10"/>
        <v>9.371830677572607E-4</v>
      </c>
      <c r="Q63" s="2">
        <f t="shared" si="9"/>
        <v>35170.951500000003</v>
      </c>
      <c r="R63" s="2"/>
      <c r="S63">
        <f t="shared" si="11"/>
        <v>5.1705725630969012E-7</v>
      </c>
    </row>
    <row r="64" spans="1:19">
      <c r="A64" s="10" t="s">
        <v>34</v>
      </c>
      <c r="B64" s="11"/>
      <c r="C64" s="21">
        <v>50199.4185</v>
      </c>
      <c r="D64" s="21"/>
      <c r="E64" s="10">
        <f t="shared" si="6"/>
        <v>31.998279728439698</v>
      </c>
      <c r="F64">
        <f t="shared" si="7"/>
        <v>32</v>
      </c>
      <c r="G64">
        <f t="shared" si="8"/>
        <v>-7.0000000414438546E-4</v>
      </c>
      <c r="K64">
        <f>+G64</f>
        <v>-7.0000000414438546E-4</v>
      </c>
      <c r="P64">
        <f t="shared" si="10"/>
        <v>9.5146164917556651E-4</v>
      </c>
      <c r="Q64" s="2">
        <f t="shared" si="9"/>
        <v>35180.9185</v>
      </c>
      <c r="R64" s="2"/>
      <c r="S64">
        <f t="shared" si="11"/>
        <v>2.7273255923862688E-6</v>
      </c>
    </row>
    <row r="65" spans="1:19">
      <c r="A65" s="13" t="s">
        <v>34</v>
      </c>
      <c r="B65" s="18" t="s">
        <v>33</v>
      </c>
      <c r="C65" s="13">
        <v>50201.453399999999</v>
      </c>
      <c r="D65" s="13" t="s">
        <v>141</v>
      </c>
      <c r="E65" s="10">
        <f t="shared" si="6"/>
        <v>36.99910914508024</v>
      </c>
      <c r="F65">
        <f t="shared" si="7"/>
        <v>37</v>
      </c>
      <c r="G65">
        <f t="shared" si="8"/>
        <v>-3.6250000266591087E-4</v>
      </c>
      <c r="K65">
        <f>+G65</f>
        <v>-3.6250000266591087E-4</v>
      </c>
      <c r="O65">
        <f t="shared" ref="O65:O73" ca="1" si="12">+C$11+C$12*$F65</f>
        <v>-2.3309318113759848E-2</v>
      </c>
      <c r="P65">
        <f t="shared" si="10"/>
        <v>9.5440315657687445E-4</v>
      </c>
      <c r="Q65" s="2">
        <f t="shared" si="9"/>
        <v>35182.953399999999</v>
      </c>
      <c r="R65" s="2"/>
      <c r="S65">
        <f t="shared" si="11"/>
        <v>1.7342339308236287E-6</v>
      </c>
    </row>
    <row r="66" spans="1:19">
      <c r="A66" s="15" t="s">
        <v>134</v>
      </c>
      <c r="B66" s="14"/>
      <c r="C66" s="15">
        <v>50249.4683</v>
      </c>
      <c r="D66" s="15"/>
      <c r="E66" s="10">
        <f t="shared" si="6"/>
        <v>154.99720455871815</v>
      </c>
      <c r="F66">
        <f t="shared" si="7"/>
        <v>155</v>
      </c>
      <c r="G66">
        <f t="shared" si="8"/>
        <v>-1.1375000030966476E-3</v>
      </c>
      <c r="J66">
        <f t="shared" ref="J66:J72" si="13">+G66</f>
        <v>-1.1375000030966476E-3</v>
      </c>
      <c r="O66">
        <f t="shared" ca="1" si="12"/>
        <v>-2.2714541567689234E-2</v>
      </c>
      <c r="P66">
        <f t="shared" si="10"/>
        <v>1.0265298326872143E-3</v>
      </c>
      <c r="Q66" s="2">
        <f t="shared" si="9"/>
        <v>35230.9683</v>
      </c>
      <c r="R66" s="2"/>
      <c r="S66">
        <f t="shared" si="11"/>
        <v>4.6830251301627279E-6</v>
      </c>
    </row>
    <row r="67" spans="1:19">
      <c r="A67" s="13" t="s">
        <v>136</v>
      </c>
      <c r="B67" s="14"/>
      <c r="C67" s="13">
        <v>50425.661899999999</v>
      </c>
      <c r="D67" s="13">
        <v>1.1000000000000001E-3</v>
      </c>
      <c r="E67" s="10">
        <f t="shared" si="6"/>
        <v>587.99840260497797</v>
      </c>
      <c r="F67">
        <f t="shared" si="7"/>
        <v>588</v>
      </c>
      <c r="G67">
        <f t="shared" si="8"/>
        <v>-6.5000000176951289E-4</v>
      </c>
      <c r="J67">
        <f t="shared" si="13"/>
        <v>-6.5000000176951289E-4</v>
      </c>
      <c r="O67">
        <f t="shared" ca="1" si="12"/>
        <v>-2.0532014072362322E-2</v>
      </c>
      <c r="P67">
        <f t="shared" si="10"/>
        <v>1.3356977413060372E-3</v>
      </c>
      <c r="Q67" s="2">
        <f t="shared" si="9"/>
        <v>35407.161899999999</v>
      </c>
      <c r="R67" s="2"/>
      <c r="S67">
        <f t="shared" si="11"/>
        <v>3.9429955268553333E-6</v>
      </c>
    </row>
    <row r="68" spans="1:19">
      <c r="A68" s="13" t="s">
        <v>136</v>
      </c>
      <c r="B68" s="14" t="s">
        <v>25</v>
      </c>
      <c r="C68" s="13">
        <v>50425.661899999999</v>
      </c>
      <c r="D68" s="13">
        <v>1.1000000000000001E-3</v>
      </c>
      <c r="E68" s="10">
        <f t="shared" si="6"/>
        <v>587.99840260497797</v>
      </c>
      <c r="F68">
        <f t="shared" si="7"/>
        <v>588</v>
      </c>
      <c r="G68">
        <f t="shared" si="8"/>
        <v>-6.5000000176951289E-4</v>
      </c>
      <c r="J68">
        <f t="shared" si="13"/>
        <v>-6.5000000176951289E-4</v>
      </c>
      <c r="O68">
        <f t="shared" ca="1" si="12"/>
        <v>-2.0532014072362322E-2</v>
      </c>
      <c r="P68">
        <f t="shared" si="10"/>
        <v>1.3356977413060372E-3</v>
      </c>
      <c r="Q68" s="2">
        <f t="shared" si="9"/>
        <v>35407.161899999999</v>
      </c>
      <c r="R68" s="2"/>
      <c r="S68">
        <f t="shared" si="11"/>
        <v>3.9429955268553333E-6</v>
      </c>
    </row>
    <row r="69" spans="1:19">
      <c r="A69" s="13" t="s">
        <v>137</v>
      </c>
      <c r="B69" s="14" t="s">
        <v>25</v>
      </c>
      <c r="C69" s="15">
        <v>50520.473700000002</v>
      </c>
      <c r="D69" s="15">
        <v>1.5E-3</v>
      </c>
      <c r="E69" s="10">
        <f t="shared" si="6"/>
        <v>821.0013209228058</v>
      </c>
      <c r="F69">
        <f t="shared" si="7"/>
        <v>821</v>
      </c>
      <c r="G69">
        <f t="shared" si="8"/>
        <v>5.3750000370200723E-4</v>
      </c>
      <c r="J69">
        <f t="shared" si="13"/>
        <v>5.3750000370200723E-4</v>
      </c>
      <c r="O69">
        <f t="shared" ca="1" si="12"/>
        <v>-1.9357582417833061E-2</v>
      </c>
      <c r="P69">
        <f t="shared" si="10"/>
        <v>1.531006188455252E-3</v>
      </c>
      <c r="Q69" s="2">
        <f t="shared" si="9"/>
        <v>35501.973700000002</v>
      </c>
      <c r="R69" s="2"/>
      <c r="S69">
        <f t="shared" si="11"/>
        <v>9.8705453914294845E-7</v>
      </c>
    </row>
    <row r="70" spans="1:19">
      <c r="A70" s="13" t="s">
        <v>137</v>
      </c>
      <c r="B70" s="18" t="s">
        <v>25</v>
      </c>
      <c r="C70" s="13">
        <v>50540.4113</v>
      </c>
      <c r="D70" s="13">
        <v>1.6999999999999999E-3</v>
      </c>
      <c r="E70" s="10">
        <f t="shared" si="6"/>
        <v>869.99858691978909</v>
      </c>
      <c r="F70">
        <f t="shared" si="7"/>
        <v>870</v>
      </c>
      <c r="G70">
        <f t="shared" si="8"/>
        <v>-5.7499999820720404E-4</v>
      </c>
      <c r="J70">
        <f t="shared" si="13"/>
        <v>-5.7499999820720404E-4</v>
      </c>
      <c r="O70">
        <f t="shared" ca="1" si="12"/>
        <v>-1.9110598936837638E-2</v>
      </c>
      <c r="P70">
        <f t="shared" si="10"/>
        <v>1.5746569246236075E-3</v>
      </c>
      <c r="Q70" s="2">
        <f t="shared" si="9"/>
        <v>35521.9113</v>
      </c>
      <c r="R70" s="2"/>
      <c r="S70">
        <f t="shared" si="11"/>
        <v>4.6210248858744335E-6</v>
      </c>
    </row>
    <row r="71" spans="1:19">
      <c r="A71" s="13" t="s">
        <v>136</v>
      </c>
      <c r="B71" s="14"/>
      <c r="C71" s="13">
        <v>50848.446499999998</v>
      </c>
      <c r="D71" s="13">
        <v>1E-4</v>
      </c>
      <c r="E71" s="10">
        <f t="shared" si="6"/>
        <v>1627.0045771511004</v>
      </c>
      <c r="F71">
        <f t="shared" si="7"/>
        <v>1627</v>
      </c>
      <c r="G71">
        <f t="shared" si="8"/>
        <v>1.8624999938765541E-3</v>
      </c>
      <c r="J71">
        <f t="shared" si="13"/>
        <v>1.8624999938765541E-3</v>
      </c>
      <c r="O71">
        <f t="shared" ca="1" si="12"/>
        <v>-1.5294956179418536E-2</v>
      </c>
      <c r="P71">
        <f t="shared" si="10"/>
        <v>2.3628178474924925E-3</v>
      </c>
      <c r="Q71" s="2">
        <f t="shared" si="9"/>
        <v>35829.946499999998</v>
      </c>
      <c r="R71" s="2"/>
      <c r="S71">
        <f t="shared" si="11"/>
        <v>2.5031795464685966E-7</v>
      </c>
    </row>
    <row r="72" spans="1:19">
      <c r="A72" s="13" t="s">
        <v>136</v>
      </c>
      <c r="B72" s="14" t="s">
        <v>25</v>
      </c>
      <c r="C72" s="13">
        <v>50848.446499999998</v>
      </c>
      <c r="D72" s="13">
        <v>1E-4</v>
      </c>
      <c r="E72" s="10">
        <f t="shared" si="6"/>
        <v>1627.0045771511004</v>
      </c>
      <c r="F72">
        <f t="shared" si="7"/>
        <v>1627</v>
      </c>
      <c r="G72">
        <f t="shared" si="8"/>
        <v>1.8624999938765541E-3</v>
      </c>
      <c r="J72">
        <f t="shared" si="13"/>
        <v>1.8624999938765541E-3</v>
      </c>
      <c r="O72">
        <f t="shared" ca="1" si="12"/>
        <v>-1.5294956179418536E-2</v>
      </c>
      <c r="P72">
        <f t="shared" si="10"/>
        <v>2.3628178474924925E-3</v>
      </c>
      <c r="Q72" s="2">
        <f t="shared" si="9"/>
        <v>35829.946499999998</v>
      </c>
      <c r="R72" s="2"/>
      <c r="S72">
        <f t="shared" si="11"/>
        <v>2.5031795464685966E-7</v>
      </c>
    </row>
    <row r="73" spans="1:19">
      <c r="A73" s="110" t="s">
        <v>319</v>
      </c>
      <c r="B73" s="111" t="s">
        <v>25</v>
      </c>
      <c r="C73" s="110">
        <v>50953.432000000001</v>
      </c>
      <c r="D73" s="110" t="s">
        <v>157</v>
      </c>
      <c r="E73" s="10">
        <f t="shared" si="6"/>
        <v>1885.0096765275082</v>
      </c>
      <c r="F73">
        <f t="shared" si="7"/>
        <v>1885</v>
      </c>
      <c r="G73">
        <f t="shared" si="8"/>
        <v>3.9374999978463165E-3</v>
      </c>
      <c r="I73">
        <f>+G73</f>
        <v>3.9374999978463165E-3</v>
      </c>
      <c r="O73">
        <f t="shared" ca="1" si="12"/>
        <v>-1.399451254478957E-2</v>
      </c>
      <c r="P73">
        <f t="shared" si="10"/>
        <v>2.6802811759117926E-3</v>
      </c>
      <c r="Q73" s="2">
        <f t="shared" si="9"/>
        <v>35934.932000000001</v>
      </c>
      <c r="R73" s="2"/>
      <c r="S73">
        <f t="shared" si="11"/>
        <v>1.5805991662264323E-6</v>
      </c>
    </row>
    <row r="74" spans="1:19">
      <c r="A74" s="10" t="s">
        <v>32</v>
      </c>
      <c r="B74" s="12" t="s">
        <v>33</v>
      </c>
      <c r="C74" s="21">
        <v>51260.849199999997</v>
      </c>
      <c r="D74" s="21">
        <v>1E-4</v>
      </c>
      <c r="E74" s="10">
        <f t="shared" si="6"/>
        <v>2640.4969127269273</v>
      </c>
      <c r="F74">
        <f t="shared" si="7"/>
        <v>2640.5</v>
      </c>
      <c r="G74">
        <f t="shared" si="8"/>
        <v>-1.2562500050989911E-3</v>
      </c>
      <c r="J74">
        <f>+G74</f>
        <v>-1.2562500050989911E-3</v>
      </c>
      <c r="P74">
        <f t="shared" si="10"/>
        <v>3.7527229125803711E-3</v>
      </c>
      <c r="Q74" s="2">
        <f t="shared" si="9"/>
        <v>36242.349199999997</v>
      </c>
      <c r="R74" s="2"/>
      <c r="S74">
        <f t="shared" si="11"/>
        <v>2.5089809690045297E-5</v>
      </c>
    </row>
    <row r="75" spans="1:19">
      <c r="A75" s="10" t="s">
        <v>32</v>
      </c>
      <c r="B75" s="12" t="s">
        <v>25</v>
      </c>
      <c r="C75" s="21">
        <v>51275.706200000001</v>
      </c>
      <c r="D75" s="21">
        <v>4.0000000000000002E-4</v>
      </c>
      <c r="E75" s="10">
        <f t="shared" si="6"/>
        <v>2677.0084477621099</v>
      </c>
      <c r="F75">
        <f t="shared" si="7"/>
        <v>2677</v>
      </c>
      <c r="G75">
        <f t="shared" si="8"/>
        <v>3.4374999959254637E-3</v>
      </c>
      <c r="J75">
        <f>+G75</f>
        <v>3.4374999959254637E-3</v>
      </c>
      <c r="O75">
        <f t="shared" ref="O75:O106" ca="1" si="14">+C$11+C$12*$F75</f>
        <v>-1.0002453015230879E-2</v>
      </c>
      <c r="P75">
        <f t="shared" si="10"/>
        <v>3.8099269417948851E-3</v>
      </c>
      <c r="Q75" s="2">
        <f t="shared" si="9"/>
        <v>36257.206200000001</v>
      </c>
      <c r="R75" s="2"/>
      <c r="S75">
        <f t="shared" si="11"/>
        <v>1.387018300096249E-7</v>
      </c>
    </row>
    <row r="76" spans="1:19">
      <c r="A76" s="110" t="s">
        <v>330</v>
      </c>
      <c r="B76" s="111" t="s">
        <v>25</v>
      </c>
      <c r="C76" s="110">
        <v>51984.55</v>
      </c>
      <c r="D76" s="110" t="s">
        <v>157</v>
      </c>
      <c r="E76" s="10">
        <f t="shared" si="6"/>
        <v>4419.013915768136</v>
      </c>
      <c r="F76">
        <f t="shared" si="7"/>
        <v>4419</v>
      </c>
      <c r="G76">
        <f t="shared" si="8"/>
        <v>5.6624999997438863E-3</v>
      </c>
      <c r="I76">
        <f>+G76</f>
        <v>5.6624999997438863E-3</v>
      </c>
      <c r="O76">
        <f t="shared" ca="1" si="14"/>
        <v>-1.2219382418833559E-3</v>
      </c>
      <c r="P76">
        <f t="shared" si="10"/>
        <v>7.1179037468401271E-3</v>
      </c>
      <c r="Q76" s="2">
        <f t="shared" si="9"/>
        <v>36966.050000000003</v>
      </c>
      <c r="R76" s="2"/>
      <c r="S76">
        <f t="shared" si="11"/>
        <v>2.1182000670617786E-6</v>
      </c>
    </row>
    <row r="77" spans="1:19">
      <c r="A77" s="110" t="s">
        <v>335</v>
      </c>
      <c r="B77" s="111" t="s">
        <v>25</v>
      </c>
      <c r="C77" s="110">
        <v>52285.6682</v>
      </c>
      <c r="D77" s="110" t="s">
        <v>157</v>
      </c>
      <c r="E77" s="10">
        <f t="shared" si="6"/>
        <v>5159.0211654839777</v>
      </c>
      <c r="F77">
        <f t="shared" si="7"/>
        <v>5159</v>
      </c>
      <c r="G77">
        <f t="shared" si="8"/>
        <v>8.612500001618173E-3</v>
      </c>
      <c r="K77">
        <f>+G77</f>
        <v>8.612500001618173E-3</v>
      </c>
      <c r="O77">
        <f t="shared" ca="1" si="14"/>
        <v>2.5080163690679481E-3</v>
      </c>
      <c r="P77">
        <f t="shared" si="10"/>
        <v>8.8657005018078633E-3</v>
      </c>
      <c r="Q77" s="2">
        <f t="shared" si="9"/>
        <v>37267.1682</v>
      </c>
      <c r="R77" s="2"/>
      <c r="S77">
        <f t="shared" si="11"/>
        <v>6.4110493296309368E-8</v>
      </c>
    </row>
    <row r="78" spans="1:19">
      <c r="A78" s="13" t="s">
        <v>27</v>
      </c>
      <c r="B78" s="14"/>
      <c r="C78" s="22">
        <v>52344.4663</v>
      </c>
      <c r="D78" s="22">
        <v>8.9999999999999998E-4</v>
      </c>
      <c r="E78" s="10">
        <f t="shared" si="6"/>
        <v>5303.5193069763127</v>
      </c>
      <c r="F78">
        <f t="shared" si="7"/>
        <v>5303.5</v>
      </c>
      <c r="G78">
        <f t="shared" si="8"/>
        <v>7.8562499984400347E-3</v>
      </c>
      <c r="J78">
        <f>+G78</f>
        <v>7.8562499984400347E-3</v>
      </c>
      <c r="O78">
        <f t="shared" ca="1" si="14"/>
        <v>3.2363656140442475E-3</v>
      </c>
      <c r="P78">
        <f t="shared" si="10"/>
        <v>9.2308319754623204E-3</v>
      </c>
      <c r="Q78" s="2">
        <f t="shared" si="9"/>
        <v>37325.9663</v>
      </c>
      <c r="R78" s="2"/>
      <c r="S78">
        <f t="shared" si="11"/>
        <v>1.8894756115544955E-6</v>
      </c>
    </row>
    <row r="79" spans="1:19">
      <c r="A79" s="13" t="s">
        <v>28</v>
      </c>
      <c r="B79" s="14"/>
      <c r="C79" s="22">
        <v>52373.357199999999</v>
      </c>
      <c r="D79" s="22">
        <v>2.2000000000000001E-3</v>
      </c>
      <c r="E79" s="10">
        <f t="shared" si="6"/>
        <v>5374.5195834485239</v>
      </c>
      <c r="F79">
        <f t="shared" si="7"/>
        <v>5374.5</v>
      </c>
      <c r="G79">
        <f t="shared" si="8"/>
        <v>7.9687499965075403E-3</v>
      </c>
      <c r="J79">
        <f>+G79</f>
        <v>7.9687499965075403E-3</v>
      </c>
      <c r="O79">
        <f t="shared" ca="1" si="14"/>
        <v>3.5942396375274153E-3</v>
      </c>
      <c r="P79">
        <f t="shared" si="10"/>
        <v>9.4130929322464914E-3</v>
      </c>
      <c r="Q79" s="2">
        <f t="shared" si="9"/>
        <v>37354.857199999999</v>
      </c>
      <c r="R79" s="2"/>
      <c r="S79">
        <f t="shared" si="11"/>
        <v>2.0861265160190119E-6</v>
      </c>
    </row>
    <row r="80" spans="1:19">
      <c r="A80" s="13" t="s">
        <v>28</v>
      </c>
      <c r="B80" s="14"/>
      <c r="C80" s="22">
        <v>52373.562599999997</v>
      </c>
      <c r="D80" s="22">
        <v>1E-3</v>
      </c>
      <c r="E80" s="10">
        <f t="shared" si="6"/>
        <v>5375.0243602740056</v>
      </c>
      <c r="F80">
        <f t="shared" si="7"/>
        <v>5375</v>
      </c>
      <c r="G80">
        <f t="shared" si="8"/>
        <v>9.9124999978812411E-3</v>
      </c>
      <c r="J80">
        <f>+G80</f>
        <v>9.9124999978812411E-3</v>
      </c>
      <c r="O80">
        <f t="shared" ca="1" si="14"/>
        <v>3.5967598771294088E-3</v>
      </c>
      <c r="P80">
        <f t="shared" si="10"/>
        <v>9.4143831280784039E-3</v>
      </c>
      <c r="Q80" s="2">
        <f t="shared" si="9"/>
        <v>37355.062599999997</v>
      </c>
      <c r="R80" s="2"/>
      <c r="S80">
        <f t="shared" si="11"/>
        <v>2.4812041598217668E-7</v>
      </c>
    </row>
    <row r="81" spans="1:19">
      <c r="A81" s="19" t="s">
        <v>38</v>
      </c>
      <c r="B81" s="12" t="s">
        <v>25</v>
      </c>
      <c r="C81" s="21">
        <v>52721.476300000002</v>
      </c>
      <c r="D81" s="21">
        <v>8.0000000000000004E-4</v>
      </c>
      <c r="E81" s="10">
        <f t="shared" si="6"/>
        <v>6230.032992350938</v>
      </c>
      <c r="F81">
        <f t="shared" si="7"/>
        <v>6230</v>
      </c>
      <c r="G81">
        <f t="shared" si="8"/>
        <v>1.3425000004644971E-2</v>
      </c>
      <c r="K81">
        <f>+G81</f>
        <v>1.3425000004644971E-2</v>
      </c>
      <c r="O81">
        <f t="shared" ca="1" si="14"/>
        <v>7.906369596539356E-3</v>
      </c>
      <c r="P81">
        <f t="shared" si="10"/>
        <v>1.1757046009169429E-2</v>
      </c>
      <c r="Q81" s="2">
        <f t="shared" si="9"/>
        <v>37702.976300000002</v>
      </c>
      <c r="R81" s="2"/>
      <c r="S81">
        <f t="shared" si="11"/>
        <v>2.7820705310228245E-6</v>
      </c>
    </row>
    <row r="82" spans="1:19">
      <c r="A82" s="13" t="s">
        <v>28</v>
      </c>
      <c r="B82" s="14"/>
      <c r="C82" s="22">
        <v>52723.508800000003</v>
      </c>
      <c r="D82" s="22">
        <v>1.4E-3</v>
      </c>
      <c r="E82" s="10">
        <f t="shared" si="6"/>
        <v>6235.027923693674</v>
      </c>
      <c r="F82">
        <f t="shared" si="7"/>
        <v>6235</v>
      </c>
      <c r="G82">
        <f t="shared" si="8"/>
        <v>1.1362500001268927E-2</v>
      </c>
      <c r="J82">
        <f>+G82</f>
        <v>1.1362500001268927E-2</v>
      </c>
      <c r="O82">
        <f t="shared" ca="1" si="14"/>
        <v>7.931571992559297E-3</v>
      </c>
      <c r="P82">
        <f t="shared" si="10"/>
        <v>1.1771547813333748E-2</v>
      </c>
      <c r="Q82" s="2">
        <f t="shared" si="9"/>
        <v>37705.008800000003</v>
      </c>
      <c r="R82" s="2"/>
      <c r="S82">
        <f t="shared" si="11"/>
        <v>1.6732011255501699E-7</v>
      </c>
    </row>
    <row r="83" spans="1:19">
      <c r="A83" s="19" t="s">
        <v>38</v>
      </c>
      <c r="B83" s="12" t="s">
        <v>25</v>
      </c>
      <c r="C83" s="21">
        <v>52723.510399999999</v>
      </c>
      <c r="D83" s="21">
        <v>1.2999999999999999E-3</v>
      </c>
      <c r="E83" s="10">
        <f t="shared" si="6"/>
        <v>6235.0318557429373</v>
      </c>
      <c r="F83">
        <f t="shared" si="7"/>
        <v>6235</v>
      </c>
      <c r="G83">
        <f t="shared" si="8"/>
        <v>1.2962499997229315E-2</v>
      </c>
      <c r="K83">
        <f>+G83</f>
        <v>1.2962499997229315E-2</v>
      </c>
      <c r="O83">
        <f t="shared" ca="1" si="14"/>
        <v>7.931571992559297E-3</v>
      </c>
      <c r="P83">
        <f t="shared" si="10"/>
        <v>1.1771547813333748E-2</v>
      </c>
      <c r="Q83" s="2">
        <f t="shared" si="9"/>
        <v>37705.010399999999</v>
      </c>
      <c r="R83" s="2"/>
      <c r="S83">
        <f t="shared" si="11"/>
        <v>1.4183671043256216E-6</v>
      </c>
    </row>
    <row r="84" spans="1:19">
      <c r="A84" s="15" t="s">
        <v>29</v>
      </c>
      <c r="B84" s="14" t="s">
        <v>25</v>
      </c>
      <c r="C84" s="15">
        <v>52730.427000000003</v>
      </c>
      <c r="D84" s="23">
        <v>4.7000000000000002E-3</v>
      </c>
      <c r="E84" s="10">
        <f t="shared" si="6"/>
        <v>6252.0296132460962</v>
      </c>
      <c r="F84">
        <f t="shared" si="7"/>
        <v>6252</v>
      </c>
      <c r="G84">
        <f t="shared" si="8"/>
        <v>1.2050000004819594E-2</v>
      </c>
      <c r="K84">
        <f>+G84</f>
        <v>1.2050000004819594E-2</v>
      </c>
      <c r="O84">
        <f t="shared" ca="1" si="14"/>
        <v>8.0172601390271006E-3</v>
      </c>
      <c r="P84">
        <f t="shared" si="10"/>
        <v>1.1820923704688128E-2</v>
      </c>
      <c r="Q84" s="2">
        <f t="shared" si="9"/>
        <v>37711.927000000003</v>
      </c>
      <c r="R84" s="2"/>
      <c r="S84">
        <f t="shared" si="11"/>
        <v>5.2475951281921715E-8</v>
      </c>
    </row>
    <row r="85" spans="1:19">
      <c r="A85" s="13" t="s">
        <v>47</v>
      </c>
      <c r="B85" s="89" t="s">
        <v>25</v>
      </c>
      <c r="C85" s="90">
        <v>53055.954700000002</v>
      </c>
      <c r="D85" s="90">
        <v>1E-3</v>
      </c>
      <c r="E85" s="10">
        <f t="shared" ref="E85:E108" si="15">+(C85-C$7)/C$8</f>
        <v>7052.0239609252631</v>
      </c>
      <c r="F85">
        <f t="shared" ref="F85:F108" si="16">ROUND(2*E85,0)/2</f>
        <v>7052</v>
      </c>
      <c r="G85">
        <f t="shared" ref="G85:G108" si="17">+C85-(C$7+F85*C$8)</f>
        <v>9.7499999974388629E-3</v>
      </c>
      <c r="K85">
        <f>+G85</f>
        <v>9.7499999974388629E-3</v>
      </c>
      <c r="O85">
        <f t="shared" ca="1" si="14"/>
        <v>1.2049643502217697E-2</v>
      </c>
      <c r="P85">
        <f t="shared" si="10"/>
        <v>1.4266402290103532E-2</v>
      </c>
      <c r="Q85" s="2">
        <f t="shared" ref="Q85:Q108" si="18">+C85-15018.5</f>
        <v>38037.454700000002</v>
      </c>
      <c r="R85" s="2"/>
      <c r="S85">
        <f t="shared" si="11"/>
        <v>2.0397889669186684E-5</v>
      </c>
    </row>
    <row r="86" spans="1:19">
      <c r="A86" s="13" t="s">
        <v>47</v>
      </c>
      <c r="B86" s="89" t="s">
        <v>33</v>
      </c>
      <c r="C86" s="90">
        <v>53056.159</v>
      </c>
      <c r="D86" s="90">
        <v>1.1999999999999999E-3</v>
      </c>
      <c r="E86" s="10">
        <f t="shared" si="15"/>
        <v>7052.5260344668659</v>
      </c>
      <c r="F86">
        <f t="shared" si="16"/>
        <v>7052.5</v>
      </c>
      <c r="G86">
        <f t="shared" si="17"/>
        <v>1.0593749997497071E-2</v>
      </c>
      <c r="K86">
        <f>+G86</f>
        <v>1.0593749997497071E-2</v>
      </c>
      <c r="O86">
        <f t="shared" ca="1" si="14"/>
        <v>1.2052163741819687E-2</v>
      </c>
      <c r="P86">
        <f t="shared" si="10"/>
        <v>1.4268005367474976E-2</v>
      </c>
      <c r="Q86" s="2">
        <f t="shared" si="18"/>
        <v>38037.659</v>
      </c>
      <c r="R86" s="2"/>
      <c r="S86">
        <f t="shared" si="11"/>
        <v>1.3500152523811475E-5</v>
      </c>
    </row>
    <row r="87" spans="1:19">
      <c r="A87" s="16" t="s">
        <v>31</v>
      </c>
      <c r="B87" s="17"/>
      <c r="C87" s="24">
        <v>53081.594400000002</v>
      </c>
      <c r="D87" s="24">
        <v>1.2999999999999999E-3</v>
      </c>
      <c r="E87" s="10">
        <f t="shared" si="15"/>
        <v>7115.0343132737398</v>
      </c>
      <c r="F87">
        <f t="shared" si="16"/>
        <v>7115</v>
      </c>
      <c r="G87">
        <f t="shared" si="17"/>
        <v>1.3962500001071021E-2</v>
      </c>
      <c r="J87">
        <f>+G87</f>
        <v>1.3962500001071021E-2</v>
      </c>
      <c r="O87">
        <f t="shared" ca="1" si="14"/>
        <v>1.2367193692068956E-2</v>
      </c>
      <c r="P87">
        <f t="shared" si="10"/>
        <v>1.4469124447883897E-2</v>
      </c>
      <c r="Q87" s="2">
        <f t="shared" si="18"/>
        <v>38063.094400000002</v>
      </c>
      <c r="R87" s="2"/>
      <c r="S87">
        <f t="shared" si="11"/>
        <v>2.5666833010845215E-7</v>
      </c>
    </row>
    <row r="88" spans="1:19">
      <c r="A88" s="21" t="s">
        <v>49</v>
      </c>
      <c r="B88" s="89"/>
      <c r="C88" s="21">
        <v>53093.396200000003</v>
      </c>
      <c r="D88" s="21">
        <v>2.0000000000000001E-4</v>
      </c>
      <c r="E88" s="10">
        <f t="shared" si="15"/>
        <v>7144.0376002211824</v>
      </c>
      <c r="F88">
        <f t="shared" si="16"/>
        <v>7144</v>
      </c>
      <c r="G88">
        <f t="shared" si="17"/>
        <v>1.5299999999115244E-2</v>
      </c>
      <c r="J88">
        <f>+G88</f>
        <v>1.5299999999115244E-2</v>
      </c>
      <c r="O88">
        <f t="shared" ca="1" si="14"/>
        <v>1.2513367588984615E-2</v>
      </c>
      <c r="P88">
        <f t="shared" si="10"/>
        <v>1.4562938622901617E-2</v>
      </c>
      <c r="Q88" s="2">
        <f t="shared" si="18"/>
        <v>38074.896200000003</v>
      </c>
      <c r="R88" s="2"/>
      <c r="S88">
        <f t="shared" si="11"/>
        <v>5.4325947230592564E-7</v>
      </c>
    </row>
    <row r="89" spans="1:19">
      <c r="A89" s="16" t="s">
        <v>31</v>
      </c>
      <c r="B89" s="17"/>
      <c r="C89" s="24">
        <v>53095.429400000001</v>
      </c>
      <c r="D89" s="24">
        <v>8.9999999999999998E-4</v>
      </c>
      <c r="E89" s="10">
        <f t="shared" si="15"/>
        <v>7149.0342518354673</v>
      </c>
      <c r="F89">
        <f t="shared" si="16"/>
        <v>7149</v>
      </c>
      <c r="G89">
        <f t="shared" si="17"/>
        <v>1.3937499999883585E-2</v>
      </c>
      <c r="J89">
        <f>+G89</f>
        <v>1.3937499999883585E-2</v>
      </c>
      <c r="O89">
        <f t="shared" ca="1" si="14"/>
        <v>1.2538569985004556E-2</v>
      </c>
      <c r="P89">
        <f t="shared" si="10"/>
        <v>1.4579145188479518E-2</v>
      </c>
      <c r="Q89" s="2">
        <f t="shared" si="18"/>
        <v>38076.929400000001</v>
      </c>
      <c r="R89" s="2"/>
      <c r="S89">
        <f t="shared" si="11"/>
        <v>4.1170854804831137E-7</v>
      </c>
    </row>
    <row r="90" spans="1:19">
      <c r="A90" s="13" t="s">
        <v>30</v>
      </c>
      <c r="B90" s="18" t="s">
        <v>25</v>
      </c>
      <c r="C90" s="13">
        <v>53117.404900000001</v>
      </c>
      <c r="D90" s="22">
        <v>6.9999999999999999E-4</v>
      </c>
      <c r="E90" s="10">
        <f t="shared" si="15"/>
        <v>7203.0397198414903</v>
      </c>
      <c r="F90">
        <f t="shared" si="16"/>
        <v>7203</v>
      </c>
      <c r="G90">
        <f t="shared" si="17"/>
        <v>1.616249999642605E-2</v>
      </c>
      <c r="K90">
        <f>+G90</f>
        <v>1.616249999642605E-2</v>
      </c>
      <c r="O90">
        <f t="shared" ca="1" si="14"/>
        <v>1.2810755862019921E-2</v>
      </c>
      <c r="P90">
        <f t="shared" si="10"/>
        <v>1.4754770338500258E-2</v>
      </c>
      <c r="Q90" s="2">
        <f t="shared" si="18"/>
        <v>38098.904900000001</v>
      </c>
      <c r="R90" s="2"/>
      <c r="S90">
        <f t="shared" si="11"/>
        <v>1.9817027898038672E-6</v>
      </c>
    </row>
    <row r="91" spans="1:19">
      <c r="A91" s="110" t="s">
        <v>411</v>
      </c>
      <c r="B91" s="111" t="s">
        <v>33</v>
      </c>
      <c r="C91" s="110">
        <v>53469.995699999999</v>
      </c>
      <c r="D91" s="110" t="s">
        <v>154</v>
      </c>
      <c r="E91" s="10">
        <f t="shared" si="15"/>
        <v>8069.5424692040633</v>
      </c>
      <c r="F91">
        <f t="shared" si="16"/>
        <v>8069.5</v>
      </c>
      <c r="G91">
        <f t="shared" si="17"/>
        <v>1.7281249994994141E-2</v>
      </c>
      <c r="K91">
        <f>+G91</f>
        <v>1.7281249994994141E-2</v>
      </c>
      <c r="O91">
        <f t="shared" ca="1" si="14"/>
        <v>1.7178331092275734E-2</v>
      </c>
      <c r="P91">
        <f t="shared" ref="P91:P108" si="19">D$11+D$12*F91+D$13*F91^2</f>
        <v>1.7721671617230626E-2</v>
      </c>
      <c r="Q91" s="2">
        <f t="shared" si="18"/>
        <v>38451.495699999999</v>
      </c>
      <c r="R91" s="2"/>
      <c r="S91">
        <f t="shared" ref="S91:S108" si="20">+(P91-G91)^2</f>
        <v>1.9397120533341659E-7</v>
      </c>
    </row>
    <row r="92" spans="1:19">
      <c r="A92" s="110" t="s">
        <v>411</v>
      </c>
      <c r="B92" s="111" t="s">
        <v>25</v>
      </c>
      <c r="C92" s="110">
        <v>53470.1996</v>
      </c>
      <c r="D92" s="110" t="s">
        <v>154</v>
      </c>
      <c r="E92" s="10">
        <f t="shared" si="15"/>
        <v>8070.0435597333553</v>
      </c>
      <c r="F92">
        <f t="shared" si="16"/>
        <v>8070</v>
      </c>
      <c r="G92">
        <f t="shared" si="17"/>
        <v>1.7724999997881241E-2</v>
      </c>
      <c r="K92">
        <f>+G92</f>
        <v>1.7724999997881241E-2</v>
      </c>
      <c r="O92">
        <f t="shared" ca="1" si="14"/>
        <v>1.7180851331877731E-2</v>
      </c>
      <c r="P92">
        <f t="shared" si="19"/>
        <v>1.772346447520801E-2</v>
      </c>
      <c r="Q92" s="2">
        <f t="shared" si="18"/>
        <v>38451.6996</v>
      </c>
      <c r="R92" s="2"/>
      <c r="S92">
        <f t="shared" si="20"/>
        <v>2.3578298800080416E-12</v>
      </c>
    </row>
    <row r="93" spans="1:19">
      <c r="A93" s="19" t="s">
        <v>39</v>
      </c>
      <c r="B93" s="12" t="s">
        <v>25</v>
      </c>
      <c r="C93" s="21">
        <v>53846.395299999996</v>
      </c>
      <c r="D93" s="21">
        <v>8.0000000000000004E-4</v>
      </c>
      <c r="E93" s="10">
        <f t="shared" si="15"/>
        <v>8994.5560777808387</v>
      </c>
      <c r="F93">
        <f t="shared" si="16"/>
        <v>8994.5</v>
      </c>
      <c r="G93">
        <f t="shared" si="17"/>
        <v>2.2818749996076804E-2</v>
      </c>
      <c r="J93">
        <f>+G93</f>
        <v>2.2818749996076804E-2</v>
      </c>
      <c r="O93">
        <f t="shared" ca="1" si="14"/>
        <v>2.1840774355964862E-2</v>
      </c>
      <c r="P93">
        <f t="shared" si="19"/>
        <v>2.1197960848295963E-2</v>
      </c>
      <c r="Q93" s="2">
        <f t="shared" si="18"/>
        <v>38827.895299999996</v>
      </c>
      <c r="R93" s="2"/>
      <c r="S93">
        <f t="shared" si="20"/>
        <v>2.6269574615641436E-6</v>
      </c>
    </row>
    <row r="94" spans="1:19">
      <c r="A94" s="110" t="s">
        <v>428</v>
      </c>
      <c r="B94" s="111" t="s">
        <v>25</v>
      </c>
      <c r="C94" s="110">
        <v>54134.288399999998</v>
      </c>
      <c r="D94" s="110" t="s">
        <v>141</v>
      </c>
      <c r="E94" s="10">
        <f t="shared" si="15"/>
        <v>9702.0622369673983</v>
      </c>
      <c r="F94">
        <f t="shared" si="16"/>
        <v>9702</v>
      </c>
      <c r="G94">
        <f t="shared" si="17"/>
        <v>2.532499999506399E-2</v>
      </c>
      <c r="K94">
        <f>+G94</f>
        <v>2.532499999506399E-2</v>
      </c>
      <c r="O94">
        <f t="shared" ca="1" si="14"/>
        <v>2.540691339278655E-2</v>
      </c>
      <c r="P94">
        <f t="shared" si="19"/>
        <v>2.4072277809290832E-2</v>
      </c>
      <c r="Q94" s="2">
        <f t="shared" si="18"/>
        <v>39115.788399999998</v>
      </c>
      <c r="R94" s="2"/>
      <c r="S94">
        <f t="shared" si="20"/>
        <v>1.5693128747282798E-6</v>
      </c>
    </row>
    <row r="95" spans="1:19">
      <c r="A95" s="21" t="s">
        <v>48</v>
      </c>
      <c r="B95" s="89"/>
      <c r="C95" s="21">
        <v>54176.405200000001</v>
      </c>
      <c r="D95" s="21">
        <v>6.9999999999999999E-4</v>
      </c>
      <c r="E95" s="10">
        <f t="shared" si="15"/>
        <v>9805.5655699935487</v>
      </c>
      <c r="F95">
        <f t="shared" si="16"/>
        <v>9805.5</v>
      </c>
      <c r="G95">
        <f t="shared" si="17"/>
        <v>2.6681249997636769E-2</v>
      </c>
      <c r="J95">
        <f>+G95</f>
        <v>2.6681249997636769E-2</v>
      </c>
      <c r="O95">
        <f t="shared" ca="1" si="14"/>
        <v>2.5928602990399327E-2</v>
      </c>
      <c r="P95">
        <f t="shared" si="19"/>
        <v>2.4508416847331325E-2</v>
      </c>
      <c r="Q95" s="2">
        <f t="shared" si="18"/>
        <v>39157.905200000001</v>
      </c>
      <c r="R95" s="2"/>
      <c r="S95">
        <f t="shared" si="20"/>
        <v>4.7212038990662808E-6</v>
      </c>
    </row>
    <row r="96" spans="1:19">
      <c r="A96" s="21" t="s">
        <v>48</v>
      </c>
      <c r="B96" s="12" t="s">
        <v>33</v>
      </c>
      <c r="C96" s="21">
        <v>54187.594499999999</v>
      </c>
      <c r="D96" s="21">
        <v>5.9999999999999995E-4</v>
      </c>
      <c r="E96" s="10">
        <f t="shared" si="15"/>
        <v>9833.0636193284754</v>
      </c>
      <c r="F96">
        <f t="shared" si="16"/>
        <v>9833</v>
      </c>
      <c r="G96">
        <f t="shared" si="17"/>
        <v>2.5887499999953434E-2</v>
      </c>
      <c r="J96">
        <f>+G96</f>
        <v>2.5887499999953434E-2</v>
      </c>
      <c r="O96">
        <f t="shared" ca="1" si="14"/>
        <v>2.606721616850901E-2</v>
      </c>
      <c r="P96">
        <f t="shared" si="19"/>
        <v>2.462497112636302E-2</v>
      </c>
      <c r="Q96" s="2">
        <f t="shared" si="18"/>
        <v>39169.094499999999</v>
      </c>
      <c r="R96" s="2"/>
      <c r="S96">
        <f t="shared" si="20"/>
        <v>1.59397915664948E-6</v>
      </c>
    </row>
    <row r="97" spans="1:19">
      <c r="A97" s="13" t="s">
        <v>46</v>
      </c>
      <c r="B97" s="12" t="s">
        <v>25</v>
      </c>
      <c r="C97" s="21">
        <v>54200.4087</v>
      </c>
      <c r="D97" s="21">
        <v>4.0000000000000002E-4</v>
      </c>
      <c r="E97" s="10">
        <f t="shared" si="15"/>
        <v>9864.5549104537185</v>
      </c>
      <c r="F97">
        <f t="shared" si="16"/>
        <v>9864.5</v>
      </c>
      <c r="G97">
        <f t="shared" si="17"/>
        <v>2.2343749995343387E-2</v>
      </c>
      <c r="K97">
        <f>+G97</f>
        <v>2.2343749995343387E-2</v>
      </c>
      <c r="O97">
        <f t="shared" ca="1" si="14"/>
        <v>2.6225991263434639E-2</v>
      </c>
      <c r="P97">
        <f t="shared" si="19"/>
        <v>2.4758825396110035E-2</v>
      </c>
      <c r="Q97" s="2">
        <f t="shared" si="18"/>
        <v>39181.9087</v>
      </c>
      <c r="R97" s="2"/>
      <c r="S97">
        <f t="shared" si="20"/>
        <v>5.832589191388186E-6</v>
      </c>
    </row>
    <row r="98" spans="1:19">
      <c r="A98" s="21" t="s">
        <v>50</v>
      </c>
      <c r="B98" s="12" t="s">
        <v>33</v>
      </c>
      <c r="C98" s="21">
        <v>54887.897199999999</v>
      </c>
      <c r="D98" s="21">
        <v>6.9999999999999999E-4</v>
      </c>
      <c r="E98" s="10">
        <f t="shared" si="15"/>
        <v>11554.079071053355</v>
      </c>
      <c r="F98">
        <f t="shared" si="16"/>
        <v>11554</v>
      </c>
      <c r="G98">
        <f t="shared" si="17"/>
        <v>3.2175000000279397E-2</v>
      </c>
      <c r="K98">
        <f>+G98</f>
        <v>3.2175000000279397E-2</v>
      </c>
      <c r="O98">
        <f t="shared" ca="1" si="14"/>
        <v>3.474188087857278E-2</v>
      </c>
      <c r="P98">
        <f t="shared" si="19"/>
        <v>3.2480409600286107E-2</v>
      </c>
      <c r="Q98" s="2">
        <f t="shared" si="18"/>
        <v>39869.397199999999</v>
      </c>
      <c r="R98" s="2"/>
      <c r="S98">
        <f t="shared" si="20"/>
        <v>9.3275023776258921E-8</v>
      </c>
    </row>
    <row r="99" spans="1:19">
      <c r="A99" s="13" t="s">
        <v>142</v>
      </c>
      <c r="B99" s="18" t="s">
        <v>25</v>
      </c>
      <c r="C99" s="13">
        <v>54908.448700000001</v>
      </c>
      <c r="D99" s="13">
        <v>6.9999999999999999E-4</v>
      </c>
      <c r="E99" s="10">
        <f t="shared" si="15"/>
        <v>11604.58501520597</v>
      </c>
      <c r="F99">
        <f t="shared" si="16"/>
        <v>11604.5</v>
      </c>
      <c r="G99">
        <f t="shared" si="17"/>
        <v>3.4593750002386514E-2</v>
      </c>
      <c r="J99">
        <f>+G99</f>
        <v>3.4593750002386514E-2</v>
      </c>
      <c r="O99">
        <f t="shared" ca="1" si="14"/>
        <v>3.499642507837418E-2</v>
      </c>
      <c r="P99">
        <f t="shared" si="19"/>
        <v>3.272760082474134E-2</v>
      </c>
      <c r="Q99" s="2">
        <f t="shared" si="18"/>
        <v>39889.948700000001</v>
      </c>
      <c r="R99" s="2"/>
      <c r="S99">
        <f t="shared" si="20"/>
        <v>3.4825127532257585E-6</v>
      </c>
    </row>
    <row r="100" spans="1:19">
      <c r="A100" s="13" t="s">
        <v>142</v>
      </c>
      <c r="B100" s="18" t="s">
        <v>33</v>
      </c>
      <c r="C100" s="13">
        <v>54908.650800000003</v>
      </c>
      <c r="D100" s="13">
        <v>1.6999999999999999E-3</v>
      </c>
      <c r="E100" s="10">
        <f t="shared" si="15"/>
        <v>11605.081682179834</v>
      </c>
      <c r="F100">
        <f t="shared" si="16"/>
        <v>11605</v>
      </c>
      <c r="G100">
        <f t="shared" si="17"/>
        <v>3.3237499999813735E-2</v>
      </c>
      <c r="J100">
        <f>+G100</f>
        <v>3.3237499999813735E-2</v>
      </c>
      <c r="O100">
        <f t="shared" ca="1" si="14"/>
        <v>3.4998945317976177E-2</v>
      </c>
      <c r="P100">
        <f t="shared" si="19"/>
        <v>3.2730053018779667E-2</v>
      </c>
      <c r="Q100" s="2">
        <f t="shared" si="18"/>
        <v>39890.150800000003</v>
      </c>
      <c r="R100" s="2"/>
      <c r="S100">
        <f t="shared" si="20"/>
        <v>2.5750243856058994E-7</v>
      </c>
    </row>
    <row r="101" spans="1:19">
      <c r="A101" s="93" t="s">
        <v>149</v>
      </c>
      <c r="B101" s="94" t="s">
        <v>25</v>
      </c>
      <c r="C101" s="95">
        <v>54909.464800000002</v>
      </c>
      <c r="D101" s="96">
        <v>1E-4</v>
      </c>
      <c r="E101" s="10">
        <f t="shared" si="15"/>
        <v>11607.082112247721</v>
      </c>
      <c r="F101">
        <f t="shared" si="16"/>
        <v>11607</v>
      </c>
      <c r="G101">
        <f t="shared" si="17"/>
        <v>3.3412500000849832E-2</v>
      </c>
      <c r="J101">
        <f>+G101</f>
        <v>3.3412500000849832E-2</v>
      </c>
      <c r="O101">
        <f t="shared" ca="1" si="14"/>
        <v>3.5009026276384157E-2</v>
      </c>
      <c r="P101">
        <f t="shared" si="19"/>
        <v>3.2739862727515813E-2</v>
      </c>
      <c r="Q101" s="2">
        <f t="shared" si="18"/>
        <v>39890.964800000002</v>
      </c>
      <c r="R101" s="2"/>
      <c r="S101">
        <f t="shared" si="20"/>
        <v>4.5244090147822356E-7</v>
      </c>
    </row>
    <row r="102" spans="1:19">
      <c r="A102" s="21" t="s">
        <v>50</v>
      </c>
      <c r="B102" s="12" t="s">
        <v>25</v>
      </c>
      <c r="C102" s="21">
        <v>54957.685299999997</v>
      </c>
      <c r="D102" s="21">
        <v>4.0000000000000002E-4</v>
      </c>
      <c r="E102" s="10">
        <f t="shared" si="15"/>
        <v>11725.585475992986</v>
      </c>
      <c r="F102">
        <f t="shared" si="16"/>
        <v>11725.5</v>
      </c>
      <c r="G102">
        <f t="shared" si="17"/>
        <v>3.4781249996740371E-2</v>
      </c>
      <c r="K102">
        <f>+G102</f>
        <v>3.4781249996740371E-2</v>
      </c>
      <c r="O102">
        <f t="shared" ca="1" si="14"/>
        <v>3.5606323062056758E-2</v>
      </c>
      <c r="P102">
        <f t="shared" si="19"/>
        <v>3.3323751286807674E-2</v>
      </c>
      <c r="Q102" s="2">
        <f t="shared" si="18"/>
        <v>39939.185299999997</v>
      </c>
      <c r="R102" s="2"/>
      <c r="S102">
        <f t="shared" si="20"/>
        <v>2.1243024894554773E-6</v>
      </c>
    </row>
    <row r="103" spans="1:19">
      <c r="A103" s="110" t="s">
        <v>471</v>
      </c>
      <c r="B103" s="111" t="s">
        <v>33</v>
      </c>
      <c r="C103" s="110">
        <v>54962.9807</v>
      </c>
      <c r="D103" s="110" t="s">
        <v>157</v>
      </c>
      <c r="E103" s="10">
        <f t="shared" si="15"/>
        <v>11738.599084569776</v>
      </c>
      <c r="F103">
        <f t="shared" si="16"/>
        <v>11738.5</v>
      </c>
      <c r="G103">
        <f t="shared" si="17"/>
        <v>4.0318749997823033E-2</v>
      </c>
      <c r="K103">
        <f>+G103</f>
        <v>4.0318749997823033E-2</v>
      </c>
      <c r="O103">
        <f t="shared" ca="1" si="14"/>
        <v>3.5671849291708607E-2</v>
      </c>
      <c r="P103">
        <f t="shared" si="19"/>
        <v>3.3388125421862917E-2</v>
      </c>
      <c r="Q103" s="2">
        <f t="shared" si="18"/>
        <v>39944.4807</v>
      </c>
      <c r="R103" s="2"/>
      <c r="S103">
        <f t="shared" si="20"/>
        <v>4.8033557012902341E-5</v>
      </c>
    </row>
    <row r="104" spans="1:19">
      <c r="A104" s="19" t="s">
        <v>146</v>
      </c>
      <c r="B104" s="12" t="s">
        <v>25</v>
      </c>
      <c r="C104" s="21">
        <v>55619.536139999997</v>
      </c>
      <c r="D104" s="21">
        <v>1E-4</v>
      </c>
      <c r="E104" s="10">
        <f t="shared" si="15"/>
        <v>13352.104297606968</v>
      </c>
      <c r="F104">
        <f t="shared" si="16"/>
        <v>13352</v>
      </c>
      <c r="G104">
        <f t="shared" si="17"/>
        <v>4.2439999997441191E-2</v>
      </c>
      <c r="K104">
        <f>+G104</f>
        <v>4.2439999997441191E-2</v>
      </c>
      <c r="O104">
        <f t="shared" ca="1" si="14"/>
        <v>4.3804662487343639E-2</v>
      </c>
      <c r="P104">
        <f t="shared" si="19"/>
        <v>4.186743214911174E-2</v>
      </c>
      <c r="Q104" s="2">
        <f t="shared" si="18"/>
        <v>40601.036139999997</v>
      </c>
      <c r="R104" s="2"/>
      <c r="S104">
        <f t="shared" si="20"/>
        <v>3.2783394094061758E-7</v>
      </c>
    </row>
    <row r="105" spans="1:19">
      <c r="A105" s="13" t="s">
        <v>144</v>
      </c>
      <c r="B105" s="18" t="s">
        <v>33</v>
      </c>
      <c r="C105" s="13">
        <v>55624.419099999999</v>
      </c>
      <c r="D105" s="13">
        <v>1E-3</v>
      </c>
      <c r="E105" s="10">
        <f t="shared" si="15"/>
        <v>13364.104322182282</v>
      </c>
      <c r="F105">
        <f t="shared" si="16"/>
        <v>13364</v>
      </c>
      <c r="G105">
        <f t="shared" si="17"/>
        <v>4.2450000000826549E-2</v>
      </c>
      <c r="J105">
        <f>+G105</f>
        <v>4.2450000000826549E-2</v>
      </c>
      <c r="O105">
        <f t="shared" ca="1" si="14"/>
        <v>4.3865148237791494E-2</v>
      </c>
      <c r="P105">
        <f t="shared" si="19"/>
        <v>4.1934133050097327E-2</v>
      </c>
      <c r="Q105" s="2">
        <f t="shared" si="18"/>
        <v>40605.919099999999</v>
      </c>
      <c r="R105" s="2"/>
      <c r="S105">
        <f t="shared" si="20"/>
        <v>2.661187108546648E-7</v>
      </c>
    </row>
    <row r="106" spans="1:19">
      <c r="A106" s="13" t="s">
        <v>144</v>
      </c>
      <c r="B106" s="18" t="s">
        <v>25</v>
      </c>
      <c r="C106" s="13">
        <v>55624.623299999999</v>
      </c>
      <c r="D106" s="13">
        <v>2.5000000000000001E-3</v>
      </c>
      <c r="E106" s="10">
        <f t="shared" si="15"/>
        <v>13364.606149970812</v>
      </c>
      <c r="F106">
        <f t="shared" si="16"/>
        <v>13364.5</v>
      </c>
      <c r="G106">
        <f t="shared" si="17"/>
        <v>4.3193749996135011E-2</v>
      </c>
      <c r="J106">
        <f>+G106</f>
        <v>4.3193749996135011E-2</v>
      </c>
      <c r="O106">
        <f t="shared" ca="1" si="14"/>
        <v>4.3867668477393491E-2</v>
      </c>
      <c r="P106">
        <f t="shared" si="19"/>
        <v>4.1936913420033591E-2</v>
      </c>
      <c r="Q106" s="2">
        <f t="shared" si="18"/>
        <v>40606.123299999999</v>
      </c>
      <c r="R106" s="2"/>
      <c r="S106">
        <f t="shared" si="20"/>
        <v>1.5796381790263425E-6</v>
      </c>
    </row>
    <row r="107" spans="1:19">
      <c r="A107" s="19" t="s">
        <v>146</v>
      </c>
      <c r="B107" s="12" t="s">
        <v>33</v>
      </c>
      <c r="C107" s="21">
        <v>55625.437080000003</v>
      </c>
      <c r="D107" s="21">
        <v>2.0000000000000001E-4</v>
      </c>
      <c r="E107" s="10">
        <f t="shared" si="15"/>
        <v>13366.606039381937</v>
      </c>
      <c r="F107">
        <f t="shared" si="16"/>
        <v>13366.5</v>
      </c>
      <c r="G107">
        <f t="shared" si="17"/>
        <v>4.3148750002728775E-2</v>
      </c>
      <c r="K107">
        <f>+G107</f>
        <v>4.3148750002728775E-2</v>
      </c>
      <c r="O107">
        <f t="shared" ref="O107:O131" ca="1" si="21">+C$11+C$12*$F107</f>
        <v>4.3877749435801465E-2</v>
      </c>
      <c r="P107">
        <f t="shared" si="19"/>
        <v>4.1948035832361508E-2</v>
      </c>
      <c r="Q107" s="2">
        <f t="shared" si="18"/>
        <v>40606.937080000003</v>
      </c>
      <c r="R107" s="2"/>
      <c r="S107">
        <f t="shared" si="20"/>
        <v>1.4417145189207553E-6</v>
      </c>
    </row>
    <row r="108" spans="1:19">
      <c r="A108" s="13" t="s">
        <v>143</v>
      </c>
      <c r="B108" s="18" t="s">
        <v>25</v>
      </c>
      <c r="C108" s="13">
        <v>55629.912199999999</v>
      </c>
      <c r="D108" s="13">
        <v>5.0000000000000001E-4</v>
      </c>
      <c r="E108" s="10">
        <f t="shared" si="15"/>
        <v>13377.603784597421</v>
      </c>
      <c r="F108">
        <f t="shared" si="16"/>
        <v>13377.5</v>
      </c>
      <c r="G108">
        <f t="shared" si="17"/>
        <v>4.223124999407446E-2</v>
      </c>
      <c r="K108">
        <f>+G108</f>
        <v>4.223124999407446E-2</v>
      </c>
      <c r="O108">
        <f t="shared" ca="1" si="21"/>
        <v>4.3933194707045341E-2</v>
      </c>
      <c r="P108">
        <f t="shared" si="19"/>
        <v>4.200923577203397E-2</v>
      </c>
      <c r="Q108" s="2">
        <f t="shared" si="18"/>
        <v>40611.412199999999</v>
      </c>
      <c r="R108" s="2"/>
      <c r="S108">
        <f t="shared" si="20"/>
        <v>4.9290314788243865E-8</v>
      </c>
    </row>
    <row r="109" spans="1:19">
      <c r="A109" s="13" t="s">
        <v>143</v>
      </c>
      <c r="B109" s="18" t="s">
        <v>33</v>
      </c>
      <c r="C109" s="13">
        <v>55630.931299999997</v>
      </c>
      <c r="D109" s="13">
        <v>5.0000000000000001E-4</v>
      </c>
      <c r="E109" s="10">
        <f t="shared" ref="E109:E131" si="22">+(C109-C$7)/C$8</f>
        <v>13380.108254231549</v>
      </c>
      <c r="F109">
        <f t="shared" ref="F109:F132" si="23">ROUND(2*E109,0)/2</f>
        <v>13380</v>
      </c>
      <c r="G109">
        <f t="shared" ref="G109:G131" si="24">+C109-(C$7+F109*C$8)</f>
        <v>4.4049999996786937E-2</v>
      </c>
      <c r="K109">
        <f>+G109</f>
        <v>4.4049999996786937E-2</v>
      </c>
      <c r="O109">
        <f t="shared" ca="1" si="21"/>
        <v>4.3945795905055311E-2</v>
      </c>
      <c r="P109">
        <f t="shared" ref="P109:P131" si="25">D$11+D$12*F109+D$13*F109^2</f>
        <v>4.2023151144166354E-2</v>
      </c>
      <c r="Q109" s="2">
        <f t="shared" ref="Q109:Q131" si="26">+C109-15018.5</f>
        <v>40612.431299999997</v>
      </c>
      <c r="R109" s="2"/>
      <c r="S109">
        <f t="shared" ref="S109:S131" si="27">+(P109-G109)^2</f>
        <v>4.1081162713693741E-6</v>
      </c>
    </row>
    <row r="110" spans="1:19">
      <c r="A110" s="19" t="s">
        <v>146</v>
      </c>
      <c r="B110" s="12" t="s">
        <v>25</v>
      </c>
      <c r="C110" s="21">
        <v>55672.440949999997</v>
      </c>
      <c r="D110" s="21">
        <v>5.9999999999999995E-4</v>
      </c>
      <c r="E110" s="10">
        <f t="shared" si="22"/>
        <v>13482.11949743494</v>
      </c>
      <c r="F110">
        <f t="shared" si="23"/>
        <v>13482</v>
      </c>
      <c r="G110">
        <f t="shared" si="24"/>
        <v>4.8624999995809048E-2</v>
      </c>
      <c r="K110">
        <f>+G110</f>
        <v>4.8624999995809048E-2</v>
      </c>
      <c r="O110">
        <f t="shared" ca="1" si="21"/>
        <v>4.4459924783862119E-2</v>
      </c>
      <c r="P110">
        <f t="shared" si="25"/>
        <v>4.2592886407245276E-2</v>
      </c>
      <c r="Q110" s="2">
        <f t="shared" si="26"/>
        <v>40653.940949999997</v>
      </c>
      <c r="R110" s="2"/>
      <c r="S110">
        <f t="shared" si="27"/>
        <v>3.6386394345335717E-5</v>
      </c>
    </row>
    <row r="111" spans="1:19">
      <c r="A111" s="110" t="s">
        <v>510</v>
      </c>
      <c r="B111" s="111" t="s">
        <v>25</v>
      </c>
      <c r="C111" s="110">
        <v>55683.422299999998</v>
      </c>
      <c r="D111" s="110" t="s">
        <v>157</v>
      </c>
      <c r="E111" s="10">
        <f t="shared" si="22"/>
        <v>13509.106503240862</v>
      </c>
      <c r="F111">
        <f t="shared" si="23"/>
        <v>13509</v>
      </c>
      <c r="G111">
        <f t="shared" si="24"/>
        <v>4.3337499999324791E-2</v>
      </c>
      <c r="K111">
        <f>+G111</f>
        <v>4.3337499999324791E-2</v>
      </c>
      <c r="O111">
        <f t="shared" ca="1" si="21"/>
        <v>4.4596017722369798E-2</v>
      </c>
      <c r="P111">
        <f t="shared" si="25"/>
        <v>4.274434831996568E-2</v>
      </c>
      <c r="Q111" s="2">
        <f t="shared" si="26"/>
        <v>40664.922299999998</v>
      </c>
      <c r="R111" s="2"/>
      <c r="S111">
        <f t="shared" si="27"/>
        <v>3.5182891472653332E-7</v>
      </c>
    </row>
    <row r="112" spans="1:19">
      <c r="A112" s="19" t="s">
        <v>147</v>
      </c>
      <c r="B112" s="12" t="s">
        <v>25</v>
      </c>
      <c r="C112" s="21">
        <v>55686.475899999998</v>
      </c>
      <c r="D112" s="21">
        <v>2E-3</v>
      </c>
      <c r="E112" s="10">
        <f t="shared" si="22"/>
        <v>13516.61081927932</v>
      </c>
      <c r="F112">
        <f t="shared" si="23"/>
        <v>13516.5</v>
      </c>
      <c r="G112">
        <f t="shared" si="24"/>
        <v>4.5093749999068677E-2</v>
      </c>
      <c r="J112">
        <f>+G112</f>
        <v>4.5093749999068677E-2</v>
      </c>
      <c r="O112">
        <f t="shared" ca="1" si="21"/>
        <v>4.4633821316399709E-2</v>
      </c>
      <c r="P112">
        <f t="shared" si="25"/>
        <v>4.2786469334660585E-2</v>
      </c>
      <c r="Q112" s="2">
        <f t="shared" si="26"/>
        <v>40667.975899999998</v>
      </c>
      <c r="R112" s="2"/>
      <c r="S112">
        <f t="shared" si="27"/>
        <v>5.3235440643514506E-6</v>
      </c>
    </row>
    <row r="113" spans="1:19">
      <c r="A113" s="21" t="s">
        <v>145</v>
      </c>
      <c r="B113" s="12" t="s">
        <v>25</v>
      </c>
      <c r="C113" s="21">
        <v>55990.847399999999</v>
      </c>
      <c r="D113" s="21">
        <v>1.1000000000000001E-3</v>
      </c>
      <c r="E113" s="10">
        <f t="shared" si="22"/>
        <v>14264.613153933578</v>
      </c>
      <c r="F113">
        <f t="shared" si="23"/>
        <v>14264.5</v>
      </c>
      <c r="G113">
        <f t="shared" si="24"/>
        <v>4.604375000053551E-2</v>
      </c>
      <c r="K113">
        <f>+G113</f>
        <v>4.604375000053551E-2</v>
      </c>
      <c r="O113">
        <f t="shared" ca="1" si="21"/>
        <v>4.8404099760982915E-2</v>
      </c>
      <c r="P113">
        <f t="shared" si="25"/>
        <v>4.7092741656265695E-2</v>
      </c>
      <c r="Q113" s="2">
        <f t="shared" si="26"/>
        <v>40972.347399999999</v>
      </c>
      <c r="R113" s="2"/>
      <c r="S113">
        <f t="shared" si="27"/>
        <v>1.100383493791554E-6</v>
      </c>
    </row>
    <row r="114" spans="1:19">
      <c r="A114" s="19" t="s">
        <v>148</v>
      </c>
      <c r="B114" s="12" t="s">
        <v>33</v>
      </c>
      <c r="C114" s="21">
        <v>56008.550900000002</v>
      </c>
      <c r="D114" s="21">
        <v>1.8E-3</v>
      </c>
      <c r="E114" s="10">
        <f t="shared" si="22"/>
        <v>14308.120050379383</v>
      </c>
      <c r="F114">
        <f t="shared" si="23"/>
        <v>14308</v>
      </c>
      <c r="G114">
        <f t="shared" si="24"/>
        <v>4.8849999999220017E-2</v>
      </c>
      <c r="J114">
        <f>+G114</f>
        <v>4.8849999999220017E-2</v>
      </c>
      <c r="O114">
        <f t="shared" ca="1" si="21"/>
        <v>4.8623360606356407E-2</v>
      </c>
      <c r="P114">
        <f t="shared" si="25"/>
        <v>4.7349595080549367E-2</v>
      </c>
      <c r="Q114" s="2">
        <f t="shared" si="26"/>
        <v>40990.050900000002</v>
      </c>
      <c r="R114" s="2"/>
      <c r="S114">
        <f t="shared" si="27"/>
        <v>2.2512149199710807E-6</v>
      </c>
    </row>
    <row r="115" spans="1:19">
      <c r="A115" s="19" t="s">
        <v>146</v>
      </c>
      <c r="B115" s="12" t="s">
        <v>25</v>
      </c>
      <c r="C115" s="21">
        <v>56011.398979999998</v>
      </c>
      <c r="D115" s="21">
        <v>1E-4</v>
      </c>
      <c r="E115" s="10">
        <f t="shared" si="22"/>
        <v>14315.119294688653</v>
      </c>
      <c r="F115">
        <f t="shared" si="23"/>
        <v>14315</v>
      </c>
      <c r="G115">
        <f t="shared" si="24"/>
        <v>4.85424999933457E-2</v>
      </c>
      <c r="K115">
        <f t="shared" ref="K115:K125" si="28">+G115</f>
        <v>4.85424999933457E-2</v>
      </c>
      <c r="O115">
        <f t="shared" ca="1" si="21"/>
        <v>4.8658643960784322E-2</v>
      </c>
      <c r="P115">
        <f t="shared" si="25"/>
        <v>4.7390993749097665E-2</v>
      </c>
      <c r="Q115" s="2">
        <f t="shared" si="26"/>
        <v>40992.898979999998</v>
      </c>
      <c r="R115" s="2"/>
      <c r="S115">
        <f t="shared" si="27"/>
        <v>1.3259666305422154E-6</v>
      </c>
    </row>
    <row r="116" spans="1:19">
      <c r="A116" s="21" t="s">
        <v>145</v>
      </c>
      <c r="B116" s="12" t="s">
        <v>33</v>
      </c>
      <c r="C116" s="21">
        <v>56051.683299999997</v>
      </c>
      <c r="D116" s="21">
        <v>8.0000000000000004E-4</v>
      </c>
      <c r="E116" s="10">
        <f t="shared" si="22"/>
        <v>14414.119251681863</v>
      </c>
      <c r="F116">
        <f t="shared" si="23"/>
        <v>14414</v>
      </c>
      <c r="G116">
        <f t="shared" si="24"/>
        <v>4.8524999998335261E-2</v>
      </c>
      <c r="K116">
        <f t="shared" si="28"/>
        <v>4.8524999998335261E-2</v>
      </c>
      <c r="O116">
        <f t="shared" ca="1" si="21"/>
        <v>4.9157651401979162E-2</v>
      </c>
      <c r="P116">
        <f t="shared" si="25"/>
        <v>4.7978446509124688E-2</v>
      </c>
      <c r="Q116" s="2">
        <f t="shared" si="26"/>
        <v>41033.183299999997</v>
      </c>
      <c r="R116" s="2"/>
      <c r="S116">
        <f t="shared" si="27"/>
        <v>2.9872071656825203E-7</v>
      </c>
    </row>
    <row r="117" spans="1:19">
      <c r="A117" s="19" t="s">
        <v>146</v>
      </c>
      <c r="B117" s="12" t="s">
        <v>25</v>
      </c>
      <c r="C117" s="21">
        <v>56398.369789999997</v>
      </c>
      <c r="D117" s="21">
        <v>2.0000000000000001E-4</v>
      </c>
      <c r="E117" s="10">
        <f t="shared" si="22"/>
        <v>15266.111977390707</v>
      </c>
      <c r="F117">
        <f t="shared" si="23"/>
        <v>15266</v>
      </c>
      <c r="G117">
        <f t="shared" si="24"/>
        <v>4.5564999993075617E-2</v>
      </c>
      <c r="K117">
        <f t="shared" si="28"/>
        <v>4.5564999993075617E-2</v>
      </c>
      <c r="O117">
        <f t="shared" ca="1" si="21"/>
        <v>5.3452139683777149E-2</v>
      </c>
      <c r="P117">
        <f t="shared" si="25"/>
        <v>5.3185225985779946E-2</v>
      </c>
      <c r="Q117" s="2">
        <f t="shared" si="26"/>
        <v>41379.869789999997</v>
      </c>
      <c r="R117" s="2"/>
      <c r="S117">
        <f t="shared" si="27"/>
        <v>5.8067844179886691E-5</v>
      </c>
    </row>
    <row r="118" spans="1:19">
      <c r="A118" s="19" t="s">
        <v>146</v>
      </c>
      <c r="B118" s="12" t="s">
        <v>25</v>
      </c>
      <c r="C118" s="21">
        <v>56398.370040000002</v>
      </c>
      <c r="D118" s="21">
        <v>2.0000000000000001E-4</v>
      </c>
      <c r="E118" s="10">
        <f t="shared" si="22"/>
        <v>15266.112591773417</v>
      </c>
      <c r="F118">
        <f t="shared" si="23"/>
        <v>15266</v>
      </c>
      <c r="G118">
        <f t="shared" si="24"/>
        <v>4.5814999997674022E-2</v>
      </c>
      <c r="K118">
        <f t="shared" si="28"/>
        <v>4.5814999997674022E-2</v>
      </c>
      <c r="O118">
        <f t="shared" ca="1" si="21"/>
        <v>5.3452139683777149E-2</v>
      </c>
      <c r="P118">
        <f t="shared" si="25"/>
        <v>5.3185225985779946E-2</v>
      </c>
      <c r="Q118" s="2">
        <f t="shared" si="26"/>
        <v>41379.870040000002</v>
      </c>
      <c r="R118" s="2"/>
      <c r="S118">
        <f t="shared" si="27"/>
        <v>5.4320231115751952E-5</v>
      </c>
    </row>
    <row r="119" spans="1:19">
      <c r="A119" s="21" t="s">
        <v>151</v>
      </c>
      <c r="B119" s="12"/>
      <c r="C119" s="21">
        <v>56398.377229999998</v>
      </c>
      <c r="D119" s="21">
        <v>2.0000000000000001E-4</v>
      </c>
      <c r="E119" s="10">
        <f t="shared" si="22"/>
        <v>15266.13026141983</v>
      </c>
      <c r="F119">
        <f t="shared" si="23"/>
        <v>15266</v>
      </c>
      <c r="G119">
        <f t="shared" si="24"/>
        <v>5.3004999994300306E-2</v>
      </c>
      <c r="K119">
        <f t="shared" si="28"/>
        <v>5.3004999994300306E-2</v>
      </c>
      <c r="O119">
        <f t="shared" ca="1" si="21"/>
        <v>5.3452139683777149E-2</v>
      </c>
      <c r="P119">
        <f t="shared" si="25"/>
        <v>5.3185225985779946E-2</v>
      </c>
      <c r="Q119" s="2">
        <f t="shared" si="26"/>
        <v>41379.877229999998</v>
      </c>
      <c r="R119" s="2"/>
      <c r="S119">
        <f t="shared" si="27"/>
        <v>3.2481408004819481E-8</v>
      </c>
    </row>
    <row r="120" spans="1:19">
      <c r="A120" s="21" t="s">
        <v>151</v>
      </c>
      <c r="B120" s="12"/>
      <c r="C120" s="21">
        <v>56398.377480000003</v>
      </c>
      <c r="D120" s="21">
        <v>2.0000000000000001E-4</v>
      </c>
      <c r="E120" s="10">
        <f t="shared" si="22"/>
        <v>15266.130875802541</v>
      </c>
      <c r="F120">
        <f t="shared" si="23"/>
        <v>15266</v>
      </c>
      <c r="G120">
        <f t="shared" si="24"/>
        <v>5.3254999998898711E-2</v>
      </c>
      <c r="K120">
        <f t="shared" si="28"/>
        <v>5.3254999998898711E-2</v>
      </c>
      <c r="O120">
        <f t="shared" ca="1" si="21"/>
        <v>5.3452139683777149E-2</v>
      </c>
      <c r="P120">
        <f t="shared" si="25"/>
        <v>5.3185225985779946E-2</v>
      </c>
      <c r="Q120" s="2">
        <f t="shared" si="26"/>
        <v>41379.877480000003</v>
      </c>
      <c r="R120" s="2"/>
      <c r="S120">
        <f t="shared" si="27"/>
        <v>4.8684129066975394E-9</v>
      </c>
    </row>
    <row r="121" spans="1:19">
      <c r="A121" s="19" t="s">
        <v>146</v>
      </c>
      <c r="B121" s="12" t="s">
        <v>25</v>
      </c>
      <c r="C121" s="21">
        <v>56398.378060000003</v>
      </c>
      <c r="D121" s="21">
        <v>2.0000000000000001E-4</v>
      </c>
      <c r="E121" s="10">
        <f t="shared" si="22"/>
        <v>15266.132301170403</v>
      </c>
      <c r="F121">
        <f t="shared" si="23"/>
        <v>15266</v>
      </c>
      <c r="G121">
        <f t="shared" si="24"/>
        <v>5.3834999998798594E-2</v>
      </c>
      <c r="K121">
        <f t="shared" si="28"/>
        <v>5.3834999998798594E-2</v>
      </c>
      <c r="O121">
        <f t="shared" ca="1" si="21"/>
        <v>5.3452139683777149E-2</v>
      </c>
      <c r="P121">
        <f t="shared" si="25"/>
        <v>5.3185225985779946E-2</v>
      </c>
      <c r="Q121" s="2">
        <f t="shared" si="26"/>
        <v>41379.878060000003</v>
      </c>
      <c r="R121" s="2"/>
      <c r="S121">
        <f t="shared" si="27"/>
        <v>4.2220626799435742E-7</v>
      </c>
    </row>
    <row r="122" spans="1:19">
      <c r="A122" s="21" t="s">
        <v>152</v>
      </c>
      <c r="B122" s="12" t="s">
        <v>25</v>
      </c>
      <c r="C122" s="113">
        <v>56481.388010000002</v>
      </c>
      <c r="D122" s="21">
        <v>5.9999999999999995E-4</v>
      </c>
      <c r="E122" s="10">
        <f t="shared" si="22"/>
        <v>15470.131809664243</v>
      </c>
      <c r="F122">
        <f t="shared" si="23"/>
        <v>15470</v>
      </c>
      <c r="G122">
        <f t="shared" si="24"/>
        <v>5.3635000003851019E-2</v>
      </c>
      <c r="K122">
        <f t="shared" si="28"/>
        <v>5.3635000003851019E-2</v>
      </c>
      <c r="O122">
        <f t="shared" ca="1" si="21"/>
        <v>5.448039744139075E-2</v>
      </c>
      <c r="P122">
        <f t="shared" si="25"/>
        <v>5.4472099808011036E-2</v>
      </c>
      <c r="Q122" s="2">
        <f t="shared" si="26"/>
        <v>41462.888010000002</v>
      </c>
      <c r="R122" s="2"/>
      <c r="S122">
        <f t="shared" si="27"/>
        <v>7.007360821247392E-7</v>
      </c>
    </row>
    <row r="123" spans="1:19">
      <c r="A123" s="21" t="s">
        <v>152</v>
      </c>
      <c r="B123" s="12" t="s">
        <v>33</v>
      </c>
      <c r="C123" s="113">
        <v>56706.619449999998</v>
      </c>
      <c r="D123" s="21">
        <v>2.9999999999999997E-4</v>
      </c>
      <c r="E123" s="10">
        <f t="shared" si="22"/>
        <v>16023.64500967652</v>
      </c>
      <c r="F123">
        <f t="shared" si="23"/>
        <v>16023.5</v>
      </c>
      <c r="G123">
        <f t="shared" si="24"/>
        <v>5.9006249997764826E-2</v>
      </c>
      <c r="K123">
        <f t="shared" si="28"/>
        <v>5.9006249997764826E-2</v>
      </c>
      <c r="O123">
        <f t="shared" ca="1" si="21"/>
        <v>5.7270302680798239E-2</v>
      </c>
      <c r="P123">
        <f t="shared" si="25"/>
        <v>5.8041893247935634E-2</v>
      </c>
      <c r="Q123" s="2">
        <f t="shared" si="26"/>
        <v>41688.119449999998</v>
      </c>
      <c r="R123" s="2"/>
      <c r="S123">
        <f t="shared" si="27"/>
        <v>9.2998394094112154E-7</v>
      </c>
    </row>
    <row r="124" spans="1:19">
      <c r="A124" s="21" t="s">
        <v>152</v>
      </c>
      <c r="B124" s="12" t="s">
        <v>25</v>
      </c>
      <c r="C124" s="113">
        <v>56712.518940000002</v>
      </c>
      <c r="D124" s="21">
        <v>2.0000000000000001E-4</v>
      </c>
      <c r="E124" s="10">
        <f t="shared" si="22"/>
        <v>16038.143188031827</v>
      </c>
      <c r="F124">
        <f t="shared" si="23"/>
        <v>16038</v>
      </c>
      <c r="G124">
        <f t="shared" si="24"/>
        <v>5.8264999999664724E-2</v>
      </c>
      <c r="K124">
        <f t="shared" si="28"/>
        <v>5.8264999999664724E-2</v>
      </c>
      <c r="O124">
        <f t="shared" ca="1" si="21"/>
        <v>5.7343389629256065E-2</v>
      </c>
      <c r="P124">
        <f t="shared" si="25"/>
        <v>5.8136947022364313E-2</v>
      </c>
      <c r="Q124" s="2">
        <f t="shared" si="26"/>
        <v>41694.018940000002</v>
      </c>
      <c r="R124" s="2"/>
      <c r="S124">
        <f t="shared" si="27"/>
        <v>1.6397564995499515E-8</v>
      </c>
    </row>
    <row r="125" spans="1:19">
      <c r="A125" s="114" t="s">
        <v>0</v>
      </c>
      <c r="B125" s="115" t="s">
        <v>25</v>
      </c>
      <c r="C125" s="116">
        <v>56719.436199999996</v>
      </c>
      <c r="D125" s="116">
        <v>1E-4</v>
      </c>
      <c r="E125" s="10">
        <f t="shared" si="22"/>
        <v>16055.142567505287</v>
      </c>
      <c r="F125">
        <f t="shared" si="23"/>
        <v>16055</v>
      </c>
      <c r="G125">
        <f t="shared" si="24"/>
        <v>5.8012499997857958E-2</v>
      </c>
      <c r="K125">
        <f t="shared" si="28"/>
        <v>5.8012499997857958E-2</v>
      </c>
      <c r="O125">
        <f t="shared" ca="1" si="21"/>
        <v>5.7429077775723876E-2</v>
      </c>
      <c r="P125">
        <f t="shared" si="25"/>
        <v>5.8248489258212161E-2</v>
      </c>
      <c r="Q125" s="2">
        <f t="shared" si="26"/>
        <v>41700.936199999996</v>
      </c>
      <c r="R125" s="2"/>
      <c r="S125">
        <f t="shared" si="27"/>
        <v>5.5690931002523536E-8</v>
      </c>
    </row>
    <row r="126" spans="1:19">
      <c r="A126" s="117" t="s">
        <v>150</v>
      </c>
      <c r="B126" s="118"/>
      <c r="C126" s="117">
        <v>57066.537300000004</v>
      </c>
      <c r="D126" s="117">
        <v>2.0000000000000001E-4</v>
      </c>
      <c r="E126" s="10">
        <f t="shared" si="22"/>
        <v>16908.154210057452</v>
      </c>
      <c r="F126">
        <f t="shared" si="23"/>
        <v>16908</v>
      </c>
      <c r="G126">
        <f t="shared" si="24"/>
        <v>6.2750000004598405E-2</v>
      </c>
      <c r="J126">
        <f>+G126</f>
        <v>6.2750000004598405E-2</v>
      </c>
      <c r="O126">
        <f t="shared" ca="1" si="21"/>
        <v>6.1728606536725843E-2</v>
      </c>
      <c r="P126">
        <f t="shared" si="25"/>
        <v>6.3983700783399752E-2</v>
      </c>
      <c r="Q126" s="2">
        <f t="shared" si="26"/>
        <v>42048.037300000004</v>
      </c>
      <c r="R126" s="2"/>
      <c r="S126">
        <f t="shared" si="27"/>
        <v>1.5220176116150504E-6</v>
      </c>
    </row>
    <row r="127" spans="1:19">
      <c r="A127" s="119" t="s">
        <v>547</v>
      </c>
      <c r="B127" s="120" t="s">
        <v>25</v>
      </c>
      <c r="C127" s="121">
        <v>57105.605739999999</v>
      </c>
      <c r="D127" s="121">
        <v>2.0000000000000001E-4</v>
      </c>
      <c r="E127" s="10">
        <f t="shared" si="22"/>
        <v>17004.16610450649</v>
      </c>
      <c r="F127">
        <f t="shared" si="23"/>
        <v>17004</v>
      </c>
      <c r="G127">
        <f t="shared" si="24"/>
        <v>6.7589999998745043E-2</v>
      </c>
      <c r="K127">
        <f t="shared" ref="K127:K132" si="29">+G127</f>
        <v>6.7589999998745043E-2</v>
      </c>
      <c r="O127">
        <f t="shared" ca="1" si="21"/>
        <v>6.2212492540308716E-2</v>
      </c>
      <c r="P127">
        <f t="shared" si="25"/>
        <v>6.4646156619368275E-2</v>
      </c>
      <c r="Q127" s="2">
        <f t="shared" si="26"/>
        <v>42087.105739999999</v>
      </c>
      <c r="R127" s="2"/>
      <c r="S127">
        <f t="shared" si="27"/>
        <v>8.6662138423004275E-6</v>
      </c>
    </row>
    <row r="128" spans="1:19">
      <c r="A128" s="119" t="s">
        <v>547</v>
      </c>
      <c r="B128" s="120" t="s">
        <v>33</v>
      </c>
      <c r="C128" s="121">
        <v>57125.33754</v>
      </c>
      <c r="D128" s="121">
        <v>2.9999999999999997E-4</v>
      </c>
      <c r="E128" s="10">
        <f t="shared" si="22"/>
        <v>17052.657610665683</v>
      </c>
      <c r="F128">
        <f t="shared" si="23"/>
        <v>17052.5</v>
      </c>
      <c r="G128">
        <f t="shared" si="24"/>
        <v>6.4133749998291023E-2</v>
      </c>
      <c r="K128">
        <f t="shared" si="29"/>
        <v>6.4133749998291023E-2</v>
      </c>
      <c r="O128">
        <f t="shared" ca="1" si="21"/>
        <v>6.2456955781702149E-2</v>
      </c>
      <c r="P128">
        <f t="shared" si="25"/>
        <v>6.4982141982888805E-2</v>
      </c>
      <c r="Q128" s="2">
        <f t="shared" si="26"/>
        <v>42106.83754</v>
      </c>
      <c r="R128" s="2"/>
      <c r="S128">
        <f t="shared" si="27"/>
        <v>7.1976895952976355E-7</v>
      </c>
    </row>
    <row r="129" spans="1:19">
      <c r="A129" s="119" t="s">
        <v>547</v>
      </c>
      <c r="B129" s="120" t="s">
        <v>25</v>
      </c>
      <c r="C129" s="121">
        <v>57387.596080000003</v>
      </c>
      <c r="D129" s="121">
        <v>2.9999999999999997E-4</v>
      </c>
      <c r="E129" s="10">
        <f t="shared" si="22"/>
        <v>17697.166049212057</v>
      </c>
      <c r="F129">
        <f t="shared" si="23"/>
        <v>17697</v>
      </c>
      <c r="G129">
        <f t="shared" si="24"/>
        <v>6.7567500002041925E-2</v>
      </c>
      <c r="K129">
        <f t="shared" si="29"/>
        <v>6.7567500002041925E-2</v>
      </c>
      <c r="O129">
        <f t="shared" ca="1" si="21"/>
        <v>6.5705544628672563E-2</v>
      </c>
      <c r="P129">
        <f t="shared" si="25"/>
        <v>6.953024265369441E-2</v>
      </c>
      <c r="Q129" s="2">
        <f t="shared" si="26"/>
        <v>42369.096080000003</v>
      </c>
      <c r="R129" s="2"/>
      <c r="S129">
        <f t="shared" si="27"/>
        <v>3.8523587166158297E-6</v>
      </c>
    </row>
    <row r="130" spans="1:19">
      <c r="A130" s="114" t="s">
        <v>0</v>
      </c>
      <c r="B130" s="115" t="s">
        <v>25</v>
      </c>
      <c r="C130" s="116">
        <v>57465.522100000002</v>
      </c>
      <c r="D130" s="116">
        <v>1.2999999999999999E-3</v>
      </c>
      <c r="E130" s="10">
        <f t="shared" si="22"/>
        <v>17888.67164316653</v>
      </c>
      <c r="F130">
        <f t="shared" si="23"/>
        <v>17888.5</v>
      </c>
      <c r="G130">
        <f t="shared" si="24"/>
        <v>6.9843750003201421E-2</v>
      </c>
      <c r="K130">
        <f t="shared" si="29"/>
        <v>6.9843750003201421E-2</v>
      </c>
      <c r="O130">
        <f t="shared" ca="1" si="21"/>
        <v>6.6670796396236326E-2</v>
      </c>
      <c r="P130">
        <f t="shared" si="25"/>
        <v>7.0911477977949167E-2</v>
      </c>
      <c r="Q130" s="2">
        <f t="shared" si="26"/>
        <v>42447.022100000002</v>
      </c>
      <c r="R130" s="2"/>
      <c r="S130">
        <f t="shared" si="27"/>
        <v>1.1400430280589218E-6</v>
      </c>
    </row>
    <row r="131" spans="1:19">
      <c r="A131" s="119" t="s">
        <v>547</v>
      </c>
      <c r="B131" s="120" t="s">
        <v>33</v>
      </c>
      <c r="C131" s="121">
        <v>57480.576509999999</v>
      </c>
      <c r="D131" s="121">
        <v>4.0000000000000002E-4</v>
      </c>
      <c r="E131" s="10">
        <f t="shared" si="22"/>
        <v>17925.668319356122</v>
      </c>
      <c r="F131">
        <f t="shared" si="23"/>
        <v>17925.5</v>
      </c>
      <c r="G131">
        <f t="shared" si="24"/>
        <v>6.8491250000079162E-2</v>
      </c>
      <c r="K131">
        <f t="shared" si="29"/>
        <v>6.8491250000079162E-2</v>
      </c>
      <c r="O131">
        <f t="shared" ca="1" si="21"/>
        <v>6.6857294126783873E-2</v>
      </c>
      <c r="P131">
        <f t="shared" si="25"/>
        <v>7.1179925414880357E-2</v>
      </c>
      <c r="Q131" s="2">
        <f t="shared" si="26"/>
        <v>42462.076509999999</v>
      </c>
      <c r="R131" s="2"/>
      <c r="S131">
        <f t="shared" si="27"/>
        <v>7.2289754861563775E-6</v>
      </c>
    </row>
    <row r="132" spans="1:19">
      <c r="A132" s="122" t="s">
        <v>548</v>
      </c>
      <c r="B132" s="123" t="s">
        <v>25</v>
      </c>
      <c r="C132" s="124">
        <v>57843.3425400001</v>
      </c>
      <c r="D132" s="124">
        <v>5.0000000000000001E-4</v>
      </c>
      <c r="E132" s="10">
        <f>+(C132-C$7)/C$8</f>
        <v>18817.177009799645</v>
      </c>
      <c r="F132">
        <f t="shared" si="23"/>
        <v>18817</v>
      </c>
      <c r="G132">
        <f>+C132-(C$7+F132*C$8)</f>
        <v>7.2027500100375619E-2</v>
      </c>
      <c r="K132">
        <f t="shared" si="29"/>
        <v>7.2027500100375619E-2</v>
      </c>
      <c r="O132">
        <f ca="1">+C$11+C$12*$F132</f>
        <v>7.1350881337139405E-2</v>
      </c>
      <c r="P132">
        <f>D$11+D$12*F132+D$13*F132^2</f>
        <v>7.7802448110736611E-2</v>
      </c>
      <c r="Q132" s="2">
        <f>+C132-15018.5</f>
        <v>42824.8425400001</v>
      </c>
      <c r="R132" s="2"/>
      <c r="S132">
        <f>+(P132-G132)^2</f>
        <v>3.3350024522372378E-5</v>
      </c>
    </row>
    <row r="133" spans="1:19">
      <c r="A133" s="10"/>
      <c r="B133" s="12"/>
      <c r="C133" s="10"/>
      <c r="D133" s="10"/>
    </row>
    <row r="134" spans="1:19">
      <c r="A134" s="10"/>
      <c r="B134" s="12"/>
      <c r="C134" s="10"/>
      <c r="D134" s="10"/>
    </row>
    <row r="135" spans="1:19">
      <c r="A135" s="10"/>
      <c r="B135" s="12"/>
      <c r="C135" s="10"/>
      <c r="D135" s="10"/>
    </row>
    <row r="136" spans="1:19">
      <c r="A136" s="10"/>
      <c r="B136" s="12"/>
      <c r="C136" s="10"/>
      <c r="D136" s="10"/>
    </row>
    <row r="137" spans="1:19">
      <c r="A137" s="10"/>
      <c r="B137" s="12"/>
      <c r="C137" s="10"/>
      <c r="D137" s="10"/>
    </row>
    <row r="138" spans="1:19">
      <c r="A138" s="10"/>
      <c r="B138" s="12"/>
      <c r="C138" s="10"/>
      <c r="D138" s="10"/>
    </row>
    <row r="139" spans="1:19">
      <c r="A139" s="10"/>
      <c r="B139" s="12"/>
      <c r="C139" s="10"/>
      <c r="D139" s="10"/>
    </row>
    <row r="140" spans="1:19">
      <c r="A140" s="10"/>
      <c r="B140" s="12"/>
      <c r="C140" s="10"/>
      <c r="D140" s="10"/>
    </row>
    <row r="141" spans="1:19">
      <c r="A141" s="10"/>
      <c r="B141" s="12"/>
      <c r="C141" s="10"/>
      <c r="D141" s="10"/>
    </row>
    <row r="142" spans="1:19">
      <c r="A142" s="10"/>
      <c r="B142" s="12"/>
      <c r="C142" s="10"/>
      <c r="D142" s="10"/>
    </row>
    <row r="143" spans="1:19">
      <c r="A143" s="10"/>
      <c r="B143" s="12"/>
      <c r="C143" s="10"/>
      <c r="D143" s="10"/>
    </row>
    <row r="144" spans="1:19">
      <c r="A144" s="10"/>
      <c r="B144" s="12"/>
      <c r="C144" s="10"/>
      <c r="D144" s="10"/>
    </row>
    <row r="145" spans="1:4">
      <c r="A145" s="10"/>
      <c r="B145" s="12"/>
      <c r="C145" s="10"/>
      <c r="D145" s="10"/>
    </row>
    <row r="146" spans="1:4">
      <c r="A146" s="10"/>
      <c r="B146" s="12"/>
      <c r="C146" s="10"/>
      <c r="D146" s="10"/>
    </row>
    <row r="147" spans="1:4">
      <c r="A147" s="10"/>
      <c r="B147" s="12"/>
      <c r="C147" s="10"/>
      <c r="D147" s="10"/>
    </row>
    <row r="148" spans="1:4">
      <c r="A148" s="10"/>
      <c r="B148" s="12"/>
      <c r="C148" s="10"/>
      <c r="D148" s="10"/>
    </row>
    <row r="149" spans="1:4">
      <c r="A149" s="10"/>
      <c r="B149" s="12"/>
      <c r="C149" s="10"/>
      <c r="D149" s="10"/>
    </row>
    <row r="150" spans="1:4">
      <c r="A150" s="10"/>
      <c r="B150" s="12"/>
      <c r="C150" s="10"/>
      <c r="D150" s="10"/>
    </row>
    <row r="151" spans="1:4">
      <c r="A151" s="10"/>
      <c r="B151" s="12"/>
      <c r="C151" s="10"/>
      <c r="D151" s="10"/>
    </row>
    <row r="152" spans="1:4">
      <c r="A152" s="10"/>
      <c r="B152" s="12"/>
      <c r="C152" s="10"/>
      <c r="D152" s="10"/>
    </row>
    <row r="153" spans="1:4">
      <c r="A153" s="10"/>
      <c r="B153" s="12"/>
      <c r="C153" s="10"/>
      <c r="D153" s="10"/>
    </row>
    <row r="154" spans="1:4">
      <c r="A154" s="10"/>
      <c r="B154" s="12"/>
      <c r="C154" s="10"/>
      <c r="D154" s="10"/>
    </row>
    <row r="155" spans="1:4">
      <c r="A155" s="10"/>
      <c r="B155" s="12"/>
      <c r="C155" s="10"/>
      <c r="D155" s="10"/>
    </row>
    <row r="156" spans="1:4">
      <c r="A156" s="10"/>
      <c r="B156" s="12"/>
      <c r="C156" s="10"/>
      <c r="D156" s="10"/>
    </row>
    <row r="157" spans="1:4">
      <c r="A157" s="10"/>
      <c r="B157" s="12"/>
      <c r="C157" s="10"/>
      <c r="D157" s="10"/>
    </row>
    <row r="158" spans="1:4">
      <c r="A158" s="10"/>
      <c r="B158" s="12"/>
      <c r="C158" s="10"/>
      <c r="D158" s="10"/>
    </row>
    <row r="159" spans="1:4">
      <c r="A159" s="10"/>
      <c r="B159" s="12"/>
      <c r="C159" s="10"/>
      <c r="D159" s="10"/>
    </row>
    <row r="160" spans="1:4">
      <c r="A160" s="10"/>
      <c r="B160" s="12"/>
      <c r="C160" s="10"/>
      <c r="D160" s="10"/>
    </row>
    <row r="161" spans="1:4">
      <c r="A161" s="10"/>
      <c r="B161" s="12"/>
      <c r="C161" s="10"/>
      <c r="D161" s="10"/>
    </row>
    <row r="162" spans="1:4">
      <c r="A162" s="10"/>
      <c r="B162" s="12"/>
      <c r="C162" s="10"/>
      <c r="D162" s="10"/>
    </row>
    <row r="163" spans="1:4">
      <c r="A163" s="10"/>
      <c r="B163" s="12"/>
      <c r="C163" s="10"/>
      <c r="D163" s="10"/>
    </row>
    <row r="164" spans="1:4">
      <c r="A164" s="10"/>
      <c r="B164" s="10"/>
      <c r="C164" s="10"/>
      <c r="D164" s="10"/>
    </row>
    <row r="165" spans="1:4">
      <c r="A165" s="10"/>
      <c r="B165" s="10"/>
      <c r="C165" s="10"/>
      <c r="D165" s="10"/>
    </row>
    <row r="166" spans="1:4">
      <c r="A166" s="10"/>
      <c r="B166" s="10"/>
      <c r="C166" s="10"/>
      <c r="D166" s="10"/>
    </row>
    <row r="167" spans="1:4">
      <c r="A167" s="10"/>
      <c r="B167" s="10"/>
      <c r="C167" s="10"/>
      <c r="D167" s="10"/>
    </row>
    <row r="168" spans="1:4">
      <c r="A168" s="10"/>
      <c r="B168" s="10"/>
      <c r="C168" s="10"/>
      <c r="D168" s="10"/>
    </row>
    <row r="169" spans="1:4">
      <c r="A169" s="10"/>
      <c r="B169" s="10"/>
      <c r="C169" s="10"/>
      <c r="D169" s="10"/>
    </row>
    <row r="170" spans="1:4">
      <c r="A170" s="10"/>
      <c r="B170" s="10"/>
      <c r="C170" s="10"/>
      <c r="D170" s="10"/>
    </row>
    <row r="171" spans="1:4">
      <c r="A171" s="10"/>
      <c r="B171" s="10"/>
      <c r="C171" s="10"/>
      <c r="D171" s="10"/>
    </row>
    <row r="172" spans="1:4">
      <c r="A172" s="10"/>
      <c r="B172" s="10"/>
      <c r="C172" s="10"/>
      <c r="D172" s="10"/>
    </row>
    <row r="173" spans="1:4">
      <c r="A173" s="10"/>
      <c r="B173" s="10"/>
      <c r="C173" s="10"/>
      <c r="D173" s="10"/>
    </row>
    <row r="174" spans="1:4">
      <c r="A174" s="10"/>
      <c r="B174" s="10"/>
      <c r="C174" s="10"/>
      <c r="D174" s="10"/>
    </row>
    <row r="175" spans="1:4">
      <c r="A175" s="10"/>
      <c r="B175" s="10"/>
      <c r="C175" s="10"/>
      <c r="D175" s="10"/>
    </row>
    <row r="176" spans="1:4">
      <c r="A176" s="10"/>
      <c r="B176" s="10"/>
      <c r="C176" s="10"/>
      <c r="D176" s="10"/>
    </row>
    <row r="177" spans="1:4">
      <c r="A177" s="10"/>
      <c r="B177" s="10"/>
      <c r="C177" s="10"/>
      <c r="D177" s="10"/>
    </row>
    <row r="178" spans="1:4">
      <c r="A178" s="10"/>
      <c r="B178" s="10"/>
      <c r="C178" s="10"/>
      <c r="D178" s="10"/>
    </row>
    <row r="179" spans="1:4">
      <c r="A179" s="10"/>
      <c r="B179" s="10"/>
      <c r="C179" s="10"/>
      <c r="D179" s="10"/>
    </row>
    <row r="180" spans="1:4">
      <c r="A180" s="10"/>
      <c r="B180" s="10"/>
      <c r="C180" s="10"/>
      <c r="D180" s="10"/>
    </row>
    <row r="181" spans="1:4">
      <c r="A181" s="10"/>
      <c r="B181" s="10"/>
      <c r="C181" s="10"/>
      <c r="D181" s="10"/>
    </row>
    <row r="182" spans="1:4">
      <c r="A182" s="10"/>
      <c r="B182" s="10"/>
      <c r="C182" s="10"/>
      <c r="D182" s="10"/>
    </row>
    <row r="183" spans="1:4">
      <c r="A183" s="10"/>
      <c r="B183" s="10"/>
      <c r="C183" s="10"/>
      <c r="D183" s="10"/>
    </row>
    <row r="184" spans="1:4">
      <c r="A184" s="10"/>
      <c r="B184" s="10"/>
      <c r="C184" s="10"/>
      <c r="D184" s="10"/>
    </row>
    <row r="185" spans="1:4">
      <c r="A185" s="10"/>
      <c r="B185" s="10"/>
      <c r="C185" s="10"/>
      <c r="D185" s="10"/>
    </row>
    <row r="186" spans="1:4">
      <c r="A186" s="10"/>
      <c r="B186" s="10"/>
      <c r="C186" s="10"/>
      <c r="D186" s="10"/>
    </row>
    <row r="187" spans="1:4">
      <c r="A187" s="10"/>
      <c r="B187" s="10"/>
      <c r="C187" s="10"/>
      <c r="D187" s="10"/>
    </row>
    <row r="188" spans="1:4">
      <c r="A188" s="10"/>
      <c r="B188" s="10"/>
      <c r="C188" s="10"/>
      <c r="D188" s="10"/>
    </row>
    <row r="189" spans="1:4">
      <c r="A189" s="10"/>
      <c r="B189" s="10"/>
      <c r="C189" s="10"/>
      <c r="D189" s="10"/>
    </row>
    <row r="190" spans="1:4">
      <c r="A190" s="10"/>
      <c r="B190" s="10"/>
      <c r="C190" s="10"/>
      <c r="D190" s="10"/>
    </row>
    <row r="191" spans="1:4">
      <c r="A191" s="10"/>
      <c r="B191" s="10"/>
      <c r="C191" s="10"/>
      <c r="D191" s="10"/>
    </row>
    <row r="192" spans="1:4">
      <c r="A192" s="10"/>
      <c r="B192" s="10"/>
      <c r="C192" s="10"/>
      <c r="D192" s="10"/>
    </row>
    <row r="193" spans="1:4">
      <c r="A193" s="10"/>
      <c r="B193" s="10"/>
      <c r="C193" s="10"/>
      <c r="D193" s="10"/>
    </row>
    <row r="194" spans="1:4">
      <c r="A194" s="10"/>
      <c r="B194" s="10"/>
      <c r="C194" s="10"/>
      <c r="D194" s="10"/>
    </row>
    <row r="195" spans="1:4">
      <c r="A195" s="10"/>
      <c r="B195" s="10"/>
      <c r="C195" s="10"/>
      <c r="D195" s="10"/>
    </row>
    <row r="196" spans="1:4">
      <c r="A196" s="10"/>
      <c r="B196" s="10"/>
      <c r="C196" s="10"/>
      <c r="D196" s="10"/>
    </row>
    <row r="197" spans="1:4">
      <c r="A197" s="10"/>
      <c r="B197" s="10"/>
      <c r="C197" s="10"/>
      <c r="D197" s="10"/>
    </row>
    <row r="198" spans="1:4">
      <c r="A198" s="10"/>
      <c r="B198" s="10"/>
      <c r="C198" s="10"/>
      <c r="D198" s="10"/>
    </row>
    <row r="199" spans="1:4">
      <c r="A199" s="10"/>
      <c r="B199" s="10"/>
      <c r="C199" s="10"/>
      <c r="D199" s="10"/>
    </row>
    <row r="200" spans="1:4">
      <c r="A200" s="10"/>
      <c r="B200" s="10"/>
      <c r="C200" s="10"/>
      <c r="D200" s="10"/>
    </row>
    <row r="201" spans="1:4">
      <c r="A201" s="10"/>
      <c r="B201" s="10"/>
      <c r="C201" s="10"/>
      <c r="D201" s="10"/>
    </row>
    <row r="202" spans="1:4">
      <c r="A202" s="10"/>
      <c r="B202" s="10"/>
      <c r="C202" s="10"/>
      <c r="D202" s="10"/>
    </row>
    <row r="203" spans="1:4">
      <c r="A203" s="10"/>
      <c r="B203" s="10"/>
      <c r="C203" s="10"/>
      <c r="D203" s="10"/>
    </row>
    <row r="204" spans="1:4">
      <c r="A204" s="10"/>
      <c r="B204" s="10"/>
      <c r="C204" s="10"/>
      <c r="D204" s="10"/>
    </row>
    <row r="205" spans="1:4">
      <c r="A205" s="10"/>
      <c r="B205" s="10"/>
      <c r="C205" s="10"/>
      <c r="D205" s="10"/>
    </row>
    <row r="206" spans="1:4">
      <c r="A206" s="10"/>
      <c r="B206" s="10"/>
      <c r="C206" s="10"/>
      <c r="D206" s="10"/>
    </row>
    <row r="207" spans="1:4">
      <c r="A207" s="10"/>
      <c r="B207" s="10"/>
      <c r="C207" s="10"/>
      <c r="D207" s="10"/>
    </row>
    <row r="208" spans="1:4">
      <c r="A208" s="10"/>
      <c r="B208" s="10"/>
      <c r="C208" s="10"/>
      <c r="D208" s="10"/>
    </row>
    <row r="209" spans="1:4">
      <c r="A209" s="10"/>
      <c r="B209" s="10"/>
      <c r="C209" s="10"/>
      <c r="D209" s="10"/>
    </row>
    <row r="210" spans="1:4">
      <c r="A210" s="10"/>
      <c r="B210" s="10"/>
      <c r="C210" s="10"/>
      <c r="D210" s="10"/>
    </row>
    <row r="211" spans="1:4">
      <c r="A211" s="10"/>
      <c r="B211" s="10"/>
      <c r="C211" s="10"/>
      <c r="D211" s="10"/>
    </row>
    <row r="212" spans="1:4">
      <c r="A212" s="10"/>
      <c r="B212" s="10"/>
      <c r="C212" s="10"/>
      <c r="D212" s="10"/>
    </row>
    <row r="213" spans="1:4">
      <c r="A213" s="10"/>
      <c r="B213" s="10"/>
      <c r="C213" s="10"/>
      <c r="D213" s="10"/>
    </row>
    <row r="214" spans="1:4">
      <c r="A214" s="10"/>
      <c r="B214" s="10"/>
      <c r="C214" s="10"/>
      <c r="D214" s="10"/>
    </row>
    <row r="215" spans="1:4">
      <c r="A215" s="10"/>
      <c r="B215" s="10"/>
      <c r="C215" s="10"/>
      <c r="D215" s="10"/>
    </row>
    <row r="216" spans="1:4">
      <c r="A216" s="10"/>
      <c r="B216" s="10"/>
      <c r="C216" s="10"/>
      <c r="D216" s="10"/>
    </row>
    <row r="217" spans="1:4">
      <c r="A217" s="10"/>
      <c r="B217" s="10"/>
      <c r="C217" s="10"/>
      <c r="D217" s="10"/>
    </row>
    <row r="218" spans="1:4">
      <c r="A218" s="10"/>
      <c r="B218" s="10"/>
      <c r="C218" s="10"/>
      <c r="D218" s="10"/>
    </row>
    <row r="219" spans="1:4">
      <c r="A219" s="10"/>
      <c r="B219" s="10"/>
      <c r="C219" s="10"/>
      <c r="D219" s="10"/>
    </row>
    <row r="220" spans="1:4">
      <c r="A220" s="10"/>
      <c r="B220" s="10"/>
      <c r="C220" s="10"/>
      <c r="D220" s="10"/>
    </row>
    <row r="221" spans="1:4">
      <c r="A221" s="10"/>
      <c r="B221" s="10"/>
      <c r="C221" s="10"/>
      <c r="D221" s="10"/>
    </row>
    <row r="222" spans="1:4">
      <c r="A222" s="10"/>
      <c r="B222" s="10"/>
      <c r="C222" s="10"/>
      <c r="D222" s="10"/>
    </row>
    <row r="223" spans="1:4">
      <c r="A223" s="10"/>
      <c r="B223" s="10"/>
      <c r="C223" s="10"/>
      <c r="D223" s="10"/>
    </row>
    <row r="224" spans="1:4">
      <c r="A224" s="10"/>
      <c r="B224" s="10"/>
      <c r="C224" s="10"/>
      <c r="D224" s="10"/>
    </row>
    <row r="225" spans="1:4">
      <c r="A225" s="10"/>
      <c r="B225" s="10"/>
      <c r="C225" s="10"/>
      <c r="D225" s="10"/>
    </row>
    <row r="226" spans="1:4">
      <c r="A226" s="10"/>
      <c r="B226" s="10"/>
      <c r="C226" s="10"/>
      <c r="D226" s="10"/>
    </row>
    <row r="227" spans="1:4">
      <c r="A227" s="10"/>
      <c r="B227" s="10"/>
      <c r="C227" s="10"/>
      <c r="D227" s="10"/>
    </row>
    <row r="228" spans="1:4">
      <c r="A228" s="10"/>
      <c r="B228" s="10"/>
      <c r="C228" s="10"/>
      <c r="D228" s="10"/>
    </row>
    <row r="229" spans="1:4">
      <c r="A229" s="10"/>
      <c r="B229" s="10"/>
      <c r="C229" s="10"/>
      <c r="D229" s="10"/>
    </row>
    <row r="230" spans="1:4">
      <c r="A230" s="10"/>
      <c r="B230" s="10"/>
      <c r="C230" s="10"/>
      <c r="D230" s="10"/>
    </row>
    <row r="231" spans="1:4">
      <c r="A231" s="10"/>
      <c r="B231" s="10"/>
      <c r="C231" s="10"/>
      <c r="D231" s="10"/>
    </row>
    <row r="232" spans="1:4">
      <c r="A232" s="10"/>
      <c r="B232" s="10"/>
      <c r="C232" s="10"/>
      <c r="D232" s="10"/>
    </row>
    <row r="233" spans="1:4">
      <c r="A233" s="10"/>
      <c r="B233" s="10"/>
      <c r="C233" s="10"/>
      <c r="D233" s="10"/>
    </row>
    <row r="234" spans="1:4">
      <c r="A234" s="10"/>
      <c r="B234" s="10"/>
      <c r="C234" s="10"/>
      <c r="D234" s="10"/>
    </row>
    <row r="235" spans="1:4">
      <c r="A235" s="10"/>
      <c r="B235" s="10"/>
      <c r="C235" s="10"/>
      <c r="D235" s="10"/>
    </row>
    <row r="236" spans="1:4">
      <c r="A236" s="10"/>
      <c r="B236" s="10"/>
      <c r="C236" s="10"/>
      <c r="D236" s="10"/>
    </row>
    <row r="237" spans="1:4">
      <c r="A237" s="10"/>
      <c r="B237" s="10"/>
      <c r="C237" s="10"/>
      <c r="D237" s="10"/>
    </row>
    <row r="238" spans="1:4">
      <c r="A238" s="10"/>
      <c r="B238" s="10"/>
      <c r="C238" s="10"/>
      <c r="D238" s="10"/>
    </row>
    <row r="239" spans="1:4">
      <c r="A239" s="10"/>
      <c r="B239" s="10"/>
      <c r="C239" s="10"/>
      <c r="D239" s="10"/>
    </row>
    <row r="240" spans="1:4">
      <c r="A240" s="10"/>
      <c r="B240" s="10"/>
      <c r="C240" s="10"/>
      <c r="D240" s="10"/>
    </row>
    <row r="241" spans="1:4">
      <c r="A241" s="10"/>
      <c r="B241" s="10"/>
      <c r="C241" s="10"/>
      <c r="D241" s="10"/>
    </row>
    <row r="242" spans="1:4">
      <c r="A242" s="10"/>
      <c r="B242" s="10"/>
      <c r="C242" s="10"/>
      <c r="D242" s="10"/>
    </row>
    <row r="243" spans="1:4">
      <c r="A243" s="10"/>
      <c r="B243" s="10"/>
      <c r="C243" s="10"/>
      <c r="D243" s="10"/>
    </row>
    <row r="244" spans="1:4">
      <c r="A244" s="10"/>
      <c r="B244" s="10"/>
      <c r="C244" s="10"/>
      <c r="D244" s="10"/>
    </row>
    <row r="245" spans="1:4">
      <c r="A245" s="10"/>
      <c r="B245" s="10"/>
      <c r="C245" s="10"/>
      <c r="D245" s="10"/>
    </row>
    <row r="246" spans="1:4">
      <c r="A246" s="10"/>
      <c r="B246" s="10"/>
      <c r="C246" s="10"/>
      <c r="D246" s="10"/>
    </row>
    <row r="247" spans="1:4">
      <c r="A247" s="10"/>
      <c r="B247" s="10"/>
      <c r="C247" s="10"/>
      <c r="D247" s="10"/>
    </row>
    <row r="248" spans="1:4">
      <c r="A248" s="10"/>
      <c r="B248" s="10"/>
      <c r="C248" s="10"/>
      <c r="D248" s="10"/>
    </row>
    <row r="249" spans="1:4">
      <c r="A249" s="10"/>
      <c r="B249" s="10"/>
      <c r="C249" s="10"/>
      <c r="D249" s="10"/>
    </row>
    <row r="250" spans="1:4">
      <c r="A250" s="10"/>
      <c r="B250" s="10"/>
      <c r="C250" s="10"/>
      <c r="D250" s="10"/>
    </row>
    <row r="251" spans="1:4">
      <c r="A251" s="10"/>
      <c r="B251" s="10"/>
      <c r="C251" s="10"/>
      <c r="D251" s="10"/>
    </row>
    <row r="252" spans="1:4">
      <c r="A252" s="10"/>
      <c r="B252" s="10"/>
      <c r="C252" s="10"/>
      <c r="D252" s="10"/>
    </row>
    <row r="253" spans="1:4">
      <c r="A253" s="10"/>
      <c r="B253" s="10"/>
      <c r="C253" s="10"/>
      <c r="D253" s="10"/>
    </row>
    <row r="254" spans="1:4">
      <c r="A254" s="10"/>
      <c r="B254" s="10"/>
      <c r="C254" s="10"/>
      <c r="D254" s="10"/>
    </row>
    <row r="255" spans="1:4">
      <c r="A255" s="10"/>
      <c r="B255" s="10"/>
      <c r="C255" s="10"/>
      <c r="D255" s="10"/>
    </row>
    <row r="256" spans="1:4">
      <c r="A256" s="10"/>
      <c r="B256" s="10"/>
      <c r="C256" s="10"/>
      <c r="D256" s="10"/>
    </row>
    <row r="257" spans="1:4">
      <c r="A257" s="10"/>
      <c r="B257" s="10"/>
      <c r="C257" s="10"/>
      <c r="D257" s="10"/>
    </row>
    <row r="258" spans="1:4">
      <c r="A258" s="10"/>
      <c r="B258" s="10"/>
      <c r="C258" s="10"/>
      <c r="D258" s="10"/>
    </row>
    <row r="259" spans="1:4">
      <c r="A259" s="10"/>
      <c r="B259" s="10"/>
      <c r="C259" s="10"/>
      <c r="D259" s="10"/>
    </row>
    <row r="260" spans="1:4">
      <c r="A260" s="10"/>
      <c r="B260" s="10"/>
      <c r="C260" s="10"/>
      <c r="D260" s="10"/>
    </row>
    <row r="261" spans="1:4">
      <c r="A261" s="10"/>
      <c r="B261" s="10"/>
      <c r="C261" s="10"/>
      <c r="D261" s="10"/>
    </row>
    <row r="262" spans="1:4">
      <c r="A262" s="10"/>
      <c r="B262" s="10"/>
      <c r="C262" s="10"/>
      <c r="D262" s="10"/>
    </row>
    <row r="263" spans="1:4">
      <c r="A263" s="10"/>
      <c r="B263" s="10"/>
      <c r="C263" s="10"/>
      <c r="D263" s="10"/>
    </row>
    <row r="264" spans="1:4">
      <c r="A264" s="10"/>
      <c r="B264" s="10"/>
      <c r="C264" s="10"/>
      <c r="D264" s="10"/>
    </row>
    <row r="265" spans="1:4">
      <c r="A265" s="10"/>
      <c r="B265" s="10"/>
      <c r="C265" s="10"/>
      <c r="D265" s="10"/>
    </row>
    <row r="266" spans="1:4">
      <c r="A266" s="10"/>
      <c r="B266" s="10"/>
      <c r="C266" s="10"/>
      <c r="D266" s="10"/>
    </row>
    <row r="267" spans="1:4">
      <c r="A267" s="10"/>
      <c r="B267" s="10"/>
      <c r="C267" s="10"/>
      <c r="D267" s="10"/>
    </row>
    <row r="268" spans="1:4">
      <c r="A268" s="10"/>
      <c r="B268" s="10"/>
      <c r="C268" s="10"/>
      <c r="D268" s="10"/>
    </row>
    <row r="269" spans="1:4">
      <c r="A269" s="10"/>
      <c r="B269" s="10"/>
      <c r="C269" s="10"/>
      <c r="D269" s="10"/>
    </row>
    <row r="270" spans="1:4">
      <c r="A270" s="10"/>
      <c r="B270" s="10"/>
      <c r="C270" s="10"/>
      <c r="D270" s="10"/>
    </row>
    <row r="271" spans="1:4">
      <c r="A271" s="10"/>
      <c r="B271" s="10"/>
      <c r="C271" s="10"/>
      <c r="D271" s="10"/>
    </row>
    <row r="272" spans="1:4">
      <c r="A272" s="10"/>
      <c r="B272" s="10"/>
      <c r="C272" s="10"/>
      <c r="D272" s="10"/>
    </row>
    <row r="273" spans="1:4">
      <c r="A273" s="10"/>
      <c r="B273" s="10"/>
      <c r="C273" s="10"/>
      <c r="D273" s="10"/>
    </row>
    <row r="274" spans="1:4">
      <c r="A274" s="10"/>
      <c r="B274" s="10"/>
      <c r="C274" s="10"/>
      <c r="D274" s="10"/>
    </row>
    <row r="275" spans="1:4">
      <c r="A275" s="10"/>
      <c r="B275" s="10"/>
      <c r="C275" s="10"/>
      <c r="D275" s="10"/>
    </row>
    <row r="276" spans="1:4">
      <c r="A276" s="10"/>
      <c r="B276" s="10"/>
      <c r="C276" s="10"/>
      <c r="D276" s="10"/>
    </row>
    <row r="277" spans="1:4">
      <c r="A277" s="10"/>
      <c r="B277" s="10"/>
      <c r="C277" s="10"/>
      <c r="D277" s="10"/>
    </row>
    <row r="278" spans="1:4">
      <c r="A278" s="10"/>
      <c r="B278" s="10"/>
      <c r="C278" s="10"/>
      <c r="D278" s="10"/>
    </row>
    <row r="279" spans="1:4">
      <c r="A279" s="10"/>
      <c r="B279" s="10"/>
      <c r="C279" s="10"/>
      <c r="D279" s="10"/>
    </row>
    <row r="280" spans="1:4">
      <c r="A280" s="10"/>
      <c r="B280" s="10"/>
      <c r="C280" s="10"/>
      <c r="D280" s="10"/>
    </row>
    <row r="281" spans="1:4">
      <c r="A281" s="10"/>
      <c r="B281" s="10"/>
      <c r="C281" s="10"/>
      <c r="D281" s="10"/>
    </row>
    <row r="282" spans="1:4">
      <c r="A282" s="10"/>
      <c r="B282" s="10"/>
      <c r="C282" s="10"/>
      <c r="D282" s="10"/>
    </row>
    <row r="283" spans="1:4">
      <c r="A283" s="10"/>
      <c r="B283" s="10"/>
      <c r="C283" s="10"/>
      <c r="D283" s="10"/>
    </row>
    <row r="284" spans="1:4">
      <c r="A284" s="10"/>
      <c r="B284" s="10"/>
      <c r="C284" s="10"/>
      <c r="D284" s="10"/>
    </row>
    <row r="285" spans="1:4">
      <c r="A285" s="10"/>
      <c r="B285" s="10"/>
      <c r="C285" s="10"/>
      <c r="D285" s="10"/>
    </row>
    <row r="286" spans="1:4">
      <c r="A286" s="10"/>
      <c r="B286" s="10"/>
      <c r="C286" s="10"/>
      <c r="D286" s="10"/>
    </row>
    <row r="287" spans="1:4">
      <c r="A287" s="10"/>
      <c r="B287" s="10"/>
      <c r="C287" s="10"/>
      <c r="D287" s="10"/>
    </row>
    <row r="288" spans="1:4">
      <c r="A288" s="10"/>
      <c r="B288" s="10"/>
      <c r="C288" s="10"/>
      <c r="D288" s="10"/>
    </row>
    <row r="289" spans="1:4">
      <c r="A289" s="10"/>
      <c r="B289" s="10"/>
      <c r="C289" s="10"/>
      <c r="D289" s="10"/>
    </row>
    <row r="290" spans="1:4">
      <c r="A290" s="10"/>
      <c r="B290" s="10"/>
      <c r="C290" s="10"/>
      <c r="D290" s="10"/>
    </row>
  </sheetData>
  <protectedRanges>
    <protectedRange sqref="A132:D132" name="Range1"/>
  </protectedRanges>
  <phoneticPr fontId="8" type="noConversion"/>
  <hyperlinks>
    <hyperlink ref="H1465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4"/>
  <sheetViews>
    <sheetView topLeftCell="A73" workbookViewId="0">
      <selection activeCell="A100" sqref="A100:D108"/>
    </sheetView>
  </sheetViews>
  <sheetFormatPr defaultRowHeight="12.75"/>
  <cols>
    <col min="1" max="1" width="19.7109375" style="20" customWidth="1"/>
    <col min="2" max="2" width="4.42578125" style="26" customWidth="1"/>
    <col min="3" max="3" width="12.7109375" style="20" customWidth="1"/>
    <col min="4" max="4" width="5.42578125" style="26" customWidth="1"/>
    <col min="5" max="5" width="14.85546875" style="26" customWidth="1"/>
    <col min="6" max="6" width="9.140625" style="26"/>
    <col min="7" max="7" width="12" style="26" customWidth="1"/>
    <col min="8" max="8" width="14.140625" style="20" customWidth="1"/>
    <col min="9" max="9" width="22.5703125" style="26" customWidth="1"/>
    <col min="10" max="10" width="25.140625" style="26" customWidth="1"/>
    <col min="11" max="11" width="15.7109375" style="26" customWidth="1"/>
    <col min="12" max="12" width="14.140625" style="26" customWidth="1"/>
    <col min="13" max="13" width="9.5703125" style="26" customWidth="1"/>
    <col min="14" max="14" width="14.140625" style="26" customWidth="1"/>
    <col min="15" max="15" width="23.42578125" style="26" customWidth="1"/>
    <col min="16" max="16" width="16.5703125" style="26" customWidth="1"/>
    <col min="17" max="17" width="41" style="26" customWidth="1"/>
    <col min="18" max="16384" width="9.140625" style="26"/>
  </cols>
  <sheetData>
    <row r="1" spans="1:16" ht="15.75">
      <c r="A1" s="97" t="s">
        <v>153</v>
      </c>
      <c r="I1" s="98" t="s">
        <v>68</v>
      </c>
      <c r="J1" s="99" t="s">
        <v>141</v>
      </c>
    </row>
    <row r="2" spans="1:16">
      <c r="I2" s="100" t="s">
        <v>79</v>
      </c>
      <c r="J2" s="101" t="s">
        <v>154</v>
      </c>
    </row>
    <row r="3" spans="1:16">
      <c r="A3" s="102" t="s">
        <v>155</v>
      </c>
      <c r="I3" s="100" t="s">
        <v>83</v>
      </c>
      <c r="J3" s="101" t="s">
        <v>156</v>
      </c>
    </row>
    <row r="4" spans="1:16">
      <c r="I4" s="100" t="s">
        <v>98</v>
      </c>
      <c r="J4" s="101" t="s">
        <v>156</v>
      </c>
    </row>
    <row r="5" spans="1:16" ht="13.5" thickBot="1">
      <c r="I5" s="103" t="s">
        <v>128</v>
      </c>
      <c r="J5" s="104" t="s">
        <v>157</v>
      </c>
    </row>
    <row r="10" spans="1:16" ht="13.5" thickBot="1"/>
    <row r="11" spans="1:16" ht="12.75" customHeight="1" thickBot="1">
      <c r="A11" s="20" t="str">
        <f t="shared" ref="A11:A42" si="0">P11</f>
        <v> PZ 6.409 </v>
      </c>
      <c r="B11" s="28" t="str">
        <f t="shared" ref="B11:B42" si="1">IF(H11=INT(H11),"I","II")</f>
        <v>II</v>
      </c>
      <c r="C11" s="20">
        <f t="shared" ref="C11:C42" si="2">1*G11</f>
        <v>18062.431</v>
      </c>
      <c r="D11" s="26" t="str">
        <f t="shared" ref="D11:D42" si="3">VLOOKUP(F11,I$1:J$5,2,FALSE)</f>
        <v>vis</v>
      </c>
      <c r="E11" s="105">
        <f>VLOOKUP(C11,Active!C$21:E$972,3,FALSE)</f>
        <v>-78945.638190028563</v>
      </c>
      <c r="F11" s="28" t="s">
        <v>128</v>
      </c>
      <c r="G11" s="26" t="str">
        <f t="shared" ref="G11:G42" si="4">MID(I11,3,LEN(I11)-3)</f>
        <v>18062.431</v>
      </c>
      <c r="H11" s="20">
        <f t="shared" ref="H11:H42" si="5">1*K11</f>
        <v>-84631.5</v>
      </c>
      <c r="I11" s="106" t="s">
        <v>158</v>
      </c>
      <c r="J11" s="107" t="s">
        <v>159</v>
      </c>
      <c r="K11" s="106">
        <v>-84631.5</v>
      </c>
      <c r="L11" s="106" t="s">
        <v>160</v>
      </c>
      <c r="M11" s="107" t="s">
        <v>161</v>
      </c>
      <c r="N11" s="107"/>
      <c r="O11" s="108" t="s">
        <v>162</v>
      </c>
      <c r="P11" s="108" t="s">
        <v>163</v>
      </c>
    </row>
    <row r="12" spans="1:16" ht="12.75" customHeight="1" thickBot="1">
      <c r="A12" s="20" t="str">
        <f t="shared" si="0"/>
        <v> PZ 6.409 </v>
      </c>
      <c r="B12" s="28" t="str">
        <f t="shared" si="1"/>
        <v>I</v>
      </c>
      <c r="C12" s="20">
        <f t="shared" si="2"/>
        <v>18446.394</v>
      </c>
      <c r="D12" s="26" t="str">
        <f t="shared" si="3"/>
        <v>vis</v>
      </c>
      <c r="E12" s="105">
        <f>VLOOKUP(C12,Active!C$21:E$972,3,FALSE)</f>
        <v>-78002.037293029833</v>
      </c>
      <c r="F12" s="28" t="s">
        <v>128</v>
      </c>
      <c r="G12" s="26" t="str">
        <f t="shared" si="4"/>
        <v>18446.394</v>
      </c>
      <c r="H12" s="20">
        <f t="shared" si="5"/>
        <v>-83688</v>
      </c>
      <c r="I12" s="106" t="s">
        <v>164</v>
      </c>
      <c r="J12" s="107" t="s">
        <v>165</v>
      </c>
      <c r="K12" s="106">
        <v>-83688</v>
      </c>
      <c r="L12" s="106" t="s">
        <v>166</v>
      </c>
      <c r="M12" s="107" t="s">
        <v>161</v>
      </c>
      <c r="N12" s="107"/>
      <c r="O12" s="108" t="s">
        <v>162</v>
      </c>
      <c r="P12" s="108" t="s">
        <v>163</v>
      </c>
    </row>
    <row r="13" spans="1:16" ht="12.75" customHeight="1" thickBot="1">
      <c r="A13" s="20" t="str">
        <f t="shared" si="0"/>
        <v> PZ 6.409 </v>
      </c>
      <c r="B13" s="28" t="str">
        <f t="shared" si="1"/>
        <v>I</v>
      </c>
      <c r="C13" s="20">
        <f t="shared" si="2"/>
        <v>19116.37</v>
      </c>
      <c r="D13" s="26" t="str">
        <f t="shared" si="3"/>
        <v>vis</v>
      </c>
      <c r="E13" s="105">
        <f>VLOOKUP(C13,Active!C$21:E$972,3,FALSE)</f>
        <v>-76355.550640493966</v>
      </c>
      <c r="F13" s="28" t="s">
        <v>128</v>
      </c>
      <c r="G13" s="26" t="str">
        <f t="shared" si="4"/>
        <v>19116.370</v>
      </c>
      <c r="H13" s="20">
        <f t="shared" si="5"/>
        <v>-82041</v>
      </c>
      <c r="I13" s="106" t="s">
        <v>167</v>
      </c>
      <c r="J13" s="107" t="s">
        <v>168</v>
      </c>
      <c r="K13" s="106">
        <v>-82041</v>
      </c>
      <c r="L13" s="106" t="s">
        <v>169</v>
      </c>
      <c r="M13" s="107" t="s">
        <v>161</v>
      </c>
      <c r="N13" s="107"/>
      <c r="O13" s="108" t="s">
        <v>162</v>
      </c>
      <c r="P13" s="108" t="s">
        <v>163</v>
      </c>
    </row>
    <row r="14" spans="1:16" ht="12.75" customHeight="1" thickBot="1">
      <c r="A14" s="20" t="str">
        <f t="shared" si="0"/>
        <v> PZ 6.409 </v>
      </c>
      <c r="B14" s="28" t="str">
        <f t="shared" si="1"/>
        <v>II</v>
      </c>
      <c r="C14" s="20">
        <f t="shared" si="2"/>
        <v>19122.386999999999</v>
      </c>
      <c r="D14" s="26" t="str">
        <f t="shared" si="3"/>
        <v>vis</v>
      </c>
      <c r="E14" s="105">
        <f>VLOOKUP(C14,Active!C$21:E$972,3,FALSE)</f>
        <v>-76340.763677694835</v>
      </c>
      <c r="F14" s="28" t="s">
        <v>128</v>
      </c>
      <c r="G14" s="26" t="str">
        <f t="shared" si="4"/>
        <v>19122.387</v>
      </c>
      <c r="H14" s="20">
        <f t="shared" si="5"/>
        <v>-82026.5</v>
      </c>
      <c r="I14" s="106" t="s">
        <v>170</v>
      </c>
      <c r="J14" s="107" t="s">
        <v>171</v>
      </c>
      <c r="K14" s="106">
        <v>-82026.5</v>
      </c>
      <c r="L14" s="106" t="s">
        <v>172</v>
      </c>
      <c r="M14" s="107" t="s">
        <v>161</v>
      </c>
      <c r="N14" s="107"/>
      <c r="O14" s="108" t="s">
        <v>162</v>
      </c>
      <c r="P14" s="108" t="s">
        <v>163</v>
      </c>
    </row>
    <row r="15" spans="1:16" ht="12.75" customHeight="1" thickBot="1">
      <c r="A15" s="20" t="str">
        <f t="shared" si="0"/>
        <v> PZ 6.409 </v>
      </c>
      <c r="B15" s="28" t="str">
        <f t="shared" si="1"/>
        <v>II</v>
      </c>
      <c r="C15" s="20">
        <f t="shared" si="2"/>
        <v>19153.377</v>
      </c>
      <c r="D15" s="26" t="str">
        <f t="shared" si="3"/>
        <v>vis</v>
      </c>
      <c r="E15" s="105">
        <f>VLOOKUP(C15,Active!C$21:E$972,3,FALSE)</f>
        <v>-76264.604798328874</v>
      </c>
      <c r="F15" s="28" t="s">
        <v>128</v>
      </c>
      <c r="G15" s="26" t="str">
        <f t="shared" si="4"/>
        <v>19153.377</v>
      </c>
      <c r="H15" s="20">
        <f t="shared" si="5"/>
        <v>-81950.5</v>
      </c>
      <c r="I15" s="106" t="s">
        <v>173</v>
      </c>
      <c r="J15" s="107" t="s">
        <v>174</v>
      </c>
      <c r="K15" s="106">
        <v>-81950.5</v>
      </c>
      <c r="L15" s="106" t="s">
        <v>175</v>
      </c>
      <c r="M15" s="107" t="s">
        <v>161</v>
      </c>
      <c r="N15" s="107"/>
      <c r="O15" s="108" t="s">
        <v>162</v>
      </c>
      <c r="P15" s="108" t="s">
        <v>163</v>
      </c>
    </row>
    <row r="16" spans="1:16" ht="12.75" customHeight="1" thickBot="1">
      <c r="A16" s="20" t="str">
        <f t="shared" si="0"/>
        <v> PZ 6.409 </v>
      </c>
      <c r="B16" s="28" t="str">
        <f t="shared" si="1"/>
        <v>II</v>
      </c>
      <c r="C16" s="20">
        <f t="shared" si="2"/>
        <v>33034.425000000003</v>
      </c>
      <c r="D16" s="26" t="str">
        <f t="shared" si="3"/>
        <v>vis</v>
      </c>
      <c r="E16" s="105">
        <f>VLOOKUP(C16,Active!C$21:E$972,3,FALSE)</f>
        <v>-42151.501858507661</v>
      </c>
      <c r="F16" s="28" t="s">
        <v>128</v>
      </c>
      <c r="G16" s="26" t="str">
        <f t="shared" si="4"/>
        <v>33034.425</v>
      </c>
      <c r="H16" s="20">
        <f t="shared" si="5"/>
        <v>-47837.5</v>
      </c>
      <c r="I16" s="106" t="s">
        <v>176</v>
      </c>
      <c r="J16" s="107" t="s">
        <v>177</v>
      </c>
      <c r="K16" s="106">
        <v>-47837.5</v>
      </c>
      <c r="L16" s="106" t="s">
        <v>178</v>
      </c>
      <c r="M16" s="107" t="s">
        <v>161</v>
      </c>
      <c r="N16" s="107"/>
      <c r="O16" s="108" t="s">
        <v>162</v>
      </c>
      <c r="P16" s="108" t="s">
        <v>163</v>
      </c>
    </row>
    <row r="17" spans="1:16" ht="12.75" customHeight="1" thickBot="1">
      <c r="A17" s="20" t="str">
        <f t="shared" si="0"/>
        <v> PZ 6.409 </v>
      </c>
      <c r="B17" s="28" t="str">
        <f t="shared" si="1"/>
        <v>II</v>
      </c>
      <c r="C17" s="20">
        <f t="shared" si="2"/>
        <v>34116.360999999997</v>
      </c>
      <c r="D17" s="26" t="str">
        <f t="shared" si="3"/>
        <v>vis</v>
      </c>
      <c r="E17" s="105">
        <f>VLOOKUP(C17,Active!C$21:E$972,3,FALSE)</f>
        <v>-39492.61081927934</v>
      </c>
      <c r="F17" s="28" t="s">
        <v>128</v>
      </c>
      <c r="G17" s="26" t="str">
        <f t="shared" si="4"/>
        <v>34116.361</v>
      </c>
      <c r="H17" s="20">
        <f t="shared" si="5"/>
        <v>-45178.5</v>
      </c>
      <c r="I17" s="106" t="s">
        <v>179</v>
      </c>
      <c r="J17" s="107" t="s">
        <v>180</v>
      </c>
      <c r="K17" s="106">
        <v>-45178.5</v>
      </c>
      <c r="L17" s="106" t="s">
        <v>181</v>
      </c>
      <c r="M17" s="107" t="s">
        <v>161</v>
      </c>
      <c r="N17" s="107"/>
      <c r="O17" s="108" t="s">
        <v>162</v>
      </c>
      <c r="P17" s="108" t="s">
        <v>163</v>
      </c>
    </row>
    <row r="18" spans="1:16" ht="12.75" customHeight="1" thickBot="1">
      <c r="A18" s="20" t="str">
        <f t="shared" si="0"/>
        <v> PZ 6.409 </v>
      </c>
      <c r="B18" s="28" t="str">
        <f t="shared" si="1"/>
        <v>I</v>
      </c>
      <c r="C18" s="20">
        <f t="shared" si="2"/>
        <v>34117.362000000001</v>
      </c>
      <c r="D18" s="26" t="str">
        <f t="shared" si="3"/>
        <v>vis</v>
      </c>
      <c r="E18" s="105">
        <f>VLOOKUP(C18,Active!C$21:E$972,3,FALSE)</f>
        <v>-39490.150830952596</v>
      </c>
      <c r="F18" s="28" t="s">
        <v>128</v>
      </c>
      <c r="G18" s="26" t="str">
        <f t="shared" si="4"/>
        <v>34117.362</v>
      </c>
      <c r="H18" s="20">
        <f t="shared" si="5"/>
        <v>-45176</v>
      </c>
      <c r="I18" s="106" t="s">
        <v>182</v>
      </c>
      <c r="J18" s="107" t="s">
        <v>183</v>
      </c>
      <c r="K18" s="106">
        <v>-45176</v>
      </c>
      <c r="L18" s="106" t="s">
        <v>184</v>
      </c>
      <c r="M18" s="107" t="s">
        <v>161</v>
      </c>
      <c r="N18" s="107"/>
      <c r="O18" s="108" t="s">
        <v>162</v>
      </c>
      <c r="P18" s="108" t="s">
        <v>163</v>
      </c>
    </row>
    <row r="19" spans="1:16" ht="12.75" customHeight="1" thickBot="1">
      <c r="A19" s="20" t="str">
        <f t="shared" si="0"/>
        <v> PZ 6.409 </v>
      </c>
      <c r="B19" s="28" t="str">
        <f t="shared" si="1"/>
        <v>II</v>
      </c>
      <c r="C19" s="20">
        <f t="shared" si="2"/>
        <v>34118.411</v>
      </c>
      <c r="D19" s="26" t="str">
        <f t="shared" si="3"/>
        <v>vis</v>
      </c>
      <c r="E19" s="105">
        <f>VLOOKUP(C19,Active!C$21:E$972,3,FALSE)</f>
        <v>-39487.572881147666</v>
      </c>
      <c r="F19" s="28" t="s">
        <v>128</v>
      </c>
      <c r="G19" s="26" t="str">
        <f t="shared" si="4"/>
        <v>34118.411</v>
      </c>
      <c r="H19" s="20">
        <f t="shared" si="5"/>
        <v>-45173.5</v>
      </c>
      <c r="I19" s="106" t="s">
        <v>185</v>
      </c>
      <c r="J19" s="107" t="s">
        <v>186</v>
      </c>
      <c r="K19" s="106">
        <v>-45173.5</v>
      </c>
      <c r="L19" s="106" t="s">
        <v>187</v>
      </c>
      <c r="M19" s="107" t="s">
        <v>161</v>
      </c>
      <c r="N19" s="107"/>
      <c r="O19" s="108" t="s">
        <v>162</v>
      </c>
      <c r="P19" s="108" t="s">
        <v>163</v>
      </c>
    </row>
    <row r="20" spans="1:16" ht="12.75" customHeight="1" thickBot="1">
      <c r="A20" s="20" t="str">
        <f t="shared" si="0"/>
        <v> PZ 6.409 </v>
      </c>
      <c r="B20" s="28" t="str">
        <f t="shared" si="1"/>
        <v>I</v>
      </c>
      <c r="C20" s="20">
        <f t="shared" si="2"/>
        <v>34126.324000000001</v>
      </c>
      <c r="D20" s="26" t="str">
        <f t="shared" si="3"/>
        <v>vis</v>
      </c>
      <c r="E20" s="105">
        <f>VLOOKUP(C20,Active!C$21:E$972,3,FALSE)</f>
        <v>-39468.126439959451</v>
      </c>
      <c r="F20" s="28" t="s">
        <v>128</v>
      </c>
      <c r="G20" s="26" t="str">
        <f t="shared" si="4"/>
        <v>34126.324</v>
      </c>
      <c r="H20" s="20">
        <f t="shared" si="5"/>
        <v>-45154</v>
      </c>
      <c r="I20" s="106" t="s">
        <v>188</v>
      </c>
      <c r="J20" s="107" t="s">
        <v>189</v>
      </c>
      <c r="K20" s="106">
        <v>-45154</v>
      </c>
      <c r="L20" s="106" t="s">
        <v>190</v>
      </c>
      <c r="M20" s="107" t="s">
        <v>161</v>
      </c>
      <c r="N20" s="107"/>
      <c r="O20" s="108" t="s">
        <v>162</v>
      </c>
      <c r="P20" s="108" t="s">
        <v>163</v>
      </c>
    </row>
    <row r="21" spans="1:16" ht="12.75" customHeight="1" thickBot="1">
      <c r="A21" s="20" t="str">
        <f t="shared" si="0"/>
        <v> PZ 6.409 </v>
      </c>
      <c r="B21" s="28" t="str">
        <f t="shared" si="1"/>
        <v>II</v>
      </c>
      <c r="C21" s="20">
        <f t="shared" si="2"/>
        <v>34127.360999999997</v>
      </c>
      <c r="D21" s="26" t="str">
        <f t="shared" si="3"/>
        <v>vis</v>
      </c>
      <c r="E21" s="105">
        <f>VLOOKUP(C21,Active!C$21:E$972,3,FALSE)</f>
        <v>-39465.577980524075</v>
      </c>
      <c r="F21" s="28" t="s">
        <v>128</v>
      </c>
      <c r="G21" s="26" t="str">
        <f t="shared" si="4"/>
        <v>34127.361</v>
      </c>
      <c r="H21" s="20">
        <f t="shared" si="5"/>
        <v>-45151.5</v>
      </c>
      <c r="I21" s="106" t="s">
        <v>191</v>
      </c>
      <c r="J21" s="107" t="s">
        <v>192</v>
      </c>
      <c r="K21" s="106">
        <v>-45151.5</v>
      </c>
      <c r="L21" s="106" t="s">
        <v>193</v>
      </c>
      <c r="M21" s="107" t="s">
        <v>161</v>
      </c>
      <c r="N21" s="107"/>
      <c r="O21" s="108" t="s">
        <v>162</v>
      </c>
      <c r="P21" s="108" t="s">
        <v>163</v>
      </c>
    </row>
    <row r="22" spans="1:16" ht="12.75" customHeight="1" thickBot="1">
      <c r="A22" s="20" t="str">
        <f t="shared" si="0"/>
        <v> PZ 6.409 </v>
      </c>
      <c r="B22" s="28" t="str">
        <f t="shared" si="1"/>
        <v>I</v>
      </c>
      <c r="C22" s="20">
        <f t="shared" si="2"/>
        <v>34130.377</v>
      </c>
      <c r="D22" s="26" t="str">
        <f t="shared" si="3"/>
        <v>vis</v>
      </c>
      <c r="E22" s="105">
        <f>VLOOKUP(C22,Active!C$21:E$972,3,FALSE)</f>
        <v>-39458.166067643535</v>
      </c>
      <c r="F22" s="28" t="s">
        <v>128</v>
      </c>
      <c r="G22" s="26" t="str">
        <f t="shared" si="4"/>
        <v>34130.377</v>
      </c>
      <c r="H22" s="20">
        <f t="shared" si="5"/>
        <v>-45144</v>
      </c>
      <c r="I22" s="106" t="s">
        <v>194</v>
      </c>
      <c r="J22" s="107" t="s">
        <v>195</v>
      </c>
      <c r="K22" s="106">
        <v>-45144</v>
      </c>
      <c r="L22" s="106" t="s">
        <v>196</v>
      </c>
      <c r="M22" s="107" t="s">
        <v>161</v>
      </c>
      <c r="N22" s="107"/>
      <c r="O22" s="108" t="s">
        <v>162</v>
      </c>
      <c r="P22" s="108" t="s">
        <v>163</v>
      </c>
    </row>
    <row r="23" spans="1:16" ht="12.75" customHeight="1" thickBot="1">
      <c r="A23" s="20" t="str">
        <f t="shared" si="0"/>
        <v> PZ 6.409 </v>
      </c>
      <c r="B23" s="28" t="str">
        <f t="shared" si="1"/>
        <v>I</v>
      </c>
      <c r="C23" s="20">
        <f t="shared" si="2"/>
        <v>34420.542000000001</v>
      </c>
      <c r="D23" s="26" t="str">
        <f t="shared" si="3"/>
        <v>vis</v>
      </c>
      <c r="E23" s="105">
        <f>VLOOKUP(C23,Active!C$21:E$972,3,FALSE)</f>
        <v>-38745.076644241693</v>
      </c>
      <c r="F23" s="28" t="s">
        <v>128</v>
      </c>
      <c r="G23" s="26" t="str">
        <f t="shared" si="4"/>
        <v>34420.542</v>
      </c>
      <c r="H23" s="20">
        <f t="shared" si="5"/>
        <v>-44431</v>
      </c>
      <c r="I23" s="106" t="s">
        <v>197</v>
      </c>
      <c r="J23" s="107" t="s">
        <v>198</v>
      </c>
      <c r="K23" s="106">
        <v>-44431</v>
      </c>
      <c r="L23" s="106" t="s">
        <v>199</v>
      </c>
      <c r="M23" s="107" t="s">
        <v>161</v>
      </c>
      <c r="N23" s="107"/>
      <c r="O23" s="108" t="s">
        <v>162</v>
      </c>
      <c r="P23" s="108" t="s">
        <v>163</v>
      </c>
    </row>
    <row r="24" spans="1:16" ht="12.75" customHeight="1" thickBot="1">
      <c r="A24" s="20" t="str">
        <f t="shared" si="0"/>
        <v> PZ 6.409 </v>
      </c>
      <c r="B24" s="28" t="str">
        <f t="shared" si="1"/>
        <v>II</v>
      </c>
      <c r="C24" s="20">
        <f t="shared" si="2"/>
        <v>34472.404999999999</v>
      </c>
      <c r="D24" s="26" t="str">
        <f t="shared" si="3"/>
        <v>vis</v>
      </c>
      <c r="E24" s="105">
        <f>VLOOKUP(C24,Active!C$21:E$972,3,FALSE)</f>
        <v>-38617.621724572244</v>
      </c>
      <c r="F24" s="28" t="s">
        <v>128</v>
      </c>
      <c r="G24" s="26" t="str">
        <f t="shared" si="4"/>
        <v>34472.405</v>
      </c>
      <c r="H24" s="20">
        <f t="shared" si="5"/>
        <v>-44303.5</v>
      </c>
      <c r="I24" s="106" t="s">
        <v>200</v>
      </c>
      <c r="J24" s="107" t="s">
        <v>201</v>
      </c>
      <c r="K24" s="106">
        <v>-44303.5</v>
      </c>
      <c r="L24" s="106" t="s">
        <v>202</v>
      </c>
      <c r="M24" s="107" t="s">
        <v>161</v>
      </c>
      <c r="N24" s="107"/>
      <c r="O24" s="108" t="s">
        <v>162</v>
      </c>
      <c r="P24" s="108" t="s">
        <v>163</v>
      </c>
    </row>
    <row r="25" spans="1:16" ht="12.75" customHeight="1" thickBot="1">
      <c r="A25" s="20" t="str">
        <f t="shared" si="0"/>
        <v> PZ 6.409 </v>
      </c>
      <c r="B25" s="28" t="str">
        <f t="shared" si="1"/>
        <v>II</v>
      </c>
      <c r="C25" s="20">
        <f t="shared" si="2"/>
        <v>34477.334000000003</v>
      </c>
      <c r="D25" s="26" t="str">
        <f t="shared" si="3"/>
        <v>vis</v>
      </c>
      <c r="E25" s="105">
        <f>VLOOKUP(C25,Active!C$21:E$972,3,FALSE)</f>
        <v>-38605.508555279077</v>
      </c>
      <c r="F25" s="28" t="s">
        <v>128</v>
      </c>
      <c r="G25" s="26" t="str">
        <f t="shared" si="4"/>
        <v>34477.334</v>
      </c>
      <c r="H25" s="20">
        <f t="shared" si="5"/>
        <v>-44291.5</v>
      </c>
      <c r="I25" s="106" t="s">
        <v>203</v>
      </c>
      <c r="J25" s="107" t="s">
        <v>204</v>
      </c>
      <c r="K25" s="106">
        <v>-44291.5</v>
      </c>
      <c r="L25" s="106" t="s">
        <v>205</v>
      </c>
      <c r="M25" s="107" t="s">
        <v>161</v>
      </c>
      <c r="N25" s="107"/>
      <c r="O25" s="108" t="s">
        <v>162</v>
      </c>
      <c r="P25" s="108" t="s">
        <v>163</v>
      </c>
    </row>
    <row r="26" spans="1:16" ht="12.75" customHeight="1" thickBot="1">
      <c r="A26" s="20" t="str">
        <f t="shared" si="0"/>
        <v> PZ 6.409 </v>
      </c>
      <c r="B26" s="28" t="str">
        <f t="shared" si="1"/>
        <v>II</v>
      </c>
      <c r="C26" s="20">
        <f t="shared" si="2"/>
        <v>34485.446000000004</v>
      </c>
      <c r="D26" s="26" t="str">
        <f t="shared" si="3"/>
        <v>vis</v>
      </c>
      <c r="E26" s="105">
        <f>VLOOKUP(C26,Active!C$21:E$972,3,FALSE)</f>
        <v>-38585.573065462471</v>
      </c>
      <c r="F26" s="28" t="s">
        <v>128</v>
      </c>
      <c r="G26" s="26" t="str">
        <f t="shared" si="4"/>
        <v>34485.446</v>
      </c>
      <c r="H26" s="20">
        <f t="shared" si="5"/>
        <v>-44271.5</v>
      </c>
      <c r="I26" s="106" t="s">
        <v>206</v>
      </c>
      <c r="J26" s="107" t="s">
        <v>207</v>
      </c>
      <c r="K26" s="106">
        <v>-44271.5</v>
      </c>
      <c r="L26" s="106" t="s">
        <v>208</v>
      </c>
      <c r="M26" s="107" t="s">
        <v>161</v>
      </c>
      <c r="N26" s="107"/>
      <c r="O26" s="108" t="s">
        <v>162</v>
      </c>
      <c r="P26" s="108" t="s">
        <v>163</v>
      </c>
    </row>
    <row r="27" spans="1:16" ht="12.75" customHeight="1" thickBot="1">
      <c r="A27" s="20" t="str">
        <f t="shared" si="0"/>
        <v> PZ 6.409 </v>
      </c>
      <c r="B27" s="28" t="str">
        <f t="shared" si="1"/>
        <v>II</v>
      </c>
      <c r="C27" s="20">
        <f t="shared" si="2"/>
        <v>34826.42</v>
      </c>
      <c r="D27" s="26" t="str">
        <f t="shared" si="3"/>
        <v>vis</v>
      </c>
      <c r="E27" s="105">
        <f>VLOOKUP(C27,Active!C$21:E$972,3,FALSE)</f>
        <v>-37747.618959850093</v>
      </c>
      <c r="F27" s="28" t="s">
        <v>128</v>
      </c>
      <c r="G27" s="26" t="str">
        <f t="shared" si="4"/>
        <v>34826.420</v>
      </c>
      <c r="H27" s="20">
        <f t="shared" si="5"/>
        <v>-43433.5</v>
      </c>
      <c r="I27" s="106" t="s">
        <v>209</v>
      </c>
      <c r="J27" s="107" t="s">
        <v>210</v>
      </c>
      <c r="K27" s="106">
        <v>-43433.5</v>
      </c>
      <c r="L27" s="106" t="s">
        <v>211</v>
      </c>
      <c r="M27" s="107" t="s">
        <v>161</v>
      </c>
      <c r="N27" s="107"/>
      <c r="O27" s="108" t="s">
        <v>162</v>
      </c>
      <c r="P27" s="108" t="s">
        <v>163</v>
      </c>
    </row>
    <row r="28" spans="1:16" ht="12.75" customHeight="1" thickBot="1">
      <c r="A28" s="20" t="str">
        <f t="shared" si="0"/>
        <v> PZ 6.409 </v>
      </c>
      <c r="B28" s="28" t="str">
        <f t="shared" si="1"/>
        <v>II</v>
      </c>
      <c r="C28" s="20">
        <f t="shared" si="2"/>
        <v>34834.552000000003</v>
      </c>
      <c r="D28" s="26" t="str">
        <f t="shared" si="3"/>
        <v>vis</v>
      </c>
      <c r="E28" s="105">
        <f>VLOOKUP(C28,Active!C$21:E$972,3,FALSE)</f>
        <v>-37727.634319417557</v>
      </c>
      <c r="F28" s="28" t="s">
        <v>128</v>
      </c>
      <c r="G28" s="26" t="str">
        <f t="shared" si="4"/>
        <v>34834.552</v>
      </c>
      <c r="H28" s="20">
        <f t="shared" si="5"/>
        <v>-43413.5</v>
      </c>
      <c r="I28" s="106" t="s">
        <v>212</v>
      </c>
      <c r="J28" s="107" t="s">
        <v>213</v>
      </c>
      <c r="K28" s="106">
        <v>-43413.5</v>
      </c>
      <c r="L28" s="106" t="s">
        <v>214</v>
      </c>
      <c r="M28" s="107" t="s">
        <v>161</v>
      </c>
      <c r="N28" s="107"/>
      <c r="O28" s="108" t="s">
        <v>162</v>
      </c>
      <c r="P28" s="108" t="s">
        <v>163</v>
      </c>
    </row>
    <row r="29" spans="1:16" ht="12.75" customHeight="1" thickBot="1">
      <c r="A29" s="20" t="str">
        <f t="shared" si="0"/>
        <v> PZ 6.409 </v>
      </c>
      <c r="B29" s="28" t="str">
        <f t="shared" si="1"/>
        <v>II</v>
      </c>
      <c r="C29" s="20">
        <f t="shared" si="2"/>
        <v>35219.485999999997</v>
      </c>
      <c r="D29" s="26" t="str">
        <f t="shared" si="3"/>
        <v>vis</v>
      </c>
      <c r="E29" s="105">
        <f>VLOOKUP(C29,Active!C$21:E$972,3,FALSE)</f>
        <v>-36781.647160015986</v>
      </c>
      <c r="F29" s="28" t="s">
        <v>128</v>
      </c>
      <c r="G29" s="26" t="str">
        <f t="shared" si="4"/>
        <v>35219.486</v>
      </c>
      <c r="H29" s="20">
        <f t="shared" si="5"/>
        <v>-42467.5</v>
      </c>
      <c r="I29" s="106" t="s">
        <v>215</v>
      </c>
      <c r="J29" s="107" t="s">
        <v>216</v>
      </c>
      <c r="K29" s="106">
        <v>-42467.5</v>
      </c>
      <c r="L29" s="106" t="s">
        <v>217</v>
      </c>
      <c r="M29" s="107" t="s">
        <v>161</v>
      </c>
      <c r="N29" s="107"/>
      <c r="O29" s="108" t="s">
        <v>162</v>
      </c>
      <c r="P29" s="108" t="s">
        <v>163</v>
      </c>
    </row>
    <row r="30" spans="1:16" ht="12.75" customHeight="1" thickBot="1">
      <c r="A30" s="20" t="str">
        <f t="shared" si="0"/>
        <v> PZ 6.409 </v>
      </c>
      <c r="B30" s="28" t="str">
        <f t="shared" si="1"/>
        <v>II</v>
      </c>
      <c r="C30" s="20">
        <f t="shared" si="2"/>
        <v>35246.368000000002</v>
      </c>
      <c r="D30" s="26" t="str">
        <f t="shared" si="3"/>
        <v>vis</v>
      </c>
      <c r="E30" s="105">
        <f>VLOOKUP(C30,Active!C$21:E$972,3,FALSE)</f>
        <v>-36715.583817159706</v>
      </c>
      <c r="F30" s="28" t="s">
        <v>128</v>
      </c>
      <c r="G30" s="26" t="str">
        <f t="shared" si="4"/>
        <v>35246.368</v>
      </c>
      <c r="H30" s="20">
        <f t="shared" si="5"/>
        <v>-42401.5</v>
      </c>
      <c r="I30" s="106" t="s">
        <v>218</v>
      </c>
      <c r="J30" s="107" t="s">
        <v>219</v>
      </c>
      <c r="K30" s="106">
        <v>-42401.5</v>
      </c>
      <c r="L30" s="106" t="s">
        <v>220</v>
      </c>
      <c r="M30" s="107" t="s">
        <v>161</v>
      </c>
      <c r="N30" s="107"/>
      <c r="O30" s="108" t="s">
        <v>162</v>
      </c>
      <c r="P30" s="108" t="s">
        <v>163</v>
      </c>
    </row>
    <row r="31" spans="1:16" ht="12.75" customHeight="1" thickBot="1">
      <c r="A31" s="20" t="str">
        <f t="shared" si="0"/>
        <v> PZ 6.409 </v>
      </c>
      <c r="B31" s="28" t="str">
        <f t="shared" si="1"/>
        <v>II</v>
      </c>
      <c r="C31" s="20">
        <f t="shared" si="2"/>
        <v>35540.540999999997</v>
      </c>
      <c r="D31" s="26" t="str">
        <f t="shared" si="3"/>
        <v>vis</v>
      </c>
      <c r="E31" s="105">
        <f>VLOOKUP(C31,Active!C$21:E$972,3,FALSE)</f>
        <v>-35992.644610327778</v>
      </c>
      <c r="F31" s="28" t="s">
        <v>128</v>
      </c>
      <c r="G31" s="26" t="str">
        <f t="shared" si="4"/>
        <v>35540.541</v>
      </c>
      <c r="H31" s="20">
        <f t="shared" si="5"/>
        <v>-41678.5</v>
      </c>
      <c r="I31" s="106" t="s">
        <v>221</v>
      </c>
      <c r="J31" s="107" t="s">
        <v>222</v>
      </c>
      <c r="K31" s="106">
        <v>-41678.5</v>
      </c>
      <c r="L31" s="106" t="s">
        <v>223</v>
      </c>
      <c r="M31" s="107" t="s">
        <v>161</v>
      </c>
      <c r="N31" s="107"/>
      <c r="O31" s="108" t="s">
        <v>162</v>
      </c>
      <c r="P31" s="108" t="s">
        <v>163</v>
      </c>
    </row>
    <row r="32" spans="1:16" ht="12.75" customHeight="1" thickBot="1">
      <c r="A32" s="20" t="str">
        <f t="shared" si="0"/>
        <v> PZ 6.409 </v>
      </c>
      <c r="B32" s="28" t="str">
        <f t="shared" si="1"/>
        <v>II</v>
      </c>
      <c r="C32" s="20">
        <f t="shared" si="2"/>
        <v>35547.438999999998</v>
      </c>
      <c r="D32" s="26" t="str">
        <f t="shared" si="3"/>
        <v>vis</v>
      </c>
      <c r="E32" s="105">
        <f>VLOOKUP(C32,Active!C$21:E$972,3,FALSE)</f>
        <v>-35975.692562897435</v>
      </c>
      <c r="F32" s="28" t="s">
        <v>128</v>
      </c>
      <c r="G32" s="26" t="str">
        <f t="shared" si="4"/>
        <v>35547.439</v>
      </c>
      <c r="H32" s="20">
        <f t="shared" si="5"/>
        <v>-41661.5</v>
      </c>
      <c r="I32" s="106" t="s">
        <v>224</v>
      </c>
      <c r="J32" s="107" t="s">
        <v>225</v>
      </c>
      <c r="K32" s="106">
        <v>-41661.5</v>
      </c>
      <c r="L32" s="106" t="s">
        <v>226</v>
      </c>
      <c r="M32" s="107" t="s">
        <v>161</v>
      </c>
      <c r="N32" s="107"/>
      <c r="O32" s="108" t="s">
        <v>162</v>
      </c>
      <c r="P32" s="108" t="s">
        <v>163</v>
      </c>
    </row>
    <row r="33" spans="1:16" ht="12.75" customHeight="1" thickBot="1">
      <c r="A33" s="20" t="str">
        <f t="shared" si="0"/>
        <v> PZ 6.409 </v>
      </c>
      <c r="B33" s="28" t="str">
        <f t="shared" si="1"/>
        <v>II</v>
      </c>
      <c r="C33" s="20">
        <f t="shared" si="2"/>
        <v>35550.29</v>
      </c>
      <c r="D33" s="26" t="str">
        <f t="shared" si="3"/>
        <v>vis</v>
      </c>
      <c r="E33" s="105">
        <f>VLOOKUP(C33,Active!C$21:E$972,3,FALSE)</f>
        <v>-35968.686142598221</v>
      </c>
      <c r="F33" s="28" t="s">
        <v>128</v>
      </c>
      <c r="G33" s="26" t="str">
        <f t="shared" si="4"/>
        <v>35550.290</v>
      </c>
      <c r="H33" s="20">
        <f t="shared" si="5"/>
        <v>-41654.5</v>
      </c>
      <c r="I33" s="106" t="s">
        <v>227</v>
      </c>
      <c r="J33" s="107" t="s">
        <v>228</v>
      </c>
      <c r="K33" s="106">
        <v>-41654.5</v>
      </c>
      <c r="L33" s="106" t="s">
        <v>229</v>
      </c>
      <c r="M33" s="107" t="s">
        <v>161</v>
      </c>
      <c r="N33" s="107"/>
      <c r="O33" s="108" t="s">
        <v>162</v>
      </c>
      <c r="P33" s="108" t="s">
        <v>163</v>
      </c>
    </row>
    <row r="34" spans="1:16" ht="12.75" customHeight="1" thickBot="1">
      <c r="A34" s="20" t="str">
        <f t="shared" si="0"/>
        <v> PZ 6.409 </v>
      </c>
      <c r="B34" s="28" t="str">
        <f t="shared" si="1"/>
        <v>II</v>
      </c>
      <c r="C34" s="20">
        <f t="shared" si="2"/>
        <v>35598.307000000001</v>
      </c>
      <c r="D34" s="26" t="str">
        <f t="shared" si="3"/>
        <v>vis</v>
      </c>
      <c r="E34" s="105">
        <f>VLOOKUP(C34,Active!C$21:E$972,3,FALSE)</f>
        <v>-35850.682886369919</v>
      </c>
      <c r="F34" s="28" t="s">
        <v>128</v>
      </c>
      <c r="G34" s="26" t="str">
        <f t="shared" si="4"/>
        <v>35598.307</v>
      </c>
      <c r="H34" s="20">
        <f t="shared" si="5"/>
        <v>-41536.5</v>
      </c>
      <c r="I34" s="106" t="s">
        <v>230</v>
      </c>
      <c r="J34" s="107" t="s">
        <v>231</v>
      </c>
      <c r="K34" s="106">
        <v>-41536.5</v>
      </c>
      <c r="L34" s="106" t="s">
        <v>229</v>
      </c>
      <c r="M34" s="107" t="s">
        <v>161</v>
      </c>
      <c r="N34" s="107"/>
      <c r="O34" s="108" t="s">
        <v>162</v>
      </c>
      <c r="P34" s="108" t="s">
        <v>163</v>
      </c>
    </row>
    <row r="35" spans="1:16" ht="12.75" customHeight="1" thickBot="1">
      <c r="A35" s="20" t="str">
        <f t="shared" si="0"/>
        <v> PZ 6.409 </v>
      </c>
      <c r="B35" s="28" t="str">
        <f t="shared" si="1"/>
        <v>I</v>
      </c>
      <c r="C35" s="20">
        <f t="shared" si="2"/>
        <v>35907.394</v>
      </c>
      <c r="D35" s="26" t="str">
        <f t="shared" si="3"/>
        <v>vis</v>
      </c>
      <c r="E35" s="105">
        <f>VLOOKUP(C35,Active!C$21:E$972,3,FALSE)</f>
        <v>-35091.092065247445</v>
      </c>
      <c r="F35" s="28" t="s">
        <v>128</v>
      </c>
      <c r="G35" s="26" t="str">
        <f t="shared" si="4"/>
        <v>35907.394</v>
      </c>
      <c r="H35" s="20">
        <f t="shared" si="5"/>
        <v>-40777</v>
      </c>
      <c r="I35" s="106" t="s">
        <v>232</v>
      </c>
      <c r="J35" s="107" t="s">
        <v>233</v>
      </c>
      <c r="K35" s="106">
        <v>-40777</v>
      </c>
      <c r="L35" s="106" t="s">
        <v>184</v>
      </c>
      <c r="M35" s="107" t="s">
        <v>161</v>
      </c>
      <c r="N35" s="107"/>
      <c r="O35" s="108" t="s">
        <v>162</v>
      </c>
      <c r="P35" s="108" t="s">
        <v>163</v>
      </c>
    </row>
    <row r="36" spans="1:16" ht="12.75" customHeight="1" thickBot="1">
      <c r="A36" s="20" t="str">
        <f t="shared" si="0"/>
        <v> PZ 6.409 </v>
      </c>
      <c r="B36" s="28" t="str">
        <f t="shared" si="1"/>
        <v>II</v>
      </c>
      <c r="C36" s="20">
        <f t="shared" si="2"/>
        <v>35907.563000000002</v>
      </c>
      <c r="D36" s="26" t="str">
        <f t="shared" si="3"/>
        <v>vis</v>
      </c>
      <c r="E36" s="105">
        <f>VLOOKUP(C36,Active!C$21:E$972,3,FALSE)</f>
        <v>-35090.676742542928</v>
      </c>
      <c r="F36" s="28" t="s">
        <v>128</v>
      </c>
      <c r="G36" s="26" t="str">
        <f t="shared" si="4"/>
        <v>35907.563</v>
      </c>
      <c r="H36" s="20">
        <f t="shared" si="5"/>
        <v>-40776.5</v>
      </c>
      <c r="I36" s="106" t="s">
        <v>234</v>
      </c>
      <c r="J36" s="107" t="s">
        <v>235</v>
      </c>
      <c r="K36" s="106">
        <v>-40776.5</v>
      </c>
      <c r="L36" s="106" t="s">
        <v>236</v>
      </c>
      <c r="M36" s="107" t="s">
        <v>161</v>
      </c>
      <c r="N36" s="107"/>
      <c r="O36" s="108" t="s">
        <v>162</v>
      </c>
      <c r="P36" s="108" t="s">
        <v>163</v>
      </c>
    </row>
    <row r="37" spans="1:16" ht="12.75" customHeight="1" thickBot="1">
      <c r="A37" s="20" t="str">
        <f t="shared" si="0"/>
        <v> PZ 6.409 </v>
      </c>
      <c r="B37" s="28" t="str">
        <f t="shared" si="1"/>
        <v>II</v>
      </c>
      <c r="C37" s="20">
        <f t="shared" si="2"/>
        <v>35923.419000000002</v>
      </c>
      <c r="D37" s="26" t="str">
        <f t="shared" si="3"/>
        <v>vis</v>
      </c>
      <c r="E37" s="105">
        <f>VLOOKUP(C37,Active!C$21:E$972,3,FALSE)</f>
        <v>-35051.710134242618</v>
      </c>
      <c r="F37" s="28" t="s">
        <v>128</v>
      </c>
      <c r="G37" s="26" t="str">
        <f t="shared" si="4"/>
        <v>35923.419</v>
      </c>
      <c r="H37" s="20">
        <f t="shared" si="5"/>
        <v>-40737.5</v>
      </c>
      <c r="I37" s="106" t="s">
        <v>237</v>
      </c>
      <c r="J37" s="107" t="s">
        <v>238</v>
      </c>
      <c r="K37" s="106">
        <v>-40737.5</v>
      </c>
      <c r="L37" s="106" t="s">
        <v>239</v>
      </c>
      <c r="M37" s="107" t="s">
        <v>161</v>
      </c>
      <c r="N37" s="107"/>
      <c r="O37" s="108" t="s">
        <v>162</v>
      </c>
      <c r="P37" s="108" t="s">
        <v>163</v>
      </c>
    </row>
    <row r="38" spans="1:16" ht="12.75" customHeight="1" thickBot="1">
      <c r="A38" s="20" t="str">
        <f t="shared" si="0"/>
        <v> PZ 6.409 </v>
      </c>
      <c r="B38" s="28" t="str">
        <f t="shared" si="1"/>
        <v>II</v>
      </c>
      <c r="C38" s="20">
        <f t="shared" si="2"/>
        <v>35929.544000000002</v>
      </c>
      <c r="D38" s="26" t="str">
        <f t="shared" si="3"/>
        <v>vis</v>
      </c>
      <c r="E38" s="105">
        <f>VLOOKUP(C38,Active!C$21:E$972,3,FALSE)</f>
        <v>-35036.65775811753</v>
      </c>
      <c r="F38" s="28" t="s">
        <v>128</v>
      </c>
      <c r="G38" s="26" t="str">
        <f t="shared" si="4"/>
        <v>35929.544</v>
      </c>
      <c r="H38" s="20">
        <f t="shared" si="5"/>
        <v>-40722.5</v>
      </c>
      <c r="I38" s="106" t="s">
        <v>240</v>
      </c>
      <c r="J38" s="107" t="s">
        <v>241</v>
      </c>
      <c r="K38" s="106">
        <v>-40722.5</v>
      </c>
      <c r="L38" s="106" t="s">
        <v>242</v>
      </c>
      <c r="M38" s="107" t="s">
        <v>161</v>
      </c>
      <c r="N38" s="107"/>
      <c r="O38" s="108" t="s">
        <v>162</v>
      </c>
      <c r="P38" s="108" t="s">
        <v>163</v>
      </c>
    </row>
    <row r="39" spans="1:16" ht="12.75" customHeight="1" thickBot="1">
      <c r="A39" s="20" t="str">
        <f t="shared" si="0"/>
        <v> PZ 6.409 </v>
      </c>
      <c r="B39" s="28" t="str">
        <f t="shared" si="1"/>
        <v>II</v>
      </c>
      <c r="C39" s="20">
        <f t="shared" si="2"/>
        <v>35930.339999999997</v>
      </c>
      <c r="D39" s="26" t="str">
        <f t="shared" si="3"/>
        <v>vis</v>
      </c>
      <c r="E39" s="105">
        <f>VLOOKUP(C39,Active!C$21:E$972,3,FALSE)</f>
        <v>-35034.70156360398</v>
      </c>
      <c r="F39" s="28" t="s">
        <v>128</v>
      </c>
      <c r="G39" s="26" t="str">
        <f t="shared" si="4"/>
        <v>35930.340</v>
      </c>
      <c r="H39" s="20">
        <f t="shared" si="5"/>
        <v>-40720.5</v>
      </c>
      <c r="I39" s="106" t="s">
        <v>243</v>
      </c>
      <c r="J39" s="107" t="s">
        <v>244</v>
      </c>
      <c r="K39" s="106">
        <v>-40720.5</v>
      </c>
      <c r="L39" s="106" t="s">
        <v>245</v>
      </c>
      <c r="M39" s="107" t="s">
        <v>161</v>
      </c>
      <c r="N39" s="107"/>
      <c r="O39" s="108" t="s">
        <v>162</v>
      </c>
      <c r="P39" s="108" t="s">
        <v>163</v>
      </c>
    </row>
    <row r="40" spans="1:16" ht="12.75" customHeight="1" thickBot="1">
      <c r="A40" s="20" t="str">
        <f t="shared" si="0"/>
        <v> PZ 6.409 </v>
      </c>
      <c r="B40" s="28" t="str">
        <f t="shared" si="1"/>
        <v>II</v>
      </c>
      <c r="C40" s="20">
        <f t="shared" si="2"/>
        <v>35930.353999999999</v>
      </c>
      <c r="D40" s="26" t="str">
        <f t="shared" si="3"/>
        <v>vis</v>
      </c>
      <c r="E40" s="105">
        <f>VLOOKUP(C40,Active!C$21:E$972,3,FALSE)</f>
        <v>-35034.66715817283</v>
      </c>
      <c r="F40" s="28" t="s">
        <v>128</v>
      </c>
      <c r="G40" s="26" t="str">
        <f t="shared" si="4"/>
        <v>35930.354</v>
      </c>
      <c r="H40" s="20">
        <f t="shared" si="5"/>
        <v>-40720.5</v>
      </c>
      <c r="I40" s="106" t="s">
        <v>246</v>
      </c>
      <c r="J40" s="107" t="s">
        <v>247</v>
      </c>
      <c r="K40" s="106">
        <v>-40720.5</v>
      </c>
      <c r="L40" s="106" t="s">
        <v>248</v>
      </c>
      <c r="M40" s="107" t="s">
        <v>161</v>
      </c>
      <c r="N40" s="107"/>
      <c r="O40" s="108" t="s">
        <v>162</v>
      </c>
      <c r="P40" s="108" t="s">
        <v>163</v>
      </c>
    </row>
    <row r="41" spans="1:16" ht="12.75" customHeight="1" thickBot="1">
      <c r="A41" s="20" t="str">
        <f t="shared" si="0"/>
        <v> PZ 6.409 </v>
      </c>
      <c r="B41" s="28" t="str">
        <f t="shared" si="1"/>
        <v>II</v>
      </c>
      <c r="C41" s="20">
        <f t="shared" si="2"/>
        <v>35932.381999999998</v>
      </c>
      <c r="D41" s="26" t="str">
        <f t="shared" si="3"/>
        <v>vis</v>
      </c>
      <c r="E41" s="105">
        <f>VLOOKUP(C41,Active!C$21:E$972,3,FALSE)</f>
        <v>-35029.683285718682</v>
      </c>
      <c r="F41" s="28" t="s">
        <v>128</v>
      </c>
      <c r="G41" s="26" t="str">
        <f t="shared" si="4"/>
        <v>35932.382</v>
      </c>
      <c r="H41" s="20">
        <f t="shared" si="5"/>
        <v>-40715.5</v>
      </c>
      <c r="I41" s="106" t="s">
        <v>249</v>
      </c>
      <c r="J41" s="107" t="s">
        <v>250</v>
      </c>
      <c r="K41" s="106">
        <v>-40715.5</v>
      </c>
      <c r="L41" s="106" t="s">
        <v>251</v>
      </c>
      <c r="M41" s="107" t="s">
        <v>161</v>
      </c>
      <c r="N41" s="107"/>
      <c r="O41" s="108" t="s">
        <v>162</v>
      </c>
      <c r="P41" s="108" t="s">
        <v>163</v>
      </c>
    </row>
    <row r="42" spans="1:16" ht="12.75" customHeight="1" thickBot="1">
      <c r="A42" s="20" t="str">
        <f t="shared" si="0"/>
        <v> PZ 6.409 </v>
      </c>
      <c r="B42" s="28" t="str">
        <f t="shared" si="1"/>
        <v>I</v>
      </c>
      <c r="C42" s="20">
        <f t="shared" si="2"/>
        <v>35933.408000000003</v>
      </c>
      <c r="D42" s="26" t="str">
        <f t="shared" si="3"/>
        <v>vis</v>
      </c>
      <c r="E42" s="105">
        <f>VLOOKUP(C42,Active!C$21:E$972,3,FALSE)</f>
        <v>-35027.161859122039</v>
      </c>
      <c r="F42" s="28" t="s">
        <v>128</v>
      </c>
      <c r="G42" s="26" t="str">
        <f t="shared" si="4"/>
        <v>35933.408</v>
      </c>
      <c r="H42" s="20">
        <f t="shared" si="5"/>
        <v>-40713</v>
      </c>
      <c r="I42" s="106" t="s">
        <v>252</v>
      </c>
      <c r="J42" s="107" t="s">
        <v>253</v>
      </c>
      <c r="K42" s="106">
        <v>-40713</v>
      </c>
      <c r="L42" s="106" t="s">
        <v>254</v>
      </c>
      <c r="M42" s="107" t="s">
        <v>161</v>
      </c>
      <c r="N42" s="107"/>
      <c r="O42" s="108" t="s">
        <v>162</v>
      </c>
      <c r="P42" s="108" t="s">
        <v>163</v>
      </c>
    </row>
    <row r="43" spans="1:16" ht="12.75" customHeight="1" thickBot="1">
      <c r="A43" s="20" t="str">
        <f t="shared" ref="A43:A74" si="6">P43</f>
        <v> PZ 6.409 </v>
      </c>
      <c r="B43" s="28" t="str">
        <f t="shared" ref="B43:B74" si="7">IF(H43=INT(H43),"I","II")</f>
        <v>II</v>
      </c>
      <c r="C43" s="20">
        <f t="shared" ref="C43:C74" si="8">1*G43</f>
        <v>35954.35</v>
      </c>
      <c r="D43" s="26" t="str">
        <f t="shared" ref="D43:D74" si="9">VLOOKUP(F43,I$1:J$5,2,FALSE)</f>
        <v>vis</v>
      </c>
      <c r="E43" s="105">
        <f>VLOOKUP(C43,Active!C$21:E$972,3,FALSE)</f>
        <v>-34975.696249193628</v>
      </c>
      <c r="F43" s="28" t="s">
        <v>128</v>
      </c>
      <c r="G43" s="26" t="str">
        <f t="shared" ref="G43:G74" si="10">MID(I43,3,LEN(I43)-3)</f>
        <v>35954.350</v>
      </c>
      <c r="H43" s="20">
        <f t="shared" ref="H43:H74" si="11">1*K43</f>
        <v>-40661.5</v>
      </c>
      <c r="I43" s="106" t="s">
        <v>255</v>
      </c>
      <c r="J43" s="107" t="s">
        <v>256</v>
      </c>
      <c r="K43" s="106">
        <v>-40661.5</v>
      </c>
      <c r="L43" s="106" t="s">
        <v>257</v>
      </c>
      <c r="M43" s="107" t="s">
        <v>161</v>
      </c>
      <c r="N43" s="107"/>
      <c r="O43" s="108" t="s">
        <v>162</v>
      </c>
      <c r="P43" s="108" t="s">
        <v>163</v>
      </c>
    </row>
    <row r="44" spans="1:16" ht="12.75" customHeight="1" thickBot="1">
      <c r="A44" s="20" t="str">
        <f t="shared" si="6"/>
        <v> PZ 6.409 </v>
      </c>
      <c r="B44" s="28" t="str">
        <f t="shared" si="7"/>
        <v>II</v>
      </c>
      <c r="C44" s="20">
        <f t="shared" si="8"/>
        <v>35956.379000000001</v>
      </c>
      <c r="D44" s="26" t="str">
        <f t="shared" si="9"/>
        <v>vis</v>
      </c>
      <c r="E44" s="105">
        <f>VLOOKUP(C44,Active!C$21:E$972,3,FALSE)</f>
        <v>-34970.709919208675</v>
      </c>
      <c r="F44" s="28" t="s">
        <v>128</v>
      </c>
      <c r="G44" s="26" t="str">
        <f t="shared" si="10"/>
        <v>35956.379</v>
      </c>
      <c r="H44" s="20">
        <f t="shared" si="11"/>
        <v>-40656.5</v>
      </c>
      <c r="I44" s="106" t="s">
        <v>258</v>
      </c>
      <c r="J44" s="107" t="s">
        <v>259</v>
      </c>
      <c r="K44" s="106">
        <v>-40656.5</v>
      </c>
      <c r="L44" s="106" t="s">
        <v>239</v>
      </c>
      <c r="M44" s="107" t="s">
        <v>161</v>
      </c>
      <c r="N44" s="107"/>
      <c r="O44" s="108" t="s">
        <v>162</v>
      </c>
      <c r="P44" s="108" t="s">
        <v>163</v>
      </c>
    </row>
    <row r="45" spans="1:16" ht="12.75" customHeight="1" thickBot="1">
      <c r="A45" s="20" t="str">
        <f t="shared" si="6"/>
        <v> PZ 6.409 </v>
      </c>
      <c r="B45" s="28" t="str">
        <f t="shared" si="7"/>
        <v>II</v>
      </c>
      <c r="C45" s="20">
        <f t="shared" si="8"/>
        <v>35956.400999999998</v>
      </c>
      <c r="D45" s="26" t="str">
        <f t="shared" si="9"/>
        <v>vis</v>
      </c>
      <c r="E45" s="105">
        <f>VLOOKUP(C45,Active!C$21:E$972,3,FALSE)</f>
        <v>-34970.655853531171</v>
      </c>
      <c r="F45" s="28" t="s">
        <v>128</v>
      </c>
      <c r="G45" s="26" t="str">
        <f t="shared" si="10"/>
        <v>35956.401</v>
      </c>
      <c r="H45" s="20">
        <f t="shared" si="11"/>
        <v>-40656.5</v>
      </c>
      <c r="I45" s="106" t="s">
        <v>260</v>
      </c>
      <c r="J45" s="107" t="s">
        <v>261</v>
      </c>
      <c r="K45" s="106">
        <v>-40656.5</v>
      </c>
      <c r="L45" s="106" t="s">
        <v>262</v>
      </c>
      <c r="M45" s="107" t="s">
        <v>161</v>
      </c>
      <c r="N45" s="107"/>
      <c r="O45" s="108" t="s">
        <v>162</v>
      </c>
      <c r="P45" s="108" t="s">
        <v>163</v>
      </c>
    </row>
    <row r="46" spans="1:16" ht="12.75" customHeight="1" thickBot="1">
      <c r="A46" s="20" t="str">
        <f t="shared" si="6"/>
        <v>BAVM 88 </v>
      </c>
      <c r="B46" s="28" t="str">
        <f t="shared" si="7"/>
        <v>I</v>
      </c>
      <c r="C46" s="20">
        <f t="shared" si="8"/>
        <v>50157.509400000003</v>
      </c>
      <c r="D46" s="26" t="str">
        <f t="shared" si="9"/>
        <v>vis</v>
      </c>
      <c r="E46" s="105">
        <f>VLOOKUP(C46,Active!C$21:E$972,3,FALSE)</f>
        <v>-70.994624151379981</v>
      </c>
      <c r="F46" s="28" t="s">
        <v>128</v>
      </c>
      <c r="G46" s="26" t="str">
        <f t="shared" si="10"/>
        <v>50157.5094</v>
      </c>
      <c r="H46" s="20">
        <f t="shared" si="11"/>
        <v>-5757</v>
      </c>
      <c r="I46" s="106" t="s">
        <v>263</v>
      </c>
      <c r="J46" s="107" t="s">
        <v>264</v>
      </c>
      <c r="K46" s="106">
        <v>-5757</v>
      </c>
      <c r="L46" s="106" t="s">
        <v>265</v>
      </c>
      <c r="M46" s="107" t="s">
        <v>266</v>
      </c>
      <c r="N46" s="107" t="s">
        <v>267</v>
      </c>
      <c r="O46" s="108" t="s">
        <v>268</v>
      </c>
      <c r="P46" s="109" t="s">
        <v>269</v>
      </c>
    </row>
    <row r="47" spans="1:16" ht="12.75" customHeight="1" thickBot="1">
      <c r="A47" s="20" t="str">
        <f t="shared" si="6"/>
        <v>BAVM 88 </v>
      </c>
      <c r="B47" s="28" t="str">
        <f t="shared" si="7"/>
        <v>II</v>
      </c>
      <c r="C47" s="20">
        <f t="shared" si="8"/>
        <v>50163.407299999999</v>
      </c>
      <c r="D47" s="26" t="str">
        <f t="shared" si="9"/>
        <v>vis</v>
      </c>
      <c r="E47" s="105">
        <f>VLOOKUP(C47,Active!C$21:E$972,3,FALSE)</f>
        <v>-56.50035327005709</v>
      </c>
      <c r="F47" s="28" t="s">
        <v>128</v>
      </c>
      <c r="G47" s="26" t="str">
        <f t="shared" si="10"/>
        <v>50163.4073</v>
      </c>
      <c r="H47" s="20">
        <f t="shared" si="11"/>
        <v>-5742.5</v>
      </c>
      <c r="I47" s="106" t="s">
        <v>270</v>
      </c>
      <c r="J47" s="107" t="s">
        <v>271</v>
      </c>
      <c r="K47" s="106">
        <v>-5742.5</v>
      </c>
      <c r="L47" s="106" t="s">
        <v>272</v>
      </c>
      <c r="M47" s="107" t="s">
        <v>266</v>
      </c>
      <c r="N47" s="107" t="s">
        <v>267</v>
      </c>
      <c r="O47" s="108" t="s">
        <v>268</v>
      </c>
      <c r="P47" s="109" t="s">
        <v>269</v>
      </c>
    </row>
    <row r="48" spans="1:16" ht="12.75" customHeight="1" thickBot="1">
      <c r="A48" s="20" t="str">
        <f t="shared" si="6"/>
        <v>BAVM 88 </v>
      </c>
      <c r="B48" s="28" t="str">
        <f t="shared" si="7"/>
        <v>II</v>
      </c>
      <c r="C48" s="20">
        <f t="shared" si="8"/>
        <v>50180.499000000003</v>
      </c>
      <c r="D48" s="26" t="str">
        <f t="shared" si="9"/>
        <v>vis</v>
      </c>
      <c r="E48" s="105">
        <f>VLOOKUP(C48,Active!C$21:E$972,3,FALSE)</f>
        <v>-14.496974165201642</v>
      </c>
      <c r="F48" s="28" t="s">
        <v>128</v>
      </c>
      <c r="G48" s="26" t="str">
        <f t="shared" si="10"/>
        <v>50180.4990</v>
      </c>
      <c r="H48" s="20">
        <f t="shared" si="11"/>
        <v>-5700.5</v>
      </c>
      <c r="I48" s="106" t="s">
        <v>273</v>
      </c>
      <c r="J48" s="107" t="s">
        <v>274</v>
      </c>
      <c r="K48" s="106">
        <v>-5700.5</v>
      </c>
      <c r="L48" s="106" t="s">
        <v>275</v>
      </c>
      <c r="M48" s="107" t="s">
        <v>266</v>
      </c>
      <c r="N48" s="107" t="s">
        <v>267</v>
      </c>
      <c r="O48" s="108" t="s">
        <v>276</v>
      </c>
      <c r="P48" s="109" t="s">
        <v>269</v>
      </c>
    </row>
    <row r="49" spans="1:16" ht="12.75" customHeight="1" thickBot="1">
      <c r="A49" s="20" t="str">
        <f t="shared" si="6"/>
        <v>BAVM 88 </v>
      </c>
      <c r="B49" s="28" t="str">
        <f t="shared" si="7"/>
        <v>I</v>
      </c>
      <c r="C49" s="20">
        <f t="shared" si="8"/>
        <v>50186.398000000001</v>
      </c>
      <c r="D49" s="26" t="str">
        <f t="shared" si="9"/>
        <v>vis</v>
      </c>
      <c r="E49" s="105">
        <f>VLOOKUP(C49,Active!C$21:E$972,3,FALSE)</f>
        <v>0</v>
      </c>
      <c r="F49" s="28" t="s">
        <v>128</v>
      </c>
      <c r="G49" s="26" t="str">
        <f t="shared" si="10"/>
        <v>50186.3980</v>
      </c>
      <c r="H49" s="20">
        <f t="shared" si="11"/>
        <v>-5686</v>
      </c>
      <c r="I49" s="106" t="s">
        <v>277</v>
      </c>
      <c r="J49" s="107" t="s">
        <v>278</v>
      </c>
      <c r="K49" s="106">
        <v>-5686</v>
      </c>
      <c r="L49" s="106" t="s">
        <v>279</v>
      </c>
      <c r="M49" s="107" t="s">
        <v>266</v>
      </c>
      <c r="N49" s="107" t="s">
        <v>267</v>
      </c>
      <c r="O49" s="108" t="s">
        <v>276</v>
      </c>
      <c r="P49" s="109" t="s">
        <v>269</v>
      </c>
    </row>
    <row r="50" spans="1:16" ht="12.75" customHeight="1" thickBot="1">
      <c r="A50" s="20" t="str">
        <f t="shared" si="6"/>
        <v>BAVM 99 </v>
      </c>
      <c r="B50" s="28" t="str">
        <f t="shared" si="7"/>
        <v>II</v>
      </c>
      <c r="C50" s="20">
        <f t="shared" si="8"/>
        <v>50187.425799999997</v>
      </c>
      <c r="D50" s="26" t="str">
        <f t="shared" si="9"/>
        <v>vis</v>
      </c>
      <c r="E50" s="105">
        <f>VLOOKUP(C50,Active!C$21:E$972,3,FALSE)</f>
        <v>2.5258501520503911</v>
      </c>
      <c r="F50" s="28" t="s">
        <v>128</v>
      </c>
      <c r="G50" s="26" t="str">
        <f t="shared" si="10"/>
        <v>50187.4258</v>
      </c>
      <c r="H50" s="20">
        <f t="shared" si="11"/>
        <v>-5683.5</v>
      </c>
      <c r="I50" s="106" t="s">
        <v>280</v>
      </c>
      <c r="J50" s="107" t="s">
        <v>281</v>
      </c>
      <c r="K50" s="106">
        <v>-5683.5</v>
      </c>
      <c r="L50" s="106" t="s">
        <v>282</v>
      </c>
      <c r="M50" s="107" t="s">
        <v>266</v>
      </c>
      <c r="N50" s="107" t="s">
        <v>267</v>
      </c>
      <c r="O50" s="108" t="s">
        <v>276</v>
      </c>
      <c r="P50" s="109" t="s">
        <v>283</v>
      </c>
    </row>
    <row r="51" spans="1:16" ht="12.75" customHeight="1" thickBot="1">
      <c r="A51" s="20" t="str">
        <f t="shared" si="6"/>
        <v>BAVM 88 </v>
      </c>
      <c r="B51" s="28" t="str">
        <f t="shared" si="7"/>
        <v>I</v>
      </c>
      <c r="C51" s="20">
        <f t="shared" si="8"/>
        <v>50188.431900000003</v>
      </c>
      <c r="D51" s="26" t="str">
        <f t="shared" si="9"/>
        <v>vis</v>
      </c>
      <c r="E51" s="105">
        <f>VLOOKUP(C51,Active!C$21:E$972,3,FALSE)</f>
        <v>4.9983718858530439</v>
      </c>
      <c r="F51" s="28" t="s">
        <v>128</v>
      </c>
      <c r="G51" s="26" t="str">
        <f t="shared" si="10"/>
        <v>50188.4319</v>
      </c>
      <c r="H51" s="20">
        <f t="shared" si="11"/>
        <v>-5681</v>
      </c>
      <c r="I51" s="106" t="s">
        <v>284</v>
      </c>
      <c r="J51" s="107" t="s">
        <v>285</v>
      </c>
      <c r="K51" s="106">
        <v>-5681</v>
      </c>
      <c r="L51" s="106" t="s">
        <v>286</v>
      </c>
      <c r="M51" s="107" t="s">
        <v>266</v>
      </c>
      <c r="N51" s="107" t="s">
        <v>267</v>
      </c>
      <c r="O51" s="108" t="s">
        <v>276</v>
      </c>
      <c r="P51" s="109" t="s">
        <v>269</v>
      </c>
    </row>
    <row r="52" spans="1:16" ht="12.75" customHeight="1" thickBot="1">
      <c r="A52" s="20" t="str">
        <f t="shared" si="6"/>
        <v>BAVM 88 </v>
      </c>
      <c r="B52" s="28" t="str">
        <f t="shared" si="7"/>
        <v>II</v>
      </c>
      <c r="C52" s="20">
        <f t="shared" si="8"/>
        <v>50189.451500000003</v>
      </c>
      <c r="D52" s="26" t="str">
        <f t="shared" si="9"/>
        <v>vis</v>
      </c>
      <c r="E52" s="105">
        <f>VLOOKUP(C52,Active!C$21:E$972,3,FALSE)</f>
        <v>7.5040702853851977</v>
      </c>
      <c r="F52" s="28" t="s">
        <v>128</v>
      </c>
      <c r="G52" s="26" t="str">
        <f t="shared" si="10"/>
        <v>50189.4515</v>
      </c>
      <c r="H52" s="20">
        <f t="shared" si="11"/>
        <v>-5678.5</v>
      </c>
      <c r="I52" s="106" t="s">
        <v>287</v>
      </c>
      <c r="J52" s="107" t="s">
        <v>288</v>
      </c>
      <c r="K52" s="106">
        <v>-5678.5</v>
      </c>
      <c r="L52" s="106" t="s">
        <v>289</v>
      </c>
      <c r="M52" s="107" t="s">
        <v>266</v>
      </c>
      <c r="N52" s="107" t="s">
        <v>267</v>
      </c>
      <c r="O52" s="108" t="s">
        <v>276</v>
      </c>
      <c r="P52" s="109" t="s">
        <v>269</v>
      </c>
    </row>
    <row r="53" spans="1:16" ht="12.75" customHeight="1" thickBot="1">
      <c r="A53" s="20" t="str">
        <f t="shared" si="6"/>
        <v>BAVM 88 </v>
      </c>
      <c r="B53" s="28" t="str">
        <f t="shared" si="7"/>
        <v>I</v>
      </c>
      <c r="C53" s="20">
        <f t="shared" si="8"/>
        <v>50199.4185</v>
      </c>
      <c r="D53" s="26" t="str">
        <f t="shared" si="9"/>
        <v>vis</v>
      </c>
      <c r="E53" s="105">
        <f>VLOOKUP(C53,Active!C$21:E$972,3,FALSE)</f>
        <v>31.998279728439698</v>
      </c>
      <c r="F53" s="28" t="s">
        <v>128</v>
      </c>
      <c r="G53" s="26" t="str">
        <f t="shared" si="10"/>
        <v>50199.4185</v>
      </c>
      <c r="H53" s="20">
        <f t="shared" si="11"/>
        <v>-5654</v>
      </c>
      <c r="I53" s="106" t="s">
        <v>290</v>
      </c>
      <c r="J53" s="107" t="s">
        <v>291</v>
      </c>
      <c r="K53" s="106">
        <v>-5654</v>
      </c>
      <c r="L53" s="106" t="s">
        <v>292</v>
      </c>
      <c r="M53" s="107" t="s">
        <v>266</v>
      </c>
      <c r="N53" s="107" t="s">
        <v>267</v>
      </c>
      <c r="O53" s="108" t="s">
        <v>276</v>
      </c>
      <c r="P53" s="109" t="s">
        <v>269</v>
      </c>
    </row>
    <row r="54" spans="1:16" ht="12.75" customHeight="1" thickBot="1">
      <c r="A54" s="20" t="str">
        <f t="shared" si="6"/>
        <v>BAVM 88 </v>
      </c>
      <c r="B54" s="28" t="str">
        <f t="shared" si="7"/>
        <v>I</v>
      </c>
      <c r="C54" s="20">
        <f t="shared" si="8"/>
        <v>50201.453399999999</v>
      </c>
      <c r="D54" s="26" t="str">
        <f t="shared" si="9"/>
        <v>vis</v>
      </c>
      <c r="E54" s="105">
        <f>VLOOKUP(C54,Active!C$21:E$972,3,FALSE)</f>
        <v>36.99910914508024</v>
      </c>
      <c r="F54" s="28" t="s">
        <v>128</v>
      </c>
      <c r="G54" s="26" t="str">
        <f t="shared" si="10"/>
        <v>50201.4534</v>
      </c>
      <c r="H54" s="20">
        <f t="shared" si="11"/>
        <v>-5649</v>
      </c>
      <c r="I54" s="106" t="s">
        <v>293</v>
      </c>
      <c r="J54" s="107" t="s">
        <v>294</v>
      </c>
      <c r="K54" s="106">
        <v>-5649</v>
      </c>
      <c r="L54" s="106" t="s">
        <v>295</v>
      </c>
      <c r="M54" s="107" t="s">
        <v>266</v>
      </c>
      <c r="N54" s="107" t="s">
        <v>267</v>
      </c>
      <c r="O54" s="108" t="s">
        <v>276</v>
      </c>
      <c r="P54" s="109" t="s">
        <v>269</v>
      </c>
    </row>
    <row r="55" spans="1:16" ht="12.75" customHeight="1" thickBot="1">
      <c r="A55" s="20" t="str">
        <f t="shared" si="6"/>
        <v>BAVM 99 </v>
      </c>
      <c r="B55" s="28" t="str">
        <f t="shared" si="7"/>
        <v>I</v>
      </c>
      <c r="C55" s="20">
        <f t="shared" si="8"/>
        <v>50249.4683</v>
      </c>
      <c r="D55" s="26" t="str">
        <f t="shared" si="9"/>
        <v>vis</v>
      </c>
      <c r="E55" s="105">
        <f>VLOOKUP(C55,Active!C$21:E$972,3,FALSE)</f>
        <v>154.99720455871815</v>
      </c>
      <c r="F55" s="28" t="s">
        <v>128</v>
      </c>
      <c r="G55" s="26" t="str">
        <f t="shared" si="10"/>
        <v>50249.4683</v>
      </c>
      <c r="H55" s="20">
        <f t="shared" si="11"/>
        <v>-5531</v>
      </c>
      <c r="I55" s="106" t="s">
        <v>296</v>
      </c>
      <c r="J55" s="107" t="s">
        <v>297</v>
      </c>
      <c r="K55" s="106">
        <v>-5531</v>
      </c>
      <c r="L55" s="106" t="s">
        <v>298</v>
      </c>
      <c r="M55" s="107" t="s">
        <v>266</v>
      </c>
      <c r="N55" s="107" t="s">
        <v>267</v>
      </c>
      <c r="O55" s="108" t="s">
        <v>299</v>
      </c>
      <c r="P55" s="109" t="s">
        <v>283</v>
      </c>
    </row>
    <row r="56" spans="1:16" ht="12.75" customHeight="1" thickBot="1">
      <c r="A56" s="20" t="str">
        <f t="shared" si="6"/>
        <v>BAVM 117 </v>
      </c>
      <c r="B56" s="28" t="str">
        <f t="shared" si="7"/>
        <v>I</v>
      </c>
      <c r="C56" s="20">
        <f t="shared" si="8"/>
        <v>50425.661899999999</v>
      </c>
      <c r="D56" s="26" t="str">
        <f t="shared" si="9"/>
        <v>vis</v>
      </c>
      <c r="E56" s="105">
        <f>VLOOKUP(C56,Active!C$21:E$972,3,FALSE)</f>
        <v>587.99840260497797</v>
      </c>
      <c r="F56" s="28" t="s">
        <v>128</v>
      </c>
      <c r="G56" s="26" t="str">
        <f t="shared" si="10"/>
        <v>50425.6619</v>
      </c>
      <c r="H56" s="20">
        <f t="shared" si="11"/>
        <v>-5098</v>
      </c>
      <c r="I56" s="106" t="s">
        <v>300</v>
      </c>
      <c r="J56" s="107" t="s">
        <v>301</v>
      </c>
      <c r="K56" s="106">
        <v>-5098</v>
      </c>
      <c r="L56" s="106" t="s">
        <v>302</v>
      </c>
      <c r="M56" s="107" t="s">
        <v>266</v>
      </c>
      <c r="N56" s="107" t="s">
        <v>267</v>
      </c>
      <c r="O56" s="108" t="s">
        <v>276</v>
      </c>
      <c r="P56" s="109" t="s">
        <v>303</v>
      </c>
    </row>
    <row r="57" spans="1:16" ht="12.75" customHeight="1" thickBot="1">
      <c r="A57" s="20" t="str">
        <f t="shared" si="6"/>
        <v>BAVM 102 </v>
      </c>
      <c r="B57" s="28" t="str">
        <f t="shared" si="7"/>
        <v>I</v>
      </c>
      <c r="C57" s="20">
        <f t="shared" si="8"/>
        <v>50520.473700000002</v>
      </c>
      <c r="D57" s="26" t="str">
        <f t="shared" si="9"/>
        <v>vis</v>
      </c>
      <c r="E57" s="105">
        <f>VLOOKUP(C57,Active!C$21:E$972,3,FALSE)</f>
        <v>821.0013209228058</v>
      </c>
      <c r="F57" s="28" t="s">
        <v>128</v>
      </c>
      <c r="G57" s="26" t="str">
        <f t="shared" si="10"/>
        <v>50520.4737</v>
      </c>
      <c r="H57" s="20">
        <f t="shared" si="11"/>
        <v>-4865</v>
      </c>
      <c r="I57" s="106" t="s">
        <v>304</v>
      </c>
      <c r="J57" s="107" t="s">
        <v>305</v>
      </c>
      <c r="K57" s="106">
        <v>-4865</v>
      </c>
      <c r="L57" s="106" t="s">
        <v>306</v>
      </c>
      <c r="M57" s="107" t="s">
        <v>266</v>
      </c>
      <c r="N57" s="107" t="s">
        <v>267</v>
      </c>
      <c r="O57" s="108" t="s">
        <v>276</v>
      </c>
      <c r="P57" s="109" t="s">
        <v>307</v>
      </c>
    </row>
    <row r="58" spans="1:16" ht="12.75" customHeight="1" thickBot="1">
      <c r="A58" s="20" t="str">
        <f t="shared" si="6"/>
        <v>BAVM 102 </v>
      </c>
      <c r="B58" s="28" t="str">
        <f t="shared" si="7"/>
        <v>I</v>
      </c>
      <c r="C58" s="20">
        <f t="shared" si="8"/>
        <v>50540.4113</v>
      </c>
      <c r="D58" s="26" t="str">
        <f t="shared" si="9"/>
        <v>vis</v>
      </c>
      <c r="E58" s="105">
        <f>VLOOKUP(C58,Active!C$21:E$972,3,FALSE)</f>
        <v>869.99858691978909</v>
      </c>
      <c r="F58" s="28" t="s">
        <v>128</v>
      </c>
      <c r="G58" s="26" t="str">
        <f t="shared" si="10"/>
        <v>50540.4113</v>
      </c>
      <c r="H58" s="20">
        <f t="shared" si="11"/>
        <v>-4816</v>
      </c>
      <c r="I58" s="106" t="s">
        <v>308</v>
      </c>
      <c r="J58" s="107" t="s">
        <v>309</v>
      </c>
      <c r="K58" s="106">
        <v>-4816</v>
      </c>
      <c r="L58" s="106" t="s">
        <v>310</v>
      </c>
      <c r="M58" s="107" t="s">
        <v>266</v>
      </c>
      <c r="N58" s="107" t="s">
        <v>267</v>
      </c>
      <c r="O58" s="108" t="s">
        <v>276</v>
      </c>
      <c r="P58" s="109" t="s">
        <v>307</v>
      </c>
    </row>
    <row r="59" spans="1:16" ht="12.75" customHeight="1" thickBot="1">
      <c r="A59" s="20" t="str">
        <f t="shared" si="6"/>
        <v>BAVM 117 </v>
      </c>
      <c r="B59" s="28" t="str">
        <f t="shared" si="7"/>
        <v>I</v>
      </c>
      <c r="C59" s="20">
        <f t="shared" si="8"/>
        <v>50848.446499999998</v>
      </c>
      <c r="D59" s="26" t="str">
        <f t="shared" si="9"/>
        <v>vis</v>
      </c>
      <c r="E59" s="105">
        <f>VLOOKUP(C59,Active!C$21:E$972,3,FALSE)</f>
        <v>1627.0045771511004</v>
      </c>
      <c r="F59" s="28" t="s">
        <v>128</v>
      </c>
      <c r="G59" s="26" t="str">
        <f t="shared" si="10"/>
        <v>50848.4465</v>
      </c>
      <c r="H59" s="20">
        <f t="shared" si="11"/>
        <v>-4059</v>
      </c>
      <c r="I59" s="106" t="s">
        <v>311</v>
      </c>
      <c r="J59" s="107" t="s">
        <v>312</v>
      </c>
      <c r="K59" s="106">
        <v>-4059</v>
      </c>
      <c r="L59" s="106" t="s">
        <v>313</v>
      </c>
      <c r="M59" s="107" t="s">
        <v>266</v>
      </c>
      <c r="N59" s="107" t="s">
        <v>267</v>
      </c>
      <c r="O59" s="108" t="s">
        <v>276</v>
      </c>
      <c r="P59" s="109" t="s">
        <v>303</v>
      </c>
    </row>
    <row r="60" spans="1:16" ht="12.75" customHeight="1" thickBot="1">
      <c r="A60" s="20" t="str">
        <f t="shared" si="6"/>
        <v>IBVS 5038 </v>
      </c>
      <c r="B60" s="28" t="str">
        <f t="shared" si="7"/>
        <v>II</v>
      </c>
      <c r="C60" s="20">
        <f t="shared" si="8"/>
        <v>51260.849199999997</v>
      </c>
      <c r="D60" s="26" t="str">
        <f t="shared" si="9"/>
        <v>vis</v>
      </c>
      <c r="E60" s="105">
        <f>VLOOKUP(C60,Active!C$21:E$972,3,FALSE)</f>
        <v>2640.4969127269273</v>
      </c>
      <c r="F60" s="28" t="s">
        <v>128</v>
      </c>
      <c r="G60" s="26" t="str">
        <f t="shared" si="10"/>
        <v>51260.8492</v>
      </c>
      <c r="H60" s="20">
        <f t="shared" si="11"/>
        <v>-3045.5</v>
      </c>
      <c r="I60" s="106" t="s">
        <v>320</v>
      </c>
      <c r="J60" s="107" t="s">
        <v>321</v>
      </c>
      <c r="K60" s="106">
        <v>-3045.5</v>
      </c>
      <c r="L60" s="106" t="s">
        <v>322</v>
      </c>
      <c r="M60" s="107" t="s">
        <v>266</v>
      </c>
      <c r="N60" s="107" t="s">
        <v>317</v>
      </c>
      <c r="O60" s="108" t="s">
        <v>318</v>
      </c>
      <c r="P60" s="109" t="s">
        <v>323</v>
      </c>
    </row>
    <row r="61" spans="1:16" ht="12.75" customHeight="1" thickBot="1">
      <c r="A61" s="20" t="str">
        <f t="shared" si="6"/>
        <v>IBVS 5038 </v>
      </c>
      <c r="B61" s="28" t="str">
        <f t="shared" si="7"/>
        <v>I</v>
      </c>
      <c r="C61" s="20">
        <f t="shared" si="8"/>
        <v>51275.706200000001</v>
      </c>
      <c r="D61" s="26" t="str">
        <f t="shared" si="9"/>
        <v>vis</v>
      </c>
      <c r="E61" s="105">
        <f>VLOOKUP(C61,Active!C$21:E$972,3,FALSE)</f>
        <v>2677.0084477621099</v>
      </c>
      <c r="F61" s="28" t="s">
        <v>128</v>
      </c>
      <c r="G61" s="26" t="str">
        <f t="shared" si="10"/>
        <v>51275.7062</v>
      </c>
      <c r="H61" s="20">
        <f t="shared" si="11"/>
        <v>-3009</v>
      </c>
      <c r="I61" s="106" t="s">
        <v>324</v>
      </c>
      <c r="J61" s="107" t="s">
        <v>325</v>
      </c>
      <c r="K61" s="106">
        <v>-3009</v>
      </c>
      <c r="L61" s="106" t="s">
        <v>326</v>
      </c>
      <c r="M61" s="107" t="s">
        <v>266</v>
      </c>
      <c r="N61" s="107" t="s">
        <v>317</v>
      </c>
      <c r="O61" s="108" t="s">
        <v>318</v>
      </c>
      <c r="P61" s="109" t="s">
        <v>323</v>
      </c>
    </row>
    <row r="62" spans="1:16" ht="12.75" customHeight="1" thickBot="1">
      <c r="A62" s="20" t="str">
        <f t="shared" si="6"/>
        <v>BAVM 152 </v>
      </c>
      <c r="B62" s="28" t="str">
        <f t="shared" si="7"/>
        <v>II</v>
      </c>
      <c r="C62" s="20">
        <f t="shared" si="8"/>
        <v>52344.4663</v>
      </c>
      <c r="D62" s="26" t="str">
        <f t="shared" si="9"/>
        <v>vis</v>
      </c>
      <c r="E62" s="105">
        <f>VLOOKUP(C62,Active!C$21:E$972,3,FALSE)</f>
        <v>5303.5193069763127</v>
      </c>
      <c r="F62" s="28" t="s">
        <v>128</v>
      </c>
      <c r="G62" s="26" t="str">
        <f t="shared" si="10"/>
        <v>52344.4663</v>
      </c>
      <c r="H62" s="20">
        <f t="shared" si="11"/>
        <v>-382.5</v>
      </c>
      <c r="I62" s="106" t="s">
        <v>336</v>
      </c>
      <c r="J62" s="107" t="s">
        <v>337</v>
      </c>
      <c r="K62" s="106">
        <v>-382.5</v>
      </c>
      <c r="L62" s="106" t="s">
        <v>338</v>
      </c>
      <c r="M62" s="107" t="s">
        <v>266</v>
      </c>
      <c r="N62" s="107" t="s">
        <v>339</v>
      </c>
      <c r="O62" s="108" t="s">
        <v>340</v>
      </c>
      <c r="P62" s="109" t="s">
        <v>341</v>
      </c>
    </row>
    <row r="63" spans="1:16" ht="12.75" customHeight="1" thickBot="1">
      <c r="A63" s="20" t="str">
        <f t="shared" si="6"/>
        <v>BAVM 158 </v>
      </c>
      <c r="B63" s="28" t="str">
        <f t="shared" si="7"/>
        <v>II</v>
      </c>
      <c r="C63" s="20">
        <f t="shared" si="8"/>
        <v>52373.357199999999</v>
      </c>
      <c r="D63" s="26" t="str">
        <f t="shared" si="9"/>
        <v>vis</v>
      </c>
      <c r="E63" s="105">
        <f>VLOOKUP(C63,Active!C$21:E$972,3,FALSE)</f>
        <v>5374.5195834485239</v>
      </c>
      <c r="F63" s="28" t="s">
        <v>128</v>
      </c>
      <c r="G63" s="26" t="str">
        <f t="shared" si="10"/>
        <v>52373.3572</v>
      </c>
      <c r="H63" s="20">
        <f t="shared" si="11"/>
        <v>-311.5</v>
      </c>
      <c r="I63" s="106" t="s">
        <v>342</v>
      </c>
      <c r="J63" s="107" t="s">
        <v>343</v>
      </c>
      <c r="K63" s="106" t="s">
        <v>344</v>
      </c>
      <c r="L63" s="106" t="s">
        <v>345</v>
      </c>
      <c r="M63" s="107" t="s">
        <v>266</v>
      </c>
      <c r="N63" s="107" t="s">
        <v>267</v>
      </c>
      <c r="O63" s="108" t="s">
        <v>340</v>
      </c>
      <c r="P63" s="109" t="s">
        <v>346</v>
      </c>
    </row>
    <row r="64" spans="1:16" ht="12.75" customHeight="1" thickBot="1">
      <c r="A64" s="20" t="str">
        <f t="shared" si="6"/>
        <v>BAVM 158 </v>
      </c>
      <c r="B64" s="28" t="str">
        <f t="shared" si="7"/>
        <v>I</v>
      </c>
      <c r="C64" s="20">
        <f t="shared" si="8"/>
        <v>52373.562599999997</v>
      </c>
      <c r="D64" s="26" t="str">
        <f t="shared" si="9"/>
        <v>vis</v>
      </c>
      <c r="E64" s="105">
        <f>VLOOKUP(C64,Active!C$21:E$972,3,FALSE)</f>
        <v>5375.0243602740056</v>
      </c>
      <c r="F64" s="28" t="s">
        <v>128</v>
      </c>
      <c r="G64" s="26" t="str">
        <f t="shared" si="10"/>
        <v>52373.5626</v>
      </c>
      <c r="H64" s="20">
        <f t="shared" si="11"/>
        <v>-311</v>
      </c>
      <c r="I64" s="106" t="s">
        <v>347</v>
      </c>
      <c r="J64" s="107" t="s">
        <v>348</v>
      </c>
      <c r="K64" s="106" t="s">
        <v>349</v>
      </c>
      <c r="L64" s="106" t="s">
        <v>350</v>
      </c>
      <c r="M64" s="107" t="s">
        <v>266</v>
      </c>
      <c r="N64" s="107" t="s">
        <v>267</v>
      </c>
      <c r="O64" s="108" t="s">
        <v>340</v>
      </c>
      <c r="P64" s="109" t="s">
        <v>346</v>
      </c>
    </row>
    <row r="65" spans="1:16" ht="12.75" customHeight="1" thickBot="1">
      <c r="A65" s="20" t="str">
        <f t="shared" si="6"/>
        <v> BBS 129 </v>
      </c>
      <c r="B65" s="28" t="str">
        <f t="shared" si="7"/>
        <v>I</v>
      </c>
      <c r="C65" s="20">
        <f t="shared" si="8"/>
        <v>52721.476300000002</v>
      </c>
      <c r="D65" s="26" t="str">
        <f t="shared" si="9"/>
        <v>vis</v>
      </c>
      <c r="E65" s="105">
        <f>VLOOKUP(C65,Active!C$21:E$972,3,FALSE)</f>
        <v>6230.032992350938</v>
      </c>
      <c r="F65" s="28" t="s">
        <v>128</v>
      </c>
      <c r="G65" s="26" t="str">
        <f t="shared" si="10"/>
        <v>52721.4763</v>
      </c>
      <c r="H65" s="20">
        <f t="shared" si="11"/>
        <v>544</v>
      </c>
      <c r="I65" s="106" t="s">
        <v>351</v>
      </c>
      <c r="J65" s="107" t="s">
        <v>352</v>
      </c>
      <c r="K65" s="106" t="s">
        <v>353</v>
      </c>
      <c r="L65" s="106" t="s">
        <v>354</v>
      </c>
      <c r="M65" s="107" t="s">
        <v>266</v>
      </c>
      <c r="N65" s="107" t="s">
        <v>317</v>
      </c>
      <c r="O65" s="108" t="s">
        <v>318</v>
      </c>
      <c r="P65" s="108" t="s">
        <v>355</v>
      </c>
    </row>
    <row r="66" spans="1:16" ht="12.75" customHeight="1" thickBot="1">
      <c r="A66" s="20" t="str">
        <f t="shared" si="6"/>
        <v>BAVM 158 </v>
      </c>
      <c r="B66" s="28" t="str">
        <f t="shared" si="7"/>
        <v>I</v>
      </c>
      <c r="C66" s="20">
        <f t="shared" si="8"/>
        <v>52723.508800000003</v>
      </c>
      <c r="D66" s="26" t="str">
        <f t="shared" si="9"/>
        <v>vis</v>
      </c>
      <c r="E66" s="105">
        <f>VLOOKUP(C66,Active!C$21:E$972,3,FALSE)</f>
        <v>6235.027923693674</v>
      </c>
      <c r="F66" s="28" t="s">
        <v>128</v>
      </c>
      <c r="G66" s="26" t="str">
        <f t="shared" si="10"/>
        <v>52723.5088</v>
      </c>
      <c r="H66" s="20">
        <f t="shared" si="11"/>
        <v>549</v>
      </c>
      <c r="I66" s="106" t="s">
        <v>356</v>
      </c>
      <c r="J66" s="107" t="s">
        <v>357</v>
      </c>
      <c r="K66" s="106" t="s">
        <v>358</v>
      </c>
      <c r="L66" s="106" t="s">
        <v>359</v>
      </c>
      <c r="M66" s="107" t="s">
        <v>266</v>
      </c>
      <c r="N66" s="107" t="s">
        <v>339</v>
      </c>
      <c r="O66" s="108" t="s">
        <v>340</v>
      </c>
      <c r="P66" s="109" t="s">
        <v>346</v>
      </c>
    </row>
    <row r="67" spans="1:16" ht="12.75" customHeight="1" thickBot="1">
      <c r="A67" s="20" t="str">
        <f t="shared" si="6"/>
        <v> BBS 129 </v>
      </c>
      <c r="B67" s="28" t="str">
        <f t="shared" si="7"/>
        <v>I</v>
      </c>
      <c r="C67" s="20">
        <f t="shared" si="8"/>
        <v>52723.510399999999</v>
      </c>
      <c r="D67" s="26" t="str">
        <f t="shared" si="9"/>
        <v>vis</v>
      </c>
      <c r="E67" s="105">
        <f>VLOOKUP(C67,Active!C$21:E$972,3,FALSE)</f>
        <v>6235.0318557429373</v>
      </c>
      <c r="F67" s="28" t="s">
        <v>128</v>
      </c>
      <c r="G67" s="26" t="str">
        <f t="shared" si="10"/>
        <v>52723.5104</v>
      </c>
      <c r="H67" s="20">
        <f t="shared" si="11"/>
        <v>549</v>
      </c>
      <c r="I67" s="106" t="s">
        <v>360</v>
      </c>
      <c r="J67" s="107" t="s">
        <v>361</v>
      </c>
      <c r="K67" s="106" t="s">
        <v>358</v>
      </c>
      <c r="L67" s="106" t="s">
        <v>362</v>
      </c>
      <c r="M67" s="107" t="s">
        <v>266</v>
      </c>
      <c r="N67" s="107" t="s">
        <v>317</v>
      </c>
      <c r="O67" s="108" t="s">
        <v>318</v>
      </c>
      <c r="P67" s="108" t="s">
        <v>355</v>
      </c>
    </row>
    <row r="68" spans="1:16" ht="12.75" customHeight="1" thickBot="1">
      <c r="A68" s="20" t="str">
        <f t="shared" si="6"/>
        <v>IBVS 5583 </v>
      </c>
      <c r="B68" s="28" t="str">
        <f t="shared" si="7"/>
        <v>I</v>
      </c>
      <c r="C68" s="20">
        <f t="shared" si="8"/>
        <v>52730.427000000003</v>
      </c>
      <c r="D68" s="26" t="str">
        <f t="shared" si="9"/>
        <v>vis</v>
      </c>
      <c r="E68" s="105">
        <f>VLOOKUP(C68,Active!C$21:E$972,3,FALSE)</f>
        <v>6252.0296132460962</v>
      </c>
      <c r="F68" s="28" t="s">
        <v>128</v>
      </c>
      <c r="G68" s="26" t="str">
        <f t="shared" si="10"/>
        <v>52730.4270</v>
      </c>
      <c r="H68" s="20">
        <f t="shared" si="11"/>
        <v>566</v>
      </c>
      <c r="I68" s="106" t="s">
        <v>363</v>
      </c>
      <c r="J68" s="107" t="s">
        <v>364</v>
      </c>
      <c r="K68" s="106" t="s">
        <v>365</v>
      </c>
      <c r="L68" s="106" t="s">
        <v>366</v>
      </c>
      <c r="M68" s="107" t="s">
        <v>266</v>
      </c>
      <c r="N68" s="107" t="s">
        <v>317</v>
      </c>
      <c r="O68" s="108" t="s">
        <v>367</v>
      </c>
      <c r="P68" s="109" t="s">
        <v>368</v>
      </c>
    </row>
    <row r="69" spans="1:16" ht="12.75" customHeight="1" thickBot="1">
      <c r="A69" s="20" t="str">
        <f t="shared" si="6"/>
        <v>IBVS 5784 </v>
      </c>
      <c r="B69" s="28" t="str">
        <f t="shared" si="7"/>
        <v>I</v>
      </c>
      <c r="C69" s="20">
        <f t="shared" si="8"/>
        <v>53055.954700000002</v>
      </c>
      <c r="D69" s="26" t="str">
        <f t="shared" si="9"/>
        <v>vis</v>
      </c>
      <c r="E69" s="105">
        <f>VLOOKUP(C69,Active!C$21:E$972,3,FALSE)</f>
        <v>7052.0239609252631</v>
      </c>
      <c r="F69" s="28" t="s">
        <v>128</v>
      </c>
      <c r="G69" s="26" t="str">
        <f t="shared" si="10"/>
        <v>53055.9547</v>
      </c>
      <c r="H69" s="20">
        <f t="shared" si="11"/>
        <v>1366</v>
      </c>
      <c r="I69" s="106" t="s">
        <v>369</v>
      </c>
      <c r="J69" s="107" t="s">
        <v>370</v>
      </c>
      <c r="K69" s="106" t="s">
        <v>371</v>
      </c>
      <c r="L69" s="106" t="s">
        <v>372</v>
      </c>
      <c r="M69" s="107" t="s">
        <v>373</v>
      </c>
      <c r="N69" s="107" t="s">
        <v>128</v>
      </c>
      <c r="O69" s="108" t="s">
        <v>374</v>
      </c>
      <c r="P69" s="109" t="s">
        <v>375</v>
      </c>
    </row>
    <row r="70" spans="1:16" ht="12.75" customHeight="1" thickBot="1">
      <c r="A70" s="20" t="str">
        <f t="shared" si="6"/>
        <v>IBVS 5784 </v>
      </c>
      <c r="B70" s="28" t="str">
        <f t="shared" si="7"/>
        <v>II</v>
      </c>
      <c r="C70" s="20">
        <f t="shared" si="8"/>
        <v>53056.159</v>
      </c>
      <c r="D70" s="26" t="str">
        <f t="shared" si="9"/>
        <v>vis</v>
      </c>
      <c r="E70" s="105">
        <f>VLOOKUP(C70,Active!C$21:E$972,3,FALSE)</f>
        <v>7052.5260344668659</v>
      </c>
      <c r="F70" s="28" t="s">
        <v>128</v>
      </c>
      <c r="G70" s="26" t="str">
        <f t="shared" si="10"/>
        <v>53056.159</v>
      </c>
      <c r="H70" s="20">
        <f t="shared" si="11"/>
        <v>1366.5</v>
      </c>
      <c r="I70" s="106" t="s">
        <v>376</v>
      </c>
      <c r="J70" s="107" t="s">
        <v>377</v>
      </c>
      <c r="K70" s="106" t="s">
        <v>378</v>
      </c>
      <c r="L70" s="106" t="s">
        <v>379</v>
      </c>
      <c r="M70" s="107" t="s">
        <v>373</v>
      </c>
      <c r="N70" s="107" t="s">
        <v>128</v>
      </c>
      <c r="O70" s="108" t="s">
        <v>374</v>
      </c>
      <c r="P70" s="109" t="s">
        <v>375</v>
      </c>
    </row>
    <row r="71" spans="1:16" ht="12.75" customHeight="1" thickBot="1">
      <c r="A71" s="20" t="str">
        <f t="shared" si="6"/>
        <v>BAVM 172 </v>
      </c>
      <c r="B71" s="28" t="str">
        <f t="shared" si="7"/>
        <v>I</v>
      </c>
      <c r="C71" s="20">
        <f t="shared" si="8"/>
        <v>53081.594400000002</v>
      </c>
      <c r="D71" s="26" t="str">
        <f t="shared" si="9"/>
        <v>vis</v>
      </c>
      <c r="E71" s="105">
        <f>VLOOKUP(C71,Active!C$21:E$972,3,FALSE)</f>
        <v>7115.0343132737398</v>
      </c>
      <c r="F71" s="28" t="s">
        <v>128</v>
      </c>
      <c r="G71" s="26" t="str">
        <f t="shared" si="10"/>
        <v>53081.5944</v>
      </c>
      <c r="H71" s="20">
        <f t="shared" si="11"/>
        <v>1429</v>
      </c>
      <c r="I71" s="106" t="s">
        <v>380</v>
      </c>
      <c r="J71" s="107" t="s">
        <v>381</v>
      </c>
      <c r="K71" s="106" t="s">
        <v>382</v>
      </c>
      <c r="L71" s="106" t="s">
        <v>383</v>
      </c>
      <c r="M71" s="107" t="s">
        <v>266</v>
      </c>
      <c r="N71" s="107" t="s">
        <v>339</v>
      </c>
      <c r="O71" s="108" t="s">
        <v>340</v>
      </c>
      <c r="P71" s="109" t="s">
        <v>384</v>
      </c>
    </row>
    <row r="72" spans="1:16" ht="12.75" customHeight="1" thickBot="1">
      <c r="A72" s="20" t="str">
        <f t="shared" si="6"/>
        <v>BAVM 173 </v>
      </c>
      <c r="B72" s="28" t="str">
        <f t="shared" si="7"/>
        <v>I</v>
      </c>
      <c r="C72" s="20">
        <f t="shared" si="8"/>
        <v>53093.396200000003</v>
      </c>
      <c r="D72" s="26" t="str">
        <f t="shared" si="9"/>
        <v>vis</v>
      </c>
      <c r="E72" s="105">
        <f>VLOOKUP(C72,Active!C$21:E$972,3,FALSE)</f>
        <v>7144.0376002211824</v>
      </c>
      <c r="F72" s="28" t="s">
        <v>128</v>
      </c>
      <c r="G72" s="26" t="str">
        <f t="shared" si="10"/>
        <v>53093.3962</v>
      </c>
      <c r="H72" s="20">
        <f t="shared" si="11"/>
        <v>1458</v>
      </c>
      <c r="I72" s="106" t="s">
        <v>385</v>
      </c>
      <c r="J72" s="107" t="s">
        <v>386</v>
      </c>
      <c r="K72" s="106" t="s">
        <v>387</v>
      </c>
      <c r="L72" s="106" t="s">
        <v>388</v>
      </c>
      <c r="M72" s="107" t="s">
        <v>266</v>
      </c>
      <c r="N72" s="107" t="s">
        <v>267</v>
      </c>
      <c r="O72" s="108" t="s">
        <v>389</v>
      </c>
      <c r="P72" s="109" t="s">
        <v>390</v>
      </c>
    </row>
    <row r="73" spans="1:16" ht="12.75" customHeight="1" thickBot="1">
      <c r="A73" s="20" t="str">
        <f t="shared" si="6"/>
        <v>BAVM 172 </v>
      </c>
      <c r="B73" s="28" t="str">
        <f t="shared" si="7"/>
        <v>I</v>
      </c>
      <c r="C73" s="20">
        <f t="shared" si="8"/>
        <v>53095.429400000001</v>
      </c>
      <c r="D73" s="26" t="str">
        <f t="shared" si="9"/>
        <v>vis</v>
      </c>
      <c r="E73" s="105">
        <f>VLOOKUP(C73,Active!C$21:E$972,3,FALSE)</f>
        <v>7149.0342518354673</v>
      </c>
      <c r="F73" s="28" t="s">
        <v>128</v>
      </c>
      <c r="G73" s="26" t="str">
        <f t="shared" si="10"/>
        <v>53095.4294</v>
      </c>
      <c r="H73" s="20">
        <f t="shared" si="11"/>
        <v>1463</v>
      </c>
      <c r="I73" s="106" t="s">
        <v>391</v>
      </c>
      <c r="J73" s="107" t="s">
        <v>392</v>
      </c>
      <c r="K73" s="106" t="s">
        <v>393</v>
      </c>
      <c r="L73" s="106" t="s">
        <v>394</v>
      </c>
      <c r="M73" s="107" t="s">
        <v>266</v>
      </c>
      <c r="N73" s="107" t="s">
        <v>339</v>
      </c>
      <c r="O73" s="108" t="s">
        <v>340</v>
      </c>
      <c r="P73" s="109" t="s">
        <v>384</v>
      </c>
    </row>
    <row r="74" spans="1:16" ht="12.75" customHeight="1" thickBot="1">
      <c r="A74" s="20" t="str">
        <f t="shared" si="6"/>
        <v> BBS 130 </v>
      </c>
      <c r="B74" s="28" t="str">
        <f t="shared" si="7"/>
        <v>I</v>
      </c>
      <c r="C74" s="20">
        <f t="shared" si="8"/>
        <v>53117.404900000001</v>
      </c>
      <c r="D74" s="26" t="str">
        <f t="shared" si="9"/>
        <v>vis</v>
      </c>
      <c r="E74" s="105">
        <f>VLOOKUP(C74,Active!C$21:E$972,3,FALSE)</f>
        <v>7203.0397198414903</v>
      </c>
      <c r="F74" s="28" t="s">
        <v>128</v>
      </c>
      <c r="G74" s="26" t="str">
        <f t="shared" si="10"/>
        <v>53117.4049</v>
      </c>
      <c r="H74" s="20">
        <f t="shared" si="11"/>
        <v>1517</v>
      </c>
      <c r="I74" s="106" t="s">
        <v>395</v>
      </c>
      <c r="J74" s="107" t="s">
        <v>396</v>
      </c>
      <c r="K74" s="106" t="s">
        <v>397</v>
      </c>
      <c r="L74" s="106" t="s">
        <v>398</v>
      </c>
      <c r="M74" s="107" t="s">
        <v>266</v>
      </c>
      <c r="N74" s="107" t="s">
        <v>317</v>
      </c>
      <c r="O74" s="108" t="s">
        <v>334</v>
      </c>
      <c r="P74" s="108" t="s">
        <v>399</v>
      </c>
    </row>
    <row r="75" spans="1:16" ht="12.75" customHeight="1" thickBot="1">
      <c r="A75" s="20" t="str">
        <f t="shared" ref="A75:A108" si="12">P75</f>
        <v>IBVS 5713 </v>
      </c>
      <c r="B75" s="28" t="str">
        <f t="shared" ref="B75:B108" si="13">IF(H75=INT(H75),"I","II")</f>
        <v>II</v>
      </c>
      <c r="C75" s="20">
        <f t="shared" ref="C75:C108" si="14">1*G75</f>
        <v>53846.395299999996</v>
      </c>
      <c r="D75" s="26" t="str">
        <f t="shared" ref="D75:D108" si="15">VLOOKUP(F75,I$1:J$5,2,FALSE)</f>
        <v>PE</v>
      </c>
      <c r="E75" s="105">
        <f>VLOOKUP(C75,Active!C$21:E$972,3,FALSE)</f>
        <v>8994.5560777808387</v>
      </c>
      <c r="F75" s="28" t="str">
        <f>LEFT(M75,1)</f>
        <v>E</v>
      </c>
      <c r="G75" s="26" t="str">
        <f t="shared" ref="G75:G108" si="16">MID(I75,3,LEN(I75)-3)</f>
        <v>53846.3953</v>
      </c>
      <c r="H75" s="20">
        <f t="shared" ref="H75:H108" si="17">1*K75</f>
        <v>3308.5</v>
      </c>
      <c r="I75" s="106" t="s">
        <v>416</v>
      </c>
      <c r="J75" s="107" t="s">
        <v>417</v>
      </c>
      <c r="K75" s="106" t="s">
        <v>418</v>
      </c>
      <c r="L75" s="106" t="s">
        <v>419</v>
      </c>
      <c r="M75" s="107" t="s">
        <v>266</v>
      </c>
      <c r="N75" s="107" t="s">
        <v>317</v>
      </c>
      <c r="O75" s="108" t="s">
        <v>420</v>
      </c>
      <c r="P75" s="109" t="s">
        <v>421</v>
      </c>
    </row>
    <row r="76" spans="1:16" ht="12.75" customHeight="1" thickBot="1">
      <c r="A76" s="20" t="str">
        <f t="shared" si="12"/>
        <v>BAVM 186 </v>
      </c>
      <c r="B76" s="28" t="str">
        <f t="shared" si="13"/>
        <v>II</v>
      </c>
      <c r="C76" s="20">
        <f t="shared" si="14"/>
        <v>54176.405200000001</v>
      </c>
      <c r="D76" s="26" t="str">
        <f t="shared" si="15"/>
        <v>vis</v>
      </c>
      <c r="E76" s="105">
        <f>VLOOKUP(C76,Active!C$21:E$972,3,FALSE)</f>
        <v>9805.5655699935487</v>
      </c>
      <c r="F76" s="28" t="s">
        <v>128</v>
      </c>
      <c r="G76" s="26" t="str">
        <f t="shared" si="16"/>
        <v>54176.4052</v>
      </c>
      <c r="H76" s="20">
        <f t="shared" si="17"/>
        <v>4119.5</v>
      </c>
      <c r="I76" s="106" t="s">
        <v>429</v>
      </c>
      <c r="J76" s="107" t="s">
        <v>430</v>
      </c>
      <c r="K76" s="106" t="s">
        <v>431</v>
      </c>
      <c r="L76" s="106" t="s">
        <v>409</v>
      </c>
      <c r="M76" s="107" t="s">
        <v>373</v>
      </c>
      <c r="N76" s="107" t="s">
        <v>339</v>
      </c>
      <c r="O76" s="108" t="s">
        <v>340</v>
      </c>
      <c r="P76" s="109" t="s">
        <v>432</v>
      </c>
    </row>
    <row r="77" spans="1:16" ht="12.75" customHeight="1" thickBot="1">
      <c r="A77" s="20" t="str">
        <f t="shared" si="12"/>
        <v>BAVM 186 </v>
      </c>
      <c r="B77" s="28" t="str">
        <f t="shared" si="13"/>
        <v>I</v>
      </c>
      <c r="C77" s="20">
        <f t="shared" si="14"/>
        <v>54187.594499999999</v>
      </c>
      <c r="D77" s="26" t="str">
        <f t="shared" si="15"/>
        <v>vis</v>
      </c>
      <c r="E77" s="105">
        <f>VLOOKUP(C77,Active!C$21:E$972,3,FALSE)</f>
        <v>9833.0636193284754</v>
      </c>
      <c r="F77" s="28" t="s">
        <v>128</v>
      </c>
      <c r="G77" s="26" t="str">
        <f t="shared" si="16"/>
        <v>54187.5945</v>
      </c>
      <c r="H77" s="20">
        <f t="shared" si="17"/>
        <v>4147</v>
      </c>
      <c r="I77" s="106" t="s">
        <v>433</v>
      </c>
      <c r="J77" s="107" t="s">
        <v>434</v>
      </c>
      <c r="K77" s="106" t="s">
        <v>435</v>
      </c>
      <c r="L77" s="106" t="s">
        <v>436</v>
      </c>
      <c r="M77" s="107" t="s">
        <v>373</v>
      </c>
      <c r="N77" s="107" t="s">
        <v>339</v>
      </c>
      <c r="O77" s="108" t="s">
        <v>340</v>
      </c>
      <c r="P77" s="109" t="s">
        <v>432</v>
      </c>
    </row>
    <row r="78" spans="1:16" ht="12.75" customHeight="1" thickBot="1">
      <c r="A78" s="20" t="str">
        <f t="shared" si="12"/>
        <v> BBS 133 (=IBVS 5781) </v>
      </c>
      <c r="B78" s="28" t="str">
        <f t="shared" si="13"/>
        <v>II</v>
      </c>
      <c r="C78" s="20">
        <f t="shared" si="14"/>
        <v>54200.4087</v>
      </c>
      <c r="D78" s="26" t="str">
        <f t="shared" si="15"/>
        <v>vis</v>
      </c>
      <c r="E78" s="105">
        <f>VLOOKUP(C78,Active!C$21:E$972,3,FALSE)</f>
        <v>9864.5549104537185</v>
      </c>
      <c r="F78" s="28" t="s">
        <v>128</v>
      </c>
      <c r="G78" s="26" t="str">
        <f t="shared" si="16"/>
        <v>54200.4087</v>
      </c>
      <c r="H78" s="20">
        <f t="shared" si="17"/>
        <v>4178.5</v>
      </c>
      <c r="I78" s="106" t="s">
        <v>437</v>
      </c>
      <c r="J78" s="107" t="s">
        <v>438</v>
      </c>
      <c r="K78" s="106" t="s">
        <v>439</v>
      </c>
      <c r="L78" s="106" t="s">
        <v>440</v>
      </c>
      <c r="M78" s="107" t="s">
        <v>373</v>
      </c>
      <c r="N78" s="107" t="s">
        <v>128</v>
      </c>
      <c r="O78" s="108" t="s">
        <v>420</v>
      </c>
      <c r="P78" s="108" t="s">
        <v>441</v>
      </c>
    </row>
    <row r="79" spans="1:16" ht="12.75" customHeight="1" thickBot="1">
      <c r="A79" s="20" t="str">
        <f t="shared" si="12"/>
        <v>IBVS 5894 </v>
      </c>
      <c r="B79" s="28" t="str">
        <f t="shared" si="13"/>
        <v>I</v>
      </c>
      <c r="C79" s="20">
        <f t="shared" si="14"/>
        <v>54887.897199999999</v>
      </c>
      <c r="D79" s="26" t="str">
        <f t="shared" si="15"/>
        <v>vis</v>
      </c>
      <c r="E79" s="105">
        <f>VLOOKUP(C79,Active!C$21:E$972,3,FALSE)</f>
        <v>11554.079071053355</v>
      </c>
      <c r="F79" s="28" t="s">
        <v>128</v>
      </c>
      <c r="G79" s="26" t="str">
        <f t="shared" si="16"/>
        <v>54887.8972</v>
      </c>
      <c r="H79" s="20">
        <f t="shared" si="17"/>
        <v>5868</v>
      </c>
      <c r="I79" s="106" t="s">
        <v>442</v>
      </c>
      <c r="J79" s="107" t="s">
        <v>443</v>
      </c>
      <c r="K79" s="106" t="s">
        <v>444</v>
      </c>
      <c r="L79" s="106" t="s">
        <v>445</v>
      </c>
      <c r="M79" s="107" t="s">
        <v>373</v>
      </c>
      <c r="N79" s="107" t="s">
        <v>128</v>
      </c>
      <c r="O79" s="108" t="s">
        <v>318</v>
      </c>
      <c r="P79" s="109" t="s">
        <v>446</v>
      </c>
    </row>
    <row r="80" spans="1:16" ht="12.75" customHeight="1" thickBot="1">
      <c r="A80" s="20" t="str">
        <f t="shared" si="12"/>
        <v>BAVM 209 </v>
      </c>
      <c r="B80" s="28" t="str">
        <f t="shared" si="13"/>
        <v>II</v>
      </c>
      <c r="C80" s="20">
        <f t="shared" si="14"/>
        <v>54908.448700000001</v>
      </c>
      <c r="D80" s="26" t="str">
        <f t="shared" si="15"/>
        <v>vis</v>
      </c>
      <c r="E80" s="105">
        <f>VLOOKUP(C80,Active!C$21:E$972,3,FALSE)</f>
        <v>11604.58501520597</v>
      </c>
      <c r="F80" s="28" t="s">
        <v>128</v>
      </c>
      <c r="G80" s="26" t="str">
        <f t="shared" si="16"/>
        <v>54908.4487</v>
      </c>
      <c r="H80" s="20">
        <f t="shared" si="17"/>
        <v>5918.5</v>
      </c>
      <c r="I80" s="106" t="s">
        <v>447</v>
      </c>
      <c r="J80" s="107" t="s">
        <v>448</v>
      </c>
      <c r="K80" s="106" t="s">
        <v>449</v>
      </c>
      <c r="L80" s="106" t="s">
        <v>450</v>
      </c>
      <c r="M80" s="107" t="s">
        <v>373</v>
      </c>
      <c r="N80" s="107" t="s">
        <v>339</v>
      </c>
      <c r="O80" s="108" t="s">
        <v>340</v>
      </c>
      <c r="P80" s="109" t="s">
        <v>451</v>
      </c>
    </row>
    <row r="81" spans="1:16" ht="12.75" customHeight="1" thickBot="1">
      <c r="A81" s="20" t="str">
        <f t="shared" si="12"/>
        <v>BAVM 209 </v>
      </c>
      <c r="B81" s="28" t="str">
        <f t="shared" si="13"/>
        <v>I</v>
      </c>
      <c r="C81" s="20">
        <f t="shared" si="14"/>
        <v>54908.650800000003</v>
      </c>
      <c r="D81" s="26" t="str">
        <f t="shared" si="15"/>
        <v>vis</v>
      </c>
      <c r="E81" s="105">
        <f>VLOOKUP(C81,Active!C$21:E$972,3,FALSE)</f>
        <v>11605.081682179834</v>
      </c>
      <c r="F81" s="28" t="s">
        <v>128</v>
      </c>
      <c r="G81" s="26" t="str">
        <f t="shared" si="16"/>
        <v>54908.6508</v>
      </c>
      <c r="H81" s="20">
        <f t="shared" si="17"/>
        <v>5919</v>
      </c>
      <c r="I81" s="106" t="s">
        <v>452</v>
      </c>
      <c r="J81" s="107" t="s">
        <v>453</v>
      </c>
      <c r="K81" s="106" t="s">
        <v>454</v>
      </c>
      <c r="L81" s="106" t="s">
        <v>455</v>
      </c>
      <c r="M81" s="107" t="s">
        <v>373</v>
      </c>
      <c r="N81" s="107" t="s">
        <v>339</v>
      </c>
      <c r="O81" s="108" t="s">
        <v>340</v>
      </c>
      <c r="P81" s="109" t="s">
        <v>451</v>
      </c>
    </row>
    <row r="82" spans="1:16" ht="12.75" customHeight="1" thickBot="1">
      <c r="A82" s="20" t="str">
        <f t="shared" si="12"/>
        <v>BAVM 234 </v>
      </c>
      <c r="B82" s="28" t="str">
        <f t="shared" si="13"/>
        <v>I</v>
      </c>
      <c r="C82" s="20">
        <f t="shared" si="14"/>
        <v>54909.464800000002</v>
      </c>
      <c r="D82" s="26" t="str">
        <f t="shared" si="15"/>
        <v>vis</v>
      </c>
      <c r="E82" s="105">
        <f>VLOOKUP(C82,Active!C$21:E$972,3,FALSE)</f>
        <v>11607.082112247721</v>
      </c>
      <c r="F82" s="28" t="s">
        <v>128</v>
      </c>
      <c r="G82" s="26" t="str">
        <f t="shared" si="16"/>
        <v>54909.4648</v>
      </c>
      <c r="H82" s="20">
        <f t="shared" si="17"/>
        <v>5921</v>
      </c>
      <c r="I82" s="106" t="s">
        <v>456</v>
      </c>
      <c r="J82" s="107" t="s">
        <v>457</v>
      </c>
      <c r="K82" s="106" t="s">
        <v>458</v>
      </c>
      <c r="L82" s="106" t="s">
        <v>459</v>
      </c>
      <c r="M82" s="107" t="s">
        <v>373</v>
      </c>
      <c r="N82" s="107" t="s">
        <v>267</v>
      </c>
      <c r="O82" s="108" t="s">
        <v>460</v>
      </c>
      <c r="P82" s="109" t="s">
        <v>461</v>
      </c>
    </row>
    <row r="83" spans="1:16" ht="12.75" customHeight="1" thickBot="1">
      <c r="A83" s="20" t="str">
        <f t="shared" si="12"/>
        <v>IBVS 5894 </v>
      </c>
      <c r="B83" s="28" t="str">
        <f t="shared" si="13"/>
        <v>II</v>
      </c>
      <c r="C83" s="20">
        <f t="shared" si="14"/>
        <v>54957.685299999997</v>
      </c>
      <c r="D83" s="26" t="str">
        <f t="shared" si="15"/>
        <v>vis</v>
      </c>
      <c r="E83" s="105">
        <f>VLOOKUP(C83,Active!C$21:E$972,3,FALSE)</f>
        <v>11725.585475992986</v>
      </c>
      <c r="F83" s="28" t="s">
        <v>128</v>
      </c>
      <c r="G83" s="26" t="str">
        <f t="shared" si="16"/>
        <v>54957.6853</v>
      </c>
      <c r="H83" s="20">
        <f t="shared" si="17"/>
        <v>6039.5</v>
      </c>
      <c r="I83" s="106" t="s">
        <v>462</v>
      </c>
      <c r="J83" s="107" t="s">
        <v>463</v>
      </c>
      <c r="K83" s="106" t="s">
        <v>464</v>
      </c>
      <c r="L83" s="106" t="s">
        <v>465</v>
      </c>
      <c r="M83" s="107" t="s">
        <v>373</v>
      </c>
      <c r="N83" s="107" t="s">
        <v>128</v>
      </c>
      <c r="O83" s="108" t="s">
        <v>318</v>
      </c>
      <c r="P83" s="109" t="s">
        <v>446</v>
      </c>
    </row>
    <row r="84" spans="1:16" ht="12.75" customHeight="1" thickBot="1">
      <c r="A84" s="20" t="str">
        <f t="shared" si="12"/>
        <v>OEJV 0160 </v>
      </c>
      <c r="B84" s="28" t="str">
        <f t="shared" si="13"/>
        <v>I</v>
      </c>
      <c r="C84" s="20">
        <f t="shared" si="14"/>
        <v>55619.536139999997</v>
      </c>
      <c r="D84" s="26" t="str">
        <f t="shared" si="15"/>
        <v>vis</v>
      </c>
      <c r="E84" s="105">
        <f>VLOOKUP(C84,Active!C$21:E$972,3,FALSE)</f>
        <v>13352.104297606968</v>
      </c>
      <c r="F84" s="28" t="s">
        <v>128</v>
      </c>
      <c r="G84" s="26" t="str">
        <f t="shared" si="16"/>
        <v>55619.53614</v>
      </c>
      <c r="H84" s="20">
        <f t="shared" si="17"/>
        <v>7666</v>
      </c>
      <c r="I84" s="106" t="s">
        <v>472</v>
      </c>
      <c r="J84" s="107" t="s">
        <v>473</v>
      </c>
      <c r="K84" s="106" t="s">
        <v>474</v>
      </c>
      <c r="L84" s="106" t="s">
        <v>475</v>
      </c>
      <c r="M84" s="107" t="s">
        <v>373</v>
      </c>
      <c r="N84" s="107" t="s">
        <v>103</v>
      </c>
      <c r="O84" s="108" t="s">
        <v>476</v>
      </c>
      <c r="P84" s="109" t="s">
        <v>477</v>
      </c>
    </row>
    <row r="85" spans="1:16" ht="12.75" customHeight="1" thickBot="1">
      <c r="A85" s="20" t="str">
        <f t="shared" si="12"/>
        <v>BAVM 220 </v>
      </c>
      <c r="B85" s="28" t="str">
        <f t="shared" si="13"/>
        <v>I</v>
      </c>
      <c r="C85" s="20">
        <f t="shared" si="14"/>
        <v>55624.419099999999</v>
      </c>
      <c r="D85" s="26" t="str">
        <f t="shared" si="15"/>
        <v>vis</v>
      </c>
      <c r="E85" s="105">
        <f>VLOOKUP(C85,Active!C$21:E$972,3,FALSE)</f>
        <v>13364.104322182282</v>
      </c>
      <c r="F85" s="28" t="s">
        <v>128</v>
      </c>
      <c r="G85" s="26" t="str">
        <f t="shared" si="16"/>
        <v>55624.4191</v>
      </c>
      <c r="H85" s="20">
        <f t="shared" si="17"/>
        <v>7678</v>
      </c>
      <c r="I85" s="106" t="s">
        <v>478</v>
      </c>
      <c r="J85" s="107" t="s">
        <v>479</v>
      </c>
      <c r="K85" s="106" t="s">
        <v>480</v>
      </c>
      <c r="L85" s="106" t="s">
        <v>481</v>
      </c>
      <c r="M85" s="107" t="s">
        <v>373</v>
      </c>
      <c r="N85" s="107" t="s">
        <v>339</v>
      </c>
      <c r="O85" s="108" t="s">
        <v>340</v>
      </c>
      <c r="P85" s="109" t="s">
        <v>482</v>
      </c>
    </row>
    <row r="86" spans="1:16" ht="12.75" customHeight="1" thickBot="1">
      <c r="A86" s="20" t="str">
        <f t="shared" si="12"/>
        <v>BAVM 220 </v>
      </c>
      <c r="B86" s="28" t="str">
        <f t="shared" si="13"/>
        <v>II</v>
      </c>
      <c r="C86" s="20">
        <f t="shared" si="14"/>
        <v>55624.623299999999</v>
      </c>
      <c r="D86" s="26" t="str">
        <f t="shared" si="15"/>
        <v>vis</v>
      </c>
      <c r="E86" s="105">
        <f>VLOOKUP(C86,Active!C$21:E$972,3,FALSE)</f>
        <v>13364.606149970812</v>
      </c>
      <c r="F86" s="28" t="s">
        <v>128</v>
      </c>
      <c r="G86" s="26" t="str">
        <f t="shared" si="16"/>
        <v>55624.6233</v>
      </c>
      <c r="H86" s="20">
        <f t="shared" si="17"/>
        <v>7678.5</v>
      </c>
      <c r="I86" s="106" t="s">
        <v>483</v>
      </c>
      <c r="J86" s="107" t="s">
        <v>484</v>
      </c>
      <c r="K86" s="106" t="s">
        <v>485</v>
      </c>
      <c r="L86" s="106" t="s">
        <v>486</v>
      </c>
      <c r="M86" s="107" t="s">
        <v>373</v>
      </c>
      <c r="N86" s="107" t="s">
        <v>339</v>
      </c>
      <c r="O86" s="108" t="s">
        <v>340</v>
      </c>
      <c r="P86" s="109" t="s">
        <v>482</v>
      </c>
    </row>
    <row r="87" spans="1:16" ht="12.75" customHeight="1" thickBot="1">
      <c r="A87" s="20" t="str">
        <f t="shared" si="12"/>
        <v>OEJV 0160 </v>
      </c>
      <c r="B87" s="28" t="str">
        <f t="shared" si="13"/>
        <v>II</v>
      </c>
      <c r="C87" s="20">
        <f t="shared" si="14"/>
        <v>55625.437080000003</v>
      </c>
      <c r="D87" s="26" t="str">
        <f t="shared" si="15"/>
        <v>vis</v>
      </c>
      <c r="E87" s="105">
        <f>VLOOKUP(C87,Active!C$21:E$972,3,FALSE)</f>
        <v>13366.606039381937</v>
      </c>
      <c r="F87" s="28" t="s">
        <v>128</v>
      </c>
      <c r="G87" s="26" t="str">
        <f t="shared" si="16"/>
        <v>55625.43708</v>
      </c>
      <c r="H87" s="20">
        <f t="shared" si="17"/>
        <v>7680.5</v>
      </c>
      <c r="I87" s="106" t="s">
        <v>487</v>
      </c>
      <c r="J87" s="107" t="s">
        <v>488</v>
      </c>
      <c r="K87" s="106" t="s">
        <v>489</v>
      </c>
      <c r="L87" s="106" t="s">
        <v>490</v>
      </c>
      <c r="M87" s="107" t="s">
        <v>373</v>
      </c>
      <c r="N87" s="107" t="s">
        <v>103</v>
      </c>
      <c r="O87" s="108" t="s">
        <v>476</v>
      </c>
      <c r="P87" s="109" t="s">
        <v>477</v>
      </c>
    </row>
    <row r="88" spans="1:16" ht="12.75" customHeight="1" thickBot="1">
      <c r="A88" s="20" t="str">
        <f t="shared" si="12"/>
        <v>IBVS 5992 </v>
      </c>
      <c r="B88" s="28" t="str">
        <f t="shared" si="13"/>
        <v>II</v>
      </c>
      <c r="C88" s="20">
        <f t="shared" si="14"/>
        <v>55629.912199999999</v>
      </c>
      <c r="D88" s="26" t="str">
        <f t="shared" si="15"/>
        <v>vis</v>
      </c>
      <c r="E88" s="105">
        <f>VLOOKUP(C88,Active!C$21:E$972,3,FALSE)</f>
        <v>13377.603784597421</v>
      </c>
      <c r="F88" s="28" t="s">
        <v>128</v>
      </c>
      <c r="G88" s="26" t="str">
        <f t="shared" si="16"/>
        <v>55629.9122</v>
      </c>
      <c r="H88" s="20">
        <f t="shared" si="17"/>
        <v>7691.5</v>
      </c>
      <c r="I88" s="106" t="s">
        <v>491</v>
      </c>
      <c r="J88" s="107" t="s">
        <v>492</v>
      </c>
      <c r="K88" s="106" t="s">
        <v>493</v>
      </c>
      <c r="L88" s="106" t="s">
        <v>494</v>
      </c>
      <c r="M88" s="107" t="s">
        <v>373</v>
      </c>
      <c r="N88" s="107" t="s">
        <v>128</v>
      </c>
      <c r="O88" s="108" t="s">
        <v>318</v>
      </c>
      <c r="P88" s="109" t="s">
        <v>495</v>
      </c>
    </row>
    <row r="89" spans="1:16" ht="12.75" customHeight="1" thickBot="1">
      <c r="A89" s="20" t="str">
        <f t="shared" si="12"/>
        <v>IBVS 5992 </v>
      </c>
      <c r="B89" s="28" t="str">
        <f t="shared" si="13"/>
        <v>I</v>
      </c>
      <c r="C89" s="20">
        <f t="shared" si="14"/>
        <v>55630.931299999997</v>
      </c>
      <c r="D89" s="26" t="str">
        <f t="shared" si="15"/>
        <v>vis</v>
      </c>
      <c r="E89" s="105">
        <f>VLOOKUP(C89,Active!C$21:E$972,3,FALSE)</f>
        <v>13380.108254231549</v>
      </c>
      <c r="F89" s="28" t="s">
        <v>128</v>
      </c>
      <c r="G89" s="26" t="str">
        <f t="shared" si="16"/>
        <v>55630.9313</v>
      </c>
      <c r="H89" s="20">
        <f t="shared" si="17"/>
        <v>7694</v>
      </c>
      <c r="I89" s="106" t="s">
        <v>496</v>
      </c>
      <c r="J89" s="107" t="s">
        <v>497</v>
      </c>
      <c r="K89" s="106" t="s">
        <v>498</v>
      </c>
      <c r="L89" s="106" t="s">
        <v>499</v>
      </c>
      <c r="M89" s="107" t="s">
        <v>373</v>
      </c>
      <c r="N89" s="107" t="s">
        <v>128</v>
      </c>
      <c r="O89" s="108" t="s">
        <v>318</v>
      </c>
      <c r="P89" s="109" t="s">
        <v>495</v>
      </c>
    </row>
    <row r="90" spans="1:16" ht="12.75" customHeight="1" thickBot="1">
      <c r="A90" s="20" t="str">
        <f t="shared" si="12"/>
        <v>OEJV 0160 </v>
      </c>
      <c r="B90" s="28" t="str">
        <f t="shared" si="13"/>
        <v>I</v>
      </c>
      <c r="C90" s="20">
        <f t="shared" si="14"/>
        <v>55672.440949999997</v>
      </c>
      <c r="D90" s="26" t="str">
        <f t="shared" si="15"/>
        <v>vis</v>
      </c>
      <c r="E90" s="105">
        <f>VLOOKUP(C90,Active!C$21:E$972,3,FALSE)</f>
        <v>13482.11949743494</v>
      </c>
      <c r="F90" s="28" t="s">
        <v>128</v>
      </c>
      <c r="G90" s="26" t="str">
        <f t="shared" si="16"/>
        <v>55672.44095</v>
      </c>
      <c r="H90" s="20">
        <f t="shared" si="17"/>
        <v>7796</v>
      </c>
      <c r="I90" s="106" t="s">
        <v>500</v>
      </c>
      <c r="J90" s="107" t="s">
        <v>501</v>
      </c>
      <c r="K90" s="106" t="s">
        <v>502</v>
      </c>
      <c r="L90" s="106" t="s">
        <v>503</v>
      </c>
      <c r="M90" s="107" t="s">
        <v>373</v>
      </c>
      <c r="N90" s="107" t="s">
        <v>68</v>
      </c>
      <c r="O90" s="108" t="s">
        <v>504</v>
      </c>
      <c r="P90" s="109" t="s">
        <v>477</v>
      </c>
    </row>
    <row r="91" spans="1:16" ht="12.75" customHeight="1" thickBot="1">
      <c r="A91" s="20" t="str">
        <f t="shared" si="12"/>
        <v>BAVM 231 </v>
      </c>
      <c r="B91" s="28" t="str">
        <f t="shared" si="13"/>
        <v>II</v>
      </c>
      <c r="C91" s="20">
        <f t="shared" si="14"/>
        <v>55686.475899999998</v>
      </c>
      <c r="D91" s="26" t="str">
        <f t="shared" si="15"/>
        <v>vis</v>
      </c>
      <c r="E91" s="105">
        <f>VLOOKUP(C91,Active!C$21:E$972,3,FALSE)</f>
        <v>13516.61081927932</v>
      </c>
      <c r="F91" s="28" t="s">
        <v>128</v>
      </c>
      <c r="G91" s="26" t="str">
        <f t="shared" si="16"/>
        <v>55686.4759</v>
      </c>
      <c r="H91" s="20">
        <f t="shared" si="17"/>
        <v>7830.5</v>
      </c>
      <c r="I91" s="106" t="s">
        <v>511</v>
      </c>
      <c r="J91" s="107" t="s">
        <v>512</v>
      </c>
      <c r="K91" s="106" t="s">
        <v>513</v>
      </c>
      <c r="L91" s="106" t="s">
        <v>514</v>
      </c>
      <c r="M91" s="107" t="s">
        <v>373</v>
      </c>
      <c r="N91" s="107" t="s">
        <v>267</v>
      </c>
      <c r="O91" s="108" t="s">
        <v>515</v>
      </c>
      <c r="P91" s="109" t="s">
        <v>516</v>
      </c>
    </row>
    <row r="92" spans="1:16" ht="12.75" customHeight="1" thickBot="1">
      <c r="A92" s="20" t="str">
        <f t="shared" si="12"/>
        <v>IBVS 6029 </v>
      </c>
      <c r="B92" s="28" t="str">
        <f t="shared" si="13"/>
        <v>II</v>
      </c>
      <c r="C92" s="20">
        <f t="shared" si="14"/>
        <v>55990.847399999999</v>
      </c>
      <c r="D92" s="26" t="str">
        <f t="shared" si="15"/>
        <v>vis</v>
      </c>
      <c r="E92" s="105">
        <f>VLOOKUP(C92,Active!C$21:E$972,3,FALSE)</f>
        <v>14264.613153933578</v>
      </c>
      <c r="F92" s="28" t="s">
        <v>128</v>
      </c>
      <c r="G92" s="26" t="str">
        <f t="shared" si="16"/>
        <v>55990.8474</v>
      </c>
      <c r="H92" s="20">
        <f t="shared" si="17"/>
        <v>8578.5</v>
      </c>
      <c r="I92" s="106" t="s">
        <v>517</v>
      </c>
      <c r="J92" s="107" t="s">
        <v>518</v>
      </c>
      <c r="K92" s="106" t="s">
        <v>519</v>
      </c>
      <c r="L92" s="106" t="s">
        <v>520</v>
      </c>
      <c r="M92" s="107" t="s">
        <v>373</v>
      </c>
      <c r="N92" s="107" t="s">
        <v>128</v>
      </c>
      <c r="O92" s="108" t="s">
        <v>318</v>
      </c>
      <c r="P92" s="109" t="s">
        <v>521</v>
      </c>
    </row>
    <row r="93" spans="1:16" ht="12.75" customHeight="1" thickBot="1">
      <c r="A93" s="20" t="str">
        <f t="shared" si="12"/>
        <v>BAVM 228 </v>
      </c>
      <c r="B93" s="28" t="str">
        <f t="shared" si="13"/>
        <v>I</v>
      </c>
      <c r="C93" s="20">
        <f t="shared" si="14"/>
        <v>56008.550900000002</v>
      </c>
      <c r="D93" s="26" t="str">
        <f t="shared" si="15"/>
        <v>vis</v>
      </c>
      <c r="E93" s="105">
        <f>VLOOKUP(C93,Active!C$21:E$972,3,FALSE)</f>
        <v>14308.120050379383</v>
      </c>
      <c r="F93" s="28" t="s">
        <v>128</v>
      </c>
      <c r="G93" s="26" t="str">
        <f t="shared" si="16"/>
        <v>56008.5509</v>
      </c>
      <c r="H93" s="20">
        <f t="shared" si="17"/>
        <v>8622</v>
      </c>
      <c r="I93" s="106" t="s">
        <v>522</v>
      </c>
      <c r="J93" s="107" t="s">
        <v>523</v>
      </c>
      <c r="K93" s="106" t="s">
        <v>524</v>
      </c>
      <c r="L93" s="106" t="s">
        <v>372</v>
      </c>
      <c r="M93" s="107" t="s">
        <v>373</v>
      </c>
      <c r="N93" s="107" t="s">
        <v>339</v>
      </c>
      <c r="O93" s="108" t="s">
        <v>340</v>
      </c>
      <c r="P93" s="109" t="s">
        <v>525</v>
      </c>
    </row>
    <row r="94" spans="1:16" ht="12.75" customHeight="1" thickBot="1">
      <c r="A94" s="20" t="str">
        <f t="shared" si="12"/>
        <v>OEJV 0160 </v>
      </c>
      <c r="B94" s="28" t="str">
        <f t="shared" si="13"/>
        <v>I</v>
      </c>
      <c r="C94" s="20">
        <f t="shared" si="14"/>
        <v>56011.398979999998</v>
      </c>
      <c r="D94" s="26" t="str">
        <f t="shared" si="15"/>
        <v>vis</v>
      </c>
      <c r="E94" s="105">
        <f>VLOOKUP(C94,Active!C$21:E$972,3,FALSE)</f>
        <v>14315.119294688653</v>
      </c>
      <c r="F94" s="28" t="s">
        <v>128</v>
      </c>
      <c r="G94" s="26" t="str">
        <f t="shared" si="16"/>
        <v>56011.39898</v>
      </c>
      <c r="H94" s="20">
        <f t="shared" si="17"/>
        <v>8629</v>
      </c>
      <c r="I94" s="106" t="s">
        <v>526</v>
      </c>
      <c r="J94" s="107" t="s">
        <v>527</v>
      </c>
      <c r="K94" s="106" t="s">
        <v>528</v>
      </c>
      <c r="L94" s="106" t="s">
        <v>529</v>
      </c>
      <c r="M94" s="107" t="s">
        <v>373</v>
      </c>
      <c r="N94" s="107" t="s">
        <v>103</v>
      </c>
      <c r="O94" s="108" t="s">
        <v>476</v>
      </c>
      <c r="P94" s="109" t="s">
        <v>477</v>
      </c>
    </row>
    <row r="95" spans="1:16" ht="12.75" customHeight="1" thickBot="1">
      <c r="A95" s="20" t="str">
        <f t="shared" si="12"/>
        <v>IBVS 6029 </v>
      </c>
      <c r="B95" s="28" t="str">
        <f t="shared" si="13"/>
        <v>I</v>
      </c>
      <c r="C95" s="20">
        <f t="shared" si="14"/>
        <v>56051.683299999997</v>
      </c>
      <c r="D95" s="26" t="str">
        <f t="shared" si="15"/>
        <v>vis</v>
      </c>
      <c r="E95" s="105">
        <f>VLOOKUP(C95,Active!C$21:E$972,3,FALSE)</f>
        <v>14414.119251681863</v>
      </c>
      <c r="F95" s="28" t="s">
        <v>128</v>
      </c>
      <c r="G95" s="26" t="str">
        <f t="shared" si="16"/>
        <v>56051.6833</v>
      </c>
      <c r="H95" s="20">
        <f t="shared" si="17"/>
        <v>8728</v>
      </c>
      <c r="I95" s="106" t="s">
        <v>530</v>
      </c>
      <c r="J95" s="107" t="s">
        <v>531</v>
      </c>
      <c r="K95" s="106" t="s">
        <v>532</v>
      </c>
      <c r="L95" s="106" t="s">
        <v>459</v>
      </c>
      <c r="M95" s="107" t="s">
        <v>373</v>
      </c>
      <c r="N95" s="107" t="s">
        <v>128</v>
      </c>
      <c r="O95" s="108" t="s">
        <v>318</v>
      </c>
      <c r="P95" s="109" t="s">
        <v>521</v>
      </c>
    </row>
    <row r="96" spans="1:16" ht="12.75" customHeight="1" thickBot="1">
      <c r="A96" s="20" t="str">
        <f t="shared" si="12"/>
        <v>OEJV 0160 </v>
      </c>
      <c r="B96" s="28" t="str">
        <f t="shared" si="13"/>
        <v>I</v>
      </c>
      <c r="C96" s="20">
        <f t="shared" si="14"/>
        <v>56398.369789999997</v>
      </c>
      <c r="D96" s="26" t="str">
        <f t="shared" si="15"/>
        <v>vis</v>
      </c>
      <c r="E96" s="105">
        <f>VLOOKUP(C96,Active!C$21:E$972,3,FALSE)</f>
        <v>15266.111977390707</v>
      </c>
      <c r="F96" s="28" t="s">
        <v>128</v>
      </c>
      <c r="G96" s="26" t="str">
        <f t="shared" si="16"/>
        <v>56398.36979</v>
      </c>
      <c r="H96" s="20">
        <f t="shared" si="17"/>
        <v>9580</v>
      </c>
      <c r="I96" s="106" t="s">
        <v>533</v>
      </c>
      <c r="J96" s="107" t="s">
        <v>534</v>
      </c>
      <c r="K96" s="106" t="s">
        <v>535</v>
      </c>
      <c r="L96" s="106" t="s">
        <v>536</v>
      </c>
      <c r="M96" s="107" t="s">
        <v>373</v>
      </c>
      <c r="N96" s="107" t="s">
        <v>103</v>
      </c>
      <c r="O96" s="108" t="s">
        <v>537</v>
      </c>
      <c r="P96" s="109" t="s">
        <v>477</v>
      </c>
    </row>
    <row r="97" spans="1:16" ht="12.75" customHeight="1" thickBot="1">
      <c r="A97" s="20" t="str">
        <f t="shared" si="12"/>
        <v>OEJV 0160 </v>
      </c>
      <c r="B97" s="28" t="str">
        <f t="shared" si="13"/>
        <v>I</v>
      </c>
      <c r="C97" s="20">
        <f t="shared" si="14"/>
        <v>56398.370040000002</v>
      </c>
      <c r="D97" s="26" t="str">
        <f t="shared" si="15"/>
        <v>vis</v>
      </c>
      <c r="E97" s="105">
        <f>VLOOKUP(C97,Active!C$21:E$972,3,FALSE)</f>
        <v>15266.112591773417</v>
      </c>
      <c r="F97" s="28" t="s">
        <v>128</v>
      </c>
      <c r="G97" s="26" t="str">
        <f t="shared" si="16"/>
        <v>56398.37004</v>
      </c>
      <c r="H97" s="20">
        <f t="shared" si="17"/>
        <v>9580</v>
      </c>
      <c r="I97" s="106" t="s">
        <v>538</v>
      </c>
      <c r="J97" s="107" t="s">
        <v>534</v>
      </c>
      <c r="K97" s="106" t="s">
        <v>535</v>
      </c>
      <c r="L97" s="106" t="s">
        <v>539</v>
      </c>
      <c r="M97" s="107" t="s">
        <v>373</v>
      </c>
      <c r="N97" s="107" t="s">
        <v>128</v>
      </c>
      <c r="O97" s="108" t="s">
        <v>537</v>
      </c>
      <c r="P97" s="109" t="s">
        <v>477</v>
      </c>
    </row>
    <row r="98" spans="1:16" ht="12.75" customHeight="1" thickBot="1">
      <c r="A98" s="20" t="str">
        <f t="shared" si="12"/>
        <v>OEJV 0160 </v>
      </c>
      <c r="B98" s="28" t="str">
        <f t="shared" si="13"/>
        <v>I</v>
      </c>
      <c r="C98" s="20">
        <f t="shared" si="14"/>
        <v>56398.378060000003</v>
      </c>
      <c r="D98" s="26" t="str">
        <f t="shared" si="15"/>
        <v>vis</v>
      </c>
      <c r="E98" s="105">
        <f>VLOOKUP(C98,Active!C$21:E$972,3,FALSE)</f>
        <v>15266.132301170403</v>
      </c>
      <c r="F98" s="28" t="s">
        <v>128</v>
      </c>
      <c r="G98" s="26" t="str">
        <f t="shared" si="16"/>
        <v>56398.37806</v>
      </c>
      <c r="H98" s="20">
        <f t="shared" si="17"/>
        <v>9580</v>
      </c>
      <c r="I98" s="106" t="s">
        <v>540</v>
      </c>
      <c r="J98" s="107" t="s">
        <v>541</v>
      </c>
      <c r="K98" s="106" t="s">
        <v>535</v>
      </c>
      <c r="L98" s="106" t="s">
        <v>542</v>
      </c>
      <c r="M98" s="107" t="s">
        <v>373</v>
      </c>
      <c r="N98" s="107" t="s">
        <v>25</v>
      </c>
      <c r="O98" s="108" t="s">
        <v>537</v>
      </c>
      <c r="P98" s="109" t="s">
        <v>477</v>
      </c>
    </row>
    <row r="99" spans="1:16" ht="12.75" customHeight="1" thickBot="1">
      <c r="A99" s="20" t="str">
        <f t="shared" si="12"/>
        <v>BAVM 239 </v>
      </c>
      <c r="B99" s="28" t="str">
        <f t="shared" si="13"/>
        <v>I</v>
      </c>
      <c r="C99" s="20">
        <f t="shared" si="14"/>
        <v>57066.537300000004</v>
      </c>
      <c r="D99" s="26" t="str">
        <f t="shared" si="15"/>
        <v>vis</v>
      </c>
      <c r="E99" s="105">
        <f>VLOOKUP(C99,Active!C$21:E$972,3,FALSE)</f>
        <v>16908.154210057452</v>
      </c>
      <c r="F99" s="28" t="s">
        <v>128</v>
      </c>
      <c r="G99" s="26" t="str">
        <f t="shared" si="16"/>
        <v>57066.5373</v>
      </c>
      <c r="H99" s="20">
        <f t="shared" si="17"/>
        <v>11222</v>
      </c>
      <c r="I99" s="106" t="s">
        <v>543</v>
      </c>
      <c r="J99" s="107" t="s">
        <v>544</v>
      </c>
      <c r="K99" s="106" t="s">
        <v>545</v>
      </c>
      <c r="L99" s="106" t="s">
        <v>465</v>
      </c>
      <c r="M99" s="107" t="s">
        <v>373</v>
      </c>
      <c r="N99" s="107" t="s">
        <v>267</v>
      </c>
      <c r="O99" s="108" t="s">
        <v>460</v>
      </c>
      <c r="P99" s="109" t="s">
        <v>546</v>
      </c>
    </row>
    <row r="100" spans="1:16" ht="12.75" customHeight="1" thickBot="1">
      <c r="A100" s="20" t="str">
        <f t="shared" si="12"/>
        <v> BBS 118 </v>
      </c>
      <c r="B100" s="28" t="str">
        <f t="shared" si="13"/>
        <v>I</v>
      </c>
      <c r="C100" s="20">
        <f t="shared" si="14"/>
        <v>50953.432000000001</v>
      </c>
      <c r="D100" s="26" t="str">
        <f t="shared" si="15"/>
        <v>vis</v>
      </c>
      <c r="E100" s="105">
        <f>VLOOKUP(C100,Active!C$21:E$972,3,FALSE)</f>
        <v>1885.0096765275082</v>
      </c>
      <c r="F100" s="28" t="s">
        <v>128</v>
      </c>
      <c r="G100" s="26" t="str">
        <f t="shared" si="16"/>
        <v>50953.432</v>
      </c>
      <c r="H100" s="20">
        <f t="shared" si="17"/>
        <v>-3801</v>
      </c>
      <c r="I100" s="106" t="s">
        <v>314</v>
      </c>
      <c r="J100" s="107" t="s">
        <v>315</v>
      </c>
      <c r="K100" s="106">
        <v>-3801</v>
      </c>
      <c r="L100" s="106" t="s">
        <v>316</v>
      </c>
      <c r="M100" s="107" t="s">
        <v>266</v>
      </c>
      <c r="N100" s="107" t="s">
        <v>317</v>
      </c>
      <c r="O100" s="108" t="s">
        <v>318</v>
      </c>
      <c r="P100" s="108" t="s">
        <v>319</v>
      </c>
    </row>
    <row r="101" spans="1:16" ht="12.75" customHeight="1" thickBot="1">
      <c r="A101" s="20" t="str">
        <f t="shared" si="12"/>
        <v> BBS 125 </v>
      </c>
      <c r="B101" s="28" t="str">
        <f t="shared" si="13"/>
        <v>I</v>
      </c>
      <c r="C101" s="20">
        <f t="shared" si="14"/>
        <v>51984.55</v>
      </c>
      <c r="D101" s="26" t="str">
        <f t="shared" si="15"/>
        <v>vis</v>
      </c>
      <c r="E101" s="105">
        <f>VLOOKUP(C101,Active!C$21:E$972,3,FALSE)</f>
        <v>4419.013915768136</v>
      </c>
      <c r="F101" s="28" t="s">
        <v>128</v>
      </c>
      <c r="G101" s="26" t="str">
        <f t="shared" si="16"/>
        <v>51984.550</v>
      </c>
      <c r="H101" s="20">
        <f t="shared" si="17"/>
        <v>-1267</v>
      </c>
      <c r="I101" s="106" t="s">
        <v>327</v>
      </c>
      <c r="J101" s="107" t="s">
        <v>328</v>
      </c>
      <c r="K101" s="106">
        <v>-1267</v>
      </c>
      <c r="L101" s="106" t="s">
        <v>329</v>
      </c>
      <c r="M101" s="107" t="s">
        <v>266</v>
      </c>
      <c r="N101" s="107" t="s">
        <v>317</v>
      </c>
      <c r="O101" s="108" t="s">
        <v>318</v>
      </c>
      <c r="P101" s="108" t="s">
        <v>330</v>
      </c>
    </row>
    <row r="102" spans="1:16" ht="12.75" customHeight="1" thickBot="1">
      <c r="A102" s="20" t="str">
        <f t="shared" si="12"/>
        <v> BBS 127 </v>
      </c>
      <c r="B102" s="28" t="str">
        <f t="shared" si="13"/>
        <v>I</v>
      </c>
      <c r="C102" s="20">
        <f t="shared" si="14"/>
        <v>52285.6682</v>
      </c>
      <c r="D102" s="26" t="str">
        <f t="shared" si="15"/>
        <v>vis</v>
      </c>
      <c r="E102" s="105">
        <f>VLOOKUP(C102,Active!C$21:E$972,3,FALSE)</f>
        <v>5159.0211654839777</v>
      </c>
      <c r="F102" s="28" t="s">
        <v>128</v>
      </c>
      <c r="G102" s="26" t="str">
        <f t="shared" si="16"/>
        <v>52285.6682</v>
      </c>
      <c r="H102" s="20">
        <f t="shared" si="17"/>
        <v>-527</v>
      </c>
      <c r="I102" s="106" t="s">
        <v>331</v>
      </c>
      <c r="J102" s="107" t="s">
        <v>332</v>
      </c>
      <c r="K102" s="106">
        <v>-527</v>
      </c>
      <c r="L102" s="106" t="s">
        <v>333</v>
      </c>
      <c r="M102" s="107" t="s">
        <v>266</v>
      </c>
      <c r="N102" s="107" t="s">
        <v>317</v>
      </c>
      <c r="O102" s="108" t="s">
        <v>334</v>
      </c>
      <c r="P102" s="108" t="s">
        <v>335</v>
      </c>
    </row>
    <row r="103" spans="1:16" ht="12.75" customHeight="1" thickBot="1">
      <c r="A103" s="20" t="str">
        <f t="shared" si="12"/>
        <v>IBVS 5741 </v>
      </c>
      <c r="B103" s="28" t="str">
        <f t="shared" si="13"/>
        <v>I</v>
      </c>
      <c r="C103" s="20">
        <f t="shared" si="14"/>
        <v>53451.4807</v>
      </c>
      <c r="D103" s="26" t="str">
        <f t="shared" si="15"/>
        <v>PE</v>
      </c>
      <c r="E103" s="105" t="e">
        <f>VLOOKUP(C103,Active!C$21:E$972,3,FALSE)</f>
        <v>#N/A</v>
      </c>
      <c r="F103" s="28" t="str">
        <f>LEFT(M103,1)</f>
        <v>E</v>
      </c>
      <c r="G103" s="26" t="str">
        <f t="shared" si="16"/>
        <v>53451.4807</v>
      </c>
      <c r="H103" s="20">
        <f t="shared" si="17"/>
        <v>2338</v>
      </c>
      <c r="I103" s="106" t="s">
        <v>400</v>
      </c>
      <c r="J103" s="107" t="s">
        <v>401</v>
      </c>
      <c r="K103" s="106" t="s">
        <v>402</v>
      </c>
      <c r="L103" s="106" t="s">
        <v>403</v>
      </c>
      <c r="M103" s="107" t="s">
        <v>266</v>
      </c>
      <c r="N103" s="107" t="s">
        <v>317</v>
      </c>
      <c r="O103" s="108" t="s">
        <v>404</v>
      </c>
      <c r="P103" s="109" t="s">
        <v>405</v>
      </c>
    </row>
    <row r="104" spans="1:16" ht="12.75" customHeight="1" thickBot="1">
      <c r="A104" s="20" t="str">
        <f t="shared" si="12"/>
        <v>VSB 44 </v>
      </c>
      <c r="B104" s="28" t="str">
        <f t="shared" si="13"/>
        <v>II</v>
      </c>
      <c r="C104" s="20">
        <f t="shared" si="14"/>
        <v>53469.995699999999</v>
      </c>
      <c r="D104" s="26" t="str">
        <f t="shared" si="15"/>
        <v>PE</v>
      </c>
      <c r="E104" s="105">
        <f>VLOOKUP(C104,Active!C$21:E$972,3,FALSE)</f>
        <v>8069.5424692040633</v>
      </c>
      <c r="F104" s="28" t="str">
        <f>LEFT(M104,1)</f>
        <v>E</v>
      </c>
      <c r="G104" s="26" t="str">
        <f t="shared" si="16"/>
        <v>53469.9957</v>
      </c>
      <c r="H104" s="20">
        <f t="shared" si="17"/>
        <v>2383.5</v>
      </c>
      <c r="I104" s="106" t="s">
        <v>406</v>
      </c>
      <c r="J104" s="107" t="s">
        <v>407</v>
      </c>
      <c r="K104" s="106" t="s">
        <v>408</v>
      </c>
      <c r="L104" s="106" t="s">
        <v>409</v>
      </c>
      <c r="M104" s="107" t="s">
        <v>266</v>
      </c>
      <c r="N104" s="107" t="s">
        <v>317</v>
      </c>
      <c r="O104" s="108" t="s">
        <v>410</v>
      </c>
      <c r="P104" s="109" t="s">
        <v>411</v>
      </c>
    </row>
    <row r="105" spans="1:16" ht="12.75" customHeight="1" thickBot="1">
      <c r="A105" s="20" t="str">
        <f t="shared" si="12"/>
        <v>VSB 44 </v>
      </c>
      <c r="B105" s="28" t="str">
        <f t="shared" si="13"/>
        <v>I</v>
      </c>
      <c r="C105" s="20">
        <f t="shared" si="14"/>
        <v>53470.1996</v>
      </c>
      <c r="D105" s="26" t="str">
        <f t="shared" si="15"/>
        <v>PE</v>
      </c>
      <c r="E105" s="105">
        <f>VLOOKUP(C105,Active!C$21:E$972,3,FALSE)</f>
        <v>8070.0435597333553</v>
      </c>
      <c r="F105" s="28" t="str">
        <f>LEFT(M105,1)</f>
        <v>E</v>
      </c>
      <c r="G105" s="26" t="str">
        <f t="shared" si="16"/>
        <v>53470.1996</v>
      </c>
      <c r="H105" s="20">
        <f t="shared" si="17"/>
        <v>2384</v>
      </c>
      <c r="I105" s="106" t="s">
        <v>412</v>
      </c>
      <c r="J105" s="107" t="s">
        <v>413</v>
      </c>
      <c r="K105" s="106" t="s">
        <v>414</v>
      </c>
      <c r="L105" s="106" t="s">
        <v>415</v>
      </c>
      <c r="M105" s="107" t="s">
        <v>266</v>
      </c>
      <c r="N105" s="107" t="s">
        <v>317</v>
      </c>
      <c r="O105" s="108" t="s">
        <v>410</v>
      </c>
      <c r="P105" s="109" t="s">
        <v>411</v>
      </c>
    </row>
    <row r="106" spans="1:16" ht="12.75" customHeight="1" thickBot="1">
      <c r="A106" s="20" t="str">
        <f t="shared" si="12"/>
        <v>VSB 46 </v>
      </c>
      <c r="B106" s="28" t="str">
        <f t="shared" si="13"/>
        <v>I</v>
      </c>
      <c r="C106" s="20">
        <f t="shared" si="14"/>
        <v>54134.288399999998</v>
      </c>
      <c r="D106" s="26" t="str">
        <f t="shared" si="15"/>
        <v>CCD</v>
      </c>
      <c r="E106" s="105">
        <f>VLOOKUP(C106,Active!C$21:E$972,3,FALSE)</f>
        <v>9702.0622369673983</v>
      </c>
      <c r="F106" s="28" t="str">
        <f>LEFT(M106,1)</f>
        <v>C</v>
      </c>
      <c r="G106" s="26" t="str">
        <f t="shared" si="16"/>
        <v>54134.2884</v>
      </c>
      <c r="H106" s="20">
        <f t="shared" si="17"/>
        <v>4016</v>
      </c>
      <c r="I106" s="106" t="s">
        <v>422</v>
      </c>
      <c r="J106" s="107" t="s">
        <v>423</v>
      </c>
      <c r="K106" s="106" t="s">
        <v>424</v>
      </c>
      <c r="L106" s="106" t="s">
        <v>425</v>
      </c>
      <c r="M106" s="107" t="s">
        <v>373</v>
      </c>
      <c r="N106" s="107" t="s">
        <v>426</v>
      </c>
      <c r="O106" s="108" t="s">
        <v>427</v>
      </c>
      <c r="P106" s="109" t="s">
        <v>428</v>
      </c>
    </row>
    <row r="107" spans="1:16" ht="12.75" customHeight="1" thickBot="1">
      <c r="A107" s="20" t="str">
        <f t="shared" si="12"/>
        <v>VSB 50 </v>
      </c>
      <c r="B107" s="28" t="str">
        <f t="shared" si="13"/>
        <v>II</v>
      </c>
      <c r="C107" s="20">
        <f t="shared" si="14"/>
        <v>54962.9807</v>
      </c>
      <c r="D107" s="26" t="str">
        <f t="shared" si="15"/>
        <v>vis</v>
      </c>
      <c r="E107" s="105">
        <f>VLOOKUP(C107,Active!C$21:E$972,3,FALSE)</f>
        <v>11738.599084569776</v>
      </c>
      <c r="F107" s="28" t="s">
        <v>128</v>
      </c>
      <c r="G107" s="26" t="str">
        <f t="shared" si="16"/>
        <v>54962.9807</v>
      </c>
      <c r="H107" s="20">
        <f t="shared" si="17"/>
        <v>6052.5</v>
      </c>
      <c r="I107" s="106" t="s">
        <v>466</v>
      </c>
      <c r="J107" s="107" t="s">
        <v>467</v>
      </c>
      <c r="K107" s="106" t="s">
        <v>468</v>
      </c>
      <c r="L107" s="106" t="s">
        <v>469</v>
      </c>
      <c r="M107" s="107" t="s">
        <v>373</v>
      </c>
      <c r="N107" s="107" t="s">
        <v>470</v>
      </c>
      <c r="O107" s="108" t="s">
        <v>427</v>
      </c>
      <c r="P107" s="109" t="s">
        <v>471</v>
      </c>
    </row>
    <row r="108" spans="1:16" ht="12.75" customHeight="1" thickBot="1">
      <c r="A108" s="20" t="str">
        <f t="shared" si="12"/>
        <v>BAVM 225 </v>
      </c>
      <c r="B108" s="28" t="str">
        <f t="shared" si="13"/>
        <v>I</v>
      </c>
      <c r="C108" s="20">
        <f t="shared" si="14"/>
        <v>55683.422299999998</v>
      </c>
      <c r="D108" s="26" t="str">
        <f t="shared" si="15"/>
        <v>vis</v>
      </c>
      <c r="E108" s="105">
        <f>VLOOKUP(C108,Active!C$21:E$972,3,FALSE)</f>
        <v>13509.106503240862</v>
      </c>
      <c r="F108" s="28" t="s">
        <v>128</v>
      </c>
      <c r="G108" s="26" t="str">
        <f t="shared" si="16"/>
        <v>55683.4223</v>
      </c>
      <c r="H108" s="20">
        <f t="shared" si="17"/>
        <v>7823</v>
      </c>
      <c r="I108" s="106" t="s">
        <v>505</v>
      </c>
      <c r="J108" s="107" t="s">
        <v>506</v>
      </c>
      <c r="K108" s="106" t="s">
        <v>507</v>
      </c>
      <c r="L108" s="106" t="s">
        <v>508</v>
      </c>
      <c r="M108" s="107" t="s">
        <v>373</v>
      </c>
      <c r="N108" s="107" t="s">
        <v>339</v>
      </c>
      <c r="O108" s="108" t="s">
        <v>509</v>
      </c>
      <c r="P108" s="109" t="s">
        <v>510</v>
      </c>
    </row>
    <row r="109" spans="1:16">
      <c r="B109" s="28"/>
      <c r="F109" s="28"/>
    </row>
    <row r="110" spans="1:16">
      <c r="B110" s="28"/>
      <c r="F110" s="28"/>
    </row>
    <row r="111" spans="1:16">
      <c r="B111" s="28"/>
      <c r="F111" s="28"/>
    </row>
    <row r="112" spans="1:16">
      <c r="B112" s="28"/>
      <c r="F112" s="28"/>
    </row>
    <row r="113" spans="2:6">
      <c r="B113" s="28"/>
      <c r="F113" s="28"/>
    </row>
    <row r="114" spans="2:6">
      <c r="B114" s="28"/>
      <c r="F114" s="28"/>
    </row>
    <row r="115" spans="2:6">
      <c r="B115" s="28"/>
      <c r="F115" s="28"/>
    </row>
    <row r="116" spans="2:6">
      <c r="B116" s="28"/>
      <c r="F116" s="28"/>
    </row>
    <row r="117" spans="2:6">
      <c r="B117" s="28"/>
      <c r="F117" s="28"/>
    </row>
    <row r="118" spans="2:6">
      <c r="B118" s="28"/>
      <c r="F118" s="28"/>
    </row>
    <row r="119" spans="2:6">
      <c r="B119" s="28"/>
      <c r="F119" s="28"/>
    </row>
    <row r="120" spans="2:6">
      <c r="B120" s="28"/>
      <c r="F120" s="28"/>
    </row>
    <row r="121" spans="2:6">
      <c r="B121" s="28"/>
      <c r="F121" s="28"/>
    </row>
    <row r="122" spans="2:6">
      <c r="B122" s="28"/>
      <c r="F122" s="28"/>
    </row>
    <row r="123" spans="2:6">
      <c r="B123" s="28"/>
      <c r="F123" s="28"/>
    </row>
    <row r="124" spans="2:6">
      <c r="B124" s="28"/>
      <c r="F124" s="28"/>
    </row>
    <row r="125" spans="2:6">
      <c r="B125" s="28"/>
      <c r="F125" s="28"/>
    </row>
    <row r="126" spans="2:6">
      <c r="B126" s="28"/>
      <c r="F126" s="28"/>
    </row>
    <row r="127" spans="2:6">
      <c r="B127" s="28"/>
      <c r="F127" s="28"/>
    </row>
    <row r="128" spans="2:6">
      <c r="B128" s="28"/>
      <c r="F128" s="28"/>
    </row>
    <row r="129" spans="2:6">
      <c r="B129" s="28"/>
      <c r="F129" s="28"/>
    </row>
    <row r="130" spans="2:6">
      <c r="B130" s="28"/>
      <c r="F130" s="28"/>
    </row>
    <row r="131" spans="2:6">
      <c r="B131" s="28"/>
      <c r="F131" s="28"/>
    </row>
    <row r="132" spans="2:6">
      <c r="B132" s="28"/>
      <c r="F132" s="28"/>
    </row>
    <row r="133" spans="2:6">
      <c r="B133" s="28"/>
      <c r="F133" s="28"/>
    </row>
    <row r="134" spans="2:6">
      <c r="B134" s="28"/>
      <c r="F134" s="28"/>
    </row>
    <row r="135" spans="2:6">
      <c r="B135" s="28"/>
      <c r="F135" s="28"/>
    </row>
    <row r="136" spans="2:6">
      <c r="B136" s="28"/>
      <c r="F136" s="28"/>
    </row>
    <row r="137" spans="2:6">
      <c r="B137" s="28"/>
      <c r="F137" s="28"/>
    </row>
    <row r="138" spans="2:6">
      <c r="B138" s="28"/>
      <c r="F138" s="28"/>
    </row>
    <row r="139" spans="2:6">
      <c r="B139" s="28"/>
      <c r="F139" s="28"/>
    </row>
    <row r="140" spans="2:6">
      <c r="B140" s="28"/>
      <c r="F140" s="28"/>
    </row>
    <row r="141" spans="2:6">
      <c r="B141" s="28"/>
      <c r="F141" s="28"/>
    </row>
    <row r="142" spans="2:6">
      <c r="B142" s="28"/>
      <c r="F142" s="28"/>
    </row>
    <row r="143" spans="2:6">
      <c r="B143" s="28"/>
      <c r="F143" s="28"/>
    </row>
    <row r="144" spans="2:6">
      <c r="B144" s="28"/>
      <c r="F144" s="28"/>
    </row>
    <row r="145" spans="2:6">
      <c r="B145" s="28"/>
      <c r="F145" s="28"/>
    </row>
    <row r="146" spans="2:6">
      <c r="B146" s="28"/>
      <c r="F146" s="28"/>
    </row>
    <row r="147" spans="2:6">
      <c r="B147" s="28"/>
      <c r="F147" s="28"/>
    </row>
    <row r="148" spans="2:6">
      <c r="B148" s="28"/>
      <c r="F148" s="28"/>
    </row>
    <row r="149" spans="2:6">
      <c r="B149" s="28"/>
      <c r="F149" s="28"/>
    </row>
    <row r="150" spans="2:6">
      <c r="B150" s="28"/>
      <c r="F150" s="28"/>
    </row>
    <row r="151" spans="2:6">
      <c r="B151" s="28"/>
      <c r="F151" s="28"/>
    </row>
    <row r="152" spans="2:6">
      <c r="B152" s="28"/>
      <c r="F152" s="28"/>
    </row>
    <row r="153" spans="2:6">
      <c r="B153" s="28"/>
      <c r="F153" s="28"/>
    </row>
    <row r="154" spans="2:6">
      <c r="B154" s="28"/>
      <c r="F154" s="28"/>
    </row>
    <row r="155" spans="2:6">
      <c r="B155" s="28"/>
      <c r="F155" s="28"/>
    </row>
    <row r="156" spans="2:6">
      <c r="B156" s="28"/>
      <c r="F156" s="28"/>
    </row>
    <row r="157" spans="2:6">
      <c r="B157" s="28"/>
      <c r="F157" s="28"/>
    </row>
    <row r="158" spans="2:6">
      <c r="B158" s="28"/>
      <c r="F158" s="28"/>
    </row>
    <row r="159" spans="2:6">
      <c r="B159" s="28"/>
      <c r="F159" s="28"/>
    </row>
    <row r="160" spans="2:6">
      <c r="B160" s="28"/>
      <c r="F160" s="28"/>
    </row>
    <row r="161" spans="2:6">
      <c r="B161" s="28"/>
      <c r="F161" s="28"/>
    </row>
    <row r="162" spans="2:6">
      <c r="B162" s="28"/>
      <c r="F162" s="28"/>
    </row>
    <row r="163" spans="2:6">
      <c r="B163" s="28"/>
      <c r="F163" s="28"/>
    </row>
    <row r="164" spans="2:6">
      <c r="B164" s="28"/>
      <c r="F164" s="28"/>
    </row>
    <row r="165" spans="2:6">
      <c r="B165" s="28"/>
      <c r="F165" s="28"/>
    </row>
    <row r="166" spans="2:6">
      <c r="B166" s="28"/>
      <c r="F166" s="28"/>
    </row>
    <row r="167" spans="2:6">
      <c r="B167" s="28"/>
      <c r="F167" s="28"/>
    </row>
    <row r="168" spans="2:6">
      <c r="B168" s="28"/>
      <c r="F168" s="28"/>
    </row>
    <row r="169" spans="2:6">
      <c r="B169" s="28"/>
      <c r="F169" s="28"/>
    </row>
    <row r="170" spans="2:6">
      <c r="B170" s="28"/>
      <c r="F170" s="28"/>
    </row>
    <row r="171" spans="2:6">
      <c r="B171" s="28"/>
      <c r="F171" s="28"/>
    </row>
    <row r="172" spans="2:6">
      <c r="B172" s="28"/>
      <c r="F172" s="28"/>
    </row>
    <row r="173" spans="2:6">
      <c r="B173" s="28"/>
      <c r="F173" s="28"/>
    </row>
    <row r="174" spans="2:6">
      <c r="B174" s="28"/>
      <c r="F174" s="28"/>
    </row>
    <row r="175" spans="2:6">
      <c r="B175" s="28"/>
      <c r="F175" s="28"/>
    </row>
    <row r="176" spans="2:6">
      <c r="B176" s="28"/>
      <c r="F176" s="28"/>
    </row>
    <row r="177" spans="2:6">
      <c r="B177" s="28"/>
      <c r="F177" s="28"/>
    </row>
    <row r="178" spans="2:6">
      <c r="B178" s="28"/>
      <c r="F178" s="28"/>
    </row>
    <row r="179" spans="2:6">
      <c r="B179" s="28"/>
      <c r="F179" s="28"/>
    </row>
    <row r="180" spans="2:6">
      <c r="B180" s="28"/>
      <c r="F180" s="28"/>
    </row>
    <row r="181" spans="2:6">
      <c r="B181" s="28"/>
      <c r="F181" s="28"/>
    </row>
    <row r="182" spans="2:6">
      <c r="B182" s="28"/>
      <c r="F182" s="28"/>
    </row>
    <row r="183" spans="2:6">
      <c r="B183" s="28"/>
      <c r="F183" s="28"/>
    </row>
    <row r="184" spans="2:6">
      <c r="B184" s="28"/>
      <c r="F184" s="28"/>
    </row>
    <row r="185" spans="2:6">
      <c r="B185" s="28"/>
      <c r="F185" s="28"/>
    </row>
    <row r="186" spans="2:6">
      <c r="B186" s="28"/>
      <c r="F186" s="28"/>
    </row>
    <row r="187" spans="2:6">
      <c r="B187" s="28"/>
      <c r="F187" s="28"/>
    </row>
    <row r="188" spans="2:6">
      <c r="B188" s="28"/>
      <c r="F188" s="28"/>
    </row>
    <row r="189" spans="2:6">
      <c r="B189" s="28"/>
      <c r="F189" s="28"/>
    </row>
    <row r="190" spans="2:6">
      <c r="B190" s="28"/>
      <c r="F190" s="28"/>
    </row>
    <row r="191" spans="2:6">
      <c r="B191" s="28"/>
      <c r="F191" s="28"/>
    </row>
    <row r="192" spans="2:6">
      <c r="B192" s="28"/>
      <c r="F192" s="28"/>
    </row>
    <row r="193" spans="2:6">
      <c r="B193" s="28"/>
      <c r="F193" s="28"/>
    </row>
    <row r="194" spans="2:6">
      <c r="B194" s="28"/>
      <c r="F194" s="28"/>
    </row>
    <row r="195" spans="2:6">
      <c r="B195" s="28"/>
      <c r="F195" s="28"/>
    </row>
    <row r="196" spans="2:6">
      <c r="B196" s="28"/>
      <c r="F196" s="28"/>
    </row>
    <row r="197" spans="2:6">
      <c r="B197" s="28"/>
      <c r="F197" s="28"/>
    </row>
    <row r="198" spans="2:6">
      <c r="B198" s="28"/>
      <c r="F198" s="28"/>
    </row>
    <row r="199" spans="2:6">
      <c r="B199" s="28"/>
      <c r="F199" s="28"/>
    </row>
    <row r="200" spans="2:6">
      <c r="B200" s="28"/>
      <c r="F200" s="28"/>
    </row>
    <row r="201" spans="2:6">
      <c r="B201" s="28"/>
      <c r="F201" s="28"/>
    </row>
    <row r="202" spans="2:6">
      <c r="B202" s="28"/>
      <c r="F202" s="28"/>
    </row>
    <row r="203" spans="2:6">
      <c r="B203" s="28"/>
      <c r="F203" s="28"/>
    </row>
    <row r="204" spans="2:6">
      <c r="B204" s="28"/>
      <c r="F204" s="28"/>
    </row>
    <row r="205" spans="2:6">
      <c r="B205" s="28"/>
      <c r="F205" s="28"/>
    </row>
    <row r="206" spans="2:6">
      <c r="B206" s="28"/>
      <c r="F206" s="28"/>
    </row>
    <row r="207" spans="2:6">
      <c r="B207" s="28"/>
      <c r="F207" s="28"/>
    </row>
    <row r="208" spans="2:6">
      <c r="B208" s="28"/>
      <c r="F208" s="28"/>
    </row>
    <row r="209" spans="2:6">
      <c r="B209" s="28"/>
      <c r="F209" s="28"/>
    </row>
    <row r="210" spans="2:6">
      <c r="B210" s="28"/>
      <c r="F210" s="28"/>
    </row>
    <row r="211" spans="2:6">
      <c r="B211" s="28"/>
      <c r="F211" s="28"/>
    </row>
    <row r="212" spans="2:6">
      <c r="B212" s="28"/>
      <c r="F212" s="28"/>
    </row>
    <row r="213" spans="2:6">
      <c r="B213" s="28"/>
      <c r="F213" s="28"/>
    </row>
    <row r="214" spans="2:6">
      <c r="B214" s="28"/>
      <c r="F214" s="28"/>
    </row>
    <row r="215" spans="2:6">
      <c r="B215" s="28"/>
      <c r="F215" s="28"/>
    </row>
    <row r="216" spans="2:6">
      <c r="B216" s="28"/>
      <c r="F216" s="28"/>
    </row>
    <row r="217" spans="2:6">
      <c r="B217" s="28"/>
      <c r="F217" s="28"/>
    </row>
    <row r="218" spans="2:6">
      <c r="B218" s="28"/>
      <c r="F218" s="28"/>
    </row>
    <row r="219" spans="2:6">
      <c r="B219" s="28"/>
      <c r="F219" s="28"/>
    </row>
    <row r="220" spans="2:6">
      <c r="B220" s="28"/>
      <c r="F220" s="28"/>
    </row>
    <row r="221" spans="2:6">
      <c r="B221" s="28"/>
      <c r="F221" s="28"/>
    </row>
    <row r="222" spans="2:6">
      <c r="B222" s="28"/>
      <c r="F222" s="28"/>
    </row>
    <row r="223" spans="2:6">
      <c r="B223" s="28"/>
      <c r="F223" s="28"/>
    </row>
    <row r="224" spans="2:6">
      <c r="B224" s="28"/>
      <c r="F224" s="28"/>
    </row>
    <row r="225" spans="2:6">
      <c r="B225" s="28"/>
      <c r="F225" s="28"/>
    </row>
    <row r="226" spans="2:6">
      <c r="B226" s="28"/>
      <c r="F226" s="28"/>
    </row>
    <row r="227" spans="2:6">
      <c r="B227" s="28"/>
      <c r="F227" s="28"/>
    </row>
    <row r="228" spans="2:6">
      <c r="B228" s="28"/>
      <c r="F228" s="28"/>
    </row>
    <row r="229" spans="2:6">
      <c r="B229" s="28"/>
      <c r="F229" s="28"/>
    </row>
    <row r="230" spans="2:6">
      <c r="B230" s="28"/>
      <c r="F230" s="28"/>
    </row>
    <row r="231" spans="2:6">
      <c r="B231" s="28"/>
      <c r="F231" s="28"/>
    </row>
    <row r="232" spans="2:6">
      <c r="B232" s="28"/>
      <c r="F232" s="28"/>
    </row>
    <row r="233" spans="2:6">
      <c r="B233" s="28"/>
      <c r="F233" s="28"/>
    </row>
    <row r="234" spans="2:6">
      <c r="B234" s="28"/>
      <c r="F234" s="28"/>
    </row>
    <row r="235" spans="2:6">
      <c r="B235" s="28"/>
      <c r="F235" s="28"/>
    </row>
    <row r="236" spans="2:6">
      <c r="B236" s="28"/>
      <c r="F236" s="28"/>
    </row>
    <row r="237" spans="2:6">
      <c r="B237" s="28"/>
      <c r="F237" s="28"/>
    </row>
    <row r="238" spans="2:6">
      <c r="B238" s="28"/>
      <c r="F238" s="28"/>
    </row>
    <row r="239" spans="2:6">
      <c r="B239" s="28"/>
      <c r="F239" s="28"/>
    </row>
    <row r="240" spans="2:6">
      <c r="B240" s="28"/>
      <c r="F240" s="28"/>
    </row>
    <row r="241" spans="2:6">
      <c r="B241" s="28"/>
      <c r="F241" s="28"/>
    </row>
    <row r="242" spans="2:6">
      <c r="B242" s="28"/>
      <c r="F242" s="28"/>
    </row>
    <row r="243" spans="2:6">
      <c r="B243" s="28"/>
      <c r="F243" s="28"/>
    </row>
    <row r="244" spans="2:6">
      <c r="B244" s="28"/>
      <c r="F244" s="28"/>
    </row>
    <row r="245" spans="2:6">
      <c r="B245" s="28"/>
      <c r="F245" s="28"/>
    </row>
    <row r="246" spans="2:6">
      <c r="B246" s="28"/>
      <c r="F246" s="28"/>
    </row>
    <row r="247" spans="2:6">
      <c r="B247" s="28"/>
      <c r="F247" s="28"/>
    </row>
    <row r="248" spans="2:6">
      <c r="B248" s="28"/>
      <c r="F248" s="28"/>
    </row>
    <row r="249" spans="2:6">
      <c r="B249" s="28"/>
      <c r="F249" s="28"/>
    </row>
    <row r="250" spans="2:6">
      <c r="B250" s="28"/>
      <c r="F250" s="28"/>
    </row>
    <row r="251" spans="2:6">
      <c r="B251" s="28"/>
      <c r="F251" s="28"/>
    </row>
    <row r="252" spans="2:6">
      <c r="B252" s="28"/>
      <c r="F252" s="28"/>
    </row>
    <row r="253" spans="2:6">
      <c r="B253" s="28"/>
      <c r="F253" s="28"/>
    </row>
    <row r="254" spans="2:6">
      <c r="B254" s="28"/>
      <c r="F254" s="28"/>
    </row>
    <row r="255" spans="2:6">
      <c r="B255" s="28"/>
      <c r="F255" s="28"/>
    </row>
    <row r="256" spans="2:6">
      <c r="B256" s="28"/>
      <c r="F256" s="28"/>
    </row>
    <row r="257" spans="2:6">
      <c r="B257" s="28"/>
      <c r="F257" s="28"/>
    </row>
    <row r="258" spans="2:6">
      <c r="B258" s="28"/>
      <c r="F258" s="28"/>
    </row>
    <row r="259" spans="2:6">
      <c r="B259" s="28"/>
      <c r="F259" s="28"/>
    </row>
    <row r="260" spans="2:6">
      <c r="B260" s="28"/>
      <c r="F260" s="28"/>
    </row>
    <row r="261" spans="2:6">
      <c r="B261" s="28"/>
      <c r="F261" s="28"/>
    </row>
    <row r="262" spans="2:6">
      <c r="B262" s="28"/>
      <c r="F262" s="28"/>
    </row>
    <row r="263" spans="2:6">
      <c r="B263" s="28"/>
      <c r="F263" s="28"/>
    </row>
    <row r="264" spans="2:6">
      <c r="B264" s="28"/>
      <c r="F264" s="28"/>
    </row>
    <row r="265" spans="2:6">
      <c r="B265" s="28"/>
      <c r="F265" s="28"/>
    </row>
    <row r="266" spans="2:6">
      <c r="B266" s="28"/>
      <c r="F266" s="28"/>
    </row>
    <row r="267" spans="2:6">
      <c r="B267" s="28"/>
      <c r="F267" s="28"/>
    </row>
    <row r="268" spans="2:6">
      <c r="B268" s="28"/>
      <c r="F268" s="28"/>
    </row>
    <row r="269" spans="2:6">
      <c r="B269" s="28"/>
      <c r="F269" s="28"/>
    </row>
    <row r="270" spans="2:6">
      <c r="B270" s="28"/>
      <c r="F270" s="28"/>
    </row>
    <row r="271" spans="2:6">
      <c r="B271" s="28"/>
      <c r="F271" s="28"/>
    </row>
    <row r="272" spans="2:6">
      <c r="B272" s="28"/>
      <c r="F272" s="28"/>
    </row>
    <row r="273" spans="2:6">
      <c r="B273" s="28"/>
      <c r="F273" s="28"/>
    </row>
    <row r="274" spans="2:6">
      <c r="B274" s="28"/>
      <c r="F274" s="28"/>
    </row>
    <row r="275" spans="2:6">
      <c r="B275" s="28"/>
      <c r="F275" s="28"/>
    </row>
    <row r="276" spans="2:6">
      <c r="B276" s="28"/>
      <c r="F276" s="28"/>
    </row>
    <row r="277" spans="2:6">
      <c r="B277" s="28"/>
      <c r="F277" s="28"/>
    </row>
    <row r="278" spans="2:6">
      <c r="B278" s="28"/>
      <c r="F278" s="28"/>
    </row>
    <row r="279" spans="2:6">
      <c r="B279" s="28"/>
      <c r="F279" s="28"/>
    </row>
    <row r="280" spans="2:6">
      <c r="B280" s="28"/>
      <c r="F280" s="28"/>
    </row>
    <row r="281" spans="2:6">
      <c r="B281" s="28"/>
      <c r="F281" s="28"/>
    </row>
    <row r="282" spans="2:6">
      <c r="B282" s="28"/>
      <c r="F282" s="28"/>
    </row>
    <row r="283" spans="2:6">
      <c r="B283" s="28"/>
      <c r="F283" s="28"/>
    </row>
    <row r="284" spans="2:6">
      <c r="B284" s="28"/>
      <c r="F284" s="28"/>
    </row>
    <row r="285" spans="2:6">
      <c r="B285" s="28"/>
      <c r="F285" s="28"/>
    </row>
    <row r="286" spans="2:6">
      <c r="B286" s="28"/>
      <c r="F286" s="28"/>
    </row>
    <row r="287" spans="2:6">
      <c r="B287" s="28"/>
      <c r="F287" s="28"/>
    </row>
    <row r="288" spans="2:6">
      <c r="B288" s="28"/>
      <c r="F288" s="28"/>
    </row>
    <row r="289" spans="2:6">
      <c r="B289" s="28"/>
      <c r="F289" s="28"/>
    </row>
    <row r="290" spans="2:6">
      <c r="B290" s="28"/>
      <c r="F290" s="28"/>
    </row>
    <row r="291" spans="2:6">
      <c r="B291" s="28"/>
      <c r="F291" s="28"/>
    </row>
    <row r="292" spans="2:6">
      <c r="B292" s="28"/>
      <c r="F292" s="28"/>
    </row>
    <row r="293" spans="2:6">
      <c r="B293" s="28"/>
      <c r="F293" s="28"/>
    </row>
    <row r="294" spans="2:6">
      <c r="B294" s="28"/>
      <c r="F294" s="28"/>
    </row>
    <row r="295" spans="2:6">
      <c r="B295" s="28"/>
      <c r="F295" s="28"/>
    </row>
    <row r="296" spans="2:6">
      <c r="B296" s="28"/>
      <c r="F296" s="28"/>
    </row>
    <row r="297" spans="2:6">
      <c r="B297" s="28"/>
      <c r="F297" s="28"/>
    </row>
    <row r="298" spans="2:6">
      <c r="B298" s="28"/>
      <c r="F298" s="28"/>
    </row>
    <row r="299" spans="2:6">
      <c r="B299" s="28"/>
      <c r="F299" s="28"/>
    </row>
    <row r="300" spans="2:6">
      <c r="B300" s="28"/>
      <c r="F300" s="28"/>
    </row>
    <row r="301" spans="2:6">
      <c r="B301" s="28"/>
      <c r="F301" s="28"/>
    </row>
    <row r="302" spans="2:6">
      <c r="B302" s="28"/>
      <c r="F302" s="28"/>
    </row>
    <row r="303" spans="2:6">
      <c r="B303" s="28"/>
      <c r="F303" s="28"/>
    </row>
    <row r="304" spans="2:6">
      <c r="B304" s="28"/>
      <c r="F304" s="28"/>
    </row>
    <row r="305" spans="2:6">
      <c r="B305" s="28"/>
      <c r="F305" s="28"/>
    </row>
    <row r="306" spans="2:6">
      <c r="B306" s="28"/>
      <c r="F306" s="28"/>
    </row>
    <row r="307" spans="2:6">
      <c r="B307" s="28"/>
      <c r="F307" s="28"/>
    </row>
    <row r="308" spans="2:6">
      <c r="B308" s="28"/>
      <c r="F308" s="28"/>
    </row>
    <row r="309" spans="2:6">
      <c r="B309" s="28"/>
      <c r="F309" s="28"/>
    </row>
    <row r="310" spans="2:6">
      <c r="B310" s="28"/>
      <c r="F310" s="28"/>
    </row>
    <row r="311" spans="2:6">
      <c r="B311" s="28"/>
      <c r="F311" s="28"/>
    </row>
    <row r="312" spans="2:6">
      <c r="B312" s="28"/>
      <c r="F312" s="28"/>
    </row>
    <row r="313" spans="2:6">
      <c r="B313" s="28"/>
      <c r="F313" s="28"/>
    </row>
    <row r="314" spans="2:6">
      <c r="B314" s="28"/>
      <c r="F314" s="28"/>
    </row>
    <row r="315" spans="2:6">
      <c r="B315" s="28"/>
      <c r="F315" s="28"/>
    </row>
    <row r="316" spans="2:6">
      <c r="B316" s="28"/>
      <c r="F316" s="28"/>
    </row>
    <row r="317" spans="2:6">
      <c r="B317" s="28"/>
      <c r="F317" s="28"/>
    </row>
    <row r="318" spans="2:6">
      <c r="B318" s="28"/>
      <c r="F318" s="28"/>
    </row>
    <row r="319" spans="2:6">
      <c r="B319" s="28"/>
      <c r="F319" s="28"/>
    </row>
    <row r="320" spans="2:6">
      <c r="B320" s="28"/>
      <c r="F320" s="28"/>
    </row>
    <row r="321" spans="2:6">
      <c r="B321" s="28"/>
      <c r="F321" s="28"/>
    </row>
    <row r="322" spans="2:6">
      <c r="B322" s="28"/>
      <c r="F322" s="28"/>
    </row>
    <row r="323" spans="2:6">
      <c r="B323" s="28"/>
      <c r="F323" s="28"/>
    </row>
    <row r="324" spans="2:6">
      <c r="B324" s="28"/>
      <c r="F324" s="28"/>
    </row>
    <row r="325" spans="2:6">
      <c r="B325" s="28"/>
      <c r="F325" s="28"/>
    </row>
    <row r="326" spans="2:6">
      <c r="B326" s="28"/>
      <c r="F326" s="28"/>
    </row>
    <row r="327" spans="2:6">
      <c r="B327" s="28"/>
      <c r="F327" s="28"/>
    </row>
    <row r="328" spans="2:6">
      <c r="B328" s="28"/>
      <c r="F328" s="28"/>
    </row>
    <row r="329" spans="2:6">
      <c r="B329" s="28"/>
      <c r="F329" s="28"/>
    </row>
    <row r="330" spans="2:6">
      <c r="B330" s="28"/>
      <c r="F330" s="28"/>
    </row>
    <row r="331" spans="2:6">
      <c r="B331" s="28"/>
      <c r="F331" s="28"/>
    </row>
    <row r="332" spans="2:6">
      <c r="B332" s="28"/>
      <c r="F332" s="28"/>
    </row>
    <row r="333" spans="2:6">
      <c r="B333" s="28"/>
      <c r="F333" s="28"/>
    </row>
    <row r="334" spans="2:6">
      <c r="B334" s="28"/>
      <c r="F334" s="28"/>
    </row>
    <row r="335" spans="2:6">
      <c r="B335" s="28"/>
      <c r="F335" s="28"/>
    </row>
    <row r="336" spans="2:6">
      <c r="B336" s="28"/>
      <c r="F336" s="28"/>
    </row>
    <row r="337" spans="2:6">
      <c r="B337" s="28"/>
      <c r="F337" s="28"/>
    </row>
    <row r="338" spans="2:6">
      <c r="B338" s="28"/>
      <c r="F338" s="28"/>
    </row>
    <row r="339" spans="2:6">
      <c r="B339" s="28"/>
      <c r="F339" s="28"/>
    </row>
    <row r="340" spans="2:6">
      <c r="B340" s="28"/>
      <c r="F340" s="28"/>
    </row>
    <row r="341" spans="2:6">
      <c r="B341" s="28"/>
      <c r="F341" s="28"/>
    </row>
    <row r="342" spans="2:6">
      <c r="B342" s="28"/>
      <c r="F342" s="28"/>
    </row>
    <row r="343" spans="2:6">
      <c r="B343" s="28"/>
      <c r="F343" s="28"/>
    </row>
    <row r="344" spans="2:6">
      <c r="B344" s="28"/>
      <c r="F344" s="28"/>
    </row>
    <row r="345" spans="2:6">
      <c r="B345" s="28"/>
      <c r="F345" s="28"/>
    </row>
    <row r="346" spans="2:6">
      <c r="B346" s="28"/>
      <c r="F346" s="28"/>
    </row>
    <row r="347" spans="2:6">
      <c r="B347" s="28"/>
      <c r="F347" s="28"/>
    </row>
    <row r="348" spans="2:6">
      <c r="B348" s="28"/>
      <c r="F348" s="28"/>
    </row>
    <row r="349" spans="2:6">
      <c r="B349" s="28"/>
      <c r="F349" s="28"/>
    </row>
    <row r="350" spans="2:6">
      <c r="B350" s="28"/>
      <c r="F350" s="28"/>
    </row>
    <row r="351" spans="2:6">
      <c r="B351" s="28"/>
      <c r="F351" s="28"/>
    </row>
    <row r="352" spans="2:6">
      <c r="B352" s="28"/>
      <c r="F352" s="28"/>
    </row>
    <row r="353" spans="2:6">
      <c r="B353" s="28"/>
      <c r="F353" s="28"/>
    </row>
    <row r="354" spans="2:6">
      <c r="B354" s="28"/>
      <c r="F354" s="28"/>
    </row>
    <row r="355" spans="2:6">
      <c r="B355" s="28"/>
      <c r="F355" s="28"/>
    </row>
    <row r="356" spans="2:6">
      <c r="B356" s="28"/>
      <c r="F356" s="28"/>
    </row>
    <row r="357" spans="2:6">
      <c r="B357" s="28"/>
      <c r="F357" s="28"/>
    </row>
    <row r="358" spans="2:6">
      <c r="B358" s="28"/>
      <c r="F358" s="28"/>
    </row>
    <row r="359" spans="2:6">
      <c r="B359" s="28"/>
      <c r="F359" s="28"/>
    </row>
    <row r="360" spans="2:6">
      <c r="B360" s="28"/>
      <c r="F360" s="28"/>
    </row>
    <row r="361" spans="2:6">
      <c r="B361" s="28"/>
      <c r="F361" s="28"/>
    </row>
    <row r="362" spans="2:6">
      <c r="B362" s="28"/>
      <c r="F362" s="28"/>
    </row>
    <row r="363" spans="2:6">
      <c r="B363" s="28"/>
      <c r="F363" s="28"/>
    </row>
    <row r="364" spans="2:6">
      <c r="B364" s="28"/>
      <c r="F364" s="28"/>
    </row>
    <row r="365" spans="2:6">
      <c r="B365" s="28"/>
      <c r="F365" s="28"/>
    </row>
    <row r="366" spans="2:6">
      <c r="B366" s="28"/>
      <c r="F366" s="28"/>
    </row>
    <row r="367" spans="2:6">
      <c r="B367" s="28"/>
      <c r="F367" s="28"/>
    </row>
    <row r="368" spans="2:6">
      <c r="B368" s="28"/>
      <c r="F368" s="28"/>
    </row>
    <row r="369" spans="2:6">
      <c r="B369" s="28"/>
      <c r="F369" s="28"/>
    </row>
    <row r="370" spans="2:6">
      <c r="B370" s="28"/>
      <c r="F370" s="28"/>
    </row>
    <row r="371" spans="2:6">
      <c r="B371" s="28"/>
      <c r="F371" s="28"/>
    </row>
    <row r="372" spans="2:6">
      <c r="B372" s="28"/>
      <c r="F372" s="28"/>
    </row>
    <row r="373" spans="2:6">
      <c r="B373" s="28"/>
      <c r="F373" s="28"/>
    </row>
    <row r="374" spans="2:6">
      <c r="B374" s="28"/>
      <c r="F374" s="28"/>
    </row>
    <row r="375" spans="2:6">
      <c r="B375" s="28"/>
      <c r="F375" s="28"/>
    </row>
    <row r="376" spans="2:6">
      <c r="B376" s="28"/>
      <c r="F376" s="28"/>
    </row>
    <row r="377" spans="2:6">
      <c r="B377" s="28"/>
      <c r="F377" s="28"/>
    </row>
    <row r="378" spans="2:6">
      <c r="B378" s="28"/>
      <c r="F378" s="28"/>
    </row>
    <row r="379" spans="2:6">
      <c r="B379" s="28"/>
      <c r="F379" s="28"/>
    </row>
    <row r="380" spans="2:6">
      <c r="B380" s="28"/>
      <c r="F380" s="28"/>
    </row>
    <row r="381" spans="2:6">
      <c r="B381" s="28"/>
      <c r="F381" s="28"/>
    </row>
    <row r="382" spans="2:6">
      <c r="B382" s="28"/>
      <c r="F382" s="28"/>
    </row>
    <row r="383" spans="2:6">
      <c r="B383" s="28"/>
      <c r="F383" s="28"/>
    </row>
    <row r="384" spans="2:6">
      <c r="B384" s="28"/>
      <c r="F384" s="28"/>
    </row>
    <row r="385" spans="2:6">
      <c r="B385" s="28"/>
      <c r="F385" s="28"/>
    </row>
    <row r="386" spans="2:6">
      <c r="B386" s="28"/>
      <c r="F386" s="28"/>
    </row>
    <row r="387" spans="2:6">
      <c r="B387" s="28"/>
      <c r="F387" s="28"/>
    </row>
    <row r="388" spans="2:6">
      <c r="B388" s="28"/>
      <c r="F388" s="28"/>
    </row>
    <row r="389" spans="2:6">
      <c r="B389" s="28"/>
      <c r="F389" s="28"/>
    </row>
    <row r="390" spans="2:6">
      <c r="B390" s="28"/>
      <c r="F390" s="28"/>
    </row>
    <row r="391" spans="2:6">
      <c r="B391" s="28"/>
      <c r="F391" s="28"/>
    </row>
    <row r="392" spans="2:6">
      <c r="B392" s="28"/>
      <c r="F392" s="28"/>
    </row>
    <row r="393" spans="2:6">
      <c r="B393" s="28"/>
      <c r="F393" s="28"/>
    </row>
    <row r="394" spans="2:6">
      <c r="B394" s="28"/>
      <c r="F394" s="28"/>
    </row>
    <row r="395" spans="2:6">
      <c r="B395" s="28"/>
      <c r="F395" s="28"/>
    </row>
    <row r="396" spans="2:6">
      <c r="B396" s="28"/>
      <c r="F396" s="28"/>
    </row>
    <row r="397" spans="2:6">
      <c r="B397" s="28"/>
      <c r="F397" s="28"/>
    </row>
    <row r="398" spans="2:6">
      <c r="B398" s="28"/>
      <c r="F398" s="28"/>
    </row>
    <row r="399" spans="2:6">
      <c r="B399" s="28"/>
      <c r="F399" s="28"/>
    </row>
    <row r="400" spans="2:6">
      <c r="B400" s="28"/>
      <c r="F400" s="28"/>
    </row>
    <row r="401" spans="2:6">
      <c r="B401" s="28"/>
      <c r="F401" s="28"/>
    </row>
    <row r="402" spans="2:6">
      <c r="B402" s="28"/>
      <c r="F402" s="28"/>
    </row>
    <row r="403" spans="2:6">
      <c r="B403" s="28"/>
      <c r="F403" s="28"/>
    </row>
    <row r="404" spans="2:6">
      <c r="B404" s="28"/>
      <c r="F404" s="28"/>
    </row>
    <row r="405" spans="2:6">
      <c r="B405" s="28"/>
      <c r="F405" s="28"/>
    </row>
    <row r="406" spans="2:6">
      <c r="B406" s="28"/>
      <c r="F406" s="28"/>
    </row>
    <row r="407" spans="2:6">
      <c r="B407" s="28"/>
      <c r="F407" s="28"/>
    </row>
    <row r="408" spans="2:6">
      <c r="B408" s="28"/>
      <c r="F408" s="28"/>
    </row>
    <row r="409" spans="2:6">
      <c r="B409" s="28"/>
      <c r="F409" s="28"/>
    </row>
    <row r="410" spans="2:6">
      <c r="B410" s="28"/>
      <c r="F410" s="28"/>
    </row>
    <row r="411" spans="2:6">
      <c r="B411" s="28"/>
      <c r="F411" s="28"/>
    </row>
    <row r="412" spans="2:6">
      <c r="B412" s="28"/>
      <c r="F412" s="28"/>
    </row>
    <row r="413" spans="2:6">
      <c r="B413" s="28"/>
      <c r="F413" s="28"/>
    </row>
    <row r="414" spans="2:6">
      <c r="B414" s="28"/>
      <c r="F414" s="28"/>
    </row>
    <row r="415" spans="2:6">
      <c r="B415" s="28"/>
      <c r="F415" s="28"/>
    </row>
    <row r="416" spans="2:6">
      <c r="B416" s="28"/>
      <c r="F416" s="28"/>
    </row>
    <row r="417" spans="2:6">
      <c r="B417" s="28"/>
      <c r="F417" s="28"/>
    </row>
    <row r="418" spans="2:6">
      <c r="B418" s="28"/>
      <c r="F418" s="28"/>
    </row>
    <row r="419" spans="2:6">
      <c r="B419" s="28"/>
      <c r="F419" s="28"/>
    </row>
    <row r="420" spans="2:6">
      <c r="B420" s="28"/>
      <c r="F420" s="28"/>
    </row>
    <row r="421" spans="2:6">
      <c r="B421" s="28"/>
      <c r="F421" s="28"/>
    </row>
    <row r="422" spans="2:6">
      <c r="B422" s="28"/>
      <c r="F422" s="28"/>
    </row>
    <row r="423" spans="2:6">
      <c r="B423" s="28"/>
      <c r="F423" s="28"/>
    </row>
    <row r="424" spans="2:6">
      <c r="B424" s="28"/>
      <c r="F424" s="28"/>
    </row>
    <row r="425" spans="2:6">
      <c r="B425" s="28"/>
      <c r="F425" s="28"/>
    </row>
    <row r="426" spans="2:6">
      <c r="B426" s="28"/>
      <c r="F426" s="28"/>
    </row>
    <row r="427" spans="2:6">
      <c r="B427" s="28"/>
      <c r="F427" s="28"/>
    </row>
    <row r="428" spans="2:6">
      <c r="B428" s="28"/>
      <c r="F428" s="28"/>
    </row>
    <row r="429" spans="2:6">
      <c r="B429" s="28"/>
      <c r="F429" s="28"/>
    </row>
    <row r="430" spans="2:6">
      <c r="B430" s="28"/>
      <c r="F430" s="28"/>
    </row>
    <row r="431" spans="2:6">
      <c r="B431" s="28"/>
      <c r="F431" s="28"/>
    </row>
    <row r="432" spans="2:6">
      <c r="B432" s="28"/>
      <c r="F432" s="28"/>
    </row>
    <row r="433" spans="2:6">
      <c r="B433" s="28"/>
      <c r="F433" s="28"/>
    </row>
    <row r="434" spans="2:6">
      <c r="B434" s="28"/>
      <c r="F434" s="28"/>
    </row>
    <row r="435" spans="2:6">
      <c r="B435" s="28"/>
      <c r="F435" s="28"/>
    </row>
    <row r="436" spans="2:6">
      <c r="B436" s="28"/>
      <c r="F436" s="28"/>
    </row>
    <row r="437" spans="2:6">
      <c r="B437" s="28"/>
      <c r="F437" s="28"/>
    </row>
    <row r="438" spans="2:6">
      <c r="B438" s="28"/>
      <c r="F438" s="28"/>
    </row>
    <row r="439" spans="2:6">
      <c r="B439" s="28"/>
      <c r="F439" s="28"/>
    </row>
    <row r="440" spans="2:6">
      <c r="B440" s="28"/>
      <c r="F440" s="28"/>
    </row>
    <row r="441" spans="2:6">
      <c r="B441" s="28"/>
      <c r="F441" s="28"/>
    </row>
    <row r="442" spans="2:6">
      <c r="B442" s="28"/>
      <c r="F442" s="28"/>
    </row>
    <row r="443" spans="2:6">
      <c r="B443" s="28"/>
      <c r="F443" s="28"/>
    </row>
    <row r="444" spans="2:6">
      <c r="B444" s="28"/>
      <c r="F444" s="28"/>
    </row>
    <row r="445" spans="2:6">
      <c r="B445" s="28"/>
      <c r="F445" s="28"/>
    </row>
    <row r="446" spans="2:6">
      <c r="B446" s="28"/>
      <c r="F446" s="28"/>
    </row>
    <row r="447" spans="2:6">
      <c r="B447" s="28"/>
      <c r="F447" s="28"/>
    </row>
    <row r="448" spans="2:6">
      <c r="B448" s="28"/>
      <c r="F448" s="28"/>
    </row>
    <row r="449" spans="2:6">
      <c r="B449" s="28"/>
      <c r="F449" s="28"/>
    </row>
    <row r="450" spans="2:6">
      <c r="B450" s="28"/>
      <c r="F450" s="28"/>
    </row>
    <row r="451" spans="2:6">
      <c r="B451" s="28"/>
      <c r="F451" s="28"/>
    </row>
    <row r="452" spans="2:6">
      <c r="B452" s="28"/>
      <c r="F452" s="28"/>
    </row>
    <row r="453" spans="2:6">
      <c r="B453" s="28"/>
      <c r="F453" s="28"/>
    </row>
    <row r="454" spans="2:6">
      <c r="B454" s="28"/>
      <c r="F454" s="28"/>
    </row>
    <row r="455" spans="2:6">
      <c r="B455" s="28"/>
      <c r="F455" s="28"/>
    </row>
    <row r="456" spans="2:6">
      <c r="B456" s="28"/>
      <c r="F456" s="28"/>
    </row>
    <row r="457" spans="2:6">
      <c r="B457" s="28"/>
      <c r="F457" s="28"/>
    </row>
    <row r="458" spans="2:6">
      <c r="B458" s="28"/>
      <c r="F458" s="28"/>
    </row>
    <row r="459" spans="2:6">
      <c r="B459" s="28"/>
      <c r="F459" s="28"/>
    </row>
    <row r="460" spans="2:6">
      <c r="B460" s="28"/>
      <c r="F460" s="28"/>
    </row>
    <row r="461" spans="2:6">
      <c r="B461" s="28"/>
      <c r="F461" s="28"/>
    </row>
    <row r="462" spans="2:6">
      <c r="B462" s="28"/>
      <c r="F462" s="28"/>
    </row>
    <row r="463" spans="2:6">
      <c r="B463" s="28"/>
      <c r="F463" s="28"/>
    </row>
    <row r="464" spans="2:6">
      <c r="B464" s="28"/>
      <c r="F464" s="28"/>
    </row>
    <row r="465" spans="2:6">
      <c r="B465" s="28"/>
      <c r="F465" s="28"/>
    </row>
    <row r="466" spans="2:6">
      <c r="B466" s="28"/>
      <c r="F466" s="28"/>
    </row>
    <row r="467" spans="2:6">
      <c r="B467" s="28"/>
      <c r="F467" s="28"/>
    </row>
    <row r="468" spans="2:6">
      <c r="B468" s="28"/>
      <c r="F468" s="28"/>
    </row>
    <row r="469" spans="2:6">
      <c r="B469" s="28"/>
      <c r="F469" s="28"/>
    </row>
    <row r="470" spans="2:6">
      <c r="B470" s="28"/>
      <c r="F470" s="28"/>
    </row>
    <row r="471" spans="2:6">
      <c r="B471" s="28"/>
      <c r="F471" s="28"/>
    </row>
    <row r="472" spans="2:6">
      <c r="B472" s="28"/>
      <c r="F472" s="28"/>
    </row>
    <row r="473" spans="2:6">
      <c r="B473" s="28"/>
      <c r="F473" s="28"/>
    </row>
    <row r="474" spans="2:6">
      <c r="B474" s="28"/>
      <c r="F474" s="28"/>
    </row>
    <row r="475" spans="2:6">
      <c r="B475" s="28"/>
      <c r="F475" s="28"/>
    </row>
    <row r="476" spans="2:6">
      <c r="B476" s="28"/>
      <c r="F476" s="28"/>
    </row>
    <row r="477" spans="2:6">
      <c r="B477" s="28"/>
      <c r="F477" s="28"/>
    </row>
    <row r="478" spans="2:6">
      <c r="B478" s="28"/>
      <c r="F478" s="28"/>
    </row>
    <row r="479" spans="2:6">
      <c r="B479" s="28"/>
      <c r="F479" s="28"/>
    </row>
    <row r="480" spans="2:6">
      <c r="B480" s="28"/>
      <c r="F480" s="28"/>
    </row>
    <row r="481" spans="2:6">
      <c r="B481" s="28"/>
      <c r="F481" s="28"/>
    </row>
    <row r="482" spans="2:6">
      <c r="B482" s="28"/>
      <c r="F482" s="28"/>
    </row>
    <row r="483" spans="2:6">
      <c r="B483" s="28"/>
      <c r="F483" s="28"/>
    </row>
    <row r="484" spans="2:6">
      <c r="B484" s="28"/>
      <c r="F484" s="28"/>
    </row>
    <row r="485" spans="2:6">
      <c r="B485" s="28"/>
      <c r="F485" s="28"/>
    </row>
    <row r="486" spans="2:6">
      <c r="B486" s="28"/>
      <c r="F486" s="28"/>
    </row>
    <row r="487" spans="2:6">
      <c r="B487" s="28"/>
      <c r="F487" s="28"/>
    </row>
    <row r="488" spans="2:6">
      <c r="B488" s="28"/>
      <c r="F488" s="28"/>
    </row>
    <row r="489" spans="2:6">
      <c r="B489" s="28"/>
      <c r="F489" s="28"/>
    </row>
    <row r="490" spans="2:6">
      <c r="B490" s="28"/>
      <c r="F490" s="28"/>
    </row>
    <row r="491" spans="2:6">
      <c r="B491" s="28"/>
      <c r="F491" s="28"/>
    </row>
    <row r="492" spans="2:6">
      <c r="B492" s="28"/>
      <c r="F492" s="28"/>
    </row>
    <row r="493" spans="2:6">
      <c r="B493" s="28"/>
      <c r="F493" s="28"/>
    </row>
    <row r="494" spans="2:6">
      <c r="B494" s="28"/>
      <c r="F494" s="28"/>
    </row>
    <row r="495" spans="2:6">
      <c r="B495" s="28"/>
      <c r="F495" s="28"/>
    </row>
    <row r="496" spans="2:6">
      <c r="B496" s="28"/>
      <c r="F496" s="28"/>
    </row>
    <row r="497" spans="2:6">
      <c r="B497" s="28"/>
      <c r="F497" s="28"/>
    </row>
    <row r="498" spans="2:6">
      <c r="B498" s="28"/>
      <c r="F498" s="28"/>
    </row>
    <row r="499" spans="2:6">
      <c r="B499" s="28"/>
      <c r="F499" s="28"/>
    </row>
    <row r="500" spans="2:6">
      <c r="B500" s="28"/>
      <c r="F500" s="28"/>
    </row>
    <row r="501" spans="2:6">
      <c r="B501" s="28"/>
      <c r="F501" s="28"/>
    </row>
    <row r="502" spans="2:6">
      <c r="B502" s="28"/>
      <c r="F502" s="28"/>
    </row>
    <row r="503" spans="2:6">
      <c r="B503" s="28"/>
      <c r="F503" s="28"/>
    </row>
    <row r="504" spans="2:6">
      <c r="B504" s="28"/>
      <c r="F504" s="28"/>
    </row>
    <row r="505" spans="2:6">
      <c r="B505" s="28"/>
      <c r="F505" s="28"/>
    </row>
    <row r="506" spans="2:6">
      <c r="B506" s="28"/>
      <c r="F506" s="28"/>
    </row>
    <row r="507" spans="2:6">
      <c r="B507" s="28"/>
      <c r="F507" s="28"/>
    </row>
    <row r="508" spans="2:6">
      <c r="B508" s="28"/>
      <c r="F508" s="28"/>
    </row>
    <row r="509" spans="2:6">
      <c r="B509" s="28"/>
      <c r="F509" s="28"/>
    </row>
    <row r="510" spans="2:6">
      <c r="B510" s="28"/>
      <c r="F510" s="28"/>
    </row>
    <row r="511" spans="2:6">
      <c r="B511" s="28"/>
      <c r="F511" s="28"/>
    </row>
    <row r="512" spans="2:6">
      <c r="B512" s="28"/>
      <c r="F512" s="28"/>
    </row>
    <row r="513" spans="2:6">
      <c r="B513" s="28"/>
      <c r="F513" s="28"/>
    </row>
    <row r="514" spans="2:6">
      <c r="B514" s="28"/>
      <c r="F514" s="28"/>
    </row>
    <row r="515" spans="2:6">
      <c r="B515" s="28"/>
      <c r="F515" s="28"/>
    </row>
    <row r="516" spans="2:6">
      <c r="B516" s="28"/>
      <c r="F516" s="28"/>
    </row>
    <row r="517" spans="2:6">
      <c r="B517" s="28"/>
      <c r="F517" s="28"/>
    </row>
    <row r="518" spans="2:6">
      <c r="B518" s="28"/>
      <c r="F518" s="28"/>
    </row>
    <row r="519" spans="2:6">
      <c r="B519" s="28"/>
      <c r="F519" s="28"/>
    </row>
    <row r="520" spans="2:6">
      <c r="B520" s="28"/>
      <c r="F520" s="28"/>
    </row>
    <row r="521" spans="2:6">
      <c r="B521" s="28"/>
      <c r="F521" s="28"/>
    </row>
    <row r="522" spans="2:6">
      <c r="B522" s="28"/>
      <c r="F522" s="28"/>
    </row>
    <row r="523" spans="2:6">
      <c r="B523" s="28"/>
      <c r="F523" s="28"/>
    </row>
    <row r="524" spans="2:6">
      <c r="B524" s="28"/>
      <c r="F524" s="28"/>
    </row>
    <row r="525" spans="2:6">
      <c r="B525" s="28"/>
      <c r="F525" s="28"/>
    </row>
    <row r="526" spans="2:6">
      <c r="B526" s="28"/>
      <c r="F526" s="28"/>
    </row>
    <row r="527" spans="2:6">
      <c r="B527" s="28"/>
      <c r="F527" s="28"/>
    </row>
    <row r="528" spans="2:6">
      <c r="B528" s="28"/>
      <c r="F528" s="28"/>
    </row>
    <row r="529" spans="2:6">
      <c r="B529" s="28"/>
      <c r="F529" s="28"/>
    </row>
    <row r="530" spans="2:6">
      <c r="B530" s="28"/>
      <c r="F530" s="28"/>
    </row>
    <row r="531" spans="2:6">
      <c r="B531" s="28"/>
      <c r="F531" s="28"/>
    </row>
    <row r="532" spans="2:6">
      <c r="B532" s="28"/>
      <c r="F532" s="28"/>
    </row>
    <row r="533" spans="2:6">
      <c r="B533" s="28"/>
      <c r="F533" s="28"/>
    </row>
    <row r="534" spans="2:6">
      <c r="B534" s="28"/>
      <c r="F534" s="28"/>
    </row>
    <row r="535" spans="2:6">
      <c r="B535" s="28"/>
      <c r="F535" s="28"/>
    </row>
    <row r="536" spans="2:6">
      <c r="B536" s="28"/>
      <c r="F536" s="28"/>
    </row>
    <row r="537" spans="2:6">
      <c r="B537" s="28"/>
      <c r="F537" s="28"/>
    </row>
    <row r="538" spans="2:6">
      <c r="B538" s="28"/>
      <c r="F538" s="28"/>
    </row>
    <row r="539" spans="2:6">
      <c r="B539" s="28"/>
      <c r="F539" s="28"/>
    </row>
    <row r="540" spans="2:6">
      <c r="B540" s="28"/>
      <c r="F540" s="28"/>
    </row>
    <row r="541" spans="2:6">
      <c r="B541" s="28"/>
      <c r="F541" s="28"/>
    </row>
    <row r="542" spans="2:6">
      <c r="B542" s="28"/>
      <c r="F542" s="28"/>
    </row>
    <row r="543" spans="2:6">
      <c r="B543" s="28"/>
      <c r="F543" s="28"/>
    </row>
    <row r="544" spans="2:6">
      <c r="B544" s="28"/>
      <c r="F544" s="28"/>
    </row>
    <row r="545" spans="2:6">
      <c r="B545" s="28"/>
      <c r="F545" s="28"/>
    </row>
    <row r="546" spans="2:6">
      <c r="B546" s="28"/>
      <c r="F546" s="28"/>
    </row>
    <row r="547" spans="2:6">
      <c r="B547" s="28"/>
      <c r="F547" s="28"/>
    </row>
    <row r="548" spans="2:6">
      <c r="B548" s="28"/>
      <c r="F548" s="28"/>
    </row>
    <row r="549" spans="2:6">
      <c r="B549" s="28"/>
      <c r="F549" s="28"/>
    </row>
    <row r="550" spans="2:6">
      <c r="B550" s="28"/>
      <c r="F550" s="28"/>
    </row>
    <row r="551" spans="2:6">
      <c r="B551" s="28"/>
      <c r="F551" s="28"/>
    </row>
    <row r="552" spans="2:6">
      <c r="B552" s="28"/>
      <c r="F552" s="28"/>
    </row>
    <row r="553" spans="2:6">
      <c r="B553" s="28"/>
      <c r="F553" s="28"/>
    </row>
    <row r="554" spans="2:6">
      <c r="B554" s="28"/>
      <c r="F554" s="28"/>
    </row>
    <row r="555" spans="2:6">
      <c r="B555" s="28"/>
      <c r="F555" s="28"/>
    </row>
    <row r="556" spans="2:6">
      <c r="B556" s="28"/>
      <c r="F556" s="28"/>
    </row>
    <row r="557" spans="2:6">
      <c r="B557" s="28"/>
      <c r="F557" s="28"/>
    </row>
    <row r="558" spans="2:6">
      <c r="B558" s="28"/>
      <c r="F558" s="28"/>
    </row>
    <row r="559" spans="2:6">
      <c r="B559" s="28"/>
      <c r="F559" s="28"/>
    </row>
    <row r="560" spans="2:6">
      <c r="B560" s="28"/>
      <c r="F560" s="28"/>
    </row>
    <row r="561" spans="2:6">
      <c r="B561" s="28"/>
      <c r="F561" s="28"/>
    </row>
    <row r="562" spans="2:6">
      <c r="B562" s="28"/>
      <c r="F562" s="28"/>
    </row>
    <row r="563" spans="2:6">
      <c r="B563" s="28"/>
      <c r="F563" s="28"/>
    </row>
    <row r="564" spans="2:6">
      <c r="B564" s="28"/>
      <c r="F564" s="28"/>
    </row>
    <row r="565" spans="2:6">
      <c r="B565" s="28"/>
      <c r="F565" s="28"/>
    </row>
    <row r="566" spans="2:6">
      <c r="B566" s="28"/>
      <c r="F566" s="28"/>
    </row>
    <row r="567" spans="2:6">
      <c r="B567" s="28"/>
      <c r="F567" s="28"/>
    </row>
    <row r="568" spans="2:6">
      <c r="B568" s="28"/>
      <c r="F568" s="28"/>
    </row>
    <row r="569" spans="2:6">
      <c r="B569" s="28"/>
      <c r="F569" s="28"/>
    </row>
    <row r="570" spans="2:6">
      <c r="B570" s="28"/>
      <c r="F570" s="28"/>
    </row>
    <row r="571" spans="2:6">
      <c r="B571" s="28"/>
      <c r="F571" s="28"/>
    </row>
    <row r="572" spans="2:6">
      <c r="B572" s="28"/>
      <c r="F572" s="28"/>
    </row>
    <row r="573" spans="2:6">
      <c r="B573" s="28"/>
      <c r="F573" s="28"/>
    </row>
    <row r="574" spans="2:6">
      <c r="B574" s="28"/>
      <c r="F574" s="28"/>
    </row>
    <row r="575" spans="2:6">
      <c r="B575" s="28"/>
      <c r="F575" s="28"/>
    </row>
    <row r="576" spans="2:6">
      <c r="B576" s="28"/>
      <c r="F576" s="28"/>
    </row>
    <row r="577" spans="2:6">
      <c r="B577" s="28"/>
      <c r="F577" s="28"/>
    </row>
    <row r="578" spans="2:6">
      <c r="B578" s="28"/>
      <c r="F578" s="28"/>
    </row>
    <row r="579" spans="2:6">
      <c r="B579" s="28"/>
      <c r="F579" s="28"/>
    </row>
    <row r="580" spans="2:6">
      <c r="B580" s="28"/>
      <c r="F580" s="28"/>
    </row>
    <row r="581" spans="2:6">
      <c r="B581" s="28"/>
      <c r="F581" s="28"/>
    </row>
    <row r="582" spans="2:6">
      <c r="B582" s="28"/>
      <c r="F582" s="28"/>
    </row>
    <row r="583" spans="2:6">
      <c r="B583" s="28"/>
      <c r="F583" s="28"/>
    </row>
    <row r="584" spans="2:6">
      <c r="B584" s="28"/>
      <c r="F584" s="28"/>
    </row>
    <row r="585" spans="2:6">
      <c r="B585" s="28"/>
      <c r="F585" s="28"/>
    </row>
    <row r="586" spans="2:6">
      <c r="B586" s="28"/>
      <c r="F586" s="28"/>
    </row>
    <row r="587" spans="2:6">
      <c r="B587" s="28"/>
      <c r="F587" s="28"/>
    </row>
    <row r="588" spans="2:6">
      <c r="B588" s="28"/>
      <c r="F588" s="28"/>
    </row>
    <row r="589" spans="2:6">
      <c r="B589" s="28"/>
      <c r="F589" s="28"/>
    </row>
    <row r="590" spans="2:6">
      <c r="B590" s="28"/>
      <c r="F590" s="28"/>
    </row>
    <row r="591" spans="2:6">
      <c r="B591" s="28"/>
      <c r="F591" s="28"/>
    </row>
    <row r="592" spans="2:6">
      <c r="B592" s="28"/>
      <c r="F592" s="28"/>
    </row>
    <row r="593" spans="2:6">
      <c r="B593" s="28"/>
      <c r="F593" s="28"/>
    </row>
    <row r="594" spans="2:6">
      <c r="B594" s="28"/>
      <c r="F594" s="28"/>
    </row>
    <row r="595" spans="2:6">
      <c r="B595" s="28"/>
      <c r="F595" s="28"/>
    </row>
    <row r="596" spans="2:6">
      <c r="B596" s="28"/>
      <c r="F596" s="28"/>
    </row>
    <row r="597" spans="2:6">
      <c r="B597" s="28"/>
      <c r="F597" s="28"/>
    </row>
    <row r="598" spans="2:6">
      <c r="B598" s="28"/>
      <c r="F598" s="28"/>
    </row>
    <row r="599" spans="2:6">
      <c r="B599" s="28"/>
      <c r="F599" s="28"/>
    </row>
    <row r="600" spans="2:6">
      <c r="B600" s="28"/>
      <c r="F600" s="28"/>
    </row>
    <row r="601" spans="2:6">
      <c r="B601" s="28"/>
      <c r="F601" s="28"/>
    </row>
    <row r="602" spans="2:6">
      <c r="B602" s="28"/>
      <c r="F602" s="28"/>
    </row>
    <row r="603" spans="2:6">
      <c r="B603" s="28"/>
      <c r="F603" s="28"/>
    </row>
    <row r="604" spans="2:6">
      <c r="B604" s="28"/>
      <c r="F604" s="28"/>
    </row>
    <row r="605" spans="2:6">
      <c r="B605" s="28"/>
      <c r="F605" s="28"/>
    </row>
    <row r="606" spans="2:6">
      <c r="B606" s="28"/>
      <c r="F606" s="28"/>
    </row>
    <row r="607" spans="2:6">
      <c r="B607" s="28"/>
      <c r="F607" s="28"/>
    </row>
    <row r="608" spans="2:6">
      <c r="B608" s="28"/>
      <c r="F608" s="28"/>
    </row>
    <row r="609" spans="2:6">
      <c r="B609" s="28"/>
      <c r="F609" s="28"/>
    </row>
    <row r="610" spans="2:6">
      <c r="B610" s="28"/>
      <c r="F610" s="28"/>
    </row>
    <row r="611" spans="2:6">
      <c r="B611" s="28"/>
      <c r="F611" s="28"/>
    </row>
    <row r="612" spans="2:6">
      <c r="B612" s="28"/>
      <c r="F612" s="28"/>
    </row>
    <row r="613" spans="2:6">
      <c r="B613" s="28"/>
      <c r="F613" s="28"/>
    </row>
    <row r="614" spans="2:6">
      <c r="B614" s="28"/>
      <c r="F614" s="28"/>
    </row>
    <row r="615" spans="2:6">
      <c r="B615" s="28"/>
      <c r="F615" s="28"/>
    </row>
    <row r="616" spans="2:6">
      <c r="B616" s="28"/>
      <c r="F616" s="28"/>
    </row>
    <row r="617" spans="2:6">
      <c r="B617" s="28"/>
      <c r="F617" s="28"/>
    </row>
    <row r="618" spans="2:6">
      <c r="B618" s="28"/>
      <c r="F618" s="28"/>
    </row>
    <row r="619" spans="2:6">
      <c r="B619" s="28"/>
      <c r="F619" s="28"/>
    </row>
    <row r="620" spans="2:6">
      <c r="B620" s="28"/>
      <c r="F620" s="28"/>
    </row>
    <row r="621" spans="2:6">
      <c r="B621" s="28"/>
      <c r="F621" s="28"/>
    </row>
    <row r="622" spans="2:6">
      <c r="B622" s="28"/>
      <c r="F622" s="28"/>
    </row>
    <row r="623" spans="2:6">
      <c r="B623" s="28"/>
      <c r="F623" s="28"/>
    </row>
    <row r="624" spans="2:6">
      <c r="B624" s="28"/>
      <c r="F624" s="28"/>
    </row>
    <row r="625" spans="2:6">
      <c r="B625" s="28"/>
      <c r="F625" s="28"/>
    </row>
    <row r="626" spans="2:6">
      <c r="B626" s="28"/>
      <c r="F626" s="28"/>
    </row>
    <row r="627" spans="2:6">
      <c r="B627" s="28"/>
      <c r="F627" s="28"/>
    </row>
    <row r="628" spans="2:6">
      <c r="B628" s="28"/>
      <c r="F628" s="28"/>
    </row>
    <row r="629" spans="2:6">
      <c r="B629" s="28"/>
      <c r="F629" s="28"/>
    </row>
    <row r="630" spans="2:6">
      <c r="B630" s="28"/>
      <c r="F630" s="28"/>
    </row>
    <row r="631" spans="2:6">
      <c r="B631" s="28"/>
      <c r="F631" s="28"/>
    </row>
    <row r="632" spans="2:6">
      <c r="B632" s="28"/>
      <c r="F632" s="28"/>
    </row>
    <row r="633" spans="2:6">
      <c r="B633" s="28"/>
      <c r="F633" s="28"/>
    </row>
    <row r="634" spans="2:6">
      <c r="B634" s="28"/>
      <c r="F634" s="28"/>
    </row>
    <row r="635" spans="2:6">
      <c r="B635" s="28"/>
      <c r="F635" s="28"/>
    </row>
    <row r="636" spans="2:6">
      <c r="B636" s="28"/>
      <c r="F636" s="28"/>
    </row>
    <row r="637" spans="2:6">
      <c r="B637" s="28"/>
      <c r="F637" s="28"/>
    </row>
    <row r="638" spans="2:6">
      <c r="B638" s="28"/>
      <c r="F638" s="28"/>
    </row>
    <row r="639" spans="2:6">
      <c r="B639" s="28"/>
      <c r="F639" s="28"/>
    </row>
    <row r="640" spans="2:6">
      <c r="B640" s="28"/>
      <c r="F640" s="28"/>
    </row>
    <row r="641" spans="2:6">
      <c r="B641" s="28"/>
      <c r="F641" s="28"/>
    </row>
    <row r="642" spans="2:6">
      <c r="B642" s="28"/>
      <c r="F642" s="28"/>
    </row>
    <row r="643" spans="2:6">
      <c r="B643" s="28"/>
      <c r="F643" s="28"/>
    </row>
    <row r="644" spans="2:6">
      <c r="B644" s="28"/>
      <c r="F644" s="28"/>
    </row>
    <row r="645" spans="2:6">
      <c r="B645" s="28"/>
      <c r="F645" s="28"/>
    </row>
    <row r="646" spans="2:6">
      <c r="B646" s="28"/>
      <c r="F646" s="28"/>
    </row>
    <row r="647" spans="2:6">
      <c r="B647" s="28"/>
      <c r="F647" s="28"/>
    </row>
    <row r="648" spans="2:6">
      <c r="B648" s="28"/>
      <c r="F648" s="28"/>
    </row>
    <row r="649" spans="2:6">
      <c r="B649" s="28"/>
      <c r="F649" s="28"/>
    </row>
    <row r="650" spans="2:6">
      <c r="B650" s="28"/>
      <c r="F650" s="28"/>
    </row>
    <row r="651" spans="2:6">
      <c r="B651" s="28"/>
      <c r="F651" s="28"/>
    </row>
    <row r="652" spans="2:6">
      <c r="B652" s="28"/>
      <c r="F652" s="28"/>
    </row>
    <row r="653" spans="2:6">
      <c r="B653" s="28"/>
      <c r="F653" s="28"/>
    </row>
    <row r="654" spans="2:6">
      <c r="B654" s="28"/>
      <c r="F654" s="28"/>
    </row>
    <row r="655" spans="2:6">
      <c r="B655" s="28"/>
      <c r="F655" s="28"/>
    </row>
    <row r="656" spans="2:6">
      <c r="B656" s="28"/>
      <c r="F656" s="28"/>
    </row>
    <row r="657" spans="2:6">
      <c r="B657" s="28"/>
      <c r="F657" s="28"/>
    </row>
    <row r="658" spans="2:6">
      <c r="B658" s="28"/>
      <c r="F658" s="28"/>
    </row>
    <row r="659" spans="2:6">
      <c r="B659" s="28"/>
      <c r="F659" s="28"/>
    </row>
    <row r="660" spans="2:6">
      <c r="B660" s="28"/>
      <c r="F660" s="28"/>
    </row>
    <row r="661" spans="2:6">
      <c r="B661" s="28"/>
      <c r="F661" s="28"/>
    </row>
    <row r="662" spans="2:6">
      <c r="B662" s="28"/>
      <c r="F662" s="28"/>
    </row>
    <row r="663" spans="2:6">
      <c r="B663" s="28"/>
      <c r="F663" s="28"/>
    </row>
    <row r="664" spans="2:6">
      <c r="B664" s="28"/>
      <c r="F664" s="28"/>
    </row>
    <row r="665" spans="2:6">
      <c r="B665" s="28"/>
      <c r="F665" s="28"/>
    </row>
    <row r="666" spans="2:6">
      <c r="B666" s="28"/>
      <c r="F666" s="28"/>
    </row>
    <row r="667" spans="2:6">
      <c r="B667" s="28"/>
      <c r="F667" s="28"/>
    </row>
    <row r="668" spans="2:6">
      <c r="B668" s="28"/>
      <c r="F668" s="28"/>
    </row>
    <row r="669" spans="2:6">
      <c r="B669" s="28"/>
      <c r="F669" s="28"/>
    </row>
    <row r="670" spans="2:6">
      <c r="B670" s="28"/>
      <c r="F670" s="28"/>
    </row>
    <row r="671" spans="2:6">
      <c r="B671" s="28"/>
      <c r="F671" s="28"/>
    </row>
    <row r="672" spans="2:6">
      <c r="B672" s="28"/>
      <c r="F672" s="28"/>
    </row>
    <row r="673" spans="2:6">
      <c r="B673" s="28"/>
      <c r="F673" s="28"/>
    </row>
    <row r="674" spans="2:6">
      <c r="B674" s="28"/>
      <c r="F674" s="28"/>
    </row>
    <row r="675" spans="2:6">
      <c r="B675" s="28"/>
      <c r="F675" s="28"/>
    </row>
    <row r="676" spans="2:6">
      <c r="B676" s="28"/>
      <c r="F676" s="28"/>
    </row>
    <row r="677" spans="2:6">
      <c r="B677" s="28"/>
      <c r="F677" s="28"/>
    </row>
    <row r="678" spans="2:6">
      <c r="B678" s="28"/>
      <c r="F678" s="28"/>
    </row>
    <row r="679" spans="2:6">
      <c r="B679" s="28"/>
      <c r="F679" s="28"/>
    </row>
    <row r="680" spans="2:6">
      <c r="B680" s="28"/>
      <c r="F680" s="28"/>
    </row>
    <row r="681" spans="2:6">
      <c r="B681" s="28"/>
      <c r="F681" s="28"/>
    </row>
    <row r="682" spans="2:6">
      <c r="B682" s="28"/>
      <c r="F682" s="28"/>
    </row>
    <row r="683" spans="2:6">
      <c r="B683" s="28"/>
      <c r="F683" s="28"/>
    </row>
    <row r="684" spans="2:6">
      <c r="B684" s="28"/>
      <c r="F684" s="28"/>
    </row>
    <row r="685" spans="2:6">
      <c r="B685" s="28"/>
      <c r="F685" s="28"/>
    </row>
    <row r="686" spans="2:6">
      <c r="B686" s="28"/>
      <c r="F686" s="28"/>
    </row>
    <row r="687" spans="2:6">
      <c r="B687" s="28"/>
      <c r="F687" s="28"/>
    </row>
    <row r="688" spans="2:6">
      <c r="B688" s="28"/>
      <c r="F688" s="28"/>
    </row>
    <row r="689" spans="2:6">
      <c r="B689" s="28"/>
      <c r="F689" s="28"/>
    </row>
    <row r="690" spans="2:6">
      <c r="B690" s="28"/>
      <c r="F690" s="28"/>
    </row>
    <row r="691" spans="2:6">
      <c r="B691" s="28"/>
      <c r="F691" s="28"/>
    </row>
    <row r="692" spans="2:6">
      <c r="B692" s="28"/>
      <c r="F692" s="28"/>
    </row>
    <row r="693" spans="2:6">
      <c r="B693" s="28"/>
      <c r="F693" s="28"/>
    </row>
    <row r="694" spans="2:6">
      <c r="B694" s="28"/>
      <c r="F694" s="28"/>
    </row>
    <row r="695" spans="2:6">
      <c r="B695" s="28"/>
      <c r="F695" s="28"/>
    </row>
    <row r="696" spans="2:6">
      <c r="B696" s="28"/>
      <c r="F696" s="28"/>
    </row>
    <row r="697" spans="2:6">
      <c r="B697" s="28"/>
      <c r="F697" s="28"/>
    </row>
    <row r="698" spans="2:6">
      <c r="B698" s="28"/>
      <c r="F698" s="28"/>
    </row>
    <row r="699" spans="2:6">
      <c r="B699" s="28"/>
      <c r="F699" s="28"/>
    </row>
    <row r="700" spans="2:6">
      <c r="B700" s="28"/>
      <c r="F700" s="28"/>
    </row>
    <row r="701" spans="2:6">
      <c r="B701" s="28"/>
      <c r="F701" s="28"/>
    </row>
    <row r="702" spans="2:6">
      <c r="B702" s="28"/>
      <c r="F702" s="28"/>
    </row>
    <row r="703" spans="2:6">
      <c r="B703" s="28"/>
      <c r="F703" s="28"/>
    </row>
    <row r="704" spans="2:6">
      <c r="B704" s="28"/>
      <c r="F704" s="28"/>
    </row>
    <row r="705" spans="2:6">
      <c r="B705" s="28"/>
      <c r="F705" s="28"/>
    </row>
    <row r="706" spans="2:6">
      <c r="B706" s="28"/>
      <c r="F706" s="28"/>
    </row>
    <row r="707" spans="2:6">
      <c r="B707" s="28"/>
      <c r="F707" s="28"/>
    </row>
    <row r="708" spans="2:6">
      <c r="B708" s="28"/>
      <c r="F708" s="28"/>
    </row>
    <row r="709" spans="2:6">
      <c r="B709" s="28"/>
      <c r="F709" s="28"/>
    </row>
    <row r="710" spans="2:6">
      <c r="B710" s="28"/>
      <c r="F710" s="28"/>
    </row>
    <row r="711" spans="2:6">
      <c r="B711" s="28"/>
      <c r="F711" s="28"/>
    </row>
    <row r="712" spans="2:6">
      <c r="B712" s="28"/>
      <c r="F712" s="28"/>
    </row>
    <row r="713" spans="2:6">
      <c r="B713" s="28"/>
      <c r="F713" s="28"/>
    </row>
    <row r="714" spans="2:6">
      <c r="B714" s="28"/>
      <c r="F714" s="28"/>
    </row>
    <row r="715" spans="2:6">
      <c r="B715" s="28"/>
      <c r="F715" s="28"/>
    </row>
    <row r="716" spans="2:6">
      <c r="B716" s="28"/>
      <c r="F716" s="28"/>
    </row>
    <row r="717" spans="2:6">
      <c r="B717" s="28"/>
      <c r="F717" s="28"/>
    </row>
    <row r="718" spans="2:6">
      <c r="B718" s="28"/>
      <c r="F718" s="28"/>
    </row>
    <row r="719" spans="2:6">
      <c r="B719" s="28"/>
      <c r="F719" s="28"/>
    </row>
    <row r="720" spans="2:6">
      <c r="B720" s="28"/>
      <c r="F720" s="28"/>
    </row>
    <row r="721" spans="2:6">
      <c r="B721" s="28"/>
      <c r="F721" s="28"/>
    </row>
    <row r="722" spans="2:6">
      <c r="B722" s="28"/>
      <c r="F722" s="28"/>
    </row>
    <row r="723" spans="2:6">
      <c r="B723" s="28"/>
      <c r="F723" s="28"/>
    </row>
    <row r="724" spans="2:6">
      <c r="B724" s="28"/>
      <c r="F724" s="28"/>
    </row>
    <row r="725" spans="2:6">
      <c r="B725" s="28"/>
      <c r="F725" s="28"/>
    </row>
    <row r="726" spans="2:6">
      <c r="B726" s="28"/>
      <c r="F726" s="28"/>
    </row>
    <row r="727" spans="2:6">
      <c r="B727" s="28"/>
      <c r="F727" s="28"/>
    </row>
    <row r="728" spans="2:6">
      <c r="B728" s="28"/>
      <c r="F728" s="28"/>
    </row>
    <row r="729" spans="2:6">
      <c r="B729" s="28"/>
      <c r="F729" s="28"/>
    </row>
    <row r="730" spans="2:6">
      <c r="B730" s="28"/>
      <c r="F730" s="28"/>
    </row>
    <row r="731" spans="2:6">
      <c r="B731" s="28"/>
      <c r="F731" s="28"/>
    </row>
    <row r="732" spans="2:6">
      <c r="B732" s="28"/>
      <c r="F732" s="28"/>
    </row>
    <row r="733" spans="2:6">
      <c r="B733" s="28"/>
      <c r="F733" s="28"/>
    </row>
    <row r="734" spans="2:6">
      <c r="B734" s="28"/>
      <c r="F734" s="28"/>
    </row>
    <row r="735" spans="2:6">
      <c r="B735" s="28"/>
      <c r="F735" s="28"/>
    </row>
    <row r="736" spans="2:6">
      <c r="B736" s="28"/>
      <c r="F736" s="28"/>
    </row>
    <row r="737" spans="2:6">
      <c r="B737" s="28"/>
      <c r="F737" s="28"/>
    </row>
    <row r="738" spans="2:6">
      <c r="B738" s="28"/>
      <c r="F738" s="28"/>
    </row>
    <row r="739" spans="2:6">
      <c r="B739" s="28"/>
      <c r="F739" s="28"/>
    </row>
    <row r="740" spans="2:6">
      <c r="B740" s="28"/>
      <c r="F740" s="28"/>
    </row>
    <row r="741" spans="2:6">
      <c r="B741" s="28"/>
      <c r="F741" s="28"/>
    </row>
    <row r="742" spans="2:6">
      <c r="B742" s="28"/>
      <c r="F742" s="28"/>
    </row>
    <row r="743" spans="2:6">
      <c r="B743" s="28"/>
      <c r="F743" s="28"/>
    </row>
    <row r="744" spans="2:6">
      <c r="B744" s="28"/>
      <c r="F744" s="28"/>
    </row>
    <row r="745" spans="2:6">
      <c r="B745" s="28"/>
      <c r="F745" s="28"/>
    </row>
    <row r="746" spans="2:6">
      <c r="B746" s="28"/>
      <c r="F746" s="28"/>
    </row>
    <row r="747" spans="2:6">
      <c r="B747" s="28"/>
      <c r="F747" s="28"/>
    </row>
    <row r="748" spans="2:6">
      <c r="B748" s="28"/>
      <c r="F748" s="28"/>
    </row>
    <row r="749" spans="2:6">
      <c r="B749" s="28"/>
      <c r="F749" s="28"/>
    </row>
    <row r="750" spans="2:6">
      <c r="B750" s="28"/>
      <c r="F750" s="28"/>
    </row>
    <row r="751" spans="2:6">
      <c r="B751" s="28"/>
      <c r="F751" s="28"/>
    </row>
    <row r="752" spans="2:6">
      <c r="B752" s="28"/>
      <c r="F752" s="28"/>
    </row>
    <row r="753" spans="2:6">
      <c r="B753" s="28"/>
      <c r="F753" s="28"/>
    </row>
    <row r="754" spans="2:6">
      <c r="B754" s="28"/>
      <c r="F754" s="28"/>
    </row>
    <row r="755" spans="2:6">
      <c r="B755" s="28"/>
      <c r="F755" s="28"/>
    </row>
    <row r="756" spans="2:6">
      <c r="B756" s="28"/>
      <c r="F756" s="28"/>
    </row>
    <row r="757" spans="2:6">
      <c r="B757" s="28"/>
      <c r="F757" s="28"/>
    </row>
    <row r="758" spans="2:6">
      <c r="B758" s="28"/>
      <c r="F758" s="28"/>
    </row>
    <row r="759" spans="2:6">
      <c r="B759" s="28"/>
      <c r="F759" s="28"/>
    </row>
    <row r="760" spans="2:6">
      <c r="B760" s="28"/>
      <c r="F760" s="28"/>
    </row>
    <row r="761" spans="2:6">
      <c r="B761" s="28"/>
      <c r="F761" s="28"/>
    </row>
    <row r="762" spans="2:6">
      <c r="B762" s="28"/>
      <c r="F762" s="28"/>
    </row>
    <row r="763" spans="2:6">
      <c r="B763" s="28"/>
      <c r="F763" s="28"/>
    </row>
    <row r="764" spans="2:6">
      <c r="B764" s="28"/>
      <c r="F764" s="28"/>
    </row>
    <row r="765" spans="2:6">
      <c r="B765" s="28"/>
      <c r="F765" s="28"/>
    </row>
    <row r="766" spans="2:6">
      <c r="B766" s="28"/>
      <c r="F766" s="28"/>
    </row>
    <row r="767" spans="2:6">
      <c r="B767" s="28"/>
      <c r="F767" s="28"/>
    </row>
    <row r="768" spans="2:6">
      <c r="B768" s="28"/>
      <c r="F768" s="28"/>
    </row>
    <row r="769" spans="2:6">
      <c r="B769" s="28"/>
      <c r="F769" s="28"/>
    </row>
    <row r="770" spans="2:6">
      <c r="B770" s="28"/>
      <c r="F770" s="28"/>
    </row>
    <row r="771" spans="2:6">
      <c r="B771" s="28"/>
      <c r="F771" s="28"/>
    </row>
    <row r="772" spans="2:6">
      <c r="B772" s="28"/>
      <c r="F772" s="28"/>
    </row>
    <row r="773" spans="2:6">
      <c r="B773" s="28"/>
      <c r="F773" s="28"/>
    </row>
    <row r="774" spans="2:6">
      <c r="B774" s="28"/>
      <c r="F774" s="28"/>
    </row>
    <row r="775" spans="2:6">
      <c r="B775" s="28"/>
      <c r="F775" s="28"/>
    </row>
    <row r="776" spans="2:6">
      <c r="B776" s="28"/>
      <c r="F776" s="28"/>
    </row>
    <row r="777" spans="2:6">
      <c r="B777" s="28"/>
      <c r="F777" s="28"/>
    </row>
    <row r="778" spans="2:6">
      <c r="B778" s="28"/>
      <c r="F778" s="28"/>
    </row>
    <row r="779" spans="2:6">
      <c r="B779" s="28"/>
      <c r="F779" s="28"/>
    </row>
    <row r="780" spans="2:6">
      <c r="B780" s="28"/>
      <c r="F780" s="28"/>
    </row>
    <row r="781" spans="2:6">
      <c r="B781" s="28"/>
      <c r="F781" s="28"/>
    </row>
    <row r="782" spans="2:6">
      <c r="B782" s="28"/>
      <c r="F782" s="28"/>
    </row>
    <row r="783" spans="2:6">
      <c r="B783" s="28"/>
      <c r="F783" s="28"/>
    </row>
    <row r="784" spans="2:6">
      <c r="B784" s="28"/>
      <c r="F784" s="28"/>
    </row>
    <row r="785" spans="2:6">
      <c r="B785" s="28"/>
      <c r="F785" s="28"/>
    </row>
    <row r="786" spans="2:6">
      <c r="B786" s="28"/>
      <c r="F786" s="28"/>
    </row>
    <row r="787" spans="2:6">
      <c r="B787" s="28"/>
      <c r="F787" s="28"/>
    </row>
    <row r="788" spans="2:6">
      <c r="B788" s="28"/>
      <c r="F788" s="28"/>
    </row>
    <row r="789" spans="2:6">
      <c r="B789" s="28"/>
      <c r="F789" s="28"/>
    </row>
    <row r="790" spans="2:6">
      <c r="B790" s="28"/>
      <c r="F790" s="28"/>
    </row>
    <row r="791" spans="2:6">
      <c r="B791" s="28"/>
      <c r="F791" s="28"/>
    </row>
    <row r="792" spans="2:6">
      <c r="B792" s="28"/>
      <c r="F792" s="28"/>
    </row>
    <row r="793" spans="2:6">
      <c r="B793" s="28"/>
      <c r="F793" s="28"/>
    </row>
    <row r="794" spans="2:6">
      <c r="B794" s="28"/>
      <c r="F794" s="28"/>
    </row>
  </sheetData>
  <phoneticPr fontId="8" type="noConversion"/>
  <hyperlinks>
    <hyperlink ref="P46" r:id="rId1" display="http://www.bav-astro.de/sfs/BAVM_link.php?BAVMnr=88"/>
    <hyperlink ref="P47" r:id="rId2" display="http://www.bav-astro.de/sfs/BAVM_link.php?BAVMnr=88"/>
    <hyperlink ref="P48" r:id="rId3" display="http://www.bav-astro.de/sfs/BAVM_link.php?BAVMnr=88"/>
    <hyperlink ref="P49" r:id="rId4" display="http://www.bav-astro.de/sfs/BAVM_link.php?BAVMnr=88"/>
    <hyperlink ref="P50" r:id="rId5" display="http://www.bav-astro.de/sfs/BAVM_link.php?BAVMnr=99"/>
    <hyperlink ref="P51" r:id="rId6" display="http://www.bav-astro.de/sfs/BAVM_link.php?BAVMnr=88"/>
    <hyperlink ref="P52" r:id="rId7" display="http://www.bav-astro.de/sfs/BAVM_link.php?BAVMnr=88"/>
    <hyperlink ref="P53" r:id="rId8" display="http://www.bav-astro.de/sfs/BAVM_link.php?BAVMnr=88"/>
    <hyperlink ref="P54" r:id="rId9" display="http://www.bav-astro.de/sfs/BAVM_link.php?BAVMnr=88"/>
    <hyperlink ref="P55" r:id="rId10" display="http://www.bav-astro.de/sfs/BAVM_link.php?BAVMnr=99"/>
    <hyperlink ref="P56" r:id="rId11" display="http://www.bav-astro.de/sfs/BAVM_link.php?BAVMnr=117"/>
    <hyperlink ref="P57" r:id="rId12" display="http://www.bav-astro.de/sfs/BAVM_link.php?BAVMnr=102"/>
    <hyperlink ref="P58" r:id="rId13" display="http://www.bav-astro.de/sfs/BAVM_link.php?BAVMnr=102"/>
    <hyperlink ref="P59" r:id="rId14" display="http://www.bav-astro.de/sfs/BAVM_link.php?BAVMnr=117"/>
    <hyperlink ref="P60" r:id="rId15" display="http://www.konkoly.hu/cgi-bin/IBVS?5038"/>
    <hyperlink ref="P61" r:id="rId16" display="http://www.konkoly.hu/cgi-bin/IBVS?5038"/>
    <hyperlink ref="P62" r:id="rId17" display="http://www.bav-astro.de/sfs/BAVM_link.php?BAVMnr=152"/>
    <hyperlink ref="P63" r:id="rId18" display="http://www.bav-astro.de/sfs/BAVM_link.php?BAVMnr=158"/>
    <hyperlink ref="P64" r:id="rId19" display="http://www.bav-astro.de/sfs/BAVM_link.php?BAVMnr=158"/>
    <hyperlink ref="P66" r:id="rId20" display="http://www.bav-astro.de/sfs/BAVM_link.php?BAVMnr=158"/>
    <hyperlink ref="P68" r:id="rId21" display="http://www.konkoly.hu/cgi-bin/IBVS?5583"/>
    <hyperlink ref="P69" r:id="rId22" display="http://www.konkoly.hu/cgi-bin/IBVS?5784"/>
    <hyperlink ref="P70" r:id="rId23" display="http://www.konkoly.hu/cgi-bin/IBVS?5784"/>
    <hyperlink ref="P71" r:id="rId24" display="http://www.bav-astro.de/sfs/BAVM_link.php?BAVMnr=172"/>
    <hyperlink ref="P72" r:id="rId25" display="http://www.bav-astro.de/sfs/BAVM_link.php?BAVMnr=173"/>
    <hyperlink ref="P73" r:id="rId26" display="http://www.bav-astro.de/sfs/BAVM_link.php?BAVMnr=172"/>
    <hyperlink ref="P103" r:id="rId27" display="http://www.konkoly.hu/cgi-bin/IBVS?5741"/>
    <hyperlink ref="P104" r:id="rId28" display="http://vsolj.cetus-net.org/no44.pdf"/>
    <hyperlink ref="P105" r:id="rId29" display="http://vsolj.cetus-net.org/no44.pdf"/>
    <hyperlink ref="P75" r:id="rId30" display="http://www.konkoly.hu/cgi-bin/IBVS?5713"/>
    <hyperlink ref="P106" r:id="rId31" display="http://vsolj.cetus-net.org/no46.pdf"/>
    <hyperlink ref="P76" r:id="rId32" display="http://www.bav-astro.de/sfs/BAVM_link.php?BAVMnr=186"/>
    <hyperlink ref="P77" r:id="rId33" display="http://www.bav-astro.de/sfs/BAVM_link.php?BAVMnr=186"/>
    <hyperlink ref="P79" r:id="rId34" display="http://www.konkoly.hu/cgi-bin/IBVS?5894"/>
    <hyperlink ref="P80" r:id="rId35" display="http://www.bav-astro.de/sfs/BAVM_link.php?BAVMnr=209"/>
    <hyperlink ref="P81" r:id="rId36" display="http://www.bav-astro.de/sfs/BAVM_link.php?BAVMnr=209"/>
    <hyperlink ref="P82" r:id="rId37" display="http://www.bav-astro.de/sfs/BAVM_link.php?BAVMnr=234"/>
    <hyperlink ref="P83" r:id="rId38" display="http://www.konkoly.hu/cgi-bin/IBVS?5894"/>
    <hyperlink ref="P107" r:id="rId39" display="http://vsolj.cetus-net.org/vsoljno50.pdf"/>
    <hyperlink ref="P84" r:id="rId40" display="http://var.astro.cz/oejv/issues/oejv0160.pdf"/>
    <hyperlink ref="P85" r:id="rId41" display="http://www.bav-astro.de/sfs/BAVM_link.php?BAVMnr=220"/>
    <hyperlink ref="P86" r:id="rId42" display="http://www.bav-astro.de/sfs/BAVM_link.php?BAVMnr=220"/>
    <hyperlink ref="P87" r:id="rId43" display="http://var.astro.cz/oejv/issues/oejv0160.pdf"/>
    <hyperlink ref="P88" r:id="rId44" display="http://www.konkoly.hu/cgi-bin/IBVS?5992"/>
    <hyperlink ref="P89" r:id="rId45" display="http://www.konkoly.hu/cgi-bin/IBVS?5992"/>
    <hyperlink ref="P90" r:id="rId46" display="http://var.astro.cz/oejv/issues/oejv0160.pdf"/>
    <hyperlink ref="P108" r:id="rId47" display="http://www.bav-astro.de/sfs/BAVM_link.php?BAVMnr=225"/>
    <hyperlink ref="P91" r:id="rId48" display="http://www.bav-astro.de/sfs/BAVM_link.php?BAVMnr=231"/>
    <hyperlink ref="P92" r:id="rId49" display="http://www.konkoly.hu/cgi-bin/IBVS?6029"/>
    <hyperlink ref="P93" r:id="rId50" display="http://www.bav-astro.de/sfs/BAVM_link.php?BAVMnr=228"/>
    <hyperlink ref="P94" r:id="rId51" display="http://var.astro.cz/oejv/issues/oejv0160.pdf"/>
    <hyperlink ref="P95" r:id="rId52" display="http://www.konkoly.hu/cgi-bin/IBVS?6029"/>
    <hyperlink ref="P96" r:id="rId53" display="http://var.astro.cz/oejv/issues/oejv0160.pdf"/>
    <hyperlink ref="P97" r:id="rId54" display="http://var.astro.cz/oejv/issues/oejv0160.pdf"/>
    <hyperlink ref="P98" r:id="rId55" display="http://var.astro.cz/oejv/issues/oejv0160.pdf"/>
    <hyperlink ref="P99" r:id="rId56" display="http://www.bav-astro.de/sfs/BAVM_link.php?BAVMnr=239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7"/>
  <sheetViews>
    <sheetView workbookViewId="0"/>
  </sheetViews>
  <sheetFormatPr defaultRowHeight="12.75"/>
  <cols>
    <col min="5" max="5" width="10.28515625" bestFit="1" customWidth="1"/>
  </cols>
  <sheetData>
    <row r="1" spans="1:20" ht="18">
      <c r="A1" s="44" t="s">
        <v>52</v>
      </c>
      <c r="B1" s="26"/>
      <c r="C1" s="26"/>
      <c r="D1" s="33" t="s">
        <v>53</v>
      </c>
      <c r="E1" s="26"/>
      <c r="F1" s="26"/>
      <c r="G1" s="26"/>
      <c r="H1" s="26"/>
      <c r="K1" s="45" t="s">
        <v>54</v>
      </c>
      <c r="L1" s="26" t="s">
        <v>55</v>
      </c>
      <c r="M1" s="26">
        <f ca="1">F18*H18-G18*G18</f>
        <v>7.5511391750760737</v>
      </c>
      <c r="N1" s="26"/>
      <c r="O1" s="26"/>
      <c r="P1" s="26"/>
      <c r="Q1" s="26"/>
      <c r="R1" s="26">
        <v>1</v>
      </c>
      <c r="S1" s="26" t="s">
        <v>56</v>
      </c>
      <c r="T1" s="26"/>
    </row>
    <row r="2" spans="1:20">
      <c r="A2" s="26"/>
      <c r="B2" s="26"/>
      <c r="C2" s="26"/>
      <c r="D2" s="26"/>
      <c r="E2" s="26"/>
      <c r="F2" s="26"/>
      <c r="G2" s="26"/>
      <c r="H2" s="26"/>
      <c r="K2" s="45" t="s">
        <v>57</v>
      </c>
      <c r="L2" s="26" t="s">
        <v>58</v>
      </c>
      <c r="M2" s="26">
        <f ca="1">+D18*H18-F18*G18</f>
        <v>23.656909711188035</v>
      </c>
      <c r="N2" s="26"/>
      <c r="O2" s="26"/>
      <c r="P2" s="26"/>
      <c r="Q2" s="26"/>
      <c r="R2" s="26">
        <v>2</v>
      </c>
      <c r="S2" s="26" t="s">
        <v>59</v>
      </c>
      <c r="T2" s="26"/>
    </row>
    <row r="3" spans="1:20" ht="13.5" thickBot="1">
      <c r="A3" s="26" t="s">
        <v>60</v>
      </c>
      <c r="B3" s="26" t="s">
        <v>61</v>
      </c>
      <c r="C3" s="26"/>
      <c r="D3" s="26"/>
      <c r="E3" s="46" t="s">
        <v>62</v>
      </c>
      <c r="F3" s="46" t="s">
        <v>63</v>
      </c>
      <c r="G3" s="46" t="s">
        <v>64</v>
      </c>
      <c r="H3" s="46" t="s">
        <v>65</v>
      </c>
      <c r="K3" s="45" t="s">
        <v>66</v>
      </c>
      <c r="L3" s="26" t="s">
        <v>67</v>
      </c>
      <c r="M3" s="26">
        <f ca="1">+D18*G18-F18*F18</f>
        <v>16.174365942275301</v>
      </c>
      <c r="N3" s="26"/>
      <c r="O3" s="26"/>
      <c r="P3" s="26"/>
      <c r="Q3" s="26"/>
      <c r="R3" s="26">
        <v>3</v>
      </c>
      <c r="S3" s="26" t="s">
        <v>68</v>
      </c>
      <c r="T3" s="26"/>
    </row>
    <row r="4" spans="1:20">
      <c r="A4" s="26" t="s">
        <v>69</v>
      </c>
      <c r="B4" s="26" t="s">
        <v>70</v>
      </c>
      <c r="C4" s="26"/>
      <c r="D4" s="47" t="s">
        <v>71</v>
      </c>
      <c r="E4" s="48">
        <f ca="1">(E18*M1-I18*M2+J18*M3)/M7</f>
        <v>1.5797166833386841E-3</v>
      </c>
      <c r="F4" s="49">
        <f ca="1">+E7/M7*M18</f>
        <v>9.0596591947371993E-4</v>
      </c>
      <c r="G4" s="50">
        <f>+B18</f>
        <v>1</v>
      </c>
      <c r="H4" s="51">
        <f ca="1">ABS(F4/E4)</f>
        <v>0.57349898815969202</v>
      </c>
      <c r="K4" s="45" t="s">
        <v>72</v>
      </c>
      <c r="L4" s="26" t="s">
        <v>73</v>
      </c>
      <c r="M4" s="26">
        <f ca="1">+D17*H18-F18*F18</f>
        <v>178.24038374879871</v>
      </c>
      <c r="N4" s="26"/>
      <c r="O4" s="26"/>
      <c r="P4" s="26"/>
      <c r="Q4" s="26"/>
      <c r="R4" s="26">
        <v>4</v>
      </c>
      <c r="S4" s="26" t="s">
        <v>74</v>
      </c>
      <c r="T4" s="26"/>
    </row>
    <row r="5" spans="1:20">
      <c r="A5" s="26" t="s">
        <v>75</v>
      </c>
      <c r="B5" s="52">
        <v>40323</v>
      </c>
      <c r="C5" s="26"/>
      <c r="D5" s="53" t="s">
        <v>76</v>
      </c>
      <c r="E5" s="54">
        <f ca="1">+(-E18*M2+I18*M4-J18*M5)/M7</f>
        <v>-1.3203518739541154E-4</v>
      </c>
      <c r="F5" s="55">
        <f ca="1">N18*E7/M7</f>
        <v>4.4015807895033997E-3</v>
      </c>
      <c r="G5" s="56">
        <f>+B18/A18</f>
        <v>1E-4</v>
      </c>
      <c r="H5" s="51">
        <f ca="1">ABS(F5/E5)</f>
        <v>33.336422481999385</v>
      </c>
      <c r="K5" s="45" t="s">
        <v>77</v>
      </c>
      <c r="L5" s="26" t="s">
        <v>78</v>
      </c>
      <c r="M5" s="26">
        <f ca="1">+D17*G18-D18*F18</f>
        <v>163.97628885199015</v>
      </c>
      <c r="N5" s="26"/>
      <c r="O5" s="26"/>
      <c r="P5" s="26"/>
      <c r="Q5" s="26"/>
      <c r="R5" s="26">
        <v>5</v>
      </c>
      <c r="S5" s="26" t="s">
        <v>79</v>
      </c>
      <c r="T5" s="26"/>
    </row>
    <row r="6" spans="1:20" ht="13.5" thickBot="1">
      <c r="A6" s="26"/>
      <c r="B6" s="26"/>
      <c r="D6" s="57" t="s">
        <v>80</v>
      </c>
      <c r="E6" s="58">
        <f ca="1">+(E18*M3-I18*M5+J18*M6)/M7</f>
        <v>2.4265900106027426E-2</v>
      </c>
      <c r="F6" s="59">
        <f ca="1">O18*E7/M7</f>
        <v>4.2551517491595378E-3</v>
      </c>
      <c r="G6" s="60">
        <f>+B18/A18^2</f>
        <v>1E-8</v>
      </c>
      <c r="H6" s="51">
        <f ca="1">ABS(F6/E6)</f>
        <v>0.17535519929477486</v>
      </c>
      <c r="K6" s="61" t="s">
        <v>81</v>
      </c>
      <c r="L6" s="62" t="s">
        <v>82</v>
      </c>
      <c r="M6" s="62">
        <f ca="1">+D17*F18-D18*D18</f>
        <v>166.57846613250004</v>
      </c>
      <c r="N6" s="26"/>
      <c r="O6" s="26"/>
      <c r="P6" s="26"/>
      <c r="Q6" s="26"/>
      <c r="R6" s="26">
        <v>6</v>
      </c>
      <c r="S6" s="26" t="s">
        <v>83</v>
      </c>
      <c r="T6" s="26"/>
    </row>
    <row r="7" spans="1:20">
      <c r="B7" s="26"/>
      <c r="C7" s="26"/>
      <c r="D7" s="63" t="s">
        <v>84</v>
      </c>
      <c r="E7" s="64">
        <f ca="1">SQRT(L18/(D17-3))</f>
        <v>2.993375276097875E-3</v>
      </c>
      <c r="F7" s="26"/>
      <c r="G7" s="65">
        <f>+B22</f>
        <v>1.0518749993934762E-2</v>
      </c>
      <c r="H7" s="26"/>
      <c r="K7" s="45" t="s">
        <v>85</v>
      </c>
      <c r="L7" s="66" t="s">
        <v>86</v>
      </c>
      <c r="M7" s="26">
        <f ca="1">+D17*M1-D18*M2+F18*M3</f>
        <v>82.434894766816456</v>
      </c>
      <c r="N7" s="26"/>
      <c r="O7" s="26"/>
      <c r="P7" s="26"/>
      <c r="Q7" s="26"/>
      <c r="R7" s="26">
        <v>7</v>
      </c>
      <c r="S7" s="26" t="s">
        <v>87</v>
      </c>
      <c r="T7" s="26"/>
    </row>
    <row r="8" spans="1:20">
      <c r="B8" s="26"/>
      <c r="C8" s="26"/>
      <c r="D8" s="63" t="s">
        <v>88</v>
      </c>
      <c r="E8" s="26"/>
      <c r="F8" s="67">
        <f ca="1">CORREL(INDIRECT(E12):INDIRECT(E13),INDIRECT(K12):INDIRECT(K13))</f>
        <v>0.95743496871166933</v>
      </c>
      <c r="G8" s="64"/>
      <c r="H8" s="26"/>
      <c r="I8" s="65"/>
      <c r="J8" s="26"/>
      <c r="K8" s="26"/>
      <c r="L8" s="66"/>
      <c r="M8" s="26"/>
      <c r="N8" s="26"/>
      <c r="O8" s="26"/>
      <c r="P8" s="26"/>
      <c r="Q8" s="26"/>
      <c r="R8" s="26">
        <v>8</v>
      </c>
      <c r="S8" s="26" t="s">
        <v>89</v>
      </c>
      <c r="T8" s="26"/>
    </row>
    <row r="9" spans="1:20">
      <c r="A9" s="26"/>
      <c r="B9" s="26"/>
      <c r="C9" s="26"/>
      <c r="D9" s="26"/>
      <c r="E9" s="88">
        <f ca="1">E6*G6</f>
        <v>2.4265900106027428E-10</v>
      </c>
      <c r="F9" s="68">
        <f ca="1">H6</f>
        <v>0.17535519929477486</v>
      </c>
      <c r="G9" s="69">
        <f ca="1">F8</f>
        <v>0.95743496871166933</v>
      </c>
      <c r="I9" s="65"/>
      <c r="J9" s="26"/>
      <c r="K9" s="26"/>
      <c r="L9" s="66"/>
      <c r="M9" s="26"/>
      <c r="N9" s="26"/>
      <c r="O9" s="26"/>
      <c r="P9" s="26"/>
      <c r="Q9" s="26"/>
      <c r="R9" s="26">
        <v>9</v>
      </c>
      <c r="S9" s="26" t="s">
        <v>25</v>
      </c>
      <c r="T9" s="26"/>
    </row>
    <row r="10" spans="1:20">
      <c r="A10" s="70"/>
      <c r="B10" s="70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>
        <v>10</v>
      </c>
      <c r="S10" s="26" t="s">
        <v>90</v>
      </c>
      <c r="T10" s="26"/>
    </row>
    <row r="11" spans="1:20">
      <c r="A11" s="70"/>
      <c r="B11" s="70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>
        <v>11</v>
      </c>
      <c r="S11" s="26" t="s">
        <v>91</v>
      </c>
      <c r="T11" s="26"/>
    </row>
    <row r="12" spans="1:20">
      <c r="A12" s="71">
        <v>21</v>
      </c>
      <c r="B12" s="26" t="s">
        <v>92</v>
      </c>
      <c r="C12" s="72">
        <v>21</v>
      </c>
      <c r="D12" s="28" t="str">
        <f>D$15&amp;$C12</f>
        <v>D21</v>
      </c>
      <c r="E12" s="28" t="str">
        <f t="shared" ref="E12:O12" si="0">E15&amp;$C12</f>
        <v>E21</v>
      </c>
      <c r="F12" s="28" t="str">
        <f t="shared" si="0"/>
        <v>F21</v>
      </c>
      <c r="G12" s="28" t="str">
        <f t="shared" si="0"/>
        <v>G21</v>
      </c>
      <c r="H12" s="28" t="str">
        <f t="shared" si="0"/>
        <v>H21</v>
      </c>
      <c r="I12" s="28" t="str">
        <f t="shared" si="0"/>
        <v>I21</v>
      </c>
      <c r="J12" s="28" t="str">
        <f t="shared" si="0"/>
        <v>J21</v>
      </c>
      <c r="K12" s="28" t="str">
        <f t="shared" si="0"/>
        <v>K21</v>
      </c>
      <c r="L12" s="28" t="str">
        <f t="shared" si="0"/>
        <v>L21</v>
      </c>
      <c r="M12" s="28" t="str">
        <f t="shared" si="0"/>
        <v>M21</v>
      </c>
      <c r="N12" s="28" t="str">
        <f t="shared" si="0"/>
        <v>N21</v>
      </c>
      <c r="O12" s="28" t="str">
        <f t="shared" si="0"/>
        <v>O21</v>
      </c>
      <c r="P12" s="26"/>
      <c r="Q12" s="26"/>
      <c r="R12" s="26">
        <v>12</v>
      </c>
      <c r="S12" s="26" t="s">
        <v>93</v>
      </c>
      <c r="T12" s="26"/>
    </row>
    <row r="13" spans="1:20">
      <c r="A13" s="71">
        <f>20+COUNT(A21:A1449)</f>
        <v>54</v>
      </c>
      <c r="B13" s="26" t="s">
        <v>94</v>
      </c>
      <c r="C13" s="72">
        <v>54</v>
      </c>
      <c r="D13" s="28" t="str">
        <f>D$15&amp;$C13</f>
        <v>D54</v>
      </c>
      <c r="E13" s="28" t="str">
        <f t="shared" ref="E13:O13" si="1">E$15&amp;$C13</f>
        <v>E54</v>
      </c>
      <c r="F13" s="28" t="str">
        <f t="shared" si="1"/>
        <v>F54</v>
      </c>
      <c r="G13" s="28" t="str">
        <f t="shared" si="1"/>
        <v>G54</v>
      </c>
      <c r="H13" s="28" t="str">
        <f t="shared" si="1"/>
        <v>H54</v>
      </c>
      <c r="I13" s="28" t="str">
        <f t="shared" si="1"/>
        <v>I54</v>
      </c>
      <c r="J13" s="28" t="str">
        <f t="shared" si="1"/>
        <v>J54</v>
      </c>
      <c r="K13" s="28" t="str">
        <f t="shared" si="1"/>
        <v>K54</v>
      </c>
      <c r="L13" s="28" t="str">
        <f t="shared" si="1"/>
        <v>L54</v>
      </c>
      <c r="M13" s="28" t="str">
        <f t="shared" si="1"/>
        <v>M54</v>
      </c>
      <c r="N13" s="28" t="str">
        <f t="shared" si="1"/>
        <v>N54</v>
      </c>
      <c r="O13" s="28" t="str">
        <f t="shared" si="1"/>
        <v>O54</v>
      </c>
      <c r="P13" s="26"/>
      <c r="Q13" s="26"/>
      <c r="R13" s="26">
        <v>13</v>
      </c>
      <c r="S13" s="26" t="s">
        <v>95</v>
      </c>
      <c r="T13" s="26"/>
    </row>
    <row r="14" spans="1:20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66"/>
      <c r="N14" s="26"/>
      <c r="O14" s="26"/>
      <c r="P14" s="26"/>
      <c r="Q14" s="26"/>
      <c r="R14" s="26">
        <v>14</v>
      </c>
      <c r="S14" s="26" t="s">
        <v>96</v>
      </c>
      <c r="T14" s="26"/>
    </row>
    <row r="15" spans="1:20">
      <c r="A15" s="28"/>
      <c r="B15" s="26"/>
      <c r="C15" s="26"/>
      <c r="D15" s="28" t="str">
        <f t="shared" ref="D15:O15" si="2">VLOOKUP(D16,$R1:$S26,2,FALSE)</f>
        <v>D</v>
      </c>
      <c r="E15" s="28" t="str">
        <f t="shared" si="2"/>
        <v>E</v>
      </c>
      <c r="F15" s="28" t="str">
        <f t="shared" si="2"/>
        <v>F</v>
      </c>
      <c r="G15" s="28" t="str">
        <f t="shared" si="2"/>
        <v>G</v>
      </c>
      <c r="H15" s="28" t="str">
        <f t="shared" si="2"/>
        <v>H</v>
      </c>
      <c r="I15" s="28" t="str">
        <f t="shared" si="2"/>
        <v>I</v>
      </c>
      <c r="J15" s="28" t="str">
        <f t="shared" si="2"/>
        <v>J</v>
      </c>
      <c r="K15" s="28" t="str">
        <f t="shared" si="2"/>
        <v>K</v>
      </c>
      <c r="L15" s="28" t="str">
        <f t="shared" si="2"/>
        <v>L</v>
      </c>
      <c r="M15" s="28" t="str">
        <f t="shared" si="2"/>
        <v>M</v>
      </c>
      <c r="N15" s="28" t="str">
        <f t="shared" si="2"/>
        <v>N</v>
      </c>
      <c r="O15" s="28" t="str">
        <f t="shared" si="2"/>
        <v>O</v>
      </c>
      <c r="P15" s="26"/>
      <c r="Q15" s="26"/>
      <c r="R15" s="26">
        <v>15</v>
      </c>
      <c r="S15" s="26" t="s">
        <v>97</v>
      </c>
      <c r="T15" s="26"/>
    </row>
    <row r="16" spans="1:20">
      <c r="A16" s="28"/>
      <c r="B16" s="70"/>
      <c r="C16" s="26"/>
      <c r="D16" s="28">
        <f>COLUMN()</f>
        <v>4</v>
      </c>
      <c r="E16" s="28">
        <f>COLUMN()</f>
        <v>5</v>
      </c>
      <c r="F16" s="28">
        <f>COLUMN()</f>
        <v>6</v>
      </c>
      <c r="G16" s="28">
        <f>COLUMN()</f>
        <v>7</v>
      </c>
      <c r="H16" s="28">
        <f>COLUMN()</f>
        <v>8</v>
      </c>
      <c r="I16" s="28">
        <f>COLUMN()</f>
        <v>9</v>
      </c>
      <c r="J16" s="28">
        <f>COLUMN()</f>
        <v>10</v>
      </c>
      <c r="K16" s="28">
        <f>COLUMN()</f>
        <v>11</v>
      </c>
      <c r="L16" s="28">
        <f>COLUMN()</f>
        <v>12</v>
      </c>
      <c r="M16" s="28">
        <f>COLUMN()</f>
        <v>13</v>
      </c>
      <c r="N16" s="28">
        <f>COLUMN()</f>
        <v>14</v>
      </c>
      <c r="O16" s="28">
        <f>COLUMN()</f>
        <v>15</v>
      </c>
      <c r="P16" s="26"/>
      <c r="Q16" s="26"/>
      <c r="R16" s="26">
        <v>16</v>
      </c>
      <c r="S16" s="26" t="s">
        <v>98</v>
      </c>
      <c r="T16" s="26"/>
    </row>
    <row r="17" spans="1:20">
      <c r="A17" s="33" t="s">
        <v>99</v>
      </c>
      <c r="B17" s="26"/>
      <c r="C17" s="26" t="s">
        <v>100</v>
      </c>
      <c r="D17" s="26">
        <f>C13-C12+1</f>
        <v>34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>
        <v>17</v>
      </c>
      <c r="S17" s="26" t="s">
        <v>101</v>
      </c>
      <c r="T17" s="26"/>
    </row>
    <row r="18" spans="1:20">
      <c r="A18" s="73">
        <v>10000</v>
      </c>
      <c r="B18" s="73">
        <v>1</v>
      </c>
      <c r="C18" s="26" t="s">
        <v>102</v>
      </c>
      <c r="D18" s="26">
        <f ca="1">SUM(INDIRECT(D12):INDIRECT(D13))</f>
        <v>15.630749999999999</v>
      </c>
      <c r="E18" s="26">
        <f ca="1">SUM(INDIRECT(E12):INDIRECT(E13))</f>
        <v>0.34490624994214159</v>
      </c>
      <c r="F18" s="26">
        <f ca="1">SUM(INDIRECT(F12):INDIRECT(F13))</f>
        <v>12.0852591675</v>
      </c>
      <c r="G18" s="26">
        <f ca="1">SUM(INDIRECT(G12):INDIRECT(G13))</f>
        <v>10.378763340717375</v>
      </c>
      <c r="H18" s="26">
        <f ca="1">SUM(INDIRECT(H12):INDIRECT(H13))</f>
        <v>9.5380550851306332</v>
      </c>
      <c r="I18" s="26">
        <f ca="1">SUM(INDIRECT(I12):INDIRECT(I13))</f>
        <v>0.27494651153914018</v>
      </c>
      <c r="J18" s="26">
        <f ca="1">SUM(INDIRECT(J12):INDIRECT(J13))</f>
        <v>0.24917041546831381</v>
      </c>
      <c r="K18" s="26"/>
      <c r="L18" s="26">
        <f ca="1">SUM(INDIRECT(L12):INDIRECT(L13))</f>
        <v>2.7776916185017495E-4</v>
      </c>
      <c r="M18" s="26">
        <f ca="1">SQRT(SUM(INDIRECT(M12):INDIRECT(M13)))</f>
        <v>24.949496252769972</v>
      </c>
      <c r="N18" s="26">
        <f ca="1">SQRT(SUM(INDIRECT(N12):INDIRECT(N13)))</f>
        <v>121.21562307528383</v>
      </c>
      <c r="O18" s="26">
        <f ca="1">SQRT(SUM(INDIRECT(O12):INDIRECT(O13)))</f>
        <v>117.18309744178303</v>
      </c>
      <c r="P18" s="26"/>
      <c r="Q18" s="26"/>
      <c r="R18" s="26">
        <v>18</v>
      </c>
      <c r="S18" s="26" t="s">
        <v>103</v>
      </c>
      <c r="T18" s="26"/>
    </row>
    <row r="19" spans="1:20">
      <c r="A19" s="74" t="s">
        <v>104</v>
      </c>
      <c r="B19" s="26"/>
      <c r="C19" s="26"/>
      <c r="D19" s="75" t="s">
        <v>105</v>
      </c>
      <c r="E19" s="75" t="s">
        <v>106</v>
      </c>
      <c r="F19" s="75" t="s">
        <v>107</v>
      </c>
      <c r="G19" s="75" t="s">
        <v>108</v>
      </c>
      <c r="H19" s="75" t="s">
        <v>109</v>
      </c>
      <c r="I19" s="75" t="s">
        <v>110</v>
      </c>
      <c r="J19" s="75" t="s">
        <v>111</v>
      </c>
      <c r="K19" s="76"/>
      <c r="L19" s="76"/>
      <c r="M19" s="76"/>
      <c r="N19" s="76"/>
      <c r="O19" s="76"/>
      <c r="P19" s="26"/>
      <c r="Q19" s="26"/>
      <c r="R19" s="26">
        <v>19</v>
      </c>
      <c r="S19" s="26" t="s">
        <v>112</v>
      </c>
      <c r="T19" s="26"/>
    </row>
    <row r="20" spans="1:20" ht="15" thickBot="1">
      <c r="A20" s="5" t="s">
        <v>113</v>
      </c>
      <c r="B20" s="5" t="s">
        <v>114</v>
      </c>
      <c r="C20" s="26"/>
      <c r="D20" s="5" t="s">
        <v>113</v>
      </c>
      <c r="E20" s="5" t="s">
        <v>114</v>
      </c>
      <c r="F20" s="5" t="s">
        <v>115</v>
      </c>
      <c r="G20" s="5" t="s">
        <v>116</v>
      </c>
      <c r="H20" s="5" t="s">
        <v>117</v>
      </c>
      <c r="I20" s="77" t="s">
        <v>118</v>
      </c>
      <c r="J20" s="5" t="s">
        <v>119</v>
      </c>
      <c r="K20" s="78" t="s">
        <v>120</v>
      </c>
      <c r="L20" s="77" t="s">
        <v>121</v>
      </c>
      <c r="M20" s="77" t="s">
        <v>122</v>
      </c>
      <c r="N20" s="77" t="s">
        <v>123</v>
      </c>
      <c r="O20" s="77" t="s">
        <v>124</v>
      </c>
      <c r="P20" s="79" t="s">
        <v>125</v>
      </c>
      <c r="Q20" s="26"/>
      <c r="R20" s="26">
        <v>20</v>
      </c>
      <c r="S20" s="26" t="s">
        <v>126</v>
      </c>
      <c r="T20" s="26"/>
    </row>
    <row r="21" spans="1:20">
      <c r="A21" s="80">
        <v>0</v>
      </c>
      <c r="B21" s="80">
        <v>0</v>
      </c>
      <c r="C21" s="26"/>
      <c r="D21" s="81">
        <f t="shared" ref="D21:E52" si="3">A21/A$18</f>
        <v>0</v>
      </c>
      <c r="E21" s="81">
        <f t="shared" si="3"/>
        <v>0</v>
      </c>
      <c r="F21" s="37">
        <f>D21*D21</f>
        <v>0</v>
      </c>
      <c r="G21" s="37">
        <f>D21*F21</f>
        <v>0</v>
      </c>
      <c r="H21" s="37">
        <f>F21*F21</f>
        <v>0</v>
      </c>
      <c r="I21" s="37">
        <f>E21*D21</f>
        <v>0</v>
      </c>
      <c r="J21" s="37">
        <f>I21*D21</f>
        <v>0</v>
      </c>
      <c r="K21" s="37">
        <f t="shared" ref="K21:K84" ca="1" si="4">+E$4+E$5*D21+E$6*D21^2</f>
        <v>1.5797166833386841E-3</v>
      </c>
      <c r="L21" s="37">
        <f ca="1">+(K21-E21)^2</f>
        <v>2.4955047996185723E-6</v>
      </c>
      <c r="M21" s="37">
        <f t="shared" ref="M21:M84" ca="1" si="5">(M$1-M$2*D21+M$3*F21)^2</f>
        <v>57.01970284136857</v>
      </c>
      <c r="N21" s="37">
        <f t="shared" ref="N21:N84" ca="1" si="6">(-M$2+M$4*D21-M$5*F21)^2</f>
        <v>559.64937708330274</v>
      </c>
      <c r="O21" s="37">
        <f t="shared" ref="O21:O84" ca="1" si="7">+(M$3-D21*M$5+F21*M$6)^2</f>
        <v>261.61011363463518</v>
      </c>
      <c r="P21" s="26">
        <f ca="1">+E21-K21</f>
        <v>-1.5797166833386841E-3</v>
      </c>
      <c r="Q21" s="26"/>
      <c r="R21" s="26">
        <v>21</v>
      </c>
      <c r="S21" s="26" t="s">
        <v>127</v>
      </c>
      <c r="T21" s="26"/>
    </row>
    <row r="22" spans="1:20">
      <c r="A22" s="80">
        <v>2.5</v>
      </c>
      <c r="B22" s="80">
        <v>1.0518749993934762E-2</v>
      </c>
      <c r="C22" s="26"/>
      <c r="D22" s="81">
        <f t="shared" si="3"/>
        <v>2.5000000000000001E-4</v>
      </c>
      <c r="E22" s="81">
        <f t="shared" si="3"/>
        <v>1.0518749993934762E-2</v>
      </c>
      <c r="F22" s="37">
        <f t="shared" ref="F22:F85" si="8">D22*D22</f>
        <v>6.2499999999999997E-8</v>
      </c>
      <c r="G22" s="37">
        <f t="shared" ref="G22:G85" si="9">D22*F22</f>
        <v>1.5625000000000001E-11</v>
      </c>
      <c r="H22" s="37">
        <f t="shared" ref="H22:H85" si="10">F22*F22</f>
        <v>3.9062499999999999E-15</v>
      </c>
      <c r="I22" s="37">
        <f t="shared" ref="I22:I85" si="11">E22*D22</f>
        <v>2.6296874984836903E-6</v>
      </c>
      <c r="J22" s="37">
        <f t="shared" ref="J22:J85" si="12">I22*D22</f>
        <v>6.5742187462092263E-10</v>
      </c>
      <c r="K22" s="37">
        <f t="shared" ca="1" si="4"/>
        <v>1.5796851911605919E-3</v>
      </c>
      <c r="L22" s="37">
        <f t="shared" ref="L22:L85" ca="1" si="13">+(K22-E22)^2</f>
        <v>7.9906879548196012E-5</v>
      </c>
      <c r="M22" s="37">
        <f t="shared" ca="1" si="5"/>
        <v>56.930434765518633</v>
      </c>
      <c r="N22" s="37">
        <f t="shared" ca="1" si="6"/>
        <v>557.5435383361239</v>
      </c>
      <c r="O22" s="37">
        <f t="shared" ca="1" si="7"/>
        <v>260.28602383186853</v>
      </c>
      <c r="P22" s="26">
        <f t="shared" ref="P22:P85" ca="1" si="14">+E22-K22</f>
        <v>8.9390648027741701E-3</v>
      </c>
      <c r="Q22" s="26"/>
      <c r="R22" s="26">
        <v>22</v>
      </c>
      <c r="S22" s="26" t="s">
        <v>128</v>
      </c>
      <c r="T22" s="26"/>
    </row>
    <row r="23" spans="1:20">
      <c r="A23" s="80">
        <v>2.5</v>
      </c>
      <c r="B23" s="80">
        <v>1.0518749993934762E-2</v>
      </c>
      <c r="C23" s="26"/>
      <c r="D23" s="81">
        <f t="shared" si="3"/>
        <v>2.5000000000000001E-4</v>
      </c>
      <c r="E23" s="81">
        <f t="shared" si="3"/>
        <v>1.0518749993934762E-2</v>
      </c>
      <c r="F23" s="37">
        <f t="shared" si="8"/>
        <v>6.2499999999999997E-8</v>
      </c>
      <c r="G23" s="37">
        <f t="shared" si="9"/>
        <v>1.5625000000000001E-11</v>
      </c>
      <c r="H23" s="37">
        <f t="shared" si="10"/>
        <v>3.9062499999999999E-15</v>
      </c>
      <c r="I23" s="37">
        <f t="shared" si="11"/>
        <v>2.6296874984836903E-6</v>
      </c>
      <c r="J23" s="37">
        <f t="shared" si="12"/>
        <v>6.5742187462092263E-10</v>
      </c>
      <c r="K23" s="37">
        <f t="shared" ca="1" si="4"/>
        <v>1.5796851911605919E-3</v>
      </c>
      <c r="L23" s="37">
        <f t="shared" ca="1" si="13"/>
        <v>7.9906879548196012E-5</v>
      </c>
      <c r="M23" s="37">
        <f t="shared" ca="1" si="5"/>
        <v>56.930434765518633</v>
      </c>
      <c r="N23" s="37">
        <f t="shared" ca="1" si="6"/>
        <v>557.5435383361239</v>
      </c>
      <c r="O23" s="37">
        <f t="shared" ca="1" si="7"/>
        <v>260.28602383186853</v>
      </c>
      <c r="P23" s="26">
        <f t="shared" ca="1" si="14"/>
        <v>8.9390648027741701E-3</v>
      </c>
      <c r="Q23" s="26"/>
      <c r="R23" s="26">
        <v>23</v>
      </c>
      <c r="S23" s="26" t="s">
        <v>129</v>
      </c>
      <c r="T23" s="26"/>
    </row>
    <row r="24" spans="1:20">
      <c r="A24" s="80">
        <v>5</v>
      </c>
      <c r="B24" s="80">
        <v>-6.6249999508727342E-4</v>
      </c>
      <c r="C24" s="26"/>
      <c r="D24" s="81">
        <f t="shared" si="3"/>
        <v>5.0000000000000001E-4</v>
      </c>
      <c r="E24" s="81">
        <f t="shared" si="3"/>
        <v>-6.6249999508727342E-4</v>
      </c>
      <c r="F24" s="37">
        <f t="shared" si="8"/>
        <v>2.4999999999999999E-7</v>
      </c>
      <c r="G24" s="37">
        <f t="shared" si="9"/>
        <v>1.2500000000000001E-10</v>
      </c>
      <c r="H24" s="37">
        <f t="shared" si="10"/>
        <v>6.2499999999999999E-14</v>
      </c>
      <c r="I24" s="37">
        <f t="shared" si="11"/>
        <v>-3.312499975436367E-7</v>
      </c>
      <c r="J24" s="37">
        <f t="shared" si="12"/>
        <v>-1.6562499877181834E-10</v>
      </c>
      <c r="K24" s="37">
        <f t="shared" ca="1" si="4"/>
        <v>1.5796567322200129E-3</v>
      </c>
      <c r="L24" s="37">
        <f t="shared" ca="1" si="13"/>
        <v>5.0272667898093212E-6</v>
      </c>
      <c r="M24" s="37">
        <f t="shared" ca="1" si="5"/>
        <v>56.841267107833076</v>
      </c>
      <c r="N24" s="37">
        <f t="shared" ca="1" si="6"/>
        <v>555.44263510768099</v>
      </c>
      <c r="O24" s="37">
        <f t="shared" ca="1" si="7"/>
        <v>258.96596351225259</v>
      </c>
      <c r="P24" s="26">
        <f t="shared" ca="1" si="14"/>
        <v>-2.2421567273072864E-3</v>
      </c>
      <c r="Q24" s="26"/>
      <c r="R24" s="26">
        <v>24</v>
      </c>
      <c r="S24" s="26" t="s">
        <v>113</v>
      </c>
      <c r="T24" s="26"/>
    </row>
    <row r="25" spans="1:20">
      <c r="A25" s="80">
        <v>7.5</v>
      </c>
      <c r="B25" s="80">
        <v>1.6562500022700988E-3</v>
      </c>
      <c r="C25" s="26"/>
      <c r="D25" s="81">
        <f t="shared" si="3"/>
        <v>7.5000000000000002E-4</v>
      </c>
      <c r="E25" s="81">
        <f t="shared" si="3"/>
        <v>1.6562500022700988E-3</v>
      </c>
      <c r="F25" s="37">
        <f t="shared" si="8"/>
        <v>5.6250000000000001E-7</v>
      </c>
      <c r="G25" s="37">
        <f t="shared" si="9"/>
        <v>4.21875E-10</v>
      </c>
      <c r="H25" s="37">
        <f t="shared" si="10"/>
        <v>3.1640625000000002E-13</v>
      </c>
      <c r="I25" s="37">
        <f t="shared" si="11"/>
        <v>1.242187501702574E-6</v>
      </c>
      <c r="J25" s="37">
        <f t="shared" si="12"/>
        <v>9.316406262769306E-10</v>
      </c>
      <c r="K25" s="37">
        <f t="shared" ca="1" si="4"/>
        <v>1.5796313065169472E-3</v>
      </c>
      <c r="L25" s="37">
        <f t="shared" ca="1" si="13"/>
        <v>5.8704245389140074E-9</v>
      </c>
      <c r="M25" s="37">
        <f t="shared" ca="1" si="5"/>
        <v>56.752199796604486</v>
      </c>
      <c r="N25" s="37">
        <f t="shared" ca="1" si="6"/>
        <v>553.34666192165594</v>
      </c>
      <c r="O25" s="37">
        <f t="shared" ca="1" si="7"/>
        <v>257.64992755814234</v>
      </c>
      <c r="P25" s="26">
        <f t="shared" ca="1" si="14"/>
        <v>7.6618695753151575E-5</v>
      </c>
      <c r="Q25" s="26"/>
      <c r="R25" s="26">
        <v>25</v>
      </c>
      <c r="S25" s="26" t="s">
        <v>114</v>
      </c>
      <c r="T25" s="26"/>
    </row>
    <row r="26" spans="1:20">
      <c r="A26" s="80">
        <v>32</v>
      </c>
      <c r="B26" s="80">
        <v>-7.0000000414438546E-4</v>
      </c>
      <c r="C26" s="26"/>
      <c r="D26" s="81">
        <f t="shared" si="3"/>
        <v>3.2000000000000002E-3</v>
      </c>
      <c r="E26" s="81">
        <f t="shared" si="3"/>
        <v>-7.0000000414438546E-4</v>
      </c>
      <c r="F26" s="37">
        <f t="shared" si="8"/>
        <v>1.024E-5</v>
      </c>
      <c r="G26" s="37">
        <f t="shared" si="9"/>
        <v>3.2767999999999999E-8</v>
      </c>
      <c r="H26" s="37">
        <f t="shared" si="10"/>
        <v>1.0485760000000001E-10</v>
      </c>
      <c r="I26" s="37">
        <f t="shared" si="11"/>
        <v>-2.2400000132620335E-6</v>
      </c>
      <c r="J26" s="37">
        <f t="shared" si="12"/>
        <v>-7.168000042438508E-9</v>
      </c>
      <c r="K26" s="37">
        <f t="shared" ca="1" si="4"/>
        <v>1.5795426535561046E-3</v>
      </c>
      <c r="L26" s="37">
        <f t="shared" ca="1" si="13"/>
        <v>5.1963147282762147E-6</v>
      </c>
      <c r="M26" s="37">
        <f t="shared" ca="1" si="5"/>
        <v>55.88463557137208</v>
      </c>
      <c r="N26" s="37">
        <f t="shared" ca="1" si="6"/>
        <v>533.0658843158202</v>
      </c>
      <c r="O26" s="37">
        <f t="shared" ca="1" si="7"/>
        <v>244.96468111511439</v>
      </c>
      <c r="P26" s="26">
        <f t="shared" ca="1" si="14"/>
        <v>-2.2795426577004903E-3</v>
      </c>
      <c r="Q26" s="26"/>
      <c r="R26" s="26">
        <v>26</v>
      </c>
      <c r="S26" s="26" t="s">
        <v>130</v>
      </c>
      <c r="T26" s="26"/>
    </row>
    <row r="27" spans="1:20">
      <c r="A27" s="80">
        <v>37</v>
      </c>
      <c r="B27" s="80">
        <v>-3.6250000266591087E-4</v>
      </c>
      <c r="C27" s="26"/>
      <c r="D27" s="81">
        <f t="shared" si="3"/>
        <v>3.7000000000000002E-3</v>
      </c>
      <c r="E27" s="81">
        <f t="shared" si="3"/>
        <v>-3.6250000266591087E-4</v>
      </c>
      <c r="F27" s="37">
        <f t="shared" si="8"/>
        <v>1.3690000000000001E-5</v>
      </c>
      <c r="G27" s="37">
        <f t="shared" si="9"/>
        <v>5.0653000000000004E-8</v>
      </c>
      <c r="H27" s="37">
        <f t="shared" si="10"/>
        <v>1.8741610000000003E-10</v>
      </c>
      <c r="I27" s="37">
        <f t="shared" si="11"/>
        <v>-1.3412500098638703E-6</v>
      </c>
      <c r="J27" s="37">
        <f t="shared" si="12"/>
        <v>-4.9626250364963203E-9</v>
      </c>
      <c r="K27" s="37">
        <f t="shared" ca="1" si="4"/>
        <v>1.5795603533177726E-3</v>
      </c>
      <c r="L27" s="37">
        <f t="shared" ca="1" si="13"/>
        <v>3.7715984262834715E-6</v>
      </c>
      <c r="M27" s="37">
        <f t="shared" ca="1" si="5"/>
        <v>55.708758809496665</v>
      </c>
      <c r="N27" s="37">
        <f t="shared" ca="1" si="6"/>
        <v>528.9845959408857</v>
      </c>
      <c r="O27" s="37">
        <f t="shared" ca="1" si="7"/>
        <v>242.42284889737289</v>
      </c>
      <c r="P27" s="26">
        <f t="shared" ca="1" si="14"/>
        <v>-1.9420603559836835E-3</v>
      </c>
      <c r="Q27" s="26"/>
      <c r="R27" s="26"/>
      <c r="S27" s="26"/>
      <c r="T27" s="26"/>
    </row>
    <row r="28" spans="1:20">
      <c r="A28" s="80">
        <v>155</v>
      </c>
      <c r="B28" s="80">
        <v>-1.1375000030966476E-3</v>
      </c>
      <c r="C28" s="26"/>
      <c r="D28" s="81">
        <f t="shared" si="3"/>
        <v>1.55E-2</v>
      </c>
      <c r="E28" s="81">
        <f t="shared" si="3"/>
        <v>-1.1375000030966476E-3</v>
      </c>
      <c r="F28" s="37">
        <f t="shared" si="8"/>
        <v>2.4024999999999999E-4</v>
      </c>
      <c r="G28" s="37">
        <f t="shared" si="9"/>
        <v>3.7238749999999996E-6</v>
      </c>
      <c r="H28" s="37">
        <f t="shared" si="10"/>
        <v>5.7720062499999992E-8</v>
      </c>
      <c r="I28" s="37">
        <f t="shared" si="11"/>
        <v>-1.7631250047998038E-5</v>
      </c>
      <c r="J28" s="37">
        <f t="shared" si="12"/>
        <v>-2.7328437574396959E-7</v>
      </c>
      <c r="K28" s="37">
        <f t="shared" ca="1" si="4"/>
        <v>1.5835000204345283E-3</v>
      </c>
      <c r="L28" s="37">
        <f t="shared" ca="1" si="13"/>
        <v>7.4038411280566583E-6</v>
      </c>
      <c r="M28" s="37">
        <f t="shared" ca="1" si="5"/>
        <v>51.67227459641456</v>
      </c>
      <c r="N28" s="37">
        <f t="shared" ca="1" si="6"/>
        <v>438.21473253250053</v>
      </c>
      <c r="O28" s="37">
        <f t="shared" ca="1" si="7"/>
        <v>186.94420034638398</v>
      </c>
      <c r="P28" s="26">
        <f t="shared" ca="1" si="14"/>
        <v>-2.7210000235311756E-3</v>
      </c>
      <c r="Q28" s="26"/>
      <c r="R28" s="26"/>
      <c r="S28" s="26"/>
      <c r="T28" s="26"/>
    </row>
    <row r="29" spans="1:20">
      <c r="A29" s="80">
        <v>588</v>
      </c>
      <c r="B29" s="80">
        <v>-6.5000000176951289E-4</v>
      </c>
      <c r="C29" s="26"/>
      <c r="D29" s="81">
        <f t="shared" si="3"/>
        <v>5.8799999999999998E-2</v>
      </c>
      <c r="E29" s="81">
        <f t="shared" si="3"/>
        <v>-6.5000000176951289E-4</v>
      </c>
      <c r="F29" s="37">
        <f t="shared" si="8"/>
        <v>3.45744E-3</v>
      </c>
      <c r="G29" s="37">
        <f t="shared" si="9"/>
        <v>2.03297472E-4</v>
      </c>
      <c r="H29" s="37">
        <f t="shared" si="10"/>
        <v>1.19538913536E-5</v>
      </c>
      <c r="I29" s="37">
        <f t="shared" si="11"/>
        <v>-3.8220000104047355E-5</v>
      </c>
      <c r="J29" s="37">
        <f t="shared" si="12"/>
        <v>-2.2473360061179845E-6</v>
      </c>
      <c r="K29" s="37">
        <f t="shared" ca="1" si="4"/>
        <v>1.6558509079824175E-3</v>
      </c>
      <c r="L29" s="37">
        <f t="shared" ca="1" si="13"/>
        <v>5.3169484180038048E-6</v>
      </c>
      <c r="M29" s="37">
        <f t="shared" ca="1" si="5"/>
        <v>38.639088433929658</v>
      </c>
      <c r="N29" s="37">
        <f t="shared" ca="1" si="6"/>
        <v>188.87866120099244</v>
      </c>
      <c r="O29" s="37">
        <f t="shared" ca="1" si="7"/>
        <v>50.53070414666098</v>
      </c>
      <c r="P29" s="26">
        <f t="shared" ca="1" si="14"/>
        <v>-2.3058509097519304E-3</v>
      </c>
      <c r="Q29" s="26"/>
      <c r="R29" s="26"/>
      <c r="S29" s="26"/>
      <c r="T29" s="26"/>
    </row>
    <row r="30" spans="1:20">
      <c r="A30" s="80">
        <v>588</v>
      </c>
      <c r="B30" s="80">
        <v>-6.5000000176951289E-4</v>
      </c>
      <c r="C30" s="26"/>
      <c r="D30" s="81">
        <f t="shared" si="3"/>
        <v>5.8799999999999998E-2</v>
      </c>
      <c r="E30" s="81">
        <f t="shared" si="3"/>
        <v>-6.5000000176951289E-4</v>
      </c>
      <c r="F30" s="37">
        <f t="shared" si="8"/>
        <v>3.45744E-3</v>
      </c>
      <c r="G30" s="37">
        <f t="shared" si="9"/>
        <v>2.03297472E-4</v>
      </c>
      <c r="H30" s="37">
        <f t="shared" si="10"/>
        <v>1.19538913536E-5</v>
      </c>
      <c r="I30" s="37">
        <f t="shared" si="11"/>
        <v>-3.8220000104047355E-5</v>
      </c>
      <c r="J30" s="37">
        <f t="shared" si="12"/>
        <v>-2.2473360061179845E-6</v>
      </c>
      <c r="K30" s="37">
        <f t="shared" ca="1" si="4"/>
        <v>1.6558509079824175E-3</v>
      </c>
      <c r="L30" s="37">
        <f t="shared" ca="1" si="13"/>
        <v>5.3169484180038048E-6</v>
      </c>
      <c r="M30" s="37">
        <f t="shared" ca="1" si="5"/>
        <v>38.639088433929658</v>
      </c>
      <c r="N30" s="37">
        <f t="shared" ca="1" si="6"/>
        <v>188.87866120099244</v>
      </c>
      <c r="O30" s="37">
        <f t="shared" ca="1" si="7"/>
        <v>50.53070414666098</v>
      </c>
      <c r="P30" s="26">
        <f t="shared" ca="1" si="14"/>
        <v>-2.3058509097519304E-3</v>
      </c>
      <c r="Q30" s="26"/>
      <c r="R30" s="26"/>
      <c r="S30" s="26"/>
      <c r="T30" s="26"/>
    </row>
    <row r="31" spans="1:20">
      <c r="A31" s="80">
        <v>821</v>
      </c>
      <c r="B31" s="80">
        <v>5.3750000370200723E-4</v>
      </c>
      <c r="C31" s="26"/>
      <c r="D31" s="81">
        <f t="shared" si="3"/>
        <v>8.2100000000000006E-2</v>
      </c>
      <c r="E31" s="81">
        <f t="shared" si="3"/>
        <v>5.3750000370200723E-4</v>
      </c>
      <c r="F31" s="37">
        <f t="shared" si="8"/>
        <v>6.7404100000000014E-3</v>
      </c>
      <c r="G31" s="37">
        <f t="shared" si="9"/>
        <v>5.533876610000002E-4</v>
      </c>
      <c r="H31" s="37">
        <f t="shared" si="10"/>
        <v>4.5433126968100019E-5</v>
      </c>
      <c r="I31" s="37">
        <f t="shared" si="11"/>
        <v>4.4128750303934795E-5</v>
      </c>
      <c r="J31" s="37">
        <f t="shared" si="12"/>
        <v>3.6229703999530469E-6</v>
      </c>
      <c r="K31" s="37">
        <f t="shared" ca="1" si="4"/>
        <v>1.7324387101871892E-3</v>
      </c>
      <c r="L31" s="37">
        <f t="shared" ca="1" si="13"/>
        <v>1.42787851225648E-6</v>
      </c>
      <c r="M31" s="37">
        <f t="shared" ca="1" si="5"/>
        <v>32.694709141228387</v>
      </c>
      <c r="N31" s="37">
        <f t="shared" ca="1" si="6"/>
        <v>102.58938111810302</v>
      </c>
      <c r="O31" s="37">
        <f t="shared" ca="1" si="7"/>
        <v>14.705075840445977</v>
      </c>
      <c r="P31" s="26">
        <f t="shared" ca="1" si="14"/>
        <v>-1.194938706485182E-3</v>
      </c>
      <c r="Q31" s="26"/>
      <c r="R31" s="26"/>
      <c r="S31" s="26"/>
      <c r="T31" s="26"/>
    </row>
    <row r="32" spans="1:20">
      <c r="A32" s="80">
        <v>1627</v>
      </c>
      <c r="B32" s="80">
        <v>1.8624999938765541E-3</v>
      </c>
      <c r="C32" s="26"/>
      <c r="D32" s="81">
        <f t="shared" si="3"/>
        <v>0.16270000000000001</v>
      </c>
      <c r="E32" s="81">
        <f t="shared" si="3"/>
        <v>1.8624999938765541E-3</v>
      </c>
      <c r="F32" s="37">
        <f t="shared" si="8"/>
        <v>2.6471290000000005E-2</v>
      </c>
      <c r="G32" s="37">
        <f t="shared" si="9"/>
        <v>4.3068788830000013E-3</v>
      </c>
      <c r="H32" s="37">
        <f t="shared" si="10"/>
        <v>7.0072919426410023E-4</v>
      </c>
      <c r="I32" s="37">
        <f t="shared" si="11"/>
        <v>3.0302874900371539E-4</v>
      </c>
      <c r="J32" s="37">
        <f t="shared" si="12"/>
        <v>4.9302777462904497E-5</v>
      </c>
      <c r="K32" s="37">
        <f t="shared" ca="1" si="4"/>
        <v>2.2005842371671334E-3</v>
      </c>
      <c r="L32" s="37">
        <f t="shared" ca="1" si="13"/>
        <v>1.1430095556136362E-7</v>
      </c>
      <c r="M32" s="37">
        <f t="shared" ca="1" si="5"/>
        <v>17.059512709049823</v>
      </c>
      <c r="N32" s="37">
        <f t="shared" ca="1" si="6"/>
        <v>1.0042782248733879</v>
      </c>
      <c r="O32" s="37">
        <f t="shared" ca="1" si="7"/>
        <v>37.149383011348498</v>
      </c>
      <c r="P32" s="26">
        <f t="shared" ca="1" si="14"/>
        <v>-3.380842432905793E-4</v>
      </c>
      <c r="Q32" s="26"/>
      <c r="R32" s="26"/>
      <c r="S32" s="26"/>
      <c r="T32" s="26"/>
    </row>
    <row r="33" spans="1:20">
      <c r="A33" s="80">
        <v>1627</v>
      </c>
      <c r="B33" s="80">
        <v>1.8624999938765541E-3</v>
      </c>
      <c r="C33" s="26"/>
      <c r="D33" s="81">
        <f t="shared" si="3"/>
        <v>0.16270000000000001</v>
      </c>
      <c r="E33" s="81">
        <f t="shared" si="3"/>
        <v>1.8624999938765541E-3</v>
      </c>
      <c r="F33" s="37">
        <f t="shared" si="8"/>
        <v>2.6471290000000005E-2</v>
      </c>
      <c r="G33" s="37">
        <f t="shared" si="9"/>
        <v>4.3068788830000013E-3</v>
      </c>
      <c r="H33" s="37">
        <f t="shared" si="10"/>
        <v>7.0072919426410023E-4</v>
      </c>
      <c r="I33" s="37">
        <f t="shared" si="11"/>
        <v>3.0302874900371539E-4</v>
      </c>
      <c r="J33" s="37">
        <f t="shared" si="12"/>
        <v>4.9302777462904497E-5</v>
      </c>
      <c r="K33" s="37">
        <f t="shared" ca="1" si="4"/>
        <v>2.2005842371671334E-3</v>
      </c>
      <c r="L33" s="37">
        <f t="shared" ca="1" si="13"/>
        <v>1.1430095556136362E-7</v>
      </c>
      <c r="M33" s="37">
        <f t="shared" ca="1" si="5"/>
        <v>17.059512709049823</v>
      </c>
      <c r="N33" s="37">
        <f t="shared" ca="1" si="6"/>
        <v>1.0042782248733879</v>
      </c>
      <c r="O33" s="37">
        <f t="shared" ca="1" si="7"/>
        <v>37.149383011348498</v>
      </c>
      <c r="P33" s="26">
        <f t="shared" ca="1" si="14"/>
        <v>-3.380842432905793E-4</v>
      </c>
      <c r="Q33" s="26"/>
      <c r="R33" s="26"/>
      <c r="S33" s="26"/>
      <c r="T33" s="26"/>
    </row>
    <row r="34" spans="1:20">
      <c r="A34" s="80">
        <v>2640.5</v>
      </c>
      <c r="B34" s="80">
        <v>-1.2562500050989911E-3</v>
      </c>
      <c r="C34" s="26"/>
      <c r="D34" s="81">
        <f t="shared" si="3"/>
        <v>0.26405000000000001</v>
      </c>
      <c r="E34" s="81">
        <f t="shared" si="3"/>
        <v>-1.2562500050989911E-3</v>
      </c>
      <c r="F34" s="37">
        <f t="shared" si="8"/>
        <v>6.9722402500000003E-2</v>
      </c>
      <c r="G34" s="37">
        <f t="shared" si="9"/>
        <v>1.8410200380125002E-2</v>
      </c>
      <c r="H34" s="37">
        <f t="shared" si="10"/>
        <v>4.8612134103720069E-3</v>
      </c>
      <c r="I34" s="37">
        <f t="shared" si="11"/>
        <v>-3.3171281384638862E-4</v>
      </c>
      <c r="J34" s="37">
        <f t="shared" si="12"/>
        <v>-8.758876849613892E-5</v>
      </c>
      <c r="K34" s="37">
        <f t="shared" ca="1" si="4"/>
        <v>3.2367296463241628E-3</v>
      </c>
      <c r="L34" s="37">
        <f t="shared" ca="1" si="13"/>
        <v>2.018686614810253E-5</v>
      </c>
      <c r="M34" s="37">
        <f t="shared" ca="1" si="5"/>
        <v>5.9158294493647778</v>
      </c>
      <c r="N34" s="37">
        <f t="shared" ca="1" si="6"/>
        <v>143.39207032859423</v>
      </c>
      <c r="O34" s="37">
        <f t="shared" ca="1" si="7"/>
        <v>240.53907713730263</v>
      </c>
      <c r="P34" s="26">
        <f t="shared" ca="1" si="14"/>
        <v>-4.4929796514231544E-3</v>
      </c>
      <c r="Q34" s="26"/>
      <c r="R34" s="26"/>
      <c r="S34" s="26"/>
      <c r="T34" s="26"/>
    </row>
    <row r="35" spans="1:20">
      <c r="A35" s="80">
        <v>2677</v>
      </c>
      <c r="B35" s="80">
        <v>3.4374999959254637E-3</v>
      </c>
      <c r="C35" s="26"/>
      <c r="D35" s="81">
        <f t="shared" si="3"/>
        <v>0.26769999999999999</v>
      </c>
      <c r="E35" s="81">
        <f t="shared" si="3"/>
        <v>3.4374999959254637E-3</v>
      </c>
      <c r="F35" s="37">
        <f t="shared" si="8"/>
        <v>7.1663289999999991E-2</v>
      </c>
      <c r="G35" s="37">
        <f t="shared" si="9"/>
        <v>1.9184262732999998E-2</v>
      </c>
      <c r="H35" s="37">
        <f t="shared" si="10"/>
        <v>5.135627133624099E-3</v>
      </c>
      <c r="I35" s="37">
        <f t="shared" si="11"/>
        <v>9.2021874890924667E-4</v>
      </c>
      <c r="J35" s="37">
        <f t="shared" si="12"/>
        <v>2.4634255908300535E-4</v>
      </c>
      <c r="K35" s="37">
        <f t="shared" ca="1" si="4"/>
        <v>3.2833451000822064E-3</v>
      </c>
      <c r="L35" s="37">
        <f t="shared" ca="1" si="13"/>
        <v>2.376373191244551E-8</v>
      </c>
      <c r="M35" s="37">
        <f t="shared" ca="1" si="5"/>
        <v>5.6515206883489295</v>
      </c>
      <c r="N35" s="37">
        <f t="shared" ca="1" si="6"/>
        <v>151.46128111116718</v>
      </c>
      <c r="O35" s="37">
        <f t="shared" ca="1" si="7"/>
        <v>249.15125022261347</v>
      </c>
      <c r="P35" s="26">
        <f t="shared" ca="1" si="14"/>
        <v>1.5415489584325731E-4</v>
      </c>
      <c r="Q35" s="26"/>
      <c r="R35" s="26"/>
      <c r="S35" s="26"/>
      <c r="T35" s="26"/>
    </row>
    <row r="36" spans="1:20">
      <c r="A36" s="80">
        <v>5303.5</v>
      </c>
      <c r="B36" s="80">
        <v>7.8562499984400347E-3</v>
      </c>
      <c r="C36" s="26"/>
      <c r="D36" s="81">
        <f t="shared" si="3"/>
        <v>0.53034999999999999</v>
      </c>
      <c r="E36" s="81">
        <f t="shared" si="3"/>
        <v>7.8562499984400347E-3</v>
      </c>
      <c r="F36" s="37">
        <f t="shared" si="8"/>
        <v>0.28127112249999997</v>
      </c>
      <c r="G36" s="37">
        <f t="shared" si="9"/>
        <v>0.14917213981787497</v>
      </c>
      <c r="H36" s="37">
        <f t="shared" si="10"/>
        <v>7.9113444352409995E-2</v>
      </c>
      <c r="I36" s="37">
        <f t="shared" si="11"/>
        <v>4.1665621866726725E-3</v>
      </c>
      <c r="J36" s="37">
        <f t="shared" si="12"/>
        <v>2.209736255701852E-3</v>
      </c>
      <c r="K36" s="37">
        <f t="shared" ca="1" si="4"/>
        <v>8.3349887829987299E-3</v>
      </c>
      <c r="L36" s="37">
        <f t="shared" ca="1" si="13"/>
        <v>2.2919082384073676E-7</v>
      </c>
      <c r="M36" s="37">
        <f t="shared" ca="1" si="5"/>
        <v>0.19884538300964796</v>
      </c>
      <c r="N36" s="37">
        <f t="shared" ca="1" si="6"/>
        <v>612.61610874243922</v>
      </c>
      <c r="O36" s="37">
        <f t="shared" ca="1" si="7"/>
        <v>572.96784243448087</v>
      </c>
      <c r="P36" s="26">
        <f t="shared" ca="1" si="14"/>
        <v>-4.7873878455869517E-4</v>
      </c>
      <c r="Q36" s="26"/>
      <c r="R36" s="26"/>
      <c r="S36" s="26"/>
      <c r="T36" s="26"/>
    </row>
    <row r="37" spans="1:20">
      <c r="A37" s="80">
        <v>5374.5</v>
      </c>
      <c r="B37" s="80">
        <v>7.9687499965075403E-3</v>
      </c>
      <c r="C37" s="26"/>
      <c r="D37" s="81">
        <f t="shared" si="3"/>
        <v>0.53744999999999998</v>
      </c>
      <c r="E37" s="81">
        <f t="shared" si="3"/>
        <v>7.9687499965075403E-3</v>
      </c>
      <c r="F37" s="37">
        <f t="shared" si="8"/>
        <v>0.2888525025</v>
      </c>
      <c r="G37" s="37">
        <f t="shared" si="9"/>
        <v>0.155243777468625</v>
      </c>
      <c r="H37" s="37">
        <f t="shared" si="10"/>
        <v>8.3435768200512503E-2</v>
      </c>
      <c r="I37" s="37">
        <f t="shared" si="11"/>
        <v>4.2828046856229771E-3</v>
      </c>
      <c r="J37" s="37">
        <f t="shared" si="12"/>
        <v>2.3017933782880692E-3</v>
      </c>
      <c r="K37" s="37">
        <f t="shared" ca="1" si="4"/>
        <v>8.5180203429140577E-3</v>
      </c>
      <c r="L37" s="37">
        <f t="shared" ca="1" si="13"/>
        <v>3.0169791344153552E-7</v>
      </c>
      <c r="M37" s="37">
        <f t="shared" ca="1" si="5"/>
        <v>0.24133724281067376</v>
      </c>
      <c r="N37" s="37">
        <f t="shared" ca="1" si="6"/>
        <v>613.72249452157041</v>
      </c>
      <c r="O37" s="37">
        <f t="shared" ca="1" si="7"/>
        <v>568.25423430907097</v>
      </c>
      <c r="P37" s="26">
        <f t="shared" ca="1" si="14"/>
        <v>-5.4927034640651733E-4</v>
      </c>
      <c r="Q37" s="26"/>
      <c r="R37" s="26"/>
      <c r="S37" s="26"/>
      <c r="T37" s="26"/>
    </row>
    <row r="38" spans="1:20">
      <c r="A38" s="80">
        <v>5375</v>
      </c>
      <c r="B38" s="80">
        <v>9.9124999978812411E-3</v>
      </c>
      <c r="C38" s="26"/>
      <c r="D38" s="81">
        <f t="shared" si="3"/>
        <v>0.53749999999999998</v>
      </c>
      <c r="E38" s="81">
        <f t="shared" si="3"/>
        <v>9.9124999978812411E-3</v>
      </c>
      <c r="F38" s="37">
        <f t="shared" si="8"/>
        <v>0.28890624999999998</v>
      </c>
      <c r="G38" s="37">
        <f t="shared" si="9"/>
        <v>0.15528710937499998</v>
      </c>
      <c r="H38" s="37">
        <f t="shared" si="10"/>
        <v>8.3466821289062493E-2</v>
      </c>
      <c r="I38" s="37">
        <f t="shared" si="11"/>
        <v>5.3279687488611673E-3</v>
      </c>
      <c r="J38" s="37">
        <f t="shared" si="12"/>
        <v>2.8637832025128775E-3</v>
      </c>
      <c r="K38" s="37">
        <f t="shared" ca="1" si="4"/>
        <v>8.519317972620637E-3</v>
      </c>
      <c r="L38" s="37">
        <f t="shared" ca="1" si="13"/>
        <v>1.9409561555092388E-6</v>
      </c>
      <c r="M38" s="37">
        <f t="shared" ca="1" si="5"/>
        <v>0.24164537517901899</v>
      </c>
      <c r="N38" s="37">
        <f t="shared" ca="1" si="6"/>
        <v>613.72738498352851</v>
      </c>
      <c r="O38" s="37">
        <f t="shared" ca="1" si="7"/>
        <v>568.21826980507637</v>
      </c>
      <c r="P38" s="26">
        <f t="shared" ca="1" si="14"/>
        <v>1.3931820252606041E-3</v>
      </c>
      <c r="Q38" s="26"/>
      <c r="R38" s="26"/>
      <c r="S38" s="26"/>
      <c r="T38" s="26"/>
    </row>
    <row r="39" spans="1:20">
      <c r="A39" s="80">
        <v>6230</v>
      </c>
      <c r="B39" s="80">
        <v>1.3425000004644971E-2</v>
      </c>
      <c r="C39" s="26"/>
      <c r="D39" s="81">
        <f t="shared" si="3"/>
        <v>0.623</v>
      </c>
      <c r="E39" s="81">
        <f t="shared" si="3"/>
        <v>1.3425000004644971E-2</v>
      </c>
      <c r="F39" s="37">
        <f t="shared" si="8"/>
        <v>0.388129</v>
      </c>
      <c r="G39" s="37">
        <f t="shared" si="9"/>
        <v>0.24180436699999999</v>
      </c>
      <c r="H39" s="37">
        <f t="shared" si="10"/>
        <v>0.150644120641</v>
      </c>
      <c r="I39" s="37">
        <f t="shared" si="11"/>
        <v>8.3637750028938175E-3</v>
      </c>
      <c r="J39" s="37">
        <f t="shared" si="12"/>
        <v>5.2106318268028487E-3</v>
      </c>
      <c r="K39" s="37">
        <f t="shared" ca="1" si="4"/>
        <v>1.0915758303843661E-2</v>
      </c>
      <c r="L39" s="37">
        <f t="shared" ca="1" si="13"/>
        <v>6.2962939130402506E-6</v>
      </c>
      <c r="M39" s="37">
        <f t="shared" ca="1" si="5"/>
        <v>0.82696306556093568</v>
      </c>
      <c r="N39" s="37">
        <f t="shared" ca="1" si="6"/>
        <v>563.72512701464007</v>
      </c>
      <c r="O39" s="37">
        <f t="shared" ca="1" si="7"/>
        <v>454.92319227937355</v>
      </c>
      <c r="P39" s="26">
        <f t="shared" ca="1" si="14"/>
        <v>2.5092417008013099E-3</v>
      </c>
      <c r="Q39" s="26"/>
      <c r="R39" s="26"/>
      <c r="S39" s="26"/>
      <c r="T39" s="26"/>
    </row>
    <row r="40" spans="1:20">
      <c r="A40" s="80">
        <v>6235</v>
      </c>
      <c r="B40" s="80">
        <v>1.1362500001268927E-2</v>
      </c>
      <c r="C40" s="26"/>
      <c r="D40" s="81">
        <f t="shared" si="3"/>
        <v>0.62350000000000005</v>
      </c>
      <c r="E40" s="81">
        <f t="shared" si="3"/>
        <v>1.1362500001268927E-2</v>
      </c>
      <c r="F40" s="37">
        <f t="shared" si="8"/>
        <v>0.38875225000000008</v>
      </c>
      <c r="G40" s="37">
        <f t="shared" si="9"/>
        <v>0.24238702787500008</v>
      </c>
      <c r="H40" s="37">
        <f t="shared" si="10"/>
        <v>0.15112831188006257</v>
      </c>
      <c r="I40" s="37">
        <f t="shared" si="11"/>
        <v>7.0845187507911763E-3</v>
      </c>
      <c r="J40" s="37">
        <f t="shared" si="12"/>
        <v>4.4171974411182984E-3</v>
      </c>
      <c r="K40" s="37">
        <f t="shared" ca="1" si="4"/>
        <v>1.0930816008491048E-2</v>
      </c>
      <c r="L40" s="37">
        <f t="shared" ca="1" si="13"/>
        <v>1.8635106962065226E-7</v>
      </c>
      <c r="M40" s="37">
        <f t="shared" ca="1" si="5"/>
        <v>0.83014489784333023</v>
      </c>
      <c r="N40" s="37">
        <f t="shared" ca="1" si="6"/>
        <v>563.10427742080117</v>
      </c>
      <c r="O40" s="37">
        <f t="shared" ca="1" si="7"/>
        <v>453.9923674982785</v>
      </c>
      <c r="P40" s="26">
        <f t="shared" ca="1" si="14"/>
        <v>4.3168399277787942E-4</v>
      </c>
      <c r="Q40" s="26"/>
      <c r="R40" s="26"/>
      <c r="S40" s="26"/>
      <c r="T40" s="26"/>
    </row>
    <row r="41" spans="1:20">
      <c r="A41" s="80">
        <v>6235</v>
      </c>
      <c r="B41" s="80">
        <v>1.2962499997229315E-2</v>
      </c>
      <c r="C41" s="26"/>
      <c r="D41" s="81">
        <f t="shared" si="3"/>
        <v>0.62350000000000005</v>
      </c>
      <c r="E41" s="81">
        <f t="shared" si="3"/>
        <v>1.2962499997229315E-2</v>
      </c>
      <c r="F41" s="37">
        <f t="shared" si="8"/>
        <v>0.38875225000000008</v>
      </c>
      <c r="G41" s="37">
        <f t="shared" si="9"/>
        <v>0.24238702787500008</v>
      </c>
      <c r="H41" s="37">
        <f t="shared" si="10"/>
        <v>0.15112831188006257</v>
      </c>
      <c r="I41" s="37">
        <f t="shared" si="11"/>
        <v>8.0821187482724797E-3</v>
      </c>
      <c r="J41" s="37">
        <f t="shared" si="12"/>
        <v>5.0392010395478911E-3</v>
      </c>
      <c r="K41" s="37">
        <f t="shared" ca="1" si="4"/>
        <v>1.0930816008491048E-2</v>
      </c>
      <c r="L41" s="37">
        <f t="shared" ca="1" si="13"/>
        <v>4.1277398300954379E-6</v>
      </c>
      <c r="M41" s="37">
        <f t="shared" ca="1" si="5"/>
        <v>0.83014489784333023</v>
      </c>
      <c r="N41" s="37">
        <f t="shared" ca="1" si="6"/>
        <v>563.10427742080117</v>
      </c>
      <c r="O41" s="37">
        <f t="shared" ca="1" si="7"/>
        <v>453.9923674982785</v>
      </c>
      <c r="P41" s="26">
        <f t="shared" ca="1" si="14"/>
        <v>2.0316839887382677E-3</v>
      </c>
      <c r="Q41" s="26"/>
      <c r="R41" s="26"/>
      <c r="S41" s="26"/>
      <c r="T41" s="26"/>
    </row>
    <row r="42" spans="1:20">
      <c r="A42" s="80">
        <v>6252</v>
      </c>
      <c r="B42" s="80">
        <v>1.2050000004819594E-2</v>
      </c>
      <c r="C42" s="26"/>
      <c r="D42" s="81">
        <f t="shared" si="3"/>
        <v>0.62519999999999998</v>
      </c>
      <c r="E42" s="81">
        <f t="shared" si="3"/>
        <v>1.2050000004819594E-2</v>
      </c>
      <c r="F42" s="37">
        <f t="shared" si="8"/>
        <v>0.39087503999999995</v>
      </c>
      <c r="G42" s="37">
        <f t="shared" si="9"/>
        <v>0.24437507500799996</v>
      </c>
      <c r="H42" s="37">
        <f t="shared" si="10"/>
        <v>0.15278329689500156</v>
      </c>
      <c r="I42" s="37">
        <f t="shared" si="11"/>
        <v>7.5336600030132105E-3</v>
      </c>
      <c r="J42" s="37">
        <f t="shared" si="12"/>
        <v>4.7100442338838594E-3</v>
      </c>
      <c r="K42" s="37">
        <f t="shared" ca="1" si="4"/>
        <v>1.0982102958758545E-2</v>
      </c>
      <c r="L42" s="37">
        <f t="shared" ca="1" si="13"/>
        <v>1.1404041009859143E-6</v>
      </c>
      <c r="M42" s="37">
        <f t="shared" ca="1" si="5"/>
        <v>0.84089787969608953</v>
      </c>
      <c r="N42" s="37">
        <f t="shared" ca="1" si="6"/>
        <v>560.96689676411597</v>
      </c>
      <c r="O42" s="37">
        <f t="shared" ca="1" si="7"/>
        <v>450.808237732316</v>
      </c>
      <c r="P42" s="26">
        <f t="shared" ca="1" si="14"/>
        <v>1.067897046061049E-3</v>
      </c>
      <c r="Q42" s="26"/>
      <c r="R42" s="26"/>
      <c r="S42" s="26"/>
      <c r="T42" s="26"/>
    </row>
    <row r="43" spans="1:20">
      <c r="A43" s="80">
        <v>7052</v>
      </c>
      <c r="B43" s="80">
        <v>9.7499999974388629E-3</v>
      </c>
      <c r="C43" s="26"/>
      <c r="D43" s="81">
        <f t="shared" si="3"/>
        <v>0.70520000000000005</v>
      </c>
      <c r="E43" s="81">
        <f t="shared" si="3"/>
        <v>9.7499999974388629E-3</v>
      </c>
      <c r="F43" s="37">
        <f t="shared" si="8"/>
        <v>0.49730704000000009</v>
      </c>
      <c r="G43" s="37">
        <f t="shared" si="9"/>
        <v>0.35070092460800006</v>
      </c>
      <c r="H43" s="37">
        <f t="shared" si="10"/>
        <v>0.2473142920335617</v>
      </c>
      <c r="I43" s="37">
        <f t="shared" si="11"/>
        <v>6.8756999981938868E-3</v>
      </c>
      <c r="J43" s="37">
        <f t="shared" si="12"/>
        <v>4.8487436387263296E-3</v>
      </c>
      <c r="K43" s="37">
        <f t="shared" ca="1" si="4"/>
        <v>1.3554208423851629E-2</v>
      </c>
      <c r="L43" s="37">
        <f t="shared" ca="1" si="13"/>
        <v>1.4472001751589894E-5</v>
      </c>
      <c r="M43" s="37">
        <f t="shared" ca="1" si="5"/>
        <v>1.1839344133665042</v>
      </c>
      <c r="N43" s="37">
        <f t="shared" ca="1" si="6"/>
        <v>419.90755862931849</v>
      </c>
      <c r="O43" s="37">
        <f t="shared" ca="1" si="7"/>
        <v>276.25993590128331</v>
      </c>
      <c r="P43" s="26">
        <f t="shared" ca="1" si="14"/>
        <v>-3.8042084264127661E-3</v>
      </c>
      <c r="Q43" s="26"/>
      <c r="R43" s="26"/>
      <c r="S43" s="26"/>
      <c r="T43" s="26"/>
    </row>
    <row r="44" spans="1:20">
      <c r="A44" s="80">
        <v>7052.5</v>
      </c>
      <c r="B44" s="80">
        <v>1.0593749997497071E-2</v>
      </c>
      <c r="C44" s="26"/>
      <c r="D44" s="81">
        <f t="shared" si="3"/>
        <v>0.70525000000000004</v>
      </c>
      <c r="E44" s="81">
        <f t="shared" si="3"/>
        <v>1.0593749997497071E-2</v>
      </c>
      <c r="F44" s="37">
        <f t="shared" si="8"/>
        <v>0.49737756250000004</v>
      </c>
      <c r="G44" s="37">
        <f t="shared" si="9"/>
        <v>0.35077552595312506</v>
      </c>
      <c r="H44" s="37">
        <f t="shared" si="10"/>
        <v>0.24738443967844145</v>
      </c>
      <c r="I44" s="37">
        <f t="shared" si="11"/>
        <v>7.4712421857348098E-3</v>
      </c>
      <c r="J44" s="37">
        <f t="shared" si="12"/>
        <v>5.2690935514894746E-3</v>
      </c>
      <c r="K44" s="37">
        <f t="shared" ca="1" si="4"/>
        <v>1.3555913114032484E-2</v>
      </c>
      <c r="L44" s="37">
        <f t="shared" ca="1" si="13"/>
        <v>8.7744103289627948E-6</v>
      </c>
      <c r="M44" s="37">
        <f t="shared" ca="1" si="5"/>
        <v>1.1840262252787981</v>
      </c>
      <c r="N44" s="37">
        <f t="shared" ca="1" si="6"/>
        <v>419.7988780272733</v>
      </c>
      <c r="O44" s="37">
        <f t="shared" ca="1" si="7"/>
        <v>276.14198160618798</v>
      </c>
      <c r="P44" s="26">
        <f t="shared" ca="1" si="14"/>
        <v>-2.9621631165354136E-3</v>
      </c>
      <c r="Q44" s="26"/>
      <c r="R44" s="26"/>
      <c r="S44" s="26"/>
      <c r="T44" s="26"/>
    </row>
    <row r="45" spans="1:20">
      <c r="A45" s="80">
        <v>7115</v>
      </c>
      <c r="B45" s="80">
        <v>1.3962500001071021E-2</v>
      </c>
      <c r="C45" s="26"/>
      <c r="D45" s="81">
        <f t="shared" si="3"/>
        <v>0.71150000000000002</v>
      </c>
      <c r="E45" s="81">
        <f t="shared" si="3"/>
        <v>1.3962500001071021E-2</v>
      </c>
      <c r="F45" s="37">
        <f t="shared" si="8"/>
        <v>0.50623225000000005</v>
      </c>
      <c r="G45" s="37">
        <f t="shared" si="9"/>
        <v>0.36018424587500003</v>
      </c>
      <c r="H45" s="37">
        <f t="shared" si="10"/>
        <v>0.25627109094006256</v>
      </c>
      <c r="I45" s="37">
        <f t="shared" si="11"/>
        <v>9.9343187507620317E-3</v>
      </c>
      <c r="J45" s="37">
        <f t="shared" si="12"/>
        <v>7.0682677911671861E-3</v>
      </c>
      <c r="K45" s="37">
        <f t="shared" ca="1" si="4"/>
        <v>1.3769954856456353E-2</v>
      </c>
      <c r="L45" s="37">
        <f t="shared" ca="1" si="13"/>
        <v>3.7073632714683421E-8</v>
      </c>
      <c r="M45" s="37">
        <f t="shared" ca="1" si="5"/>
        <v>1.1941384511991313</v>
      </c>
      <c r="N45" s="37">
        <f t="shared" ca="1" si="6"/>
        <v>406.06431933450784</v>
      </c>
      <c r="O45" s="37">
        <f t="shared" ca="1" si="7"/>
        <v>261.38391299246098</v>
      </c>
      <c r="P45" s="26">
        <f t="shared" ca="1" si="14"/>
        <v>1.9254514461466803E-4</v>
      </c>
      <c r="Q45" s="26"/>
      <c r="R45" s="26"/>
      <c r="S45" s="26"/>
      <c r="T45" s="26"/>
    </row>
    <row r="46" spans="1:20">
      <c r="A46" s="80">
        <v>7144</v>
      </c>
      <c r="B46" s="80">
        <v>1.5299999999115244E-2</v>
      </c>
      <c r="C46" s="26"/>
      <c r="D46" s="81">
        <f t="shared" si="3"/>
        <v>0.71440000000000003</v>
      </c>
      <c r="E46" s="81">
        <f t="shared" si="3"/>
        <v>1.5299999999115244E-2</v>
      </c>
      <c r="F46" s="37">
        <f t="shared" si="8"/>
        <v>0.51036736000000005</v>
      </c>
      <c r="G46" s="37">
        <f t="shared" si="9"/>
        <v>0.36460644198400005</v>
      </c>
      <c r="H46" s="37">
        <f t="shared" si="10"/>
        <v>0.26047484215336963</v>
      </c>
      <c r="I46" s="37">
        <f t="shared" si="11"/>
        <v>1.0930319999367931E-2</v>
      </c>
      <c r="J46" s="37">
        <f t="shared" si="12"/>
        <v>7.8086206075484504E-3</v>
      </c>
      <c r="K46" s="37">
        <f t="shared" ca="1" si="4"/>
        <v>1.3869914120600341E-2</v>
      </c>
      <c r="L46" s="37">
        <f t="shared" ca="1" si="13"/>
        <v>2.0451456199277405E-6</v>
      </c>
      <c r="M46" s="37">
        <f t="shared" ca="1" si="5"/>
        <v>1.197905464001757</v>
      </c>
      <c r="N46" s="37">
        <f t="shared" ca="1" si="6"/>
        <v>399.5950943184215</v>
      </c>
      <c r="O46" s="37">
        <f t="shared" ca="1" si="7"/>
        <v>254.53275864953162</v>
      </c>
      <c r="P46" s="26">
        <f t="shared" ca="1" si="14"/>
        <v>1.4300858785149025E-3</v>
      </c>
      <c r="Q46" s="26"/>
      <c r="R46" s="26"/>
      <c r="S46" s="26"/>
      <c r="T46" s="26"/>
    </row>
    <row r="47" spans="1:20">
      <c r="A47" s="80">
        <v>7149</v>
      </c>
      <c r="B47" s="80">
        <v>1.3937499999883585E-2</v>
      </c>
      <c r="C47" s="26"/>
      <c r="D47" s="81">
        <f t="shared" si="3"/>
        <v>0.71489999999999998</v>
      </c>
      <c r="E47" s="81">
        <f t="shared" si="3"/>
        <v>1.3937499999883585E-2</v>
      </c>
      <c r="F47" s="37">
        <f t="shared" si="8"/>
        <v>0.51108200999999998</v>
      </c>
      <c r="G47" s="37">
        <f t="shared" si="9"/>
        <v>0.36537252894899996</v>
      </c>
      <c r="H47" s="37">
        <f t="shared" si="10"/>
        <v>0.26120482094564007</v>
      </c>
      <c r="I47" s="37">
        <f t="shared" si="11"/>
        <v>9.9639187499167749E-3</v>
      </c>
      <c r="J47" s="37">
        <f t="shared" si="12"/>
        <v>7.1232055143155022E-3</v>
      </c>
      <c r="K47" s="37">
        <f t="shared" ca="1" si="4"/>
        <v>1.3887189728517414E-2</v>
      </c>
      <c r="L47" s="37">
        <f t="shared" ca="1" si="13"/>
        <v>2.5311234049377096E-9</v>
      </c>
      <c r="M47" s="37">
        <f t="shared" ca="1" si="5"/>
        <v>1.1984953439303978</v>
      </c>
      <c r="N47" s="37">
        <f t="shared" ca="1" si="6"/>
        <v>398.47383180761875</v>
      </c>
      <c r="O47" s="37">
        <f t="shared" ca="1" si="7"/>
        <v>253.35170599790249</v>
      </c>
      <c r="P47" s="26">
        <f t="shared" ca="1" si="14"/>
        <v>5.0310271366170445E-5</v>
      </c>
      <c r="Q47" s="26"/>
      <c r="R47" s="26"/>
      <c r="S47" s="26"/>
      <c r="T47" s="26"/>
    </row>
    <row r="48" spans="1:20">
      <c r="A48" s="80">
        <v>7203</v>
      </c>
      <c r="B48" s="80">
        <v>1.616249999642605E-2</v>
      </c>
      <c r="C48" s="26"/>
      <c r="D48" s="81">
        <f t="shared" si="3"/>
        <v>0.72030000000000005</v>
      </c>
      <c r="E48" s="81">
        <f t="shared" si="3"/>
        <v>1.616249999642605E-2</v>
      </c>
      <c r="F48" s="37">
        <f t="shared" si="8"/>
        <v>0.51883209000000008</v>
      </c>
      <c r="G48" s="37">
        <f t="shared" si="9"/>
        <v>0.37371475442700008</v>
      </c>
      <c r="H48" s="37">
        <f t="shared" si="10"/>
        <v>0.26918673761376816</v>
      </c>
      <c r="I48" s="37">
        <f t="shared" si="11"/>
        <v>1.1641848747425684E-2</v>
      </c>
      <c r="J48" s="37">
        <f t="shared" si="12"/>
        <v>8.3856236527707212E-3</v>
      </c>
      <c r="K48" s="37">
        <f t="shared" ca="1" si="4"/>
        <v>1.4074539405599202E-2</v>
      </c>
      <c r="L48" s="37">
        <f t="shared" ca="1" si="13"/>
        <v>4.3595794288459971E-6</v>
      </c>
      <c r="M48" s="37">
        <f t="shared" ca="1" si="5"/>
        <v>1.2037442745288685</v>
      </c>
      <c r="N48" s="37">
        <f t="shared" ca="1" si="6"/>
        <v>386.2591993655268</v>
      </c>
      <c r="O48" s="37">
        <f t="shared" ca="1" si="7"/>
        <v>240.60666902137655</v>
      </c>
      <c r="P48" s="26">
        <f t="shared" ca="1" si="14"/>
        <v>2.0879605908268473E-3</v>
      </c>
      <c r="Q48" s="26"/>
      <c r="R48" s="26"/>
      <c r="S48" s="26"/>
      <c r="T48" s="26"/>
    </row>
    <row r="49" spans="1:20">
      <c r="A49" s="80">
        <v>8994.5</v>
      </c>
      <c r="B49" s="80">
        <v>2.2818749996076804E-2</v>
      </c>
      <c r="C49" s="26"/>
      <c r="D49" s="81">
        <f t="shared" si="3"/>
        <v>0.89944999999999997</v>
      </c>
      <c r="E49" s="81">
        <f t="shared" si="3"/>
        <v>2.2818749996076804E-2</v>
      </c>
      <c r="F49" s="37">
        <f t="shared" si="8"/>
        <v>0.80901030249999994</v>
      </c>
      <c r="G49" s="37">
        <f t="shared" si="9"/>
        <v>0.72766431658362496</v>
      </c>
      <c r="H49" s="37">
        <f t="shared" si="10"/>
        <v>0.65449766955114141</v>
      </c>
      <c r="I49" s="37">
        <f t="shared" si="11"/>
        <v>2.0524324683971279E-2</v>
      </c>
      <c r="J49" s="37">
        <f t="shared" si="12"/>
        <v>1.8460603836997967E-2</v>
      </c>
      <c r="K49" s="37">
        <f t="shared" ca="1" si="4"/>
        <v>2.109232081924791E-2</v>
      </c>
      <c r="L49" s="37">
        <f t="shared" ca="1" si="13"/>
        <v>2.9805577026060902E-6</v>
      </c>
      <c r="M49" s="37">
        <f t="shared" ca="1" si="5"/>
        <v>0.41195804766915095</v>
      </c>
      <c r="N49" s="37">
        <f t="shared" ca="1" si="6"/>
        <v>16.023179626704295</v>
      </c>
      <c r="O49" s="37">
        <f t="shared" ca="1" si="7"/>
        <v>11.89965881990009</v>
      </c>
      <c r="P49" s="26">
        <f t="shared" ca="1" si="14"/>
        <v>1.7264291768288934E-3</v>
      </c>
      <c r="Q49" s="26"/>
      <c r="R49" s="26"/>
      <c r="S49" s="26"/>
      <c r="T49" s="26"/>
    </row>
    <row r="50" spans="1:20">
      <c r="A50" s="80">
        <v>9805.5</v>
      </c>
      <c r="B50" s="80">
        <v>2.6681249997636769E-2</v>
      </c>
      <c r="C50" s="26"/>
      <c r="D50" s="81">
        <f t="shared" si="3"/>
        <v>0.98055000000000003</v>
      </c>
      <c r="E50" s="81">
        <f t="shared" si="3"/>
        <v>2.6681249997636769E-2</v>
      </c>
      <c r="F50" s="37">
        <f t="shared" si="8"/>
        <v>0.9614783025000001</v>
      </c>
      <c r="G50" s="37">
        <f t="shared" si="9"/>
        <v>0.94277754951637516</v>
      </c>
      <c r="H50" s="37">
        <f t="shared" si="10"/>
        <v>0.92444052617828165</v>
      </c>
      <c r="I50" s="37">
        <f t="shared" si="11"/>
        <v>2.6162299685182733E-2</v>
      </c>
      <c r="J50" s="37">
        <f t="shared" si="12"/>
        <v>2.5653442956305929E-2</v>
      </c>
      <c r="K50" s="37">
        <f t="shared" ca="1" si="4"/>
        <v>2.4781386022915936E-2</v>
      </c>
      <c r="L50" s="37">
        <f t="shared" ca="1" si="13"/>
        <v>3.6094831224420435E-6</v>
      </c>
      <c r="M50" s="37">
        <f t="shared" ca="1" si="5"/>
        <v>8.9003624036814357E-3</v>
      </c>
      <c r="N50" s="37">
        <f t="shared" ca="1" si="6"/>
        <v>42.810132962783456</v>
      </c>
      <c r="O50" s="37">
        <f t="shared" ca="1" si="7"/>
        <v>241.77130019852544</v>
      </c>
      <c r="P50" s="26">
        <f t="shared" ca="1" si="14"/>
        <v>1.8998639747208335E-3</v>
      </c>
      <c r="Q50" s="26"/>
      <c r="R50" s="26"/>
      <c r="S50" s="26"/>
      <c r="T50" s="26"/>
    </row>
    <row r="51" spans="1:20">
      <c r="A51" s="80">
        <v>9833</v>
      </c>
      <c r="B51" s="80">
        <v>2.5887499999953434E-2</v>
      </c>
      <c r="C51" s="26"/>
      <c r="D51" s="81">
        <f t="shared" si="3"/>
        <v>0.98329999999999995</v>
      </c>
      <c r="E51" s="81">
        <f t="shared" si="3"/>
        <v>2.5887499999953434E-2</v>
      </c>
      <c r="F51" s="37">
        <f t="shared" si="8"/>
        <v>0.96687888999999994</v>
      </c>
      <c r="G51" s="37">
        <f t="shared" si="9"/>
        <v>0.9507320125369999</v>
      </c>
      <c r="H51" s="37">
        <f t="shared" si="10"/>
        <v>0.93485478792763199</v>
      </c>
      <c r="I51" s="37">
        <f t="shared" si="11"/>
        <v>2.5455178749954212E-2</v>
      </c>
      <c r="J51" s="37">
        <f t="shared" si="12"/>
        <v>2.5030077264829975E-2</v>
      </c>
      <c r="K51" s="37">
        <f t="shared" ca="1" si="4"/>
        <v>2.4912073042939454E-2</v>
      </c>
      <c r="L51" s="37">
        <f t="shared" ca="1" si="13"/>
        <v>9.5145774846955267E-7</v>
      </c>
      <c r="M51" s="37">
        <f t="shared" ca="1" si="5"/>
        <v>5.190792574455462E-3</v>
      </c>
      <c r="N51" s="37">
        <f t="shared" ca="1" si="6"/>
        <v>48.14073572684098</v>
      </c>
      <c r="O51" s="37">
        <f t="shared" ca="1" si="7"/>
        <v>255.92587884460264</v>
      </c>
      <c r="P51" s="26">
        <f t="shared" ca="1" si="14"/>
        <v>9.7542695701397994E-4</v>
      </c>
      <c r="Q51" s="26"/>
      <c r="R51" s="26"/>
      <c r="S51" s="26"/>
      <c r="T51" s="26"/>
    </row>
    <row r="52" spans="1:20">
      <c r="A52" s="80">
        <v>9864.5</v>
      </c>
      <c r="B52" s="80">
        <v>2.2343749995343387E-2</v>
      </c>
      <c r="C52" s="26"/>
      <c r="D52" s="81">
        <f t="shared" si="3"/>
        <v>0.98645000000000005</v>
      </c>
      <c r="E52" s="81">
        <f t="shared" si="3"/>
        <v>2.2343749995343387E-2</v>
      </c>
      <c r="F52" s="37">
        <f t="shared" si="8"/>
        <v>0.97308360250000014</v>
      </c>
      <c r="G52" s="37">
        <f t="shared" si="9"/>
        <v>0.95989831968612516</v>
      </c>
      <c r="H52" s="37">
        <f t="shared" si="10"/>
        <v>0.94689169745437829</v>
      </c>
      <c r="I52" s="37">
        <f t="shared" si="11"/>
        <v>2.2040992182906484E-2</v>
      </c>
      <c r="J52" s="37">
        <f t="shared" si="12"/>
        <v>2.1742336738828104E-2</v>
      </c>
      <c r="K52" s="37">
        <f t="shared" ca="1" si="4"/>
        <v>2.5062220065810784E-2</v>
      </c>
      <c r="L52" s="37">
        <f t="shared" ca="1" si="13"/>
        <v>7.3900795240270115E-6</v>
      </c>
      <c r="M52" s="37">
        <f t="shared" ca="1" si="5"/>
        <v>2.1352837196448129E-3</v>
      </c>
      <c r="N52" s="37">
        <f t="shared" ca="1" si="6"/>
        <v>54.675983684893332</v>
      </c>
      <c r="O52" s="37">
        <f t="shared" ca="1" si="7"/>
        <v>272.73629796797968</v>
      </c>
      <c r="P52" s="26">
        <f t="shared" ca="1" si="14"/>
        <v>-2.7184700704673964E-3</v>
      </c>
      <c r="Q52" s="26"/>
      <c r="R52" s="26"/>
      <c r="S52" s="26"/>
      <c r="T52" s="26"/>
    </row>
    <row r="53" spans="1:20">
      <c r="A53" s="80">
        <v>11554</v>
      </c>
      <c r="B53" s="80">
        <v>3.2175000000279397E-2</v>
      </c>
      <c r="C53" s="26"/>
      <c r="D53" s="81">
        <f t="shared" ref="D53:E84" si="15">A53/A$18</f>
        <v>1.1554</v>
      </c>
      <c r="E53" s="81">
        <f t="shared" si="15"/>
        <v>3.2175000000279397E-2</v>
      </c>
      <c r="F53" s="37">
        <f t="shared" si="8"/>
        <v>1.3349491599999999</v>
      </c>
      <c r="G53" s="37">
        <f t="shared" si="9"/>
        <v>1.5424002594639998</v>
      </c>
      <c r="H53" s="37">
        <f t="shared" si="10"/>
        <v>1.7820892597847051</v>
      </c>
      <c r="I53" s="37">
        <f t="shared" si="11"/>
        <v>3.7174995000322814E-2</v>
      </c>
      <c r="J53" s="37">
        <f t="shared" si="12"/>
        <v>4.2951989223372976E-2</v>
      </c>
      <c r="K53" s="37">
        <f t="shared" ca="1" si="4"/>
        <v>3.3820906191007249E-2</v>
      </c>
      <c r="L53" s="37">
        <f t="shared" ca="1" si="13"/>
        <v>2.7090071886762707E-6</v>
      </c>
      <c r="M53" s="37">
        <f t="shared" ca="1" si="5"/>
        <v>3.2757449706707318</v>
      </c>
      <c r="N53" s="37">
        <f t="shared" ca="1" si="6"/>
        <v>1340.8764146582869</v>
      </c>
      <c r="O53" s="37">
        <f t="shared" ca="1" si="7"/>
        <v>2409.8227237010756</v>
      </c>
      <c r="P53" s="26">
        <f t="shared" ca="1" si="14"/>
        <v>-1.6459061907278527E-3</v>
      </c>
      <c r="Q53" s="26"/>
      <c r="R53" s="26"/>
      <c r="S53" s="26"/>
      <c r="T53" s="26"/>
    </row>
    <row r="54" spans="1:20">
      <c r="A54" s="80">
        <v>11725.5</v>
      </c>
      <c r="B54" s="80">
        <v>3.4781249996740371E-2</v>
      </c>
      <c r="C54" s="26"/>
      <c r="D54" s="81">
        <f t="shared" si="15"/>
        <v>1.17255</v>
      </c>
      <c r="E54" s="81">
        <f t="shared" si="15"/>
        <v>3.4781249996740371E-2</v>
      </c>
      <c r="F54" s="37">
        <f t="shared" si="8"/>
        <v>1.3748735025000001</v>
      </c>
      <c r="G54" s="37">
        <f t="shared" si="9"/>
        <v>1.612107925356375</v>
      </c>
      <c r="H54" s="37">
        <f t="shared" si="10"/>
        <v>1.8902771478766176</v>
      </c>
      <c r="I54" s="37">
        <f t="shared" si="11"/>
        <v>4.0782754683677924E-2</v>
      </c>
      <c r="J54" s="37">
        <f t="shared" si="12"/>
        <v>4.781981900434655E-2</v>
      </c>
      <c r="K54" s="37">
        <f t="shared" ca="1" si="4"/>
        <v>3.4787441894447248E-2</v>
      </c>
      <c r="L54" s="37">
        <f t="shared" ca="1" si="13"/>
        <v>3.8339597212425255E-11</v>
      </c>
      <c r="M54" s="37">
        <f t="shared" ca="1" si="5"/>
        <v>4.2022410766690372</v>
      </c>
      <c r="N54" s="37">
        <f t="shared" ca="1" si="6"/>
        <v>1608.6358075355195</v>
      </c>
      <c r="O54" s="37">
        <f t="shared" ca="1" si="7"/>
        <v>2801.4036305486984</v>
      </c>
      <c r="P54" s="26">
        <f t="shared" ca="1" si="14"/>
        <v>-6.1918977068767256E-6</v>
      </c>
      <c r="Q54" s="26"/>
      <c r="R54" s="26"/>
      <c r="S54" s="26"/>
      <c r="T54" s="26"/>
    </row>
    <row r="55" spans="1:20">
      <c r="A55" s="80"/>
      <c r="B55" s="80"/>
      <c r="C55" s="26"/>
      <c r="D55" s="81">
        <f t="shared" si="15"/>
        <v>0</v>
      </c>
      <c r="E55" s="81">
        <f t="shared" si="15"/>
        <v>0</v>
      </c>
      <c r="F55" s="37">
        <f t="shared" si="8"/>
        <v>0</v>
      </c>
      <c r="G55" s="37">
        <f t="shared" si="9"/>
        <v>0</v>
      </c>
      <c r="H55" s="37">
        <f t="shared" si="10"/>
        <v>0</v>
      </c>
      <c r="I55" s="37">
        <f t="shared" si="11"/>
        <v>0</v>
      </c>
      <c r="J55" s="37">
        <f t="shared" si="12"/>
        <v>0</v>
      </c>
      <c r="K55" s="37">
        <f t="shared" ca="1" si="4"/>
        <v>1.5797166833386841E-3</v>
      </c>
      <c r="L55" s="37">
        <f t="shared" ca="1" si="13"/>
        <v>2.4955047996185723E-6</v>
      </c>
      <c r="M55" s="37">
        <f t="shared" ca="1" si="5"/>
        <v>57.01970284136857</v>
      </c>
      <c r="N55" s="37">
        <f t="shared" ca="1" si="6"/>
        <v>559.64937708330274</v>
      </c>
      <c r="O55" s="37">
        <f t="shared" ca="1" si="7"/>
        <v>261.61011363463518</v>
      </c>
      <c r="P55" s="26">
        <f t="shared" ca="1" si="14"/>
        <v>-1.5797166833386841E-3</v>
      </c>
      <c r="Q55" s="26"/>
      <c r="R55" s="26"/>
      <c r="S55" s="26"/>
      <c r="T55" s="26"/>
    </row>
    <row r="56" spans="1:20">
      <c r="A56" s="80"/>
      <c r="B56" s="80"/>
      <c r="C56" s="26"/>
      <c r="D56" s="81">
        <f t="shared" si="15"/>
        <v>0</v>
      </c>
      <c r="E56" s="81">
        <f t="shared" si="15"/>
        <v>0</v>
      </c>
      <c r="F56" s="37">
        <f t="shared" si="8"/>
        <v>0</v>
      </c>
      <c r="G56" s="37">
        <f t="shared" si="9"/>
        <v>0</v>
      </c>
      <c r="H56" s="37">
        <f t="shared" si="10"/>
        <v>0</v>
      </c>
      <c r="I56" s="37">
        <f t="shared" si="11"/>
        <v>0</v>
      </c>
      <c r="J56" s="37">
        <f t="shared" si="12"/>
        <v>0</v>
      </c>
      <c r="K56" s="37">
        <f t="shared" ca="1" si="4"/>
        <v>1.5797166833386841E-3</v>
      </c>
      <c r="L56" s="37">
        <f t="shared" ca="1" si="13"/>
        <v>2.4955047996185723E-6</v>
      </c>
      <c r="M56" s="37">
        <f t="shared" ca="1" si="5"/>
        <v>57.01970284136857</v>
      </c>
      <c r="N56" s="37">
        <f t="shared" ca="1" si="6"/>
        <v>559.64937708330274</v>
      </c>
      <c r="O56" s="37">
        <f t="shared" ca="1" si="7"/>
        <v>261.61011363463518</v>
      </c>
      <c r="P56" s="26">
        <f t="shared" ca="1" si="14"/>
        <v>-1.5797166833386841E-3</v>
      </c>
      <c r="Q56" s="26"/>
      <c r="R56" s="26"/>
      <c r="S56" s="26"/>
      <c r="T56" s="26"/>
    </row>
    <row r="57" spans="1:20">
      <c r="A57" s="80"/>
      <c r="B57" s="80"/>
      <c r="C57" s="26"/>
      <c r="D57" s="81">
        <f t="shared" si="15"/>
        <v>0</v>
      </c>
      <c r="E57" s="81">
        <f t="shared" si="15"/>
        <v>0</v>
      </c>
      <c r="F57" s="37">
        <f t="shared" si="8"/>
        <v>0</v>
      </c>
      <c r="G57" s="37">
        <f t="shared" si="9"/>
        <v>0</v>
      </c>
      <c r="H57" s="37">
        <f t="shared" si="10"/>
        <v>0</v>
      </c>
      <c r="I57" s="37">
        <f t="shared" si="11"/>
        <v>0</v>
      </c>
      <c r="J57" s="37">
        <f t="shared" si="12"/>
        <v>0</v>
      </c>
      <c r="K57" s="37">
        <f t="shared" ca="1" si="4"/>
        <v>1.5797166833386841E-3</v>
      </c>
      <c r="L57" s="37">
        <f t="shared" ca="1" si="13"/>
        <v>2.4955047996185723E-6</v>
      </c>
      <c r="M57" s="37">
        <f t="shared" ca="1" si="5"/>
        <v>57.01970284136857</v>
      </c>
      <c r="N57" s="37">
        <f t="shared" ca="1" si="6"/>
        <v>559.64937708330274</v>
      </c>
      <c r="O57" s="37">
        <f t="shared" ca="1" si="7"/>
        <v>261.61011363463518</v>
      </c>
      <c r="P57" s="26">
        <f t="shared" ca="1" si="14"/>
        <v>-1.5797166833386841E-3</v>
      </c>
      <c r="Q57" s="26"/>
      <c r="R57" s="26"/>
      <c r="S57" s="26"/>
      <c r="T57" s="26"/>
    </row>
    <row r="58" spans="1:20">
      <c r="A58" s="80"/>
      <c r="B58" s="80"/>
      <c r="C58" s="26"/>
      <c r="D58" s="81">
        <f t="shared" si="15"/>
        <v>0</v>
      </c>
      <c r="E58" s="81">
        <f t="shared" si="15"/>
        <v>0</v>
      </c>
      <c r="F58" s="37">
        <f t="shared" si="8"/>
        <v>0</v>
      </c>
      <c r="G58" s="37">
        <f t="shared" si="9"/>
        <v>0</v>
      </c>
      <c r="H58" s="37">
        <f t="shared" si="10"/>
        <v>0</v>
      </c>
      <c r="I58" s="37">
        <f t="shared" si="11"/>
        <v>0</v>
      </c>
      <c r="J58" s="37">
        <f t="shared" si="12"/>
        <v>0</v>
      </c>
      <c r="K58" s="37">
        <f t="shared" ca="1" si="4"/>
        <v>1.5797166833386841E-3</v>
      </c>
      <c r="L58" s="37">
        <f t="shared" ca="1" si="13"/>
        <v>2.4955047996185723E-6</v>
      </c>
      <c r="M58" s="37">
        <f t="shared" ca="1" si="5"/>
        <v>57.01970284136857</v>
      </c>
      <c r="N58" s="37">
        <f t="shared" ca="1" si="6"/>
        <v>559.64937708330274</v>
      </c>
      <c r="O58" s="37">
        <f t="shared" ca="1" si="7"/>
        <v>261.61011363463518</v>
      </c>
      <c r="P58" s="26">
        <f t="shared" ca="1" si="14"/>
        <v>-1.5797166833386841E-3</v>
      </c>
      <c r="Q58" s="26"/>
      <c r="R58" s="26"/>
      <c r="S58" s="26"/>
      <c r="T58" s="26"/>
    </row>
    <row r="59" spans="1:20">
      <c r="A59" s="80"/>
      <c r="B59" s="80"/>
      <c r="C59" s="26"/>
      <c r="D59" s="81">
        <f t="shared" si="15"/>
        <v>0</v>
      </c>
      <c r="E59" s="81">
        <f t="shared" si="15"/>
        <v>0</v>
      </c>
      <c r="F59" s="37">
        <f t="shared" si="8"/>
        <v>0</v>
      </c>
      <c r="G59" s="37">
        <f t="shared" si="9"/>
        <v>0</v>
      </c>
      <c r="H59" s="37">
        <f t="shared" si="10"/>
        <v>0</v>
      </c>
      <c r="I59" s="37">
        <f t="shared" si="11"/>
        <v>0</v>
      </c>
      <c r="J59" s="37">
        <f t="shared" si="12"/>
        <v>0</v>
      </c>
      <c r="K59" s="37">
        <f t="shared" ca="1" si="4"/>
        <v>1.5797166833386841E-3</v>
      </c>
      <c r="L59" s="37">
        <f t="shared" ca="1" si="13"/>
        <v>2.4955047996185723E-6</v>
      </c>
      <c r="M59" s="37">
        <f t="shared" ca="1" si="5"/>
        <v>57.01970284136857</v>
      </c>
      <c r="N59" s="37">
        <f t="shared" ca="1" si="6"/>
        <v>559.64937708330274</v>
      </c>
      <c r="O59" s="37">
        <f t="shared" ca="1" si="7"/>
        <v>261.61011363463518</v>
      </c>
      <c r="P59" s="26">
        <f t="shared" ca="1" si="14"/>
        <v>-1.5797166833386841E-3</v>
      </c>
      <c r="Q59" s="26"/>
      <c r="R59" s="26"/>
      <c r="S59" s="26"/>
      <c r="T59" s="26"/>
    </row>
    <row r="60" spans="1:20">
      <c r="A60" s="80"/>
      <c r="B60" s="80"/>
      <c r="C60" s="26"/>
      <c r="D60" s="81">
        <f t="shared" si="15"/>
        <v>0</v>
      </c>
      <c r="E60" s="81">
        <f t="shared" si="15"/>
        <v>0</v>
      </c>
      <c r="F60" s="37">
        <f t="shared" si="8"/>
        <v>0</v>
      </c>
      <c r="G60" s="37">
        <f t="shared" si="9"/>
        <v>0</v>
      </c>
      <c r="H60" s="37">
        <f t="shared" si="10"/>
        <v>0</v>
      </c>
      <c r="I60" s="37">
        <f t="shared" si="11"/>
        <v>0</v>
      </c>
      <c r="J60" s="37">
        <f t="shared" si="12"/>
        <v>0</v>
      </c>
      <c r="K60" s="37">
        <f t="shared" ca="1" si="4"/>
        <v>1.5797166833386841E-3</v>
      </c>
      <c r="L60" s="37">
        <f t="shared" ca="1" si="13"/>
        <v>2.4955047996185723E-6</v>
      </c>
      <c r="M60" s="37">
        <f t="shared" ca="1" si="5"/>
        <v>57.01970284136857</v>
      </c>
      <c r="N60" s="37">
        <f t="shared" ca="1" si="6"/>
        <v>559.64937708330274</v>
      </c>
      <c r="O60" s="37">
        <f t="shared" ca="1" si="7"/>
        <v>261.61011363463518</v>
      </c>
      <c r="P60" s="26">
        <f t="shared" ca="1" si="14"/>
        <v>-1.5797166833386841E-3</v>
      </c>
      <c r="Q60" s="26"/>
      <c r="R60" s="26"/>
      <c r="S60" s="26"/>
      <c r="T60" s="26"/>
    </row>
    <row r="61" spans="1:20">
      <c r="A61" s="80"/>
      <c r="B61" s="80"/>
      <c r="C61" s="26"/>
      <c r="D61" s="81">
        <f t="shared" si="15"/>
        <v>0</v>
      </c>
      <c r="E61" s="81">
        <f t="shared" si="15"/>
        <v>0</v>
      </c>
      <c r="F61" s="37">
        <f t="shared" si="8"/>
        <v>0</v>
      </c>
      <c r="G61" s="37">
        <f t="shared" si="9"/>
        <v>0</v>
      </c>
      <c r="H61" s="37">
        <f t="shared" si="10"/>
        <v>0</v>
      </c>
      <c r="I61" s="37">
        <f t="shared" si="11"/>
        <v>0</v>
      </c>
      <c r="J61" s="37">
        <f t="shared" si="12"/>
        <v>0</v>
      </c>
      <c r="K61" s="37">
        <f t="shared" ca="1" si="4"/>
        <v>1.5797166833386841E-3</v>
      </c>
      <c r="L61" s="37">
        <f t="shared" ca="1" si="13"/>
        <v>2.4955047996185723E-6</v>
      </c>
      <c r="M61" s="37">
        <f t="shared" ca="1" si="5"/>
        <v>57.01970284136857</v>
      </c>
      <c r="N61" s="37">
        <f t="shared" ca="1" si="6"/>
        <v>559.64937708330274</v>
      </c>
      <c r="O61" s="37">
        <f t="shared" ca="1" si="7"/>
        <v>261.61011363463518</v>
      </c>
      <c r="P61" s="26">
        <f t="shared" ca="1" si="14"/>
        <v>-1.5797166833386841E-3</v>
      </c>
      <c r="Q61" s="26"/>
      <c r="R61" s="26"/>
      <c r="S61" s="26"/>
      <c r="T61" s="26"/>
    </row>
    <row r="62" spans="1:20">
      <c r="A62" s="80"/>
      <c r="B62" s="80"/>
      <c r="C62" s="26"/>
      <c r="D62" s="81">
        <f t="shared" si="15"/>
        <v>0</v>
      </c>
      <c r="E62" s="81">
        <f t="shared" si="15"/>
        <v>0</v>
      </c>
      <c r="F62" s="37">
        <f t="shared" si="8"/>
        <v>0</v>
      </c>
      <c r="G62" s="37">
        <f t="shared" si="9"/>
        <v>0</v>
      </c>
      <c r="H62" s="37">
        <f t="shared" si="10"/>
        <v>0</v>
      </c>
      <c r="I62" s="37">
        <f t="shared" si="11"/>
        <v>0</v>
      </c>
      <c r="J62" s="37">
        <f t="shared" si="12"/>
        <v>0</v>
      </c>
      <c r="K62" s="37">
        <f t="shared" ca="1" si="4"/>
        <v>1.5797166833386841E-3</v>
      </c>
      <c r="L62" s="37">
        <f t="shared" ca="1" si="13"/>
        <v>2.4955047996185723E-6</v>
      </c>
      <c r="M62" s="37">
        <f t="shared" ca="1" si="5"/>
        <v>57.01970284136857</v>
      </c>
      <c r="N62" s="37">
        <f t="shared" ca="1" si="6"/>
        <v>559.64937708330274</v>
      </c>
      <c r="O62" s="37">
        <f t="shared" ca="1" si="7"/>
        <v>261.61011363463518</v>
      </c>
      <c r="P62" s="26">
        <f t="shared" ca="1" si="14"/>
        <v>-1.5797166833386841E-3</v>
      </c>
      <c r="Q62" s="26"/>
      <c r="R62" s="26"/>
      <c r="S62" s="26"/>
      <c r="T62" s="26"/>
    </row>
    <row r="63" spans="1:20">
      <c r="A63" s="80"/>
      <c r="B63" s="80"/>
      <c r="C63" s="26"/>
      <c r="D63" s="81">
        <f t="shared" si="15"/>
        <v>0</v>
      </c>
      <c r="E63" s="81">
        <f t="shared" si="15"/>
        <v>0</v>
      </c>
      <c r="F63" s="37">
        <f t="shared" si="8"/>
        <v>0</v>
      </c>
      <c r="G63" s="37">
        <f t="shared" si="9"/>
        <v>0</v>
      </c>
      <c r="H63" s="37">
        <f t="shared" si="10"/>
        <v>0</v>
      </c>
      <c r="I63" s="37">
        <f t="shared" si="11"/>
        <v>0</v>
      </c>
      <c r="J63" s="37">
        <f t="shared" si="12"/>
        <v>0</v>
      </c>
      <c r="K63" s="37">
        <f t="shared" ca="1" si="4"/>
        <v>1.5797166833386841E-3</v>
      </c>
      <c r="L63" s="37">
        <f t="shared" ca="1" si="13"/>
        <v>2.4955047996185723E-6</v>
      </c>
      <c r="M63" s="37">
        <f t="shared" ca="1" si="5"/>
        <v>57.01970284136857</v>
      </c>
      <c r="N63" s="37">
        <f t="shared" ca="1" si="6"/>
        <v>559.64937708330274</v>
      </c>
      <c r="O63" s="37">
        <f t="shared" ca="1" si="7"/>
        <v>261.61011363463518</v>
      </c>
      <c r="P63" s="26">
        <f t="shared" ca="1" si="14"/>
        <v>-1.5797166833386841E-3</v>
      </c>
      <c r="Q63" s="26"/>
      <c r="R63" s="26"/>
      <c r="S63" s="26"/>
      <c r="T63" s="26"/>
    </row>
    <row r="64" spans="1:20">
      <c r="A64" s="80"/>
      <c r="B64" s="80"/>
      <c r="C64" s="26"/>
      <c r="D64" s="81">
        <f t="shared" si="15"/>
        <v>0</v>
      </c>
      <c r="E64" s="81">
        <f t="shared" si="15"/>
        <v>0</v>
      </c>
      <c r="F64" s="37">
        <f t="shared" si="8"/>
        <v>0</v>
      </c>
      <c r="G64" s="37">
        <f t="shared" si="9"/>
        <v>0</v>
      </c>
      <c r="H64" s="37">
        <f t="shared" si="10"/>
        <v>0</v>
      </c>
      <c r="I64" s="37">
        <f t="shared" si="11"/>
        <v>0</v>
      </c>
      <c r="J64" s="37">
        <f t="shared" si="12"/>
        <v>0</v>
      </c>
      <c r="K64" s="37">
        <f t="shared" ca="1" si="4"/>
        <v>1.5797166833386841E-3</v>
      </c>
      <c r="L64" s="37">
        <f t="shared" ca="1" si="13"/>
        <v>2.4955047996185723E-6</v>
      </c>
      <c r="M64" s="37">
        <f t="shared" ca="1" si="5"/>
        <v>57.01970284136857</v>
      </c>
      <c r="N64" s="37">
        <f t="shared" ca="1" si="6"/>
        <v>559.64937708330274</v>
      </c>
      <c r="O64" s="37">
        <f t="shared" ca="1" si="7"/>
        <v>261.61011363463518</v>
      </c>
      <c r="P64" s="26">
        <f t="shared" ca="1" si="14"/>
        <v>-1.5797166833386841E-3</v>
      </c>
      <c r="Q64" s="26"/>
      <c r="R64" s="26"/>
      <c r="S64" s="26"/>
      <c r="T64" s="26"/>
    </row>
    <row r="65" spans="1:20">
      <c r="A65" s="80"/>
      <c r="B65" s="80"/>
      <c r="C65" s="26"/>
      <c r="D65" s="81">
        <f t="shared" si="15"/>
        <v>0</v>
      </c>
      <c r="E65" s="81">
        <f t="shared" si="15"/>
        <v>0</v>
      </c>
      <c r="F65" s="37">
        <f t="shared" si="8"/>
        <v>0</v>
      </c>
      <c r="G65" s="37">
        <f t="shared" si="9"/>
        <v>0</v>
      </c>
      <c r="H65" s="37">
        <f t="shared" si="10"/>
        <v>0</v>
      </c>
      <c r="I65" s="37">
        <f t="shared" si="11"/>
        <v>0</v>
      </c>
      <c r="J65" s="37">
        <f t="shared" si="12"/>
        <v>0</v>
      </c>
      <c r="K65" s="37">
        <f t="shared" ca="1" si="4"/>
        <v>1.5797166833386841E-3</v>
      </c>
      <c r="L65" s="37">
        <f t="shared" ca="1" si="13"/>
        <v>2.4955047996185723E-6</v>
      </c>
      <c r="M65" s="37">
        <f t="shared" ca="1" si="5"/>
        <v>57.01970284136857</v>
      </c>
      <c r="N65" s="37">
        <f t="shared" ca="1" si="6"/>
        <v>559.64937708330274</v>
      </c>
      <c r="O65" s="37">
        <f t="shared" ca="1" si="7"/>
        <v>261.61011363463518</v>
      </c>
      <c r="P65" s="26">
        <f t="shared" ca="1" si="14"/>
        <v>-1.5797166833386841E-3</v>
      </c>
      <c r="Q65" s="26"/>
      <c r="R65" s="26"/>
      <c r="S65" s="26"/>
      <c r="T65" s="26"/>
    </row>
    <row r="66" spans="1:20">
      <c r="A66" s="80"/>
      <c r="B66" s="80"/>
      <c r="C66" s="26"/>
      <c r="D66" s="81">
        <f t="shared" si="15"/>
        <v>0</v>
      </c>
      <c r="E66" s="81">
        <f t="shared" si="15"/>
        <v>0</v>
      </c>
      <c r="F66" s="37">
        <f t="shared" si="8"/>
        <v>0</v>
      </c>
      <c r="G66" s="37">
        <f t="shared" si="9"/>
        <v>0</v>
      </c>
      <c r="H66" s="37">
        <f t="shared" si="10"/>
        <v>0</v>
      </c>
      <c r="I66" s="37">
        <f t="shared" si="11"/>
        <v>0</v>
      </c>
      <c r="J66" s="37">
        <f t="shared" si="12"/>
        <v>0</v>
      </c>
      <c r="K66" s="37">
        <f t="shared" ca="1" si="4"/>
        <v>1.5797166833386841E-3</v>
      </c>
      <c r="L66" s="37">
        <f t="shared" ca="1" si="13"/>
        <v>2.4955047996185723E-6</v>
      </c>
      <c r="M66" s="37">
        <f t="shared" ca="1" si="5"/>
        <v>57.01970284136857</v>
      </c>
      <c r="N66" s="37">
        <f t="shared" ca="1" si="6"/>
        <v>559.64937708330274</v>
      </c>
      <c r="O66" s="37">
        <f t="shared" ca="1" si="7"/>
        <v>261.61011363463518</v>
      </c>
      <c r="P66" s="26">
        <f t="shared" ca="1" si="14"/>
        <v>-1.5797166833386841E-3</v>
      </c>
      <c r="Q66" s="26"/>
      <c r="R66" s="26"/>
      <c r="S66" s="26"/>
      <c r="T66" s="26"/>
    </row>
    <row r="67" spans="1:20">
      <c r="A67" s="80"/>
      <c r="B67" s="80"/>
      <c r="C67" s="26"/>
      <c r="D67" s="81">
        <f t="shared" si="15"/>
        <v>0</v>
      </c>
      <c r="E67" s="81">
        <f t="shared" si="15"/>
        <v>0</v>
      </c>
      <c r="F67" s="37">
        <f t="shared" si="8"/>
        <v>0</v>
      </c>
      <c r="G67" s="37">
        <f t="shared" si="9"/>
        <v>0</v>
      </c>
      <c r="H67" s="37">
        <f t="shared" si="10"/>
        <v>0</v>
      </c>
      <c r="I67" s="37">
        <f t="shared" si="11"/>
        <v>0</v>
      </c>
      <c r="J67" s="37">
        <f t="shared" si="12"/>
        <v>0</v>
      </c>
      <c r="K67" s="37">
        <f t="shared" ca="1" si="4"/>
        <v>1.5797166833386841E-3</v>
      </c>
      <c r="L67" s="37">
        <f t="shared" ca="1" si="13"/>
        <v>2.4955047996185723E-6</v>
      </c>
      <c r="M67" s="37">
        <f t="shared" ca="1" si="5"/>
        <v>57.01970284136857</v>
      </c>
      <c r="N67" s="37">
        <f t="shared" ca="1" si="6"/>
        <v>559.64937708330274</v>
      </c>
      <c r="O67" s="37">
        <f t="shared" ca="1" si="7"/>
        <v>261.61011363463518</v>
      </c>
      <c r="P67" s="26">
        <f t="shared" ca="1" si="14"/>
        <v>-1.5797166833386841E-3</v>
      </c>
      <c r="Q67" s="26"/>
      <c r="R67" s="26"/>
      <c r="S67" s="26"/>
      <c r="T67" s="26"/>
    </row>
    <row r="68" spans="1:20">
      <c r="A68" s="80"/>
      <c r="B68" s="80"/>
      <c r="C68" s="26"/>
      <c r="D68" s="81">
        <f t="shared" si="15"/>
        <v>0</v>
      </c>
      <c r="E68" s="81">
        <f t="shared" si="15"/>
        <v>0</v>
      </c>
      <c r="F68" s="37">
        <f t="shared" si="8"/>
        <v>0</v>
      </c>
      <c r="G68" s="37">
        <f t="shared" si="9"/>
        <v>0</v>
      </c>
      <c r="H68" s="37">
        <f t="shared" si="10"/>
        <v>0</v>
      </c>
      <c r="I68" s="37">
        <f t="shared" si="11"/>
        <v>0</v>
      </c>
      <c r="J68" s="37">
        <f t="shared" si="12"/>
        <v>0</v>
      </c>
      <c r="K68" s="37">
        <f t="shared" ca="1" si="4"/>
        <v>1.5797166833386841E-3</v>
      </c>
      <c r="L68" s="37">
        <f t="shared" ca="1" si="13"/>
        <v>2.4955047996185723E-6</v>
      </c>
      <c r="M68" s="37">
        <f t="shared" ca="1" si="5"/>
        <v>57.01970284136857</v>
      </c>
      <c r="N68" s="37">
        <f t="shared" ca="1" si="6"/>
        <v>559.64937708330274</v>
      </c>
      <c r="O68" s="37">
        <f t="shared" ca="1" si="7"/>
        <v>261.61011363463518</v>
      </c>
      <c r="P68" s="26">
        <f t="shared" ca="1" si="14"/>
        <v>-1.5797166833386841E-3</v>
      </c>
      <c r="Q68" s="26"/>
      <c r="R68" s="26"/>
      <c r="S68" s="26"/>
      <c r="T68" s="26"/>
    </row>
    <row r="69" spans="1:20">
      <c r="A69" s="80"/>
      <c r="B69" s="80"/>
      <c r="C69" s="26"/>
      <c r="D69" s="81">
        <f t="shared" si="15"/>
        <v>0</v>
      </c>
      <c r="E69" s="81">
        <f t="shared" si="15"/>
        <v>0</v>
      </c>
      <c r="F69" s="37">
        <f t="shared" si="8"/>
        <v>0</v>
      </c>
      <c r="G69" s="37">
        <f t="shared" si="9"/>
        <v>0</v>
      </c>
      <c r="H69" s="37">
        <f t="shared" si="10"/>
        <v>0</v>
      </c>
      <c r="I69" s="37">
        <f t="shared" si="11"/>
        <v>0</v>
      </c>
      <c r="J69" s="37">
        <f t="shared" si="12"/>
        <v>0</v>
      </c>
      <c r="K69" s="37">
        <f t="shared" ca="1" si="4"/>
        <v>1.5797166833386841E-3</v>
      </c>
      <c r="L69" s="37">
        <f t="shared" ca="1" si="13"/>
        <v>2.4955047996185723E-6</v>
      </c>
      <c r="M69" s="37">
        <f t="shared" ca="1" si="5"/>
        <v>57.01970284136857</v>
      </c>
      <c r="N69" s="37">
        <f t="shared" ca="1" si="6"/>
        <v>559.64937708330274</v>
      </c>
      <c r="O69" s="37">
        <f t="shared" ca="1" si="7"/>
        <v>261.61011363463518</v>
      </c>
      <c r="P69" s="26">
        <f t="shared" ca="1" si="14"/>
        <v>-1.5797166833386841E-3</v>
      </c>
      <c r="Q69" s="26"/>
      <c r="R69" s="26"/>
      <c r="S69" s="26"/>
      <c r="T69" s="26"/>
    </row>
    <row r="70" spans="1:20">
      <c r="A70" s="80"/>
      <c r="B70" s="80"/>
      <c r="C70" s="26"/>
      <c r="D70" s="81">
        <f t="shared" si="15"/>
        <v>0</v>
      </c>
      <c r="E70" s="81">
        <f t="shared" si="15"/>
        <v>0</v>
      </c>
      <c r="F70" s="37">
        <f t="shared" si="8"/>
        <v>0</v>
      </c>
      <c r="G70" s="37">
        <f t="shared" si="9"/>
        <v>0</v>
      </c>
      <c r="H70" s="37">
        <f t="shared" si="10"/>
        <v>0</v>
      </c>
      <c r="I70" s="37">
        <f t="shared" si="11"/>
        <v>0</v>
      </c>
      <c r="J70" s="37">
        <f t="shared" si="12"/>
        <v>0</v>
      </c>
      <c r="K70" s="37">
        <f t="shared" ca="1" si="4"/>
        <v>1.5797166833386841E-3</v>
      </c>
      <c r="L70" s="37">
        <f t="shared" ca="1" si="13"/>
        <v>2.4955047996185723E-6</v>
      </c>
      <c r="M70" s="37">
        <f t="shared" ca="1" si="5"/>
        <v>57.01970284136857</v>
      </c>
      <c r="N70" s="37">
        <f t="shared" ca="1" si="6"/>
        <v>559.64937708330274</v>
      </c>
      <c r="O70" s="37">
        <f t="shared" ca="1" si="7"/>
        <v>261.61011363463518</v>
      </c>
      <c r="P70" s="26">
        <f t="shared" ca="1" si="14"/>
        <v>-1.5797166833386841E-3</v>
      </c>
      <c r="Q70" s="26"/>
      <c r="R70" s="26"/>
      <c r="S70" s="26"/>
      <c r="T70" s="26"/>
    </row>
    <row r="71" spans="1:20">
      <c r="A71" s="80"/>
      <c r="B71" s="80"/>
      <c r="C71" s="26"/>
      <c r="D71" s="81">
        <f t="shared" si="15"/>
        <v>0</v>
      </c>
      <c r="E71" s="81">
        <f t="shared" si="15"/>
        <v>0</v>
      </c>
      <c r="F71" s="37">
        <f t="shared" si="8"/>
        <v>0</v>
      </c>
      <c r="G71" s="37">
        <f t="shared" si="9"/>
        <v>0</v>
      </c>
      <c r="H71" s="37">
        <f t="shared" si="10"/>
        <v>0</v>
      </c>
      <c r="I71" s="37">
        <f t="shared" si="11"/>
        <v>0</v>
      </c>
      <c r="J71" s="37">
        <f t="shared" si="12"/>
        <v>0</v>
      </c>
      <c r="K71" s="37">
        <f t="shared" ca="1" si="4"/>
        <v>1.5797166833386841E-3</v>
      </c>
      <c r="L71" s="37">
        <f t="shared" ca="1" si="13"/>
        <v>2.4955047996185723E-6</v>
      </c>
      <c r="M71" s="37">
        <f t="shared" ca="1" si="5"/>
        <v>57.01970284136857</v>
      </c>
      <c r="N71" s="37">
        <f t="shared" ca="1" si="6"/>
        <v>559.64937708330274</v>
      </c>
      <c r="O71" s="37">
        <f t="shared" ca="1" si="7"/>
        <v>261.61011363463518</v>
      </c>
      <c r="P71" s="26">
        <f t="shared" ca="1" si="14"/>
        <v>-1.5797166833386841E-3</v>
      </c>
      <c r="Q71" s="26"/>
      <c r="R71" s="26"/>
      <c r="S71" s="26"/>
      <c r="T71" s="26"/>
    </row>
    <row r="72" spans="1:20">
      <c r="A72" s="80"/>
      <c r="B72" s="80"/>
      <c r="C72" s="26"/>
      <c r="D72" s="81">
        <f t="shared" si="15"/>
        <v>0</v>
      </c>
      <c r="E72" s="81">
        <f t="shared" si="15"/>
        <v>0</v>
      </c>
      <c r="F72" s="37">
        <f t="shared" si="8"/>
        <v>0</v>
      </c>
      <c r="G72" s="37">
        <f t="shared" si="9"/>
        <v>0</v>
      </c>
      <c r="H72" s="37">
        <f t="shared" si="10"/>
        <v>0</v>
      </c>
      <c r="I72" s="37">
        <f t="shared" si="11"/>
        <v>0</v>
      </c>
      <c r="J72" s="37">
        <f t="shared" si="12"/>
        <v>0</v>
      </c>
      <c r="K72" s="37">
        <f t="shared" ca="1" si="4"/>
        <v>1.5797166833386841E-3</v>
      </c>
      <c r="L72" s="37">
        <f t="shared" ca="1" si="13"/>
        <v>2.4955047996185723E-6</v>
      </c>
      <c r="M72" s="37">
        <f t="shared" ca="1" si="5"/>
        <v>57.01970284136857</v>
      </c>
      <c r="N72" s="37">
        <f t="shared" ca="1" si="6"/>
        <v>559.64937708330274</v>
      </c>
      <c r="O72" s="37">
        <f t="shared" ca="1" si="7"/>
        <v>261.61011363463518</v>
      </c>
      <c r="P72" s="26">
        <f t="shared" ca="1" si="14"/>
        <v>-1.5797166833386841E-3</v>
      </c>
      <c r="Q72" s="26"/>
      <c r="R72" s="26"/>
      <c r="S72" s="26"/>
      <c r="T72" s="26"/>
    </row>
    <row r="73" spans="1:20">
      <c r="A73" s="80"/>
      <c r="B73" s="80"/>
      <c r="C73" s="26"/>
      <c r="D73" s="81">
        <f t="shared" si="15"/>
        <v>0</v>
      </c>
      <c r="E73" s="81">
        <f t="shared" si="15"/>
        <v>0</v>
      </c>
      <c r="F73" s="37">
        <f t="shared" si="8"/>
        <v>0</v>
      </c>
      <c r="G73" s="37">
        <f t="shared" si="9"/>
        <v>0</v>
      </c>
      <c r="H73" s="37">
        <f t="shared" si="10"/>
        <v>0</v>
      </c>
      <c r="I73" s="37">
        <f t="shared" si="11"/>
        <v>0</v>
      </c>
      <c r="J73" s="37">
        <f t="shared" si="12"/>
        <v>0</v>
      </c>
      <c r="K73" s="37">
        <f t="shared" ca="1" si="4"/>
        <v>1.5797166833386841E-3</v>
      </c>
      <c r="L73" s="37">
        <f t="shared" ca="1" si="13"/>
        <v>2.4955047996185723E-6</v>
      </c>
      <c r="M73" s="37">
        <f t="shared" ca="1" si="5"/>
        <v>57.01970284136857</v>
      </c>
      <c r="N73" s="37">
        <f t="shared" ca="1" si="6"/>
        <v>559.64937708330274</v>
      </c>
      <c r="O73" s="37">
        <f t="shared" ca="1" si="7"/>
        <v>261.61011363463518</v>
      </c>
      <c r="P73" s="26">
        <f t="shared" ca="1" si="14"/>
        <v>-1.5797166833386841E-3</v>
      </c>
      <c r="Q73" s="26"/>
      <c r="R73" s="26"/>
      <c r="S73" s="26"/>
      <c r="T73" s="26"/>
    </row>
    <row r="74" spans="1:20">
      <c r="A74" s="80"/>
      <c r="B74" s="80"/>
      <c r="C74" s="26"/>
      <c r="D74" s="81">
        <f t="shared" si="15"/>
        <v>0</v>
      </c>
      <c r="E74" s="81">
        <f t="shared" si="15"/>
        <v>0</v>
      </c>
      <c r="F74" s="37">
        <f t="shared" si="8"/>
        <v>0</v>
      </c>
      <c r="G74" s="37">
        <f t="shared" si="9"/>
        <v>0</v>
      </c>
      <c r="H74" s="37">
        <f t="shared" si="10"/>
        <v>0</v>
      </c>
      <c r="I74" s="37">
        <f t="shared" si="11"/>
        <v>0</v>
      </c>
      <c r="J74" s="37">
        <f t="shared" si="12"/>
        <v>0</v>
      </c>
      <c r="K74" s="37">
        <f t="shared" ca="1" si="4"/>
        <v>1.5797166833386841E-3</v>
      </c>
      <c r="L74" s="37">
        <f t="shared" ca="1" si="13"/>
        <v>2.4955047996185723E-6</v>
      </c>
      <c r="M74" s="37">
        <f t="shared" ca="1" si="5"/>
        <v>57.01970284136857</v>
      </c>
      <c r="N74" s="37">
        <f t="shared" ca="1" si="6"/>
        <v>559.64937708330274</v>
      </c>
      <c r="O74" s="37">
        <f t="shared" ca="1" si="7"/>
        <v>261.61011363463518</v>
      </c>
      <c r="P74" s="26">
        <f t="shared" ca="1" si="14"/>
        <v>-1.5797166833386841E-3</v>
      </c>
      <c r="Q74" s="26"/>
      <c r="R74" s="26"/>
      <c r="S74" s="26"/>
      <c r="T74" s="26"/>
    </row>
    <row r="75" spans="1:20">
      <c r="A75" s="80"/>
      <c r="B75" s="80"/>
      <c r="C75" s="26"/>
      <c r="D75" s="81">
        <f t="shared" si="15"/>
        <v>0</v>
      </c>
      <c r="E75" s="81">
        <f t="shared" si="15"/>
        <v>0</v>
      </c>
      <c r="F75" s="37">
        <f t="shared" si="8"/>
        <v>0</v>
      </c>
      <c r="G75" s="37">
        <f t="shared" si="9"/>
        <v>0</v>
      </c>
      <c r="H75" s="37">
        <f t="shared" si="10"/>
        <v>0</v>
      </c>
      <c r="I75" s="37">
        <f t="shared" si="11"/>
        <v>0</v>
      </c>
      <c r="J75" s="37">
        <f t="shared" si="12"/>
        <v>0</v>
      </c>
      <c r="K75" s="37">
        <f t="shared" ca="1" si="4"/>
        <v>1.5797166833386841E-3</v>
      </c>
      <c r="L75" s="37">
        <f t="shared" ca="1" si="13"/>
        <v>2.4955047996185723E-6</v>
      </c>
      <c r="M75" s="37">
        <f t="shared" ca="1" si="5"/>
        <v>57.01970284136857</v>
      </c>
      <c r="N75" s="37">
        <f t="shared" ca="1" si="6"/>
        <v>559.64937708330274</v>
      </c>
      <c r="O75" s="37">
        <f t="shared" ca="1" si="7"/>
        <v>261.61011363463518</v>
      </c>
      <c r="P75" s="26">
        <f t="shared" ca="1" si="14"/>
        <v>-1.5797166833386841E-3</v>
      </c>
      <c r="Q75" s="26"/>
      <c r="R75" s="26"/>
      <c r="S75" s="26"/>
      <c r="T75" s="26"/>
    </row>
    <row r="76" spans="1:20">
      <c r="A76" s="80"/>
      <c r="B76" s="80"/>
      <c r="C76" s="26"/>
      <c r="D76" s="81">
        <f t="shared" si="15"/>
        <v>0</v>
      </c>
      <c r="E76" s="81">
        <f t="shared" si="15"/>
        <v>0</v>
      </c>
      <c r="F76" s="37">
        <f t="shared" si="8"/>
        <v>0</v>
      </c>
      <c r="G76" s="37">
        <f t="shared" si="9"/>
        <v>0</v>
      </c>
      <c r="H76" s="37">
        <f t="shared" si="10"/>
        <v>0</v>
      </c>
      <c r="I76" s="37">
        <f t="shared" si="11"/>
        <v>0</v>
      </c>
      <c r="J76" s="37">
        <f t="shared" si="12"/>
        <v>0</v>
      </c>
      <c r="K76" s="37">
        <f t="shared" ca="1" si="4"/>
        <v>1.5797166833386841E-3</v>
      </c>
      <c r="L76" s="37">
        <f t="shared" ca="1" si="13"/>
        <v>2.4955047996185723E-6</v>
      </c>
      <c r="M76" s="37">
        <f t="shared" ca="1" si="5"/>
        <v>57.01970284136857</v>
      </c>
      <c r="N76" s="37">
        <f t="shared" ca="1" si="6"/>
        <v>559.64937708330274</v>
      </c>
      <c r="O76" s="37">
        <f t="shared" ca="1" si="7"/>
        <v>261.61011363463518</v>
      </c>
      <c r="P76" s="26">
        <f t="shared" ca="1" si="14"/>
        <v>-1.5797166833386841E-3</v>
      </c>
      <c r="Q76" s="26"/>
      <c r="R76" s="26"/>
      <c r="S76" s="26"/>
      <c r="T76" s="26"/>
    </row>
    <row r="77" spans="1:20">
      <c r="A77" s="80"/>
      <c r="B77" s="80"/>
      <c r="C77" s="26"/>
      <c r="D77" s="81">
        <f t="shared" si="15"/>
        <v>0</v>
      </c>
      <c r="E77" s="81">
        <f t="shared" si="15"/>
        <v>0</v>
      </c>
      <c r="F77" s="37">
        <f t="shared" si="8"/>
        <v>0</v>
      </c>
      <c r="G77" s="37">
        <f t="shared" si="9"/>
        <v>0</v>
      </c>
      <c r="H77" s="37">
        <f t="shared" si="10"/>
        <v>0</v>
      </c>
      <c r="I77" s="37">
        <f t="shared" si="11"/>
        <v>0</v>
      </c>
      <c r="J77" s="37">
        <f t="shared" si="12"/>
        <v>0</v>
      </c>
      <c r="K77" s="37">
        <f t="shared" ca="1" si="4"/>
        <v>1.5797166833386841E-3</v>
      </c>
      <c r="L77" s="37">
        <f t="shared" ca="1" si="13"/>
        <v>2.4955047996185723E-6</v>
      </c>
      <c r="M77" s="37">
        <f t="shared" ca="1" si="5"/>
        <v>57.01970284136857</v>
      </c>
      <c r="N77" s="37">
        <f t="shared" ca="1" si="6"/>
        <v>559.64937708330274</v>
      </c>
      <c r="O77" s="37">
        <f t="shared" ca="1" si="7"/>
        <v>261.61011363463518</v>
      </c>
      <c r="P77" s="26">
        <f t="shared" ca="1" si="14"/>
        <v>-1.5797166833386841E-3</v>
      </c>
      <c r="Q77" s="26"/>
      <c r="R77" s="26"/>
      <c r="S77" s="26"/>
      <c r="T77" s="26"/>
    </row>
    <row r="78" spans="1:20">
      <c r="A78" s="80"/>
      <c r="B78" s="80"/>
      <c r="C78" s="26"/>
      <c r="D78" s="81">
        <f t="shared" si="15"/>
        <v>0</v>
      </c>
      <c r="E78" s="81">
        <f t="shared" si="15"/>
        <v>0</v>
      </c>
      <c r="F78" s="37">
        <f t="shared" si="8"/>
        <v>0</v>
      </c>
      <c r="G78" s="37">
        <f t="shared" si="9"/>
        <v>0</v>
      </c>
      <c r="H78" s="37">
        <f t="shared" si="10"/>
        <v>0</v>
      </c>
      <c r="I78" s="37">
        <f t="shared" si="11"/>
        <v>0</v>
      </c>
      <c r="J78" s="37">
        <f t="shared" si="12"/>
        <v>0</v>
      </c>
      <c r="K78" s="37">
        <f t="shared" ca="1" si="4"/>
        <v>1.5797166833386841E-3</v>
      </c>
      <c r="L78" s="37">
        <f t="shared" ca="1" si="13"/>
        <v>2.4955047996185723E-6</v>
      </c>
      <c r="M78" s="37">
        <f t="shared" ca="1" si="5"/>
        <v>57.01970284136857</v>
      </c>
      <c r="N78" s="37">
        <f t="shared" ca="1" si="6"/>
        <v>559.64937708330274</v>
      </c>
      <c r="O78" s="37">
        <f t="shared" ca="1" si="7"/>
        <v>261.61011363463518</v>
      </c>
      <c r="P78" s="26">
        <f t="shared" ca="1" si="14"/>
        <v>-1.5797166833386841E-3</v>
      </c>
      <c r="Q78" s="26"/>
      <c r="R78" s="26"/>
      <c r="S78" s="26"/>
      <c r="T78" s="26"/>
    </row>
    <row r="79" spans="1:20">
      <c r="A79" s="80"/>
      <c r="B79" s="80"/>
      <c r="C79" s="26"/>
      <c r="D79" s="81">
        <f t="shared" si="15"/>
        <v>0</v>
      </c>
      <c r="E79" s="81">
        <f t="shared" si="15"/>
        <v>0</v>
      </c>
      <c r="F79" s="37">
        <f t="shared" si="8"/>
        <v>0</v>
      </c>
      <c r="G79" s="37">
        <f t="shared" si="9"/>
        <v>0</v>
      </c>
      <c r="H79" s="37">
        <f t="shared" si="10"/>
        <v>0</v>
      </c>
      <c r="I79" s="37">
        <f t="shared" si="11"/>
        <v>0</v>
      </c>
      <c r="J79" s="37">
        <f t="shared" si="12"/>
        <v>0</v>
      </c>
      <c r="K79" s="37">
        <f t="shared" ca="1" si="4"/>
        <v>1.5797166833386841E-3</v>
      </c>
      <c r="L79" s="37">
        <f t="shared" ca="1" si="13"/>
        <v>2.4955047996185723E-6</v>
      </c>
      <c r="M79" s="37">
        <f t="shared" ca="1" si="5"/>
        <v>57.01970284136857</v>
      </c>
      <c r="N79" s="37">
        <f t="shared" ca="1" si="6"/>
        <v>559.64937708330274</v>
      </c>
      <c r="O79" s="37">
        <f t="shared" ca="1" si="7"/>
        <v>261.61011363463518</v>
      </c>
      <c r="P79" s="26">
        <f t="shared" ca="1" si="14"/>
        <v>-1.5797166833386841E-3</v>
      </c>
      <c r="Q79" s="26"/>
      <c r="R79" s="26"/>
      <c r="S79" s="26"/>
      <c r="T79" s="26"/>
    </row>
    <row r="80" spans="1:20">
      <c r="A80" s="80"/>
      <c r="B80" s="80"/>
      <c r="C80" s="26"/>
      <c r="D80" s="81">
        <f t="shared" si="15"/>
        <v>0</v>
      </c>
      <c r="E80" s="81">
        <f t="shared" si="15"/>
        <v>0</v>
      </c>
      <c r="F80" s="37">
        <f t="shared" si="8"/>
        <v>0</v>
      </c>
      <c r="G80" s="37">
        <f t="shared" si="9"/>
        <v>0</v>
      </c>
      <c r="H80" s="37">
        <f t="shared" si="10"/>
        <v>0</v>
      </c>
      <c r="I80" s="37">
        <f t="shared" si="11"/>
        <v>0</v>
      </c>
      <c r="J80" s="37">
        <f t="shared" si="12"/>
        <v>0</v>
      </c>
      <c r="K80" s="37">
        <f t="shared" ca="1" si="4"/>
        <v>1.5797166833386841E-3</v>
      </c>
      <c r="L80" s="37">
        <f t="shared" ca="1" si="13"/>
        <v>2.4955047996185723E-6</v>
      </c>
      <c r="M80" s="37">
        <f t="shared" ca="1" si="5"/>
        <v>57.01970284136857</v>
      </c>
      <c r="N80" s="37">
        <f t="shared" ca="1" si="6"/>
        <v>559.64937708330274</v>
      </c>
      <c r="O80" s="37">
        <f t="shared" ca="1" si="7"/>
        <v>261.61011363463518</v>
      </c>
      <c r="P80" s="26">
        <f t="shared" ca="1" si="14"/>
        <v>-1.5797166833386841E-3</v>
      </c>
      <c r="Q80" s="26"/>
      <c r="R80" s="26"/>
      <c r="S80" s="26"/>
      <c r="T80" s="26"/>
    </row>
    <row r="81" spans="1:20">
      <c r="A81" s="80"/>
      <c r="B81" s="80"/>
      <c r="C81" s="26"/>
      <c r="D81" s="81">
        <f t="shared" si="15"/>
        <v>0</v>
      </c>
      <c r="E81" s="81">
        <f t="shared" si="15"/>
        <v>0</v>
      </c>
      <c r="F81" s="37">
        <f t="shared" si="8"/>
        <v>0</v>
      </c>
      <c r="G81" s="37">
        <f t="shared" si="9"/>
        <v>0</v>
      </c>
      <c r="H81" s="37">
        <f t="shared" si="10"/>
        <v>0</v>
      </c>
      <c r="I81" s="37">
        <f t="shared" si="11"/>
        <v>0</v>
      </c>
      <c r="J81" s="37">
        <f t="shared" si="12"/>
        <v>0</v>
      </c>
      <c r="K81" s="37">
        <f t="shared" ca="1" si="4"/>
        <v>1.5797166833386841E-3</v>
      </c>
      <c r="L81" s="37">
        <f t="shared" ca="1" si="13"/>
        <v>2.4955047996185723E-6</v>
      </c>
      <c r="M81" s="37">
        <f t="shared" ca="1" si="5"/>
        <v>57.01970284136857</v>
      </c>
      <c r="N81" s="37">
        <f t="shared" ca="1" si="6"/>
        <v>559.64937708330274</v>
      </c>
      <c r="O81" s="37">
        <f t="shared" ca="1" si="7"/>
        <v>261.61011363463518</v>
      </c>
      <c r="P81" s="26">
        <f t="shared" ca="1" si="14"/>
        <v>-1.5797166833386841E-3</v>
      </c>
      <c r="Q81" s="26"/>
      <c r="R81" s="26"/>
      <c r="S81" s="26"/>
      <c r="T81" s="26"/>
    </row>
    <row r="82" spans="1:20">
      <c r="A82" s="80"/>
      <c r="B82" s="80"/>
      <c r="C82" s="26"/>
      <c r="D82" s="81">
        <f t="shared" si="15"/>
        <v>0</v>
      </c>
      <c r="E82" s="81">
        <f t="shared" si="15"/>
        <v>0</v>
      </c>
      <c r="F82" s="37">
        <f t="shared" si="8"/>
        <v>0</v>
      </c>
      <c r="G82" s="37">
        <f t="shared" si="9"/>
        <v>0</v>
      </c>
      <c r="H82" s="37">
        <f t="shared" si="10"/>
        <v>0</v>
      </c>
      <c r="I82" s="37">
        <f t="shared" si="11"/>
        <v>0</v>
      </c>
      <c r="J82" s="37">
        <f t="shared" si="12"/>
        <v>0</v>
      </c>
      <c r="K82" s="37">
        <f t="shared" ca="1" si="4"/>
        <v>1.5797166833386841E-3</v>
      </c>
      <c r="L82" s="37">
        <f t="shared" ca="1" si="13"/>
        <v>2.4955047996185723E-6</v>
      </c>
      <c r="M82" s="37">
        <f t="shared" ca="1" si="5"/>
        <v>57.01970284136857</v>
      </c>
      <c r="N82" s="37">
        <f t="shared" ca="1" si="6"/>
        <v>559.64937708330274</v>
      </c>
      <c r="O82" s="37">
        <f t="shared" ca="1" si="7"/>
        <v>261.61011363463518</v>
      </c>
      <c r="P82" s="26">
        <f t="shared" ca="1" si="14"/>
        <v>-1.5797166833386841E-3</v>
      </c>
      <c r="Q82" s="26"/>
      <c r="R82" s="26"/>
      <c r="S82" s="26"/>
      <c r="T82" s="26"/>
    </row>
    <row r="83" spans="1:20">
      <c r="A83" s="80"/>
      <c r="B83" s="80"/>
      <c r="C83" s="26"/>
      <c r="D83" s="81">
        <f t="shared" si="15"/>
        <v>0</v>
      </c>
      <c r="E83" s="81">
        <f t="shared" si="15"/>
        <v>0</v>
      </c>
      <c r="F83" s="37">
        <f t="shared" si="8"/>
        <v>0</v>
      </c>
      <c r="G83" s="37">
        <f t="shared" si="9"/>
        <v>0</v>
      </c>
      <c r="H83" s="37">
        <f t="shared" si="10"/>
        <v>0</v>
      </c>
      <c r="I83" s="37">
        <f t="shared" si="11"/>
        <v>0</v>
      </c>
      <c r="J83" s="37">
        <f t="shared" si="12"/>
        <v>0</v>
      </c>
      <c r="K83" s="37">
        <f t="shared" ca="1" si="4"/>
        <v>1.5797166833386841E-3</v>
      </c>
      <c r="L83" s="37">
        <f t="shared" ca="1" si="13"/>
        <v>2.4955047996185723E-6</v>
      </c>
      <c r="M83" s="37">
        <f t="shared" ca="1" si="5"/>
        <v>57.01970284136857</v>
      </c>
      <c r="N83" s="37">
        <f t="shared" ca="1" si="6"/>
        <v>559.64937708330274</v>
      </c>
      <c r="O83" s="37">
        <f t="shared" ca="1" si="7"/>
        <v>261.61011363463518</v>
      </c>
      <c r="P83" s="26">
        <f t="shared" ca="1" si="14"/>
        <v>-1.5797166833386841E-3</v>
      </c>
      <c r="Q83" s="26"/>
      <c r="R83" s="26"/>
      <c r="S83" s="26"/>
      <c r="T83" s="26"/>
    </row>
    <row r="84" spans="1:20">
      <c r="A84" s="80"/>
      <c r="B84" s="80"/>
      <c r="C84" s="26"/>
      <c r="D84" s="81">
        <f t="shared" si="15"/>
        <v>0</v>
      </c>
      <c r="E84" s="81">
        <f t="shared" si="15"/>
        <v>0</v>
      </c>
      <c r="F84" s="37">
        <f t="shared" si="8"/>
        <v>0</v>
      </c>
      <c r="G84" s="37">
        <f t="shared" si="9"/>
        <v>0</v>
      </c>
      <c r="H84" s="37">
        <f t="shared" si="10"/>
        <v>0</v>
      </c>
      <c r="I84" s="37">
        <f t="shared" si="11"/>
        <v>0</v>
      </c>
      <c r="J84" s="37">
        <f t="shared" si="12"/>
        <v>0</v>
      </c>
      <c r="K84" s="37">
        <f t="shared" ca="1" si="4"/>
        <v>1.5797166833386841E-3</v>
      </c>
      <c r="L84" s="37">
        <f t="shared" ca="1" si="13"/>
        <v>2.4955047996185723E-6</v>
      </c>
      <c r="M84" s="37">
        <f t="shared" ca="1" si="5"/>
        <v>57.01970284136857</v>
      </c>
      <c r="N84" s="37">
        <f t="shared" ca="1" si="6"/>
        <v>559.64937708330274</v>
      </c>
      <c r="O84" s="37">
        <f t="shared" ca="1" si="7"/>
        <v>261.61011363463518</v>
      </c>
      <c r="P84" s="26">
        <f t="shared" ca="1" si="14"/>
        <v>-1.5797166833386841E-3</v>
      </c>
      <c r="Q84" s="26"/>
      <c r="R84" s="26"/>
      <c r="S84" s="26"/>
      <c r="T84" s="26"/>
    </row>
    <row r="85" spans="1:20">
      <c r="A85" s="80"/>
      <c r="B85" s="80"/>
      <c r="C85" s="26"/>
      <c r="D85" s="81">
        <f t="shared" ref="D85:E116" si="16">A85/A$18</f>
        <v>0</v>
      </c>
      <c r="E85" s="81">
        <f t="shared" si="16"/>
        <v>0</v>
      </c>
      <c r="F85" s="37">
        <f t="shared" si="8"/>
        <v>0</v>
      </c>
      <c r="G85" s="37">
        <f t="shared" si="9"/>
        <v>0</v>
      </c>
      <c r="H85" s="37">
        <f t="shared" si="10"/>
        <v>0</v>
      </c>
      <c r="I85" s="37">
        <f t="shared" si="11"/>
        <v>0</v>
      </c>
      <c r="J85" s="37">
        <f t="shared" si="12"/>
        <v>0</v>
      </c>
      <c r="K85" s="37">
        <f t="shared" ref="K85:K148" ca="1" si="17">+E$4+E$5*D85+E$6*D85^2</f>
        <v>1.5797166833386841E-3</v>
      </c>
      <c r="L85" s="37">
        <f t="shared" ca="1" si="13"/>
        <v>2.4955047996185723E-6</v>
      </c>
      <c r="M85" s="37">
        <f t="shared" ref="M85:M148" ca="1" si="18">(M$1-M$2*D85+M$3*F85)^2</f>
        <v>57.01970284136857</v>
      </c>
      <c r="N85" s="37">
        <f t="shared" ref="N85:N148" ca="1" si="19">(-M$2+M$4*D85-M$5*F85)^2</f>
        <v>559.64937708330274</v>
      </c>
      <c r="O85" s="37">
        <f t="shared" ref="O85:O148" ca="1" si="20">+(M$3-D85*M$5+F85*M$6)^2</f>
        <v>261.61011363463518</v>
      </c>
      <c r="P85" s="26">
        <f t="shared" ca="1" si="14"/>
        <v>-1.5797166833386841E-3</v>
      </c>
      <c r="Q85" s="26"/>
      <c r="R85" s="26"/>
      <c r="S85" s="26"/>
      <c r="T85" s="26"/>
    </row>
    <row r="86" spans="1:20">
      <c r="A86" s="80"/>
      <c r="B86" s="80"/>
      <c r="C86" s="26"/>
      <c r="D86" s="81">
        <f t="shared" si="16"/>
        <v>0</v>
      </c>
      <c r="E86" s="81">
        <f t="shared" si="16"/>
        <v>0</v>
      </c>
      <c r="F86" s="37">
        <f t="shared" ref="F86:F149" si="21">D86*D86</f>
        <v>0</v>
      </c>
      <c r="G86" s="37">
        <f t="shared" ref="G86:G149" si="22">D86*F86</f>
        <v>0</v>
      </c>
      <c r="H86" s="37">
        <f t="shared" ref="H86:H149" si="23">F86*F86</f>
        <v>0</v>
      </c>
      <c r="I86" s="37">
        <f t="shared" ref="I86:I149" si="24">E86*D86</f>
        <v>0</v>
      </c>
      <c r="J86" s="37">
        <f t="shared" ref="J86:J149" si="25">I86*D86</f>
        <v>0</v>
      </c>
      <c r="K86" s="37">
        <f t="shared" ca="1" si="17"/>
        <v>1.5797166833386841E-3</v>
      </c>
      <c r="L86" s="37">
        <f t="shared" ref="L86:L149" ca="1" si="26">+(K86-E86)^2</f>
        <v>2.4955047996185723E-6</v>
      </c>
      <c r="M86" s="37">
        <f t="shared" ca="1" si="18"/>
        <v>57.01970284136857</v>
      </c>
      <c r="N86" s="37">
        <f t="shared" ca="1" si="19"/>
        <v>559.64937708330274</v>
      </c>
      <c r="O86" s="37">
        <f t="shared" ca="1" si="20"/>
        <v>261.61011363463518</v>
      </c>
      <c r="P86" s="26">
        <f t="shared" ref="P86:P149" ca="1" si="27">+E86-K86</f>
        <v>-1.5797166833386841E-3</v>
      </c>
      <c r="Q86" s="26"/>
      <c r="R86" s="26"/>
      <c r="S86" s="26"/>
      <c r="T86" s="26"/>
    </row>
    <row r="87" spans="1:20">
      <c r="A87" s="80"/>
      <c r="B87" s="80"/>
      <c r="C87" s="26"/>
      <c r="D87" s="81">
        <f t="shared" si="16"/>
        <v>0</v>
      </c>
      <c r="E87" s="81">
        <f t="shared" si="16"/>
        <v>0</v>
      </c>
      <c r="F87" s="37">
        <f t="shared" si="21"/>
        <v>0</v>
      </c>
      <c r="G87" s="37">
        <f t="shared" si="22"/>
        <v>0</v>
      </c>
      <c r="H87" s="37">
        <f t="shared" si="23"/>
        <v>0</v>
      </c>
      <c r="I87" s="37">
        <f t="shared" si="24"/>
        <v>0</v>
      </c>
      <c r="J87" s="37">
        <f t="shared" si="25"/>
        <v>0</v>
      </c>
      <c r="K87" s="37">
        <f t="shared" ca="1" si="17"/>
        <v>1.5797166833386841E-3</v>
      </c>
      <c r="L87" s="37">
        <f t="shared" ca="1" si="26"/>
        <v>2.4955047996185723E-6</v>
      </c>
      <c r="M87" s="37">
        <f t="shared" ca="1" si="18"/>
        <v>57.01970284136857</v>
      </c>
      <c r="N87" s="37">
        <f t="shared" ca="1" si="19"/>
        <v>559.64937708330274</v>
      </c>
      <c r="O87" s="37">
        <f t="shared" ca="1" si="20"/>
        <v>261.61011363463518</v>
      </c>
      <c r="P87" s="26">
        <f t="shared" ca="1" si="27"/>
        <v>-1.5797166833386841E-3</v>
      </c>
      <c r="Q87" s="26"/>
      <c r="R87" s="26"/>
      <c r="S87" s="26"/>
      <c r="T87" s="26"/>
    </row>
    <row r="88" spans="1:20">
      <c r="A88" s="80"/>
      <c r="B88" s="80"/>
      <c r="C88" s="26"/>
      <c r="D88" s="81">
        <f t="shared" si="16"/>
        <v>0</v>
      </c>
      <c r="E88" s="81">
        <f t="shared" si="16"/>
        <v>0</v>
      </c>
      <c r="F88" s="37">
        <f t="shared" si="21"/>
        <v>0</v>
      </c>
      <c r="G88" s="37">
        <f t="shared" si="22"/>
        <v>0</v>
      </c>
      <c r="H88" s="37">
        <f t="shared" si="23"/>
        <v>0</v>
      </c>
      <c r="I88" s="37">
        <f t="shared" si="24"/>
        <v>0</v>
      </c>
      <c r="J88" s="37">
        <f t="shared" si="25"/>
        <v>0</v>
      </c>
      <c r="K88" s="37">
        <f t="shared" ca="1" si="17"/>
        <v>1.5797166833386841E-3</v>
      </c>
      <c r="L88" s="37">
        <f t="shared" ca="1" si="26"/>
        <v>2.4955047996185723E-6</v>
      </c>
      <c r="M88" s="37">
        <f t="shared" ca="1" si="18"/>
        <v>57.01970284136857</v>
      </c>
      <c r="N88" s="37">
        <f t="shared" ca="1" si="19"/>
        <v>559.64937708330274</v>
      </c>
      <c r="O88" s="37">
        <f t="shared" ca="1" si="20"/>
        <v>261.61011363463518</v>
      </c>
      <c r="P88" s="26">
        <f t="shared" ca="1" si="27"/>
        <v>-1.5797166833386841E-3</v>
      </c>
      <c r="Q88" s="26"/>
      <c r="R88" s="26"/>
      <c r="S88" s="26"/>
      <c r="T88" s="26"/>
    </row>
    <row r="89" spans="1:20">
      <c r="A89" s="80"/>
      <c r="B89" s="80"/>
      <c r="C89" s="26"/>
      <c r="D89" s="81">
        <f t="shared" si="16"/>
        <v>0</v>
      </c>
      <c r="E89" s="81">
        <f t="shared" si="16"/>
        <v>0</v>
      </c>
      <c r="F89" s="37">
        <f t="shared" si="21"/>
        <v>0</v>
      </c>
      <c r="G89" s="37">
        <f t="shared" si="22"/>
        <v>0</v>
      </c>
      <c r="H89" s="37">
        <f t="shared" si="23"/>
        <v>0</v>
      </c>
      <c r="I89" s="37">
        <f t="shared" si="24"/>
        <v>0</v>
      </c>
      <c r="J89" s="37">
        <f t="shared" si="25"/>
        <v>0</v>
      </c>
      <c r="K89" s="37">
        <f t="shared" ca="1" si="17"/>
        <v>1.5797166833386841E-3</v>
      </c>
      <c r="L89" s="37">
        <f t="shared" ca="1" si="26"/>
        <v>2.4955047996185723E-6</v>
      </c>
      <c r="M89" s="37">
        <f t="shared" ca="1" si="18"/>
        <v>57.01970284136857</v>
      </c>
      <c r="N89" s="37">
        <f t="shared" ca="1" si="19"/>
        <v>559.64937708330274</v>
      </c>
      <c r="O89" s="37">
        <f t="shared" ca="1" si="20"/>
        <v>261.61011363463518</v>
      </c>
      <c r="P89" s="26">
        <f t="shared" ca="1" si="27"/>
        <v>-1.5797166833386841E-3</v>
      </c>
      <c r="Q89" s="26"/>
      <c r="R89" s="26"/>
      <c r="S89" s="26"/>
      <c r="T89" s="26"/>
    </row>
    <row r="90" spans="1:20">
      <c r="A90" s="80"/>
      <c r="B90" s="80"/>
      <c r="C90" s="26"/>
      <c r="D90" s="81">
        <f t="shared" si="16"/>
        <v>0</v>
      </c>
      <c r="E90" s="81">
        <f t="shared" si="16"/>
        <v>0</v>
      </c>
      <c r="F90" s="37">
        <f t="shared" si="21"/>
        <v>0</v>
      </c>
      <c r="G90" s="37">
        <f t="shared" si="22"/>
        <v>0</v>
      </c>
      <c r="H90" s="37">
        <f t="shared" si="23"/>
        <v>0</v>
      </c>
      <c r="I90" s="37">
        <f t="shared" si="24"/>
        <v>0</v>
      </c>
      <c r="J90" s="37">
        <f t="shared" si="25"/>
        <v>0</v>
      </c>
      <c r="K90" s="37">
        <f t="shared" ca="1" si="17"/>
        <v>1.5797166833386841E-3</v>
      </c>
      <c r="L90" s="37">
        <f t="shared" ca="1" si="26"/>
        <v>2.4955047996185723E-6</v>
      </c>
      <c r="M90" s="37">
        <f t="shared" ca="1" si="18"/>
        <v>57.01970284136857</v>
      </c>
      <c r="N90" s="37">
        <f t="shared" ca="1" si="19"/>
        <v>559.64937708330274</v>
      </c>
      <c r="O90" s="37">
        <f t="shared" ca="1" si="20"/>
        <v>261.61011363463518</v>
      </c>
      <c r="P90" s="26">
        <f t="shared" ca="1" si="27"/>
        <v>-1.5797166833386841E-3</v>
      </c>
      <c r="Q90" s="26"/>
      <c r="R90" s="26"/>
      <c r="S90" s="26"/>
      <c r="T90" s="26"/>
    </row>
    <row r="91" spans="1:20">
      <c r="A91" s="80"/>
      <c r="B91" s="80"/>
      <c r="C91" s="26"/>
      <c r="D91" s="81">
        <f t="shared" si="16"/>
        <v>0</v>
      </c>
      <c r="E91" s="81">
        <f t="shared" si="16"/>
        <v>0</v>
      </c>
      <c r="F91" s="37">
        <f t="shared" si="21"/>
        <v>0</v>
      </c>
      <c r="G91" s="37">
        <f t="shared" si="22"/>
        <v>0</v>
      </c>
      <c r="H91" s="37">
        <f t="shared" si="23"/>
        <v>0</v>
      </c>
      <c r="I91" s="37">
        <f t="shared" si="24"/>
        <v>0</v>
      </c>
      <c r="J91" s="37">
        <f t="shared" si="25"/>
        <v>0</v>
      </c>
      <c r="K91" s="37">
        <f t="shared" ca="1" si="17"/>
        <v>1.5797166833386841E-3</v>
      </c>
      <c r="L91" s="37">
        <f t="shared" ca="1" si="26"/>
        <v>2.4955047996185723E-6</v>
      </c>
      <c r="M91" s="37">
        <f t="shared" ca="1" si="18"/>
        <v>57.01970284136857</v>
      </c>
      <c r="N91" s="37">
        <f t="shared" ca="1" si="19"/>
        <v>559.64937708330274</v>
      </c>
      <c r="O91" s="37">
        <f t="shared" ca="1" si="20"/>
        <v>261.61011363463518</v>
      </c>
      <c r="P91" s="26">
        <f t="shared" ca="1" si="27"/>
        <v>-1.5797166833386841E-3</v>
      </c>
      <c r="Q91" s="26"/>
      <c r="R91" s="26"/>
      <c r="S91" s="26"/>
      <c r="T91" s="26"/>
    </row>
    <row r="92" spans="1:20">
      <c r="A92" s="80"/>
      <c r="B92" s="80"/>
      <c r="C92" s="26"/>
      <c r="D92" s="81">
        <f t="shared" si="16"/>
        <v>0</v>
      </c>
      <c r="E92" s="81">
        <f t="shared" si="16"/>
        <v>0</v>
      </c>
      <c r="F92" s="37">
        <f t="shared" si="21"/>
        <v>0</v>
      </c>
      <c r="G92" s="37">
        <f t="shared" si="22"/>
        <v>0</v>
      </c>
      <c r="H92" s="37">
        <f t="shared" si="23"/>
        <v>0</v>
      </c>
      <c r="I92" s="37">
        <f t="shared" si="24"/>
        <v>0</v>
      </c>
      <c r="J92" s="37">
        <f t="shared" si="25"/>
        <v>0</v>
      </c>
      <c r="K92" s="37">
        <f t="shared" ca="1" si="17"/>
        <v>1.5797166833386841E-3</v>
      </c>
      <c r="L92" s="37">
        <f t="shared" ca="1" si="26"/>
        <v>2.4955047996185723E-6</v>
      </c>
      <c r="M92" s="37">
        <f t="shared" ca="1" si="18"/>
        <v>57.01970284136857</v>
      </c>
      <c r="N92" s="37">
        <f t="shared" ca="1" si="19"/>
        <v>559.64937708330274</v>
      </c>
      <c r="O92" s="37">
        <f t="shared" ca="1" si="20"/>
        <v>261.61011363463518</v>
      </c>
      <c r="P92" s="26">
        <f t="shared" ca="1" si="27"/>
        <v>-1.5797166833386841E-3</v>
      </c>
      <c r="Q92" s="26"/>
      <c r="R92" s="26"/>
      <c r="S92" s="26"/>
      <c r="T92" s="26"/>
    </row>
    <row r="93" spans="1:20">
      <c r="A93" s="80"/>
      <c r="B93" s="80"/>
      <c r="C93" s="26"/>
      <c r="D93" s="81">
        <f t="shared" si="16"/>
        <v>0</v>
      </c>
      <c r="E93" s="81">
        <f t="shared" si="16"/>
        <v>0</v>
      </c>
      <c r="F93" s="37">
        <f t="shared" si="21"/>
        <v>0</v>
      </c>
      <c r="G93" s="37">
        <f t="shared" si="22"/>
        <v>0</v>
      </c>
      <c r="H93" s="37">
        <f t="shared" si="23"/>
        <v>0</v>
      </c>
      <c r="I93" s="37">
        <f t="shared" si="24"/>
        <v>0</v>
      </c>
      <c r="J93" s="37">
        <f t="shared" si="25"/>
        <v>0</v>
      </c>
      <c r="K93" s="37">
        <f t="shared" ca="1" si="17"/>
        <v>1.5797166833386841E-3</v>
      </c>
      <c r="L93" s="37">
        <f t="shared" ca="1" si="26"/>
        <v>2.4955047996185723E-6</v>
      </c>
      <c r="M93" s="37">
        <f t="shared" ca="1" si="18"/>
        <v>57.01970284136857</v>
      </c>
      <c r="N93" s="37">
        <f t="shared" ca="1" si="19"/>
        <v>559.64937708330274</v>
      </c>
      <c r="O93" s="37">
        <f t="shared" ca="1" si="20"/>
        <v>261.61011363463518</v>
      </c>
      <c r="P93" s="26">
        <f t="shared" ca="1" si="27"/>
        <v>-1.5797166833386841E-3</v>
      </c>
      <c r="Q93" s="26"/>
      <c r="R93" s="26"/>
      <c r="S93" s="26"/>
      <c r="T93" s="26"/>
    </row>
    <row r="94" spans="1:20">
      <c r="A94" s="80"/>
      <c r="B94" s="80"/>
      <c r="C94" s="26"/>
      <c r="D94" s="81">
        <f t="shared" si="16"/>
        <v>0</v>
      </c>
      <c r="E94" s="81">
        <f t="shared" si="16"/>
        <v>0</v>
      </c>
      <c r="F94" s="37">
        <f t="shared" si="21"/>
        <v>0</v>
      </c>
      <c r="G94" s="37">
        <f t="shared" si="22"/>
        <v>0</v>
      </c>
      <c r="H94" s="37">
        <f t="shared" si="23"/>
        <v>0</v>
      </c>
      <c r="I94" s="37">
        <f t="shared" si="24"/>
        <v>0</v>
      </c>
      <c r="J94" s="37">
        <f t="shared" si="25"/>
        <v>0</v>
      </c>
      <c r="K94" s="37">
        <f t="shared" ca="1" si="17"/>
        <v>1.5797166833386841E-3</v>
      </c>
      <c r="L94" s="37">
        <f t="shared" ca="1" si="26"/>
        <v>2.4955047996185723E-6</v>
      </c>
      <c r="M94" s="37">
        <f t="shared" ca="1" si="18"/>
        <v>57.01970284136857</v>
      </c>
      <c r="N94" s="37">
        <f t="shared" ca="1" si="19"/>
        <v>559.64937708330274</v>
      </c>
      <c r="O94" s="37">
        <f t="shared" ca="1" si="20"/>
        <v>261.61011363463518</v>
      </c>
      <c r="P94" s="26">
        <f t="shared" ca="1" si="27"/>
        <v>-1.5797166833386841E-3</v>
      </c>
      <c r="Q94" s="26"/>
      <c r="R94" s="26"/>
      <c r="S94" s="26"/>
      <c r="T94" s="26"/>
    </row>
    <row r="95" spans="1:20">
      <c r="A95" s="80"/>
      <c r="B95" s="80"/>
      <c r="C95" s="26"/>
      <c r="D95" s="81">
        <f t="shared" si="16"/>
        <v>0</v>
      </c>
      <c r="E95" s="81">
        <f t="shared" si="16"/>
        <v>0</v>
      </c>
      <c r="F95" s="37">
        <f t="shared" si="21"/>
        <v>0</v>
      </c>
      <c r="G95" s="37">
        <f t="shared" si="22"/>
        <v>0</v>
      </c>
      <c r="H95" s="37">
        <f t="shared" si="23"/>
        <v>0</v>
      </c>
      <c r="I95" s="37">
        <f t="shared" si="24"/>
        <v>0</v>
      </c>
      <c r="J95" s="37">
        <f t="shared" si="25"/>
        <v>0</v>
      </c>
      <c r="K95" s="37">
        <f t="shared" ca="1" si="17"/>
        <v>1.5797166833386841E-3</v>
      </c>
      <c r="L95" s="37">
        <f t="shared" ca="1" si="26"/>
        <v>2.4955047996185723E-6</v>
      </c>
      <c r="M95" s="37">
        <f t="shared" ca="1" si="18"/>
        <v>57.01970284136857</v>
      </c>
      <c r="N95" s="37">
        <f t="shared" ca="1" si="19"/>
        <v>559.64937708330274</v>
      </c>
      <c r="O95" s="37">
        <f t="shared" ca="1" si="20"/>
        <v>261.61011363463518</v>
      </c>
      <c r="P95" s="26">
        <f t="shared" ca="1" si="27"/>
        <v>-1.5797166833386841E-3</v>
      </c>
      <c r="Q95" s="26"/>
      <c r="R95" s="26"/>
      <c r="S95" s="26"/>
      <c r="T95" s="26"/>
    </row>
    <row r="96" spans="1:20">
      <c r="A96" s="80"/>
      <c r="B96" s="80"/>
      <c r="C96" s="26"/>
      <c r="D96" s="81">
        <f t="shared" si="16"/>
        <v>0</v>
      </c>
      <c r="E96" s="81">
        <f t="shared" si="16"/>
        <v>0</v>
      </c>
      <c r="F96" s="37">
        <f t="shared" si="21"/>
        <v>0</v>
      </c>
      <c r="G96" s="37">
        <f t="shared" si="22"/>
        <v>0</v>
      </c>
      <c r="H96" s="37">
        <f t="shared" si="23"/>
        <v>0</v>
      </c>
      <c r="I96" s="37">
        <f t="shared" si="24"/>
        <v>0</v>
      </c>
      <c r="J96" s="37">
        <f t="shared" si="25"/>
        <v>0</v>
      </c>
      <c r="K96" s="37">
        <f t="shared" ca="1" si="17"/>
        <v>1.5797166833386841E-3</v>
      </c>
      <c r="L96" s="37">
        <f t="shared" ca="1" si="26"/>
        <v>2.4955047996185723E-6</v>
      </c>
      <c r="M96" s="37">
        <f t="shared" ca="1" si="18"/>
        <v>57.01970284136857</v>
      </c>
      <c r="N96" s="37">
        <f t="shared" ca="1" si="19"/>
        <v>559.64937708330274</v>
      </c>
      <c r="O96" s="37">
        <f t="shared" ca="1" si="20"/>
        <v>261.61011363463518</v>
      </c>
      <c r="P96" s="26">
        <f t="shared" ca="1" si="27"/>
        <v>-1.5797166833386841E-3</v>
      </c>
      <c r="Q96" s="26"/>
      <c r="R96" s="26"/>
      <c r="S96" s="26"/>
      <c r="T96" s="26"/>
    </row>
    <row r="97" spans="1:20">
      <c r="A97" s="80"/>
      <c r="B97" s="80"/>
      <c r="C97" s="26"/>
      <c r="D97" s="81">
        <f t="shared" si="16"/>
        <v>0</v>
      </c>
      <c r="E97" s="81">
        <f t="shared" si="16"/>
        <v>0</v>
      </c>
      <c r="F97" s="37">
        <f t="shared" si="21"/>
        <v>0</v>
      </c>
      <c r="G97" s="37">
        <f t="shared" si="22"/>
        <v>0</v>
      </c>
      <c r="H97" s="37">
        <f t="shared" si="23"/>
        <v>0</v>
      </c>
      <c r="I97" s="37">
        <f t="shared" si="24"/>
        <v>0</v>
      </c>
      <c r="J97" s="37">
        <f t="shared" si="25"/>
        <v>0</v>
      </c>
      <c r="K97" s="37">
        <f t="shared" ca="1" si="17"/>
        <v>1.5797166833386841E-3</v>
      </c>
      <c r="L97" s="37">
        <f t="shared" ca="1" si="26"/>
        <v>2.4955047996185723E-6</v>
      </c>
      <c r="M97" s="37">
        <f t="shared" ca="1" si="18"/>
        <v>57.01970284136857</v>
      </c>
      <c r="N97" s="37">
        <f t="shared" ca="1" si="19"/>
        <v>559.64937708330274</v>
      </c>
      <c r="O97" s="37">
        <f t="shared" ca="1" si="20"/>
        <v>261.61011363463518</v>
      </c>
      <c r="P97" s="26">
        <f t="shared" ca="1" si="27"/>
        <v>-1.5797166833386841E-3</v>
      </c>
      <c r="Q97" s="26"/>
      <c r="R97" s="26"/>
      <c r="S97" s="26"/>
      <c r="T97" s="26"/>
    </row>
    <row r="98" spans="1:20">
      <c r="A98" s="80"/>
      <c r="B98" s="80"/>
      <c r="C98" s="26"/>
      <c r="D98" s="81">
        <f t="shared" si="16"/>
        <v>0</v>
      </c>
      <c r="E98" s="81">
        <f t="shared" si="16"/>
        <v>0</v>
      </c>
      <c r="F98" s="37">
        <f t="shared" si="21"/>
        <v>0</v>
      </c>
      <c r="G98" s="37">
        <f t="shared" si="22"/>
        <v>0</v>
      </c>
      <c r="H98" s="37">
        <f t="shared" si="23"/>
        <v>0</v>
      </c>
      <c r="I98" s="37">
        <f t="shared" si="24"/>
        <v>0</v>
      </c>
      <c r="J98" s="37">
        <f t="shared" si="25"/>
        <v>0</v>
      </c>
      <c r="K98" s="37">
        <f t="shared" ca="1" si="17"/>
        <v>1.5797166833386841E-3</v>
      </c>
      <c r="L98" s="37">
        <f t="shared" ca="1" si="26"/>
        <v>2.4955047996185723E-6</v>
      </c>
      <c r="M98" s="37">
        <f t="shared" ca="1" si="18"/>
        <v>57.01970284136857</v>
      </c>
      <c r="N98" s="37">
        <f t="shared" ca="1" si="19"/>
        <v>559.64937708330274</v>
      </c>
      <c r="O98" s="37">
        <f t="shared" ca="1" si="20"/>
        <v>261.61011363463518</v>
      </c>
      <c r="P98" s="26">
        <f t="shared" ca="1" si="27"/>
        <v>-1.5797166833386841E-3</v>
      </c>
      <c r="Q98" s="26"/>
      <c r="R98" s="26"/>
      <c r="S98" s="26"/>
      <c r="T98" s="26"/>
    </row>
    <row r="99" spans="1:20">
      <c r="A99" s="80"/>
      <c r="B99" s="80"/>
      <c r="C99" s="26"/>
      <c r="D99" s="81">
        <f t="shared" si="16"/>
        <v>0</v>
      </c>
      <c r="E99" s="81">
        <f t="shared" si="16"/>
        <v>0</v>
      </c>
      <c r="F99" s="37">
        <f t="shared" si="21"/>
        <v>0</v>
      </c>
      <c r="G99" s="37">
        <f t="shared" si="22"/>
        <v>0</v>
      </c>
      <c r="H99" s="37">
        <f t="shared" si="23"/>
        <v>0</v>
      </c>
      <c r="I99" s="37">
        <f t="shared" si="24"/>
        <v>0</v>
      </c>
      <c r="J99" s="37">
        <f t="shared" si="25"/>
        <v>0</v>
      </c>
      <c r="K99" s="37">
        <f t="shared" ca="1" si="17"/>
        <v>1.5797166833386841E-3</v>
      </c>
      <c r="L99" s="37">
        <f t="shared" ca="1" si="26"/>
        <v>2.4955047996185723E-6</v>
      </c>
      <c r="M99" s="37">
        <f t="shared" ca="1" si="18"/>
        <v>57.01970284136857</v>
      </c>
      <c r="N99" s="37">
        <f t="shared" ca="1" si="19"/>
        <v>559.64937708330274</v>
      </c>
      <c r="O99" s="37">
        <f t="shared" ca="1" si="20"/>
        <v>261.61011363463518</v>
      </c>
      <c r="P99" s="26">
        <f t="shared" ca="1" si="27"/>
        <v>-1.5797166833386841E-3</v>
      </c>
      <c r="Q99" s="26"/>
      <c r="R99" s="26"/>
      <c r="S99" s="26"/>
      <c r="T99" s="26"/>
    </row>
    <row r="100" spans="1:20">
      <c r="A100" s="80"/>
      <c r="B100" s="80"/>
      <c r="C100" s="26"/>
      <c r="D100" s="81">
        <f t="shared" si="16"/>
        <v>0</v>
      </c>
      <c r="E100" s="81">
        <f t="shared" si="16"/>
        <v>0</v>
      </c>
      <c r="F100" s="37">
        <f t="shared" si="21"/>
        <v>0</v>
      </c>
      <c r="G100" s="37">
        <f t="shared" si="22"/>
        <v>0</v>
      </c>
      <c r="H100" s="37">
        <f t="shared" si="23"/>
        <v>0</v>
      </c>
      <c r="I100" s="37">
        <f t="shared" si="24"/>
        <v>0</v>
      </c>
      <c r="J100" s="37">
        <f t="shared" si="25"/>
        <v>0</v>
      </c>
      <c r="K100" s="37">
        <f t="shared" ca="1" si="17"/>
        <v>1.5797166833386841E-3</v>
      </c>
      <c r="L100" s="37">
        <f t="shared" ca="1" si="26"/>
        <v>2.4955047996185723E-6</v>
      </c>
      <c r="M100" s="37">
        <f t="shared" ca="1" si="18"/>
        <v>57.01970284136857</v>
      </c>
      <c r="N100" s="37">
        <f t="shared" ca="1" si="19"/>
        <v>559.64937708330274</v>
      </c>
      <c r="O100" s="37">
        <f t="shared" ca="1" si="20"/>
        <v>261.61011363463518</v>
      </c>
      <c r="P100" s="26">
        <f t="shared" ca="1" si="27"/>
        <v>-1.5797166833386841E-3</v>
      </c>
      <c r="Q100" s="26"/>
      <c r="R100" s="26"/>
      <c r="S100" s="26"/>
      <c r="T100" s="26"/>
    </row>
    <row r="101" spans="1:20">
      <c r="A101" s="80"/>
      <c r="B101" s="80"/>
      <c r="C101" s="26"/>
      <c r="D101" s="81">
        <f t="shared" si="16"/>
        <v>0</v>
      </c>
      <c r="E101" s="81">
        <f t="shared" si="16"/>
        <v>0</v>
      </c>
      <c r="F101" s="37">
        <f t="shared" si="21"/>
        <v>0</v>
      </c>
      <c r="G101" s="37">
        <f t="shared" si="22"/>
        <v>0</v>
      </c>
      <c r="H101" s="37">
        <f t="shared" si="23"/>
        <v>0</v>
      </c>
      <c r="I101" s="37">
        <f t="shared" si="24"/>
        <v>0</v>
      </c>
      <c r="J101" s="37">
        <f t="shared" si="25"/>
        <v>0</v>
      </c>
      <c r="K101" s="37">
        <f t="shared" ca="1" si="17"/>
        <v>1.5797166833386841E-3</v>
      </c>
      <c r="L101" s="37">
        <f t="shared" ca="1" si="26"/>
        <v>2.4955047996185723E-6</v>
      </c>
      <c r="M101" s="37">
        <f t="shared" ca="1" si="18"/>
        <v>57.01970284136857</v>
      </c>
      <c r="N101" s="37">
        <f t="shared" ca="1" si="19"/>
        <v>559.64937708330274</v>
      </c>
      <c r="O101" s="37">
        <f t="shared" ca="1" si="20"/>
        <v>261.61011363463518</v>
      </c>
      <c r="P101" s="26">
        <f t="shared" ca="1" si="27"/>
        <v>-1.5797166833386841E-3</v>
      </c>
      <c r="Q101" s="26"/>
      <c r="R101" s="26"/>
      <c r="S101" s="26"/>
      <c r="T101" s="26"/>
    </row>
    <row r="102" spans="1:20">
      <c r="A102" s="80"/>
      <c r="B102" s="80"/>
      <c r="C102" s="26"/>
      <c r="D102" s="81">
        <f t="shared" si="16"/>
        <v>0</v>
      </c>
      <c r="E102" s="81">
        <f t="shared" si="16"/>
        <v>0</v>
      </c>
      <c r="F102" s="37">
        <f t="shared" si="21"/>
        <v>0</v>
      </c>
      <c r="G102" s="37">
        <f t="shared" si="22"/>
        <v>0</v>
      </c>
      <c r="H102" s="37">
        <f t="shared" si="23"/>
        <v>0</v>
      </c>
      <c r="I102" s="37">
        <f t="shared" si="24"/>
        <v>0</v>
      </c>
      <c r="J102" s="37">
        <f t="shared" si="25"/>
        <v>0</v>
      </c>
      <c r="K102" s="37">
        <f t="shared" ca="1" si="17"/>
        <v>1.5797166833386841E-3</v>
      </c>
      <c r="L102" s="37">
        <f t="shared" ca="1" si="26"/>
        <v>2.4955047996185723E-6</v>
      </c>
      <c r="M102" s="37">
        <f t="shared" ca="1" si="18"/>
        <v>57.01970284136857</v>
      </c>
      <c r="N102" s="37">
        <f t="shared" ca="1" si="19"/>
        <v>559.64937708330274</v>
      </c>
      <c r="O102" s="37">
        <f t="shared" ca="1" si="20"/>
        <v>261.61011363463518</v>
      </c>
      <c r="P102" s="26">
        <f t="shared" ca="1" si="27"/>
        <v>-1.5797166833386841E-3</v>
      </c>
      <c r="Q102" s="26"/>
      <c r="R102" s="26"/>
      <c r="S102" s="26"/>
      <c r="T102" s="26"/>
    </row>
    <row r="103" spans="1:20">
      <c r="A103" s="80"/>
      <c r="B103" s="80"/>
      <c r="C103" s="26"/>
      <c r="D103" s="81">
        <f t="shared" si="16"/>
        <v>0</v>
      </c>
      <c r="E103" s="81">
        <f t="shared" si="16"/>
        <v>0</v>
      </c>
      <c r="F103" s="37">
        <f t="shared" si="21"/>
        <v>0</v>
      </c>
      <c r="G103" s="37">
        <f t="shared" si="22"/>
        <v>0</v>
      </c>
      <c r="H103" s="37">
        <f t="shared" si="23"/>
        <v>0</v>
      </c>
      <c r="I103" s="37">
        <f t="shared" si="24"/>
        <v>0</v>
      </c>
      <c r="J103" s="37">
        <f t="shared" si="25"/>
        <v>0</v>
      </c>
      <c r="K103" s="37">
        <f t="shared" ca="1" si="17"/>
        <v>1.5797166833386841E-3</v>
      </c>
      <c r="L103" s="37">
        <f t="shared" ca="1" si="26"/>
        <v>2.4955047996185723E-6</v>
      </c>
      <c r="M103" s="37">
        <f t="shared" ca="1" si="18"/>
        <v>57.01970284136857</v>
      </c>
      <c r="N103" s="37">
        <f t="shared" ca="1" si="19"/>
        <v>559.64937708330274</v>
      </c>
      <c r="O103" s="37">
        <f t="shared" ca="1" si="20"/>
        <v>261.61011363463518</v>
      </c>
      <c r="P103" s="26">
        <f t="shared" ca="1" si="27"/>
        <v>-1.5797166833386841E-3</v>
      </c>
      <c r="Q103" s="26"/>
      <c r="R103" s="26"/>
      <c r="S103" s="26"/>
      <c r="T103" s="26"/>
    </row>
    <row r="104" spans="1:20">
      <c r="A104" s="80"/>
      <c r="B104" s="80"/>
      <c r="C104" s="26"/>
      <c r="D104" s="81">
        <f t="shared" si="16"/>
        <v>0</v>
      </c>
      <c r="E104" s="81">
        <f t="shared" si="16"/>
        <v>0</v>
      </c>
      <c r="F104" s="37">
        <f t="shared" si="21"/>
        <v>0</v>
      </c>
      <c r="G104" s="37">
        <f t="shared" si="22"/>
        <v>0</v>
      </c>
      <c r="H104" s="37">
        <f t="shared" si="23"/>
        <v>0</v>
      </c>
      <c r="I104" s="37">
        <f t="shared" si="24"/>
        <v>0</v>
      </c>
      <c r="J104" s="37">
        <f t="shared" si="25"/>
        <v>0</v>
      </c>
      <c r="K104" s="37">
        <f t="shared" ca="1" si="17"/>
        <v>1.5797166833386841E-3</v>
      </c>
      <c r="L104" s="37">
        <f t="shared" ca="1" si="26"/>
        <v>2.4955047996185723E-6</v>
      </c>
      <c r="M104" s="37">
        <f t="shared" ca="1" si="18"/>
        <v>57.01970284136857</v>
      </c>
      <c r="N104" s="37">
        <f t="shared" ca="1" si="19"/>
        <v>559.64937708330274</v>
      </c>
      <c r="O104" s="37">
        <f t="shared" ca="1" si="20"/>
        <v>261.61011363463518</v>
      </c>
      <c r="P104" s="26">
        <f t="shared" ca="1" si="27"/>
        <v>-1.5797166833386841E-3</v>
      </c>
      <c r="Q104" s="26"/>
      <c r="R104" s="26"/>
      <c r="S104" s="26"/>
      <c r="T104" s="26"/>
    </row>
    <row r="105" spans="1:20">
      <c r="A105" s="80"/>
      <c r="B105" s="80"/>
      <c r="C105" s="26"/>
      <c r="D105" s="81">
        <f t="shared" si="16"/>
        <v>0</v>
      </c>
      <c r="E105" s="81">
        <f t="shared" si="16"/>
        <v>0</v>
      </c>
      <c r="F105" s="37">
        <f t="shared" si="21"/>
        <v>0</v>
      </c>
      <c r="G105" s="37">
        <f t="shared" si="22"/>
        <v>0</v>
      </c>
      <c r="H105" s="37">
        <f t="shared" si="23"/>
        <v>0</v>
      </c>
      <c r="I105" s="37">
        <f t="shared" si="24"/>
        <v>0</v>
      </c>
      <c r="J105" s="37">
        <f t="shared" si="25"/>
        <v>0</v>
      </c>
      <c r="K105" s="37">
        <f t="shared" ca="1" si="17"/>
        <v>1.5797166833386841E-3</v>
      </c>
      <c r="L105" s="37">
        <f t="shared" ca="1" si="26"/>
        <v>2.4955047996185723E-6</v>
      </c>
      <c r="M105" s="37">
        <f t="shared" ca="1" si="18"/>
        <v>57.01970284136857</v>
      </c>
      <c r="N105" s="37">
        <f t="shared" ca="1" si="19"/>
        <v>559.64937708330274</v>
      </c>
      <c r="O105" s="37">
        <f t="shared" ca="1" si="20"/>
        <v>261.61011363463518</v>
      </c>
      <c r="P105" s="26">
        <f t="shared" ca="1" si="27"/>
        <v>-1.5797166833386841E-3</v>
      </c>
      <c r="Q105" s="26"/>
      <c r="R105" s="26"/>
      <c r="S105" s="26"/>
      <c r="T105" s="26"/>
    </row>
    <row r="106" spans="1:20">
      <c r="A106" s="80"/>
      <c r="B106" s="80"/>
      <c r="C106" s="26"/>
      <c r="D106" s="81">
        <f t="shared" si="16"/>
        <v>0</v>
      </c>
      <c r="E106" s="81">
        <f t="shared" si="16"/>
        <v>0</v>
      </c>
      <c r="F106" s="37">
        <f t="shared" si="21"/>
        <v>0</v>
      </c>
      <c r="G106" s="37">
        <f t="shared" si="22"/>
        <v>0</v>
      </c>
      <c r="H106" s="37">
        <f t="shared" si="23"/>
        <v>0</v>
      </c>
      <c r="I106" s="37">
        <f t="shared" si="24"/>
        <v>0</v>
      </c>
      <c r="J106" s="37">
        <f t="shared" si="25"/>
        <v>0</v>
      </c>
      <c r="K106" s="37">
        <f t="shared" ca="1" si="17"/>
        <v>1.5797166833386841E-3</v>
      </c>
      <c r="L106" s="37">
        <f t="shared" ca="1" si="26"/>
        <v>2.4955047996185723E-6</v>
      </c>
      <c r="M106" s="37">
        <f t="shared" ca="1" si="18"/>
        <v>57.01970284136857</v>
      </c>
      <c r="N106" s="37">
        <f t="shared" ca="1" si="19"/>
        <v>559.64937708330274</v>
      </c>
      <c r="O106" s="37">
        <f t="shared" ca="1" si="20"/>
        <v>261.61011363463518</v>
      </c>
      <c r="P106" s="26">
        <f t="shared" ca="1" si="27"/>
        <v>-1.5797166833386841E-3</v>
      </c>
      <c r="Q106" s="26"/>
      <c r="R106" s="26"/>
      <c r="S106" s="26"/>
      <c r="T106" s="26"/>
    </row>
    <row r="107" spans="1:20">
      <c r="A107" s="80"/>
      <c r="B107" s="80"/>
      <c r="C107" s="26"/>
      <c r="D107" s="81">
        <f t="shared" si="16"/>
        <v>0</v>
      </c>
      <c r="E107" s="81">
        <f t="shared" si="16"/>
        <v>0</v>
      </c>
      <c r="F107" s="37">
        <f t="shared" si="21"/>
        <v>0</v>
      </c>
      <c r="G107" s="37">
        <f t="shared" si="22"/>
        <v>0</v>
      </c>
      <c r="H107" s="37">
        <f t="shared" si="23"/>
        <v>0</v>
      </c>
      <c r="I107" s="37">
        <f t="shared" si="24"/>
        <v>0</v>
      </c>
      <c r="J107" s="37">
        <f t="shared" si="25"/>
        <v>0</v>
      </c>
      <c r="K107" s="37">
        <f t="shared" ca="1" si="17"/>
        <v>1.5797166833386841E-3</v>
      </c>
      <c r="L107" s="37">
        <f t="shared" ca="1" si="26"/>
        <v>2.4955047996185723E-6</v>
      </c>
      <c r="M107" s="37">
        <f t="shared" ca="1" si="18"/>
        <v>57.01970284136857</v>
      </c>
      <c r="N107" s="37">
        <f t="shared" ca="1" si="19"/>
        <v>559.64937708330274</v>
      </c>
      <c r="O107" s="37">
        <f t="shared" ca="1" si="20"/>
        <v>261.61011363463518</v>
      </c>
      <c r="P107" s="26">
        <f t="shared" ca="1" si="27"/>
        <v>-1.5797166833386841E-3</v>
      </c>
      <c r="Q107" s="26"/>
      <c r="R107" s="26"/>
      <c r="S107" s="26"/>
      <c r="T107" s="26"/>
    </row>
    <row r="108" spans="1:20">
      <c r="A108" s="80"/>
      <c r="B108" s="80"/>
      <c r="C108" s="26"/>
      <c r="D108" s="81">
        <f t="shared" si="16"/>
        <v>0</v>
      </c>
      <c r="E108" s="81">
        <f t="shared" si="16"/>
        <v>0</v>
      </c>
      <c r="F108" s="37">
        <f t="shared" si="21"/>
        <v>0</v>
      </c>
      <c r="G108" s="37">
        <f t="shared" si="22"/>
        <v>0</v>
      </c>
      <c r="H108" s="37">
        <f t="shared" si="23"/>
        <v>0</v>
      </c>
      <c r="I108" s="37">
        <f t="shared" si="24"/>
        <v>0</v>
      </c>
      <c r="J108" s="37">
        <f t="shared" si="25"/>
        <v>0</v>
      </c>
      <c r="K108" s="37">
        <f t="shared" ca="1" si="17"/>
        <v>1.5797166833386841E-3</v>
      </c>
      <c r="L108" s="37">
        <f t="shared" ca="1" si="26"/>
        <v>2.4955047996185723E-6</v>
      </c>
      <c r="M108" s="37">
        <f t="shared" ca="1" si="18"/>
        <v>57.01970284136857</v>
      </c>
      <c r="N108" s="37">
        <f t="shared" ca="1" si="19"/>
        <v>559.64937708330274</v>
      </c>
      <c r="O108" s="37">
        <f t="shared" ca="1" si="20"/>
        <v>261.61011363463518</v>
      </c>
      <c r="P108" s="26">
        <f t="shared" ca="1" si="27"/>
        <v>-1.5797166833386841E-3</v>
      </c>
      <c r="Q108" s="26"/>
      <c r="R108" s="26"/>
      <c r="S108" s="26"/>
      <c r="T108" s="26"/>
    </row>
    <row r="109" spans="1:20">
      <c r="A109" s="80"/>
      <c r="B109" s="80"/>
      <c r="C109" s="26"/>
      <c r="D109" s="81">
        <f t="shared" si="16"/>
        <v>0</v>
      </c>
      <c r="E109" s="81">
        <f t="shared" si="16"/>
        <v>0</v>
      </c>
      <c r="F109" s="37">
        <f t="shared" si="21"/>
        <v>0</v>
      </c>
      <c r="G109" s="37">
        <f t="shared" si="22"/>
        <v>0</v>
      </c>
      <c r="H109" s="37">
        <f t="shared" si="23"/>
        <v>0</v>
      </c>
      <c r="I109" s="37">
        <f t="shared" si="24"/>
        <v>0</v>
      </c>
      <c r="J109" s="37">
        <f t="shared" si="25"/>
        <v>0</v>
      </c>
      <c r="K109" s="37">
        <f t="shared" ca="1" si="17"/>
        <v>1.5797166833386841E-3</v>
      </c>
      <c r="L109" s="37">
        <f t="shared" ca="1" si="26"/>
        <v>2.4955047996185723E-6</v>
      </c>
      <c r="M109" s="37">
        <f t="shared" ca="1" si="18"/>
        <v>57.01970284136857</v>
      </c>
      <c r="N109" s="37">
        <f t="shared" ca="1" si="19"/>
        <v>559.64937708330274</v>
      </c>
      <c r="O109" s="37">
        <f t="shared" ca="1" si="20"/>
        <v>261.61011363463518</v>
      </c>
      <c r="P109" s="26">
        <f t="shared" ca="1" si="27"/>
        <v>-1.5797166833386841E-3</v>
      </c>
      <c r="Q109" s="26"/>
      <c r="R109" s="26"/>
      <c r="S109" s="26"/>
      <c r="T109" s="26"/>
    </row>
    <row r="110" spans="1:20">
      <c r="A110" s="80"/>
      <c r="B110" s="80"/>
      <c r="C110" s="26"/>
      <c r="D110" s="81">
        <f t="shared" si="16"/>
        <v>0</v>
      </c>
      <c r="E110" s="81">
        <f t="shared" si="16"/>
        <v>0</v>
      </c>
      <c r="F110" s="37">
        <f t="shared" si="21"/>
        <v>0</v>
      </c>
      <c r="G110" s="37">
        <f t="shared" si="22"/>
        <v>0</v>
      </c>
      <c r="H110" s="37">
        <f t="shared" si="23"/>
        <v>0</v>
      </c>
      <c r="I110" s="37">
        <f t="shared" si="24"/>
        <v>0</v>
      </c>
      <c r="J110" s="37">
        <f t="shared" si="25"/>
        <v>0</v>
      </c>
      <c r="K110" s="37">
        <f t="shared" ca="1" si="17"/>
        <v>1.5797166833386841E-3</v>
      </c>
      <c r="L110" s="37">
        <f t="shared" ca="1" si="26"/>
        <v>2.4955047996185723E-6</v>
      </c>
      <c r="M110" s="37">
        <f t="shared" ca="1" si="18"/>
        <v>57.01970284136857</v>
      </c>
      <c r="N110" s="37">
        <f t="shared" ca="1" si="19"/>
        <v>559.64937708330274</v>
      </c>
      <c r="O110" s="37">
        <f t="shared" ca="1" si="20"/>
        <v>261.61011363463518</v>
      </c>
      <c r="P110" s="26">
        <f t="shared" ca="1" si="27"/>
        <v>-1.5797166833386841E-3</v>
      </c>
      <c r="Q110" s="26"/>
      <c r="R110" s="26"/>
      <c r="S110" s="26"/>
      <c r="T110" s="26"/>
    </row>
    <row r="111" spans="1:20">
      <c r="A111" s="80"/>
      <c r="B111" s="80"/>
      <c r="C111" s="26"/>
      <c r="D111" s="81">
        <f t="shared" si="16"/>
        <v>0</v>
      </c>
      <c r="E111" s="81">
        <f t="shared" si="16"/>
        <v>0</v>
      </c>
      <c r="F111" s="37">
        <f t="shared" si="21"/>
        <v>0</v>
      </c>
      <c r="G111" s="37">
        <f t="shared" si="22"/>
        <v>0</v>
      </c>
      <c r="H111" s="37">
        <f t="shared" si="23"/>
        <v>0</v>
      </c>
      <c r="I111" s="37">
        <f t="shared" si="24"/>
        <v>0</v>
      </c>
      <c r="J111" s="37">
        <f t="shared" si="25"/>
        <v>0</v>
      </c>
      <c r="K111" s="37">
        <f t="shared" ca="1" si="17"/>
        <v>1.5797166833386841E-3</v>
      </c>
      <c r="L111" s="37">
        <f t="shared" ca="1" si="26"/>
        <v>2.4955047996185723E-6</v>
      </c>
      <c r="M111" s="37">
        <f t="shared" ca="1" si="18"/>
        <v>57.01970284136857</v>
      </c>
      <c r="N111" s="37">
        <f t="shared" ca="1" si="19"/>
        <v>559.64937708330274</v>
      </c>
      <c r="O111" s="37">
        <f t="shared" ca="1" si="20"/>
        <v>261.61011363463518</v>
      </c>
      <c r="P111" s="26">
        <f t="shared" ca="1" si="27"/>
        <v>-1.5797166833386841E-3</v>
      </c>
      <c r="Q111" s="26"/>
      <c r="R111" s="26"/>
      <c r="S111" s="26"/>
      <c r="T111" s="26"/>
    </row>
    <row r="112" spans="1:20">
      <c r="A112" s="80"/>
      <c r="B112" s="80"/>
      <c r="C112" s="26"/>
      <c r="D112" s="81">
        <f t="shared" si="16"/>
        <v>0</v>
      </c>
      <c r="E112" s="81">
        <f t="shared" si="16"/>
        <v>0</v>
      </c>
      <c r="F112" s="37">
        <f t="shared" si="21"/>
        <v>0</v>
      </c>
      <c r="G112" s="37">
        <f t="shared" si="22"/>
        <v>0</v>
      </c>
      <c r="H112" s="37">
        <f t="shared" si="23"/>
        <v>0</v>
      </c>
      <c r="I112" s="37">
        <f t="shared" si="24"/>
        <v>0</v>
      </c>
      <c r="J112" s="37">
        <f t="shared" si="25"/>
        <v>0</v>
      </c>
      <c r="K112" s="37">
        <f t="shared" ca="1" si="17"/>
        <v>1.5797166833386841E-3</v>
      </c>
      <c r="L112" s="37">
        <f t="shared" ca="1" si="26"/>
        <v>2.4955047996185723E-6</v>
      </c>
      <c r="M112" s="37">
        <f t="shared" ca="1" si="18"/>
        <v>57.01970284136857</v>
      </c>
      <c r="N112" s="37">
        <f t="shared" ca="1" si="19"/>
        <v>559.64937708330274</v>
      </c>
      <c r="O112" s="37">
        <f t="shared" ca="1" si="20"/>
        <v>261.61011363463518</v>
      </c>
      <c r="P112" s="26">
        <f t="shared" ca="1" si="27"/>
        <v>-1.5797166833386841E-3</v>
      </c>
      <c r="Q112" s="26"/>
      <c r="R112" s="26"/>
      <c r="S112" s="26"/>
      <c r="T112" s="26"/>
    </row>
    <row r="113" spans="1:20">
      <c r="A113" s="80"/>
      <c r="B113" s="80"/>
      <c r="C113" s="26"/>
      <c r="D113" s="81">
        <f t="shared" si="16"/>
        <v>0</v>
      </c>
      <c r="E113" s="81">
        <f t="shared" si="16"/>
        <v>0</v>
      </c>
      <c r="F113" s="37">
        <f t="shared" si="21"/>
        <v>0</v>
      </c>
      <c r="G113" s="37">
        <f t="shared" si="22"/>
        <v>0</v>
      </c>
      <c r="H113" s="37">
        <f t="shared" si="23"/>
        <v>0</v>
      </c>
      <c r="I113" s="37">
        <f t="shared" si="24"/>
        <v>0</v>
      </c>
      <c r="J113" s="37">
        <f t="shared" si="25"/>
        <v>0</v>
      </c>
      <c r="K113" s="37">
        <f t="shared" ca="1" si="17"/>
        <v>1.5797166833386841E-3</v>
      </c>
      <c r="L113" s="37">
        <f t="shared" ca="1" si="26"/>
        <v>2.4955047996185723E-6</v>
      </c>
      <c r="M113" s="37">
        <f t="shared" ca="1" si="18"/>
        <v>57.01970284136857</v>
      </c>
      <c r="N113" s="37">
        <f t="shared" ca="1" si="19"/>
        <v>559.64937708330274</v>
      </c>
      <c r="O113" s="37">
        <f t="shared" ca="1" si="20"/>
        <v>261.61011363463518</v>
      </c>
      <c r="P113" s="26">
        <f t="shared" ca="1" si="27"/>
        <v>-1.5797166833386841E-3</v>
      </c>
      <c r="Q113" s="26"/>
      <c r="R113" s="26"/>
      <c r="S113" s="26"/>
      <c r="T113" s="26"/>
    </row>
    <row r="114" spans="1:20">
      <c r="A114" s="80"/>
      <c r="B114" s="80"/>
      <c r="C114" s="26"/>
      <c r="D114" s="81">
        <f t="shared" si="16"/>
        <v>0</v>
      </c>
      <c r="E114" s="81">
        <f t="shared" si="16"/>
        <v>0</v>
      </c>
      <c r="F114" s="37">
        <f t="shared" si="21"/>
        <v>0</v>
      </c>
      <c r="G114" s="37">
        <f t="shared" si="22"/>
        <v>0</v>
      </c>
      <c r="H114" s="37">
        <f t="shared" si="23"/>
        <v>0</v>
      </c>
      <c r="I114" s="37">
        <f t="shared" si="24"/>
        <v>0</v>
      </c>
      <c r="J114" s="37">
        <f t="shared" si="25"/>
        <v>0</v>
      </c>
      <c r="K114" s="37">
        <f t="shared" ca="1" si="17"/>
        <v>1.5797166833386841E-3</v>
      </c>
      <c r="L114" s="37">
        <f t="shared" ca="1" si="26"/>
        <v>2.4955047996185723E-6</v>
      </c>
      <c r="M114" s="37">
        <f t="shared" ca="1" si="18"/>
        <v>57.01970284136857</v>
      </c>
      <c r="N114" s="37">
        <f t="shared" ca="1" si="19"/>
        <v>559.64937708330274</v>
      </c>
      <c r="O114" s="37">
        <f t="shared" ca="1" si="20"/>
        <v>261.61011363463518</v>
      </c>
      <c r="P114" s="26">
        <f t="shared" ca="1" si="27"/>
        <v>-1.5797166833386841E-3</v>
      </c>
      <c r="Q114" s="26"/>
      <c r="R114" s="26"/>
      <c r="S114" s="26"/>
      <c r="T114" s="26"/>
    </row>
    <row r="115" spans="1:20">
      <c r="A115" s="80"/>
      <c r="B115" s="80"/>
      <c r="C115" s="26"/>
      <c r="D115" s="81">
        <f t="shared" si="16"/>
        <v>0</v>
      </c>
      <c r="E115" s="81">
        <f t="shared" si="16"/>
        <v>0</v>
      </c>
      <c r="F115" s="37">
        <f t="shared" si="21"/>
        <v>0</v>
      </c>
      <c r="G115" s="37">
        <f t="shared" si="22"/>
        <v>0</v>
      </c>
      <c r="H115" s="37">
        <f t="shared" si="23"/>
        <v>0</v>
      </c>
      <c r="I115" s="37">
        <f t="shared" si="24"/>
        <v>0</v>
      </c>
      <c r="J115" s="37">
        <f t="shared" si="25"/>
        <v>0</v>
      </c>
      <c r="K115" s="37">
        <f t="shared" ca="1" si="17"/>
        <v>1.5797166833386841E-3</v>
      </c>
      <c r="L115" s="37">
        <f t="shared" ca="1" si="26"/>
        <v>2.4955047996185723E-6</v>
      </c>
      <c r="M115" s="37">
        <f t="shared" ca="1" si="18"/>
        <v>57.01970284136857</v>
      </c>
      <c r="N115" s="37">
        <f t="shared" ca="1" si="19"/>
        <v>559.64937708330274</v>
      </c>
      <c r="O115" s="37">
        <f t="shared" ca="1" si="20"/>
        <v>261.61011363463518</v>
      </c>
      <c r="P115" s="26">
        <f t="shared" ca="1" si="27"/>
        <v>-1.5797166833386841E-3</v>
      </c>
      <c r="Q115" s="26"/>
      <c r="R115" s="26"/>
      <c r="S115" s="26"/>
      <c r="T115" s="26"/>
    </row>
    <row r="116" spans="1:20">
      <c r="A116" s="80"/>
      <c r="B116" s="80"/>
      <c r="C116" s="26"/>
      <c r="D116" s="81">
        <f t="shared" si="16"/>
        <v>0</v>
      </c>
      <c r="E116" s="81">
        <f t="shared" si="16"/>
        <v>0</v>
      </c>
      <c r="F116" s="37">
        <f t="shared" si="21"/>
        <v>0</v>
      </c>
      <c r="G116" s="37">
        <f t="shared" si="22"/>
        <v>0</v>
      </c>
      <c r="H116" s="37">
        <f t="shared" si="23"/>
        <v>0</v>
      </c>
      <c r="I116" s="37">
        <f t="shared" si="24"/>
        <v>0</v>
      </c>
      <c r="J116" s="37">
        <f t="shared" si="25"/>
        <v>0</v>
      </c>
      <c r="K116" s="37">
        <f t="shared" ca="1" si="17"/>
        <v>1.5797166833386841E-3</v>
      </c>
      <c r="L116" s="37">
        <f t="shared" ca="1" si="26"/>
        <v>2.4955047996185723E-6</v>
      </c>
      <c r="M116" s="37">
        <f t="shared" ca="1" si="18"/>
        <v>57.01970284136857</v>
      </c>
      <c r="N116" s="37">
        <f t="shared" ca="1" si="19"/>
        <v>559.64937708330274</v>
      </c>
      <c r="O116" s="37">
        <f t="shared" ca="1" si="20"/>
        <v>261.61011363463518</v>
      </c>
      <c r="P116" s="26">
        <f t="shared" ca="1" si="27"/>
        <v>-1.5797166833386841E-3</v>
      </c>
      <c r="Q116" s="26"/>
      <c r="R116" s="26"/>
      <c r="S116" s="26"/>
      <c r="T116" s="26"/>
    </row>
    <row r="117" spans="1:20">
      <c r="A117" s="80"/>
      <c r="B117" s="80"/>
      <c r="C117" s="26"/>
      <c r="D117" s="81">
        <f t="shared" ref="D117:E132" si="28">A117/A$18</f>
        <v>0</v>
      </c>
      <c r="E117" s="81">
        <f t="shared" si="28"/>
        <v>0</v>
      </c>
      <c r="F117" s="37">
        <f t="shared" si="21"/>
        <v>0</v>
      </c>
      <c r="G117" s="37">
        <f t="shared" si="22"/>
        <v>0</v>
      </c>
      <c r="H117" s="37">
        <f t="shared" si="23"/>
        <v>0</v>
      </c>
      <c r="I117" s="37">
        <f t="shared" si="24"/>
        <v>0</v>
      </c>
      <c r="J117" s="37">
        <f t="shared" si="25"/>
        <v>0</v>
      </c>
      <c r="K117" s="37">
        <f t="shared" ca="1" si="17"/>
        <v>1.5797166833386841E-3</v>
      </c>
      <c r="L117" s="37">
        <f t="shared" ca="1" si="26"/>
        <v>2.4955047996185723E-6</v>
      </c>
      <c r="M117" s="37">
        <f t="shared" ca="1" si="18"/>
        <v>57.01970284136857</v>
      </c>
      <c r="N117" s="37">
        <f t="shared" ca="1" si="19"/>
        <v>559.64937708330274</v>
      </c>
      <c r="O117" s="37">
        <f t="shared" ca="1" si="20"/>
        <v>261.61011363463518</v>
      </c>
      <c r="P117" s="26">
        <f t="shared" ca="1" si="27"/>
        <v>-1.5797166833386841E-3</v>
      </c>
      <c r="Q117" s="26"/>
      <c r="R117" s="26"/>
      <c r="S117" s="26"/>
      <c r="T117" s="26"/>
    </row>
    <row r="118" spans="1:20">
      <c r="A118" s="80"/>
      <c r="B118" s="80"/>
      <c r="C118" s="26"/>
      <c r="D118" s="81">
        <f t="shared" si="28"/>
        <v>0</v>
      </c>
      <c r="E118" s="81">
        <f t="shared" si="28"/>
        <v>0</v>
      </c>
      <c r="F118" s="37">
        <f t="shared" si="21"/>
        <v>0</v>
      </c>
      <c r="G118" s="37">
        <f t="shared" si="22"/>
        <v>0</v>
      </c>
      <c r="H118" s="37">
        <f t="shared" si="23"/>
        <v>0</v>
      </c>
      <c r="I118" s="37">
        <f t="shared" si="24"/>
        <v>0</v>
      </c>
      <c r="J118" s="37">
        <f t="shared" si="25"/>
        <v>0</v>
      </c>
      <c r="K118" s="37">
        <f t="shared" ca="1" si="17"/>
        <v>1.5797166833386841E-3</v>
      </c>
      <c r="L118" s="37">
        <f t="shared" ca="1" si="26"/>
        <v>2.4955047996185723E-6</v>
      </c>
      <c r="M118" s="37">
        <f t="shared" ca="1" si="18"/>
        <v>57.01970284136857</v>
      </c>
      <c r="N118" s="37">
        <f t="shared" ca="1" si="19"/>
        <v>559.64937708330274</v>
      </c>
      <c r="O118" s="37">
        <f t="shared" ca="1" si="20"/>
        <v>261.61011363463518</v>
      </c>
      <c r="P118" s="26">
        <f t="shared" ca="1" si="27"/>
        <v>-1.5797166833386841E-3</v>
      </c>
      <c r="Q118" s="26"/>
      <c r="R118" s="26"/>
      <c r="S118" s="26"/>
      <c r="T118" s="26"/>
    </row>
    <row r="119" spans="1:20">
      <c r="A119" s="80"/>
      <c r="B119" s="80"/>
      <c r="C119" s="26"/>
      <c r="D119" s="81">
        <f t="shared" si="28"/>
        <v>0</v>
      </c>
      <c r="E119" s="81">
        <f t="shared" si="28"/>
        <v>0</v>
      </c>
      <c r="F119" s="37">
        <f t="shared" si="21"/>
        <v>0</v>
      </c>
      <c r="G119" s="37">
        <f t="shared" si="22"/>
        <v>0</v>
      </c>
      <c r="H119" s="37">
        <f t="shared" si="23"/>
        <v>0</v>
      </c>
      <c r="I119" s="37">
        <f t="shared" si="24"/>
        <v>0</v>
      </c>
      <c r="J119" s="37">
        <f t="shared" si="25"/>
        <v>0</v>
      </c>
      <c r="K119" s="37">
        <f t="shared" ca="1" si="17"/>
        <v>1.5797166833386841E-3</v>
      </c>
      <c r="L119" s="37">
        <f t="shared" ca="1" si="26"/>
        <v>2.4955047996185723E-6</v>
      </c>
      <c r="M119" s="37">
        <f t="shared" ca="1" si="18"/>
        <v>57.01970284136857</v>
      </c>
      <c r="N119" s="37">
        <f t="shared" ca="1" si="19"/>
        <v>559.64937708330274</v>
      </c>
      <c r="O119" s="37">
        <f t="shared" ca="1" si="20"/>
        <v>261.61011363463518</v>
      </c>
      <c r="P119" s="26">
        <f t="shared" ca="1" si="27"/>
        <v>-1.5797166833386841E-3</v>
      </c>
      <c r="Q119" s="26"/>
      <c r="R119" s="26"/>
      <c r="S119" s="26"/>
      <c r="T119" s="26"/>
    </row>
    <row r="120" spans="1:20">
      <c r="A120" s="82"/>
      <c r="B120" s="82"/>
      <c r="C120" s="26"/>
      <c r="D120" s="81">
        <f t="shared" si="28"/>
        <v>0</v>
      </c>
      <c r="E120" s="81">
        <f t="shared" si="28"/>
        <v>0</v>
      </c>
      <c r="F120" s="37">
        <f t="shared" si="21"/>
        <v>0</v>
      </c>
      <c r="G120" s="37">
        <f t="shared" si="22"/>
        <v>0</v>
      </c>
      <c r="H120" s="37">
        <f t="shared" si="23"/>
        <v>0</v>
      </c>
      <c r="I120" s="37">
        <f t="shared" si="24"/>
        <v>0</v>
      </c>
      <c r="J120" s="37">
        <f t="shared" si="25"/>
        <v>0</v>
      </c>
      <c r="K120" s="37">
        <f t="shared" ca="1" si="17"/>
        <v>1.5797166833386841E-3</v>
      </c>
      <c r="L120" s="37">
        <f t="shared" ca="1" si="26"/>
        <v>2.4955047996185723E-6</v>
      </c>
      <c r="M120" s="37">
        <f t="shared" ca="1" si="18"/>
        <v>57.01970284136857</v>
      </c>
      <c r="N120" s="37">
        <f t="shared" ca="1" si="19"/>
        <v>559.64937708330274</v>
      </c>
      <c r="O120" s="37">
        <f t="shared" ca="1" si="20"/>
        <v>261.61011363463518</v>
      </c>
      <c r="P120" s="26">
        <f t="shared" ca="1" si="27"/>
        <v>-1.5797166833386841E-3</v>
      </c>
      <c r="Q120" s="26"/>
      <c r="R120" s="26"/>
      <c r="S120" s="26"/>
      <c r="T120" s="26"/>
    </row>
    <row r="121" spans="1:20">
      <c r="A121" s="82"/>
      <c r="B121" s="82"/>
      <c r="C121" s="26"/>
      <c r="D121" s="81">
        <f t="shared" si="28"/>
        <v>0</v>
      </c>
      <c r="E121" s="81">
        <f t="shared" si="28"/>
        <v>0</v>
      </c>
      <c r="F121" s="37">
        <f t="shared" si="21"/>
        <v>0</v>
      </c>
      <c r="G121" s="37">
        <f t="shared" si="22"/>
        <v>0</v>
      </c>
      <c r="H121" s="37">
        <f t="shared" si="23"/>
        <v>0</v>
      </c>
      <c r="I121" s="37">
        <f t="shared" si="24"/>
        <v>0</v>
      </c>
      <c r="J121" s="37">
        <f t="shared" si="25"/>
        <v>0</v>
      </c>
      <c r="K121" s="37">
        <f t="shared" ca="1" si="17"/>
        <v>1.5797166833386841E-3</v>
      </c>
      <c r="L121" s="37">
        <f t="shared" ca="1" si="26"/>
        <v>2.4955047996185723E-6</v>
      </c>
      <c r="M121" s="37">
        <f t="shared" ca="1" si="18"/>
        <v>57.01970284136857</v>
      </c>
      <c r="N121" s="37">
        <f t="shared" ca="1" si="19"/>
        <v>559.64937708330274</v>
      </c>
      <c r="O121" s="37">
        <f t="shared" ca="1" si="20"/>
        <v>261.61011363463518</v>
      </c>
      <c r="P121" s="26">
        <f t="shared" ca="1" si="27"/>
        <v>-1.5797166833386841E-3</v>
      </c>
      <c r="Q121" s="26"/>
      <c r="R121" s="26"/>
      <c r="S121" s="26"/>
      <c r="T121" s="26"/>
    </row>
    <row r="122" spans="1:20">
      <c r="A122" s="82"/>
      <c r="B122" s="82"/>
      <c r="C122" s="26"/>
      <c r="D122" s="81">
        <f t="shared" si="28"/>
        <v>0</v>
      </c>
      <c r="E122" s="81">
        <f t="shared" si="28"/>
        <v>0</v>
      </c>
      <c r="F122" s="37">
        <f t="shared" si="21"/>
        <v>0</v>
      </c>
      <c r="G122" s="37">
        <f t="shared" si="22"/>
        <v>0</v>
      </c>
      <c r="H122" s="37">
        <f t="shared" si="23"/>
        <v>0</v>
      </c>
      <c r="I122" s="37">
        <f t="shared" si="24"/>
        <v>0</v>
      </c>
      <c r="J122" s="37">
        <f t="shared" si="25"/>
        <v>0</v>
      </c>
      <c r="K122" s="37">
        <f t="shared" ca="1" si="17"/>
        <v>1.5797166833386841E-3</v>
      </c>
      <c r="L122" s="37">
        <f t="shared" ca="1" si="26"/>
        <v>2.4955047996185723E-6</v>
      </c>
      <c r="M122" s="37">
        <f t="shared" ca="1" si="18"/>
        <v>57.01970284136857</v>
      </c>
      <c r="N122" s="37">
        <f t="shared" ca="1" si="19"/>
        <v>559.64937708330274</v>
      </c>
      <c r="O122" s="37">
        <f t="shared" ca="1" si="20"/>
        <v>261.61011363463518</v>
      </c>
      <c r="P122" s="26">
        <f t="shared" ca="1" si="27"/>
        <v>-1.5797166833386841E-3</v>
      </c>
      <c r="Q122" s="26"/>
      <c r="R122" s="26"/>
      <c r="S122" s="26"/>
      <c r="T122" s="26"/>
    </row>
    <row r="123" spans="1:20">
      <c r="A123" s="82"/>
      <c r="B123" s="82"/>
      <c r="C123" s="26"/>
      <c r="D123" s="81">
        <f t="shared" si="28"/>
        <v>0</v>
      </c>
      <c r="E123" s="81">
        <f t="shared" si="28"/>
        <v>0</v>
      </c>
      <c r="F123" s="37">
        <f t="shared" si="21"/>
        <v>0</v>
      </c>
      <c r="G123" s="37">
        <f t="shared" si="22"/>
        <v>0</v>
      </c>
      <c r="H123" s="37">
        <f t="shared" si="23"/>
        <v>0</v>
      </c>
      <c r="I123" s="37">
        <f t="shared" si="24"/>
        <v>0</v>
      </c>
      <c r="J123" s="37">
        <f t="shared" si="25"/>
        <v>0</v>
      </c>
      <c r="K123" s="37">
        <f t="shared" ca="1" si="17"/>
        <v>1.5797166833386841E-3</v>
      </c>
      <c r="L123" s="37">
        <f t="shared" ca="1" si="26"/>
        <v>2.4955047996185723E-6</v>
      </c>
      <c r="M123" s="37">
        <f t="shared" ca="1" si="18"/>
        <v>57.01970284136857</v>
      </c>
      <c r="N123" s="37">
        <f t="shared" ca="1" si="19"/>
        <v>559.64937708330274</v>
      </c>
      <c r="O123" s="37">
        <f t="shared" ca="1" si="20"/>
        <v>261.61011363463518</v>
      </c>
      <c r="P123" s="26">
        <f t="shared" ca="1" si="27"/>
        <v>-1.5797166833386841E-3</v>
      </c>
      <c r="Q123" s="26"/>
      <c r="R123" s="26"/>
      <c r="S123" s="26"/>
      <c r="T123" s="26"/>
    </row>
    <row r="124" spans="1:20">
      <c r="A124" s="82"/>
      <c r="B124" s="82"/>
      <c r="C124" s="26"/>
      <c r="D124" s="81">
        <f t="shared" si="28"/>
        <v>0</v>
      </c>
      <c r="E124" s="81">
        <f t="shared" si="28"/>
        <v>0</v>
      </c>
      <c r="F124" s="37">
        <f t="shared" si="21"/>
        <v>0</v>
      </c>
      <c r="G124" s="37">
        <f t="shared" si="22"/>
        <v>0</v>
      </c>
      <c r="H124" s="37">
        <f t="shared" si="23"/>
        <v>0</v>
      </c>
      <c r="I124" s="37">
        <f t="shared" si="24"/>
        <v>0</v>
      </c>
      <c r="J124" s="37">
        <f t="shared" si="25"/>
        <v>0</v>
      </c>
      <c r="K124" s="37">
        <f t="shared" ca="1" si="17"/>
        <v>1.5797166833386841E-3</v>
      </c>
      <c r="L124" s="37">
        <f t="shared" ca="1" si="26"/>
        <v>2.4955047996185723E-6</v>
      </c>
      <c r="M124" s="37">
        <f t="shared" ca="1" si="18"/>
        <v>57.01970284136857</v>
      </c>
      <c r="N124" s="37">
        <f t="shared" ca="1" si="19"/>
        <v>559.64937708330274</v>
      </c>
      <c r="O124" s="37">
        <f t="shared" ca="1" si="20"/>
        <v>261.61011363463518</v>
      </c>
      <c r="P124" s="26">
        <f t="shared" ca="1" si="27"/>
        <v>-1.5797166833386841E-3</v>
      </c>
      <c r="Q124" s="26"/>
      <c r="R124" s="26"/>
      <c r="S124" s="26"/>
      <c r="T124" s="26"/>
    </row>
    <row r="125" spans="1:20">
      <c r="A125" s="82"/>
      <c r="B125" s="82"/>
      <c r="C125" s="26"/>
      <c r="D125" s="81">
        <f t="shared" si="28"/>
        <v>0</v>
      </c>
      <c r="E125" s="81">
        <f t="shared" si="28"/>
        <v>0</v>
      </c>
      <c r="F125" s="37">
        <f t="shared" si="21"/>
        <v>0</v>
      </c>
      <c r="G125" s="37">
        <f t="shared" si="22"/>
        <v>0</v>
      </c>
      <c r="H125" s="37">
        <f t="shared" si="23"/>
        <v>0</v>
      </c>
      <c r="I125" s="37">
        <f t="shared" si="24"/>
        <v>0</v>
      </c>
      <c r="J125" s="37">
        <f t="shared" si="25"/>
        <v>0</v>
      </c>
      <c r="K125" s="37">
        <f t="shared" ca="1" si="17"/>
        <v>1.5797166833386841E-3</v>
      </c>
      <c r="L125" s="37">
        <f t="shared" ca="1" si="26"/>
        <v>2.4955047996185723E-6</v>
      </c>
      <c r="M125" s="37">
        <f t="shared" ca="1" si="18"/>
        <v>57.01970284136857</v>
      </c>
      <c r="N125" s="37">
        <f t="shared" ca="1" si="19"/>
        <v>559.64937708330274</v>
      </c>
      <c r="O125" s="37">
        <f t="shared" ca="1" si="20"/>
        <v>261.61011363463518</v>
      </c>
      <c r="P125" s="26">
        <f t="shared" ca="1" si="27"/>
        <v>-1.5797166833386841E-3</v>
      </c>
      <c r="Q125" s="26"/>
      <c r="R125" s="26"/>
      <c r="S125" s="26"/>
      <c r="T125" s="26"/>
    </row>
    <row r="126" spans="1:20">
      <c r="A126" s="82"/>
      <c r="B126" s="82"/>
      <c r="C126" s="26"/>
      <c r="D126" s="81">
        <f t="shared" si="28"/>
        <v>0</v>
      </c>
      <c r="E126" s="81">
        <f t="shared" si="28"/>
        <v>0</v>
      </c>
      <c r="F126" s="37">
        <f t="shared" si="21"/>
        <v>0</v>
      </c>
      <c r="G126" s="37">
        <f t="shared" si="22"/>
        <v>0</v>
      </c>
      <c r="H126" s="37">
        <f t="shared" si="23"/>
        <v>0</v>
      </c>
      <c r="I126" s="37">
        <f t="shared" si="24"/>
        <v>0</v>
      </c>
      <c r="J126" s="37">
        <f t="shared" si="25"/>
        <v>0</v>
      </c>
      <c r="K126" s="37">
        <f t="shared" ca="1" si="17"/>
        <v>1.5797166833386841E-3</v>
      </c>
      <c r="L126" s="37">
        <f t="shared" ca="1" si="26"/>
        <v>2.4955047996185723E-6</v>
      </c>
      <c r="M126" s="37">
        <f t="shared" ca="1" si="18"/>
        <v>57.01970284136857</v>
      </c>
      <c r="N126" s="37">
        <f t="shared" ca="1" si="19"/>
        <v>559.64937708330274</v>
      </c>
      <c r="O126" s="37">
        <f t="shared" ca="1" si="20"/>
        <v>261.61011363463518</v>
      </c>
      <c r="P126" s="26">
        <f t="shared" ca="1" si="27"/>
        <v>-1.5797166833386841E-3</v>
      </c>
      <c r="Q126" s="26"/>
      <c r="R126" s="26"/>
      <c r="S126" s="26"/>
      <c r="T126" s="26"/>
    </row>
    <row r="127" spans="1:20">
      <c r="A127" s="82"/>
      <c r="B127" s="82"/>
      <c r="C127" s="26"/>
      <c r="D127" s="81">
        <f t="shared" si="28"/>
        <v>0</v>
      </c>
      <c r="E127" s="81">
        <f t="shared" si="28"/>
        <v>0</v>
      </c>
      <c r="F127" s="37">
        <f t="shared" si="21"/>
        <v>0</v>
      </c>
      <c r="G127" s="37">
        <f t="shared" si="22"/>
        <v>0</v>
      </c>
      <c r="H127" s="37">
        <f t="shared" si="23"/>
        <v>0</v>
      </c>
      <c r="I127" s="37">
        <f t="shared" si="24"/>
        <v>0</v>
      </c>
      <c r="J127" s="37">
        <f t="shared" si="25"/>
        <v>0</v>
      </c>
      <c r="K127" s="37">
        <f t="shared" ca="1" si="17"/>
        <v>1.5797166833386841E-3</v>
      </c>
      <c r="L127" s="37">
        <f t="shared" ca="1" si="26"/>
        <v>2.4955047996185723E-6</v>
      </c>
      <c r="M127" s="37">
        <f t="shared" ca="1" si="18"/>
        <v>57.01970284136857</v>
      </c>
      <c r="N127" s="37">
        <f t="shared" ca="1" si="19"/>
        <v>559.64937708330274</v>
      </c>
      <c r="O127" s="37">
        <f t="shared" ca="1" si="20"/>
        <v>261.61011363463518</v>
      </c>
      <c r="P127" s="26">
        <f t="shared" ca="1" si="27"/>
        <v>-1.5797166833386841E-3</v>
      </c>
      <c r="Q127" s="26"/>
      <c r="R127" s="26"/>
      <c r="S127" s="26"/>
      <c r="T127" s="26"/>
    </row>
    <row r="128" spans="1:20">
      <c r="A128" s="82"/>
      <c r="B128" s="82"/>
      <c r="C128" s="26"/>
      <c r="D128" s="81">
        <f t="shared" si="28"/>
        <v>0</v>
      </c>
      <c r="E128" s="81">
        <f t="shared" si="28"/>
        <v>0</v>
      </c>
      <c r="F128" s="37">
        <f t="shared" si="21"/>
        <v>0</v>
      </c>
      <c r="G128" s="37">
        <f t="shared" si="22"/>
        <v>0</v>
      </c>
      <c r="H128" s="37">
        <f t="shared" si="23"/>
        <v>0</v>
      </c>
      <c r="I128" s="37">
        <f t="shared" si="24"/>
        <v>0</v>
      </c>
      <c r="J128" s="37">
        <f t="shared" si="25"/>
        <v>0</v>
      </c>
      <c r="K128" s="37">
        <f t="shared" ca="1" si="17"/>
        <v>1.5797166833386841E-3</v>
      </c>
      <c r="L128" s="37">
        <f t="shared" ca="1" si="26"/>
        <v>2.4955047996185723E-6</v>
      </c>
      <c r="M128" s="37">
        <f t="shared" ca="1" si="18"/>
        <v>57.01970284136857</v>
      </c>
      <c r="N128" s="37">
        <f t="shared" ca="1" si="19"/>
        <v>559.64937708330274</v>
      </c>
      <c r="O128" s="37">
        <f t="shared" ca="1" si="20"/>
        <v>261.61011363463518</v>
      </c>
      <c r="P128" s="26">
        <f t="shared" ca="1" si="27"/>
        <v>-1.5797166833386841E-3</v>
      </c>
      <c r="Q128" s="26"/>
      <c r="R128" s="26"/>
      <c r="S128" s="26"/>
      <c r="T128" s="26"/>
    </row>
    <row r="129" spans="1:20">
      <c r="A129" s="82"/>
      <c r="B129" s="82"/>
      <c r="C129" s="26"/>
      <c r="D129" s="81">
        <f t="shared" si="28"/>
        <v>0</v>
      </c>
      <c r="E129" s="81">
        <f t="shared" si="28"/>
        <v>0</v>
      </c>
      <c r="F129" s="37">
        <f t="shared" si="21"/>
        <v>0</v>
      </c>
      <c r="G129" s="37">
        <f t="shared" si="22"/>
        <v>0</v>
      </c>
      <c r="H129" s="37">
        <f t="shared" si="23"/>
        <v>0</v>
      </c>
      <c r="I129" s="37">
        <f t="shared" si="24"/>
        <v>0</v>
      </c>
      <c r="J129" s="37">
        <f t="shared" si="25"/>
        <v>0</v>
      </c>
      <c r="K129" s="37">
        <f t="shared" ca="1" si="17"/>
        <v>1.5797166833386841E-3</v>
      </c>
      <c r="L129" s="37">
        <f t="shared" ca="1" si="26"/>
        <v>2.4955047996185723E-6</v>
      </c>
      <c r="M129" s="37">
        <f t="shared" ca="1" si="18"/>
        <v>57.01970284136857</v>
      </c>
      <c r="N129" s="37">
        <f t="shared" ca="1" si="19"/>
        <v>559.64937708330274</v>
      </c>
      <c r="O129" s="37">
        <f t="shared" ca="1" si="20"/>
        <v>261.61011363463518</v>
      </c>
      <c r="P129" s="26">
        <f t="shared" ca="1" si="27"/>
        <v>-1.5797166833386841E-3</v>
      </c>
      <c r="Q129" s="26"/>
      <c r="R129" s="26"/>
      <c r="S129" s="26"/>
      <c r="T129" s="26"/>
    </row>
    <row r="130" spans="1:20">
      <c r="A130" s="82"/>
      <c r="B130" s="82"/>
      <c r="C130" s="26"/>
      <c r="D130" s="81">
        <f t="shared" si="28"/>
        <v>0</v>
      </c>
      <c r="E130" s="81">
        <f t="shared" si="28"/>
        <v>0</v>
      </c>
      <c r="F130" s="37">
        <f t="shared" si="21"/>
        <v>0</v>
      </c>
      <c r="G130" s="37">
        <f t="shared" si="22"/>
        <v>0</v>
      </c>
      <c r="H130" s="37">
        <f t="shared" si="23"/>
        <v>0</v>
      </c>
      <c r="I130" s="37">
        <f t="shared" si="24"/>
        <v>0</v>
      </c>
      <c r="J130" s="37">
        <f t="shared" si="25"/>
        <v>0</v>
      </c>
      <c r="K130" s="37">
        <f t="shared" ca="1" si="17"/>
        <v>1.5797166833386841E-3</v>
      </c>
      <c r="L130" s="37">
        <f t="shared" ca="1" si="26"/>
        <v>2.4955047996185723E-6</v>
      </c>
      <c r="M130" s="37">
        <f t="shared" ca="1" si="18"/>
        <v>57.01970284136857</v>
      </c>
      <c r="N130" s="37">
        <f t="shared" ca="1" si="19"/>
        <v>559.64937708330274</v>
      </c>
      <c r="O130" s="37">
        <f t="shared" ca="1" si="20"/>
        <v>261.61011363463518</v>
      </c>
      <c r="P130" s="26">
        <f t="shared" ca="1" si="27"/>
        <v>-1.5797166833386841E-3</v>
      </c>
      <c r="Q130" s="26"/>
      <c r="R130" s="26"/>
      <c r="S130" s="26"/>
      <c r="T130" s="26"/>
    </row>
    <row r="131" spans="1:20">
      <c r="A131" s="82"/>
      <c r="B131" s="82"/>
      <c r="C131" s="26"/>
      <c r="D131" s="81">
        <f t="shared" si="28"/>
        <v>0</v>
      </c>
      <c r="E131" s="81">
        <f t="shared" si="28"/>
        <v>0</v>
      </c>
      <c r="F131" s="37">
        <f t="shared" si="21"/>
        <v>0</v>
      </c>
      <c r="G131" s="37">
        <f t="shared" si="22"/>
        <v>0</v>
      </c>
      <c r="H131" s="37">
        <f t="shared" si="23"/>
        <v>0</v>
      </c>
      <c r="I131" s="37">
        <f t="shared" si="24"/>
        <v>0</v>
      </c>
      <c r="J131" s="37">
        <f t="shared" si="25"/>
        <v>0</v>
      </c>
      <c r="K131" s="37">
        <f t="shared" ca="1" si="17"/>
        <v>1.5797166833386841E-3</v>
      </c>
      <c r="L131" s="37">
        <f t="shared" ca="1" si="26"/>
        <v>2.4955047996185723E-6</v>
      </c>
      <c r="M131" s="37">
        <f t="shared" ca="1" si="18"/>
        <v>57.01970284136857</v>
      </c>
      <c r="N131" s="37">
        <f t="shared" ca="1" si="19"/>
        <v>559.64937708330274</v>
      </c>
      <c r="O131" s="37">
        <f t="shared" ca="1" si="20"/>
        <v>261.61011363463518</v>
      </c>
      <c r="P131" s="26">
        <f t="shared" ca="1" si="27"/>
        <v>-1.5797166833386841E-3</v>
      </c>
      <c r="Q131" s="26"/>
      <c r="R131" s="26"/>
      <c r="S131" s="26"/>
      <c r="T131" s="26"/>
    </row>
    <row r="132" spans="1:20">
      <c r="A132" s="82"/>
      <c r="B132" s="82"/>
      <c r="C132" s="26"/>
      <c r="D132" s="81">
        <f t="shared" si="28"/>
        <v>0</v>
      </c>
      <c r="E132" s="81">
        <f t="shared" si="28"/>
        <v>0</v>
      </c>
      <c r="F132" s="37">
        <f t="shared" si="21"/>
        <v>0</v>
      </c>
      <c r="G132" s="37">
        <f t="shared" si="22"/>
        <v>0</v>
      </c>
      <c r="H132" s="37">
        <f t="shared" si="23"/>
        <v>0</v>
      </c>
      <c r="I132" s="37">
        <f t="shared" si="24"/>
        <v>0</v>
      </c>
      <c r="J132" s="37">
        <f t="shared" si="25"/>
        <v>0</v>
      </c>
      <c r="K132" s="37">
        <f t="shared" ca="1" si="17"/>
        <v>1.5797166833386841E-3</v>
      </c>
      <c r="L132" s="37">
        <f t="shared" ca="1" si="26"/>
        <v>2.4955047996185723E-6</v>
      </c>
      <c r="M132" s="37">
        <f t="shared" ca="1" si="18"/>
        <v>57.01970284136857</v>
      </c>
      <c r="N132" s="37">
        <f t="shared" ca="1" si="19"/>
        <v>559.64937708330274</v>
      </c>
      <c r="O132" s="37">
        <f t="shared" ca="1" si="20"/>
        <v>261.61011363463518</v>
      </c>
      <c r="P132" s="26">
        <f t="shared" ca="1" si="27"/>
        <v>-1.5797166833386841E-3</v>
      </c>
      <c r="Q132" s="26"/>
      <c r="R132" s="26"/>
      <c r="S132" s="26"/>
      <c r="T132" s="26"/>
    </row>
    <row r="133" spans="1:20">
      <c r="A133" s="82"/>
      <c r="B133" s="82"/>
      <c r="C133" s="26"/>
      <c r="D133" s="81">
        <f t="shared" ref="D133:E196" si="29">A133/A$18</f>
        <v>0</v>
      </c>
      <c r="E133" s="81">
        <f t="shared" si="29"/>
        <v>0</v>
      </c>
      <c r="F133" s="37">
        <f t="shared" si="21"/>
        <v>0</v>
      </c>
      <c r="G133" s="37">
        <f t="shared" si="22"/>
        <v>0</v>
      </c>
      <c r="H133" s="37">
        <f t="shared" si="23"/>
        <v>0</v>
      </c>
      <c r="I133" s="37">
        <f t="shared" si="24"/>
        <v>0</v>
      </c>
      <c r="J133" s="37">
        <f t="shared" si="25"/>
        <v>0</v>
      </c>
      <c r="K133" s="37">
        <f t="shared" ca="1" si="17"/>
        <v>1.5797166833386841E-3</v>
      </c>
      <c r="L133" s="37">
        <f t="shared" ca="1" si="26"/>
        <v>2.4955047996185723E-6</v>
      </c>
      <c r="M133" s="37">
        <f t="shared" ca="1" si="18"/>
        <v>57.01970284136857</v>
      </c>
      <c r="N133" s="37">
        <f t="shared" ca="1" si="19"/>
        <v>559.64937708330274</v>
      </c>
      <c r="O133" s="37">
        <f t="shared" ca="1" si="20"/>
        <v>261.61011363463518</v>
      </c>
      <c r="P133" s="26">
        <f t="shared" ca="1" si="27"/>
        <v>-1.5797166833386841E-3</v>
      </c>
      <c r="Q133" s="26"/>
      <c r="R133" s="26"/>
      <c r="S133" s="26"/>
      <c r="T133" s="26"/>
    </row>
    <row r="134" spans="1:20">
      <c r="A134" s="82"/>
      <c r="B134" s="82"/>
      <c r="C134" s="26"/>
      <c r="D134" s="81">
        <f t="shared" si="29"/>
        <v>0</v>
      </c>
      <c r="E134" s="81">
        <f t="shared" si="29"/>
        <v>0</v>
      </c>
      <c r="F134" s="37">
        <f t="shared" si="21"/>
        <v>0</v>
      </c>
      <c r="G134" s="37">
        <f t="shared" si="22"/>
        <v>0</v>
      </c>
      <c r="H134" s="37">
        <f t="shared" si="23"/>
        <v>0</v>
      </c>
      <c r="I134" s="37">
        <f t="shared" si="24"/>
        <v>0</v>
      </c>
      <c r="J134" s="37">
        <f t="shared" si="25"/>
        <v>0</v>
      </c>
      <c r="K134" s="37">
        <f t="shared" ca="1" si="17"/>
        <v>1.5797166833386841E-3</v>
      </c>
      <c r="L134" s="37">
        <f t="shared" ca="1" si="26"/>
        <v>2.4955047996185723E-6</v>
      </c>
      <c r="M134" s="37">
        <f t="shared" ca="1" si="18"/>
        <v>57.01970284136857</v>
      </c>
      <c r="N134" s="37">
        <f t="shared" ca="1" si="19"/>
        <v>559.64937708330274</v>
      </c>
      <c r="O134" s="37">
        <f t="shared" ca="1" si="20"/>
        <v>261.61011363463518</v>
      </c>
      <c r="P134" s="26">
        <f t="shared" ca="1" si="27"/>
        <v>-1.5797166833386841E-3</v>
      </c>
      <c r="Q134" s="26"/>
      <c r="R134" s="26"/>
      <c r="S134" s="26"/>
      <c r="T134" s="26"/>
    </row>
    <row r="135" spans="1:20">
      <c r="A135" s="82"/>
      <c r="B135" s="82"/>
      <c r="C135" s="26"/>
      <c r="D135" s="81">
        <f t="shared" si="29"/>
        <v>0</v>
      </c>
      <c r="E135" s="81">
        <f t="shared" si="29"/>
        <v>0</v>
      </c>
      <c r="F135" s="37">
        <f t="shared" si="21"/>
        <v>0</v>
      </c>
      <c r="G135" s="37">
        <f t="shared" si="22"/>
        <v>0</v>
      </c>
      <c r="H135" s="37">
        <f t="shared" si="23"/>
        <v>0</v>
      </c>
      <c r="I135" s="37">
        <f t="shared" si="24"/>
        <v>0</v>
      </c>
      <c r="J135" s="37">
        <f t="shared" si="25"/>
        <v>0</v>
      </c>
      <c r="K135" s="37">
        <f t="shared" ca="1" si="17"/>
        <v>1.5797166833386841E-3</v>
      </c>
      <c r="L135" s="37">
        <f t="shared" ca="1" si="26"/>
        <v>2.4955047996185723E-6</v>
      </c>
      <c r="M135" s="37">
        <f t="shared" ca="1" si="18"/>
        <v>57.01970284136857</v>
      </c>
      <c r="N135" s="37">
        <f t="shared" ca="1" si="19"/>
        <v>559.64937708330274</v>
      </c>
      <c r="O135" s="37">
        <f t="shared" ca="1" si="20"/>
        <v>261.61011363463518</v>
      </c>
      <c r="P135" s="26">
        <f t="shared" ca="1" si="27"/>
        <v>-1.5797166833386841E-3</v>
      </c>
      <c r="Q135" s="26"/>
      <c r="R135" s="26"/>
      <c r="S135" s="26"/>
      <c r="T135" s="26"/>
    </row>
    <row r="136" spans="1:20">
      <c r="A136" s="82"/>
      <c r="B136" s="82"/>
      <c r="C136" s="26"/>
      <c r="D136" s="81">
        <f t="shared" si="29"/>
        <v>0</v>
      </c>
      <c r="E136" s="81">
        <f t="shared" si="29"/>
        <v>0</v>
      </c>
      <c r="F136" s="37">
        <f t="shared" si="21"/>
        <v>0</v>
      </c>
      <c r="G136" s="37">
        <f t="shared" si="22"/>
        <v>0</v>
      </c>
      <c r="H136" s="37">
        <f t="shared" si="23"/>
        <v>0</v>
      </c>
      <c r="I136" s="37">
        <f t="shared" si="24"/>
        <v>0</v>
      </c>
      <c r="J136" s="37">
        <f t="shared" si="25"/>
        <v>0</v>
      </c>
      <c r="K136" s="37">
        <f t="shared" ca="1" si="17"/>
        <v>1.5797166833386841E-3</v>
      </c>
      <c r="L136" s="37">
        <f t="shared" ca="1" si="26"/>
        <v>2.4955047996185723E-6</v>
      </c>
      <c r="M136" s="37">
        <f t="shared" ca="1" si="18"/>
        <v>57.01970284136857</v>
      </c>
      <c r="N136" s="37">
        <f t="shared" ca="1" si="19"/>
        <v>559.64937708330274</v>
      </c>
      <c r="O136" s="37">
        <f t="shared" ca="1" si="20"/>
        <v>261.61011363463518</v>
      </c>
      <c r="P136" s="26">
        <f t="shared" ca="1" si="27"/>
        <v>-1.5797166833386841E-3</v>
      </c>
      <c r="Q136" s="26"/>
      <c r="R136" s="26"/>
      <c r="S136" s="26"/>
      <c r="T136" s="26"/>
    </row>
    <row r="137" spans="1:20">
      <c r="A137" s="82"/>
      <c r="B137" s="82"/>
      <c r="C137" s="26"/>
      <c r="D137" s="81">
        <f t="shared" si="29"/>
        <v>0</v>
      </c>
      <c r="E137" s="81">
        <f t="shared" si="29"/>
        <v>0</v>
      </c>
      <c r="F137" s="37">
        <f t="shared" si="21"/>
        <v>0</v>
      </c>
      <c r="G137" s="37">
        <f t="shared" si="22"/>
        <v>0</v>
      </c>
      <c r="H137" s="37">
        <f t="shared" si="23"/>
        <v>0</v>
      </c>
      <c r="I137" s="37">
        <f t="shared" si="24"/>
        <v>0</v>
      </c>
      <c r="J137" s="37">
        <f t="shared" si="25"/>
        <v>0</v>
      </c>
      <c r="K137" s="37">
        <f t="shared" ca="1" si="17"/>
        <v>1.5797166833386841E-3</v>
      </c>
      <c r="L137" s="37">
        <f t="shared" ca="1" si="26"/>
        <v>2.4955047996185723E-6</v>
      </c>
      <c r="M137" s="37">
        <f t="shared" ca="1" si="18"/>
        <v>57.01970284136857</v>
      </c>
      <c r="N137" s="37">
        <f t="shared" ca="1" si="19"/>
        <v>559.64937708330274</v>
      </c>
      <c r="O137" s="37">
        <f t="shared" ca="1" si="20"/>
        <v>261.61011363463518</v>
      </c>
      <c r="P137" s="26">
        <f t="shared" ca="1" si="27"/>
        <v>-1.5797166833386841E-3</v>
      </c>
      <c r="Q137" s="26"/>
      <c r="R137" s="26"/>
      <c r="S137" s="26"/>
      <c r="T137" s="26"/>
    </row>
    <row r="138" spans="1:20">
      <c r="A138" s="82"/>
      <c r="B138" s="82"/>
      <c r="C138" s="26"/>
      <c r="D138" s="81">
        <f t="shared" si="29"/>
        <v>0</v>
      </c>
      <c r="E138" s="81">
        <f t="shared" si="29"/>
        <v>0</v>
      </c>
      <c r="F138" s="37">
        <f t="shared" si="21"/>
        <v>0</v>
      </c>
      <c r="G138" s="37">
        <f t="shared" si="22"/>
        <v>0</v>
      </c>
      <c r="H138" s="37">
        <f t="shared" si="23"/>
        <v>0</v>
      </c>
      <c r="I138" s="37">
        <f t="shared" si="24"/>
        <v>0</v>
      </c>
      <c r="J138" s="37">
        <f t="shared" si="25"/>
        <v>0</v>
      </c>
      <c r="K138" s="37">
        <f t="shared" ca="1" si="17"/>
        <v>1.5797166833386841E-3</v>
      </c>
      <c r="L138" s="37">
        <f t="shared" ca="1" si="26"/>
        <v>2.4955047996185723E-6</v>
      </c>
      <c r="M138" s="37">
        <f t="shared" ca="1" si="18"/>
        <v>57.01970284136857</v>
      </c>
      <c r="N138" s="37">
        <f t="shared" ca="1" si="19"/>
        <v>559.64937708330274</v>
      </c>
      <c r="O138" s="37">
        <f t="shared" ca="1" si="20"/>
        <v>261.61011363463518</v>
      </c>
      <c r="P138" s="26">
        <f t="shared" ca="1" si="27"/>
        <v>-1.5797166833386841E-3</v>
      </c>
      <c r="Q138" s="26"/>
      <c r="R138" s="26"/>
      <c r="S138" s="26"/>
      <c r="T138" s="26"/>
    </row>
    <row r="139" spans="1:20">
      <c r="A139" s="82"/>
      <c r="B139" s="82"/>
      <c r="C139" s="26"/>
      <c r="D139" s="81">
        <f t="shared" si="29"/>
        <v>0</v>
      </c>
      <c r="E139" s="81">
        <f t="shared" si="29"/>
        <v>0</v>
      </c>
      <c r="F139" s="37">
        <f t="shared" si="21"/>
        <v>0</v>
      </c>
      <c r="G139" s="37">
        <f t="shared" si="22"/>
        <v>0</v>
      </c>
      <c r="H139" s="37">
        <f t="shared" si="23"/>
        <v>0</v>
      </c>
      <c r="I139" s="37">
        <f t="shared" si="24"/>
        <v>0</v>
      </c>
      <c r="J139" s="37">
        <f t="shared" si="25"/>
        <v>0</v>
      </c>
      <c r="K139" s="37">
        <f t="shared" ca="1" si="17"/>
        <v>1.5797166833386841E-3</v>
      </c>
      <c r="L139" s="37">
        <f t="shared" ca="1" si="26"/>
        <v>2.4955047996185723E-6</v>
      </c>
      <c r="M139" s="37">
        <f t="shared" ca="1" si="18"/>
        <v>57.01970284136857</v>
      </c>
      <c r="N139" s="37">
        <f t="shared" ca="1" si="19"/>
        <v>559.64937708330274</v>
      </c>
      <c r="O139" s="37">
        <f t="shared" ca="1" si="20"/>
        <v>261.61011363463518</v>
      </c>
      <c r="P139" s="26">
        <f t="shared" ca="1" si="27"/>
        <v>-1.5797166833386841E-3</v>
      </c>
      <c r="Q139" s="26"/>
      <c r="R139" s="26"/>
      <c r="S139" s="26"/>
      <c r="T139" s="26"/>
    </row>
    <row r="140" spans="1:20">
      <c r="A140" s="82"/>
      <c r="B140" s="82"/>
      <c r="C140" s="26"/>
      <c r="D140" s="81">
        <f t="shared" si="29"/>
        <v>0</v>
      </c>
      <c r="E140" s="81">
        <f t="shared" si="29"/>
        <v>0</v>
      </c>
      <c r="F140" s="37">
        <f t="shared" si="21"/>
        <v>0</v>
      </c>
      <c r="G140" s="37">
        <f t="shared" si="22"/>
        <v>0</v>
      </c>
      <c r="H140" s="37">
        <f t="shared" si="23"/>
        <v>0</v>
      </c>
      <c r="I140" s="37">
        <f t="shared" si="24"/>
        <v>0</v>
      </c>
      <c r="J140" s="37">
        <f t="shared" si="25"/>
        <v>0</v>
      </c>
      <c r="K140" s="37">
        <f t="shared" ca="1" si="17"/>
        <v>1.5797166833386841E-3</v>
      </c>
      <c r="L140" s="37">
        <f t="shared" ca="1" si="26"/>
        <v>2.4955047996185723E-6</v>
      </c>
      <c r="M140" s="37">
        <f t="shared" ca="1" si="18"/>
        <v>57.01970284136857</v>
      </c>
      <c r="N140" s="37">
        <f t="shared" ca="1" si="19"/>
        <v>559.64937708330274</v>
      </c>
      <c r="O140" s="37">
        <f t="shared" ca="1" si="20"/>
        <v>261.61011363463518</v>
      </c>
      <c r="P140" s="26">
        <f t="shared" ca="1" si="27"/>
        <v>-1.5797166833386841E-3</v>
      </c>
      <c r="Q140" s="26"/>
      <c r="R140" s="26"/>
      <c r="S140" s="26"/>
      <c r="T140" s="26"/>
    </row>
    <row r="141" spans="1:20">
      <c r="A141" s="82"/>
      <c r="B141" s="82"/>
      <c r="C141" s="26"/>
      <c r="D141" s="81">
        <f t="shared" si="29"/>
        <v>0</v>
      </c>
      <c r="E141" s="81">
        <f t="shared" si="29"/>
        <v>0</v>
      </c>
      <c r="F141" s="37">
        <f t="shared" si="21"/>
        <v>0</v>
      </c>
      <c r="G141" s="37">
        <f t="shared" si="22"/>
        <v>0</v>
      </c>
      <c r="H141" s="37">
        <f t="shared" si="23"/>
        <v>0</v>
      </c>
      <c r="I141" s="37">
        <f t="shared" si="24"/>
        <v>0</v>
      </c>
      <c r="J141" s="37">
        <f t="shared" si="25"/>
        <v>0</v>
      </c>
      <c r="K141" s="37">
        <f t="shared" ca="1" si="17"/>
        <v>1.5797166833386841E-3</v>
      </c>
      <c r="L141" s="37">
        <f t="shared" ca="1" si="26"/>
        <v>2.4955047996185723E-6</v>
      </c>
      <c r="M141" s="37">
        <f t="shared" ca="1" si="18"/>
        <v>57.01970284136857</v>
      </c>
      <c r="N141" s="37">
        <f t="shared" ca="1" si="19"/>
        <v>559.64937708330274</v>
      </c>
      <c r="O141" s="37">
        <f t="shared" ca="1" si="20"/>
        <v>261.61011363463518</v>
      </c>
      <c r="P141" s="26">
        <f t="shared" ca="1" si="27"/>
        <v>-1.5797166833386841E-3</v>
      </c>
      <c r="Q141" s="26"/>
      <c r="R141" s="26"/>
      <c r="S141" s="26"/>
      <c r="T141" s="26"/>
    </row>
    <row r="142" spans="1:20">
      <c r="A142" s="82"/>
      <c r="B142" s="82"/>
      <c r="C142" s="26"/>
      <c r="D142" s="81">
        <f t="shared" si="29"/>
        <v>0</v>
      </c>
      <c r="E142" s="81">
        <f t="shared" si="29"/>
        <v>0</v>
      </c>
      <c r="F142" s="37">
        <f t="shared" si="21"/>
        <v>0</v>
      </c>
      <c r="G142" s="37">
        <f t="shared" si="22"/>
        <v>0</v>
      </c>
      <c r="H142" s="37">
        <f t="shared" si="23"/>
        <v>0</v>
      </c>
      <c r="I142" s="37">
        <f t="shared" si="24"/>
        <v>0</v>
      </c>
      <c r="J142" s="37">
        <f t="shared" si="25"/>
        <v>0</v>
      </c>
      <c r="K142" s="37">
        <f t="shared" ca="1" si="17"/>
        <v>1.5797166833386841E-3</v>
      </c>
      <c r="L142" s="37">
        <f t="shared" ca="1" si="26"/>
        <v>2.4955047996185723E-6</v>
      </c>
      <c r="M142" s="37">
        <f t="shared" ca="1" si="18"/>
        <v>57.01970284136857</v>
      </c>
      <c r="N142" s="37">
        <f t="shared" ca="1" si="19"/>
        <v>559.64937708330274</v>
      </c>
      <c r="O142" s="37">
        <f t="shared" ca="1" si="20"/>
        <v>261.61011363463518</v>
      </c>
      <c r="P142" s="26">
        <f t="shared" ca="1" si="27"/>
        <v>-1.5797166833386841E-3</v>
      </c>
      <c r="Q142" s="26"/>
      <c r="R142" s="26"/>
      <c r="S142" s="26"/>
      <c r="T142" s="26"/>
    </row>
    <row r="143" spans="1:20">
      <c r="A143" s="82"/>
      <c r="B143" s="82"/>
      <c r="C143" s="26"/>
      <c r="D143" s="81">
        <f t="shared" si="29"/>
        <v>0</v>
      </c>
      <c r="E143" s="81">
        <f t="shared" si="29"/>
        <v>0</v>
      </c>
      <c r="F143" s="37">
        <f t="shared" si="21"/>
        <v>0</v>
      </c>
      <c r="G143" s="37">
        <f t="shared" si="22"/>
        <v>0</v>
      </c>
      <c r="H143" s="37">
        <f t="shared" si="23"/>
        <v>0</v>
      </c>
      <c r="I143" s="37">
        <f t="shared" si="24"/>
        <v>0</v>
      </c>
      <c r="J143" s="37">
        <f t="shared" si="25"/>
        <v>0</v>
      </c>
      <c r="K143" s="37">
        <f t="shared" ca="1" si="17"/>
        <v>1.5797166833386841E-3</v>
      </c>
      <c r="L143" s="37">
        <f t="shared" ca="1" si="26"/>
        <v>2.4955047996185723E-6</v>
      </c>
      <c r="M143" s="37">
        <f t="shared" ca="1" si="18"/>
        <v>57.01970284136857</v>
      </c>
      <c r="N143" s="37">
        <f t="shared" ca="1" si="19"/>
        <v>559.64937708330274</v>
      </c>
      <c r="O143" s="37">
        <f t="shared" ca="1" si="20"/>
        <v>261.61011363463518</v>
      </c>
      <c r="P143" s="26">
        <f t="shared" ca="1" si="27"/>
        <v>-1.5797166833386841E-3</v>
      </c>
      <c r="Q143" s="26"/>
      <c r="R143" s="26"/>
      <c r="S143" s="26"/>
      <c r="T143" s="26"/>
    </row>
    <row r="144" spans="1:20">
      <c r="A144" s="82"/>
      <c r="B144" s="82"/>
      <c r="C144" s="26"/>
      <c r="D144" s="81">
        <f t="shared" si="29"/>
        <v>0</v>
      </c>
      <c r="E144" s="81">
        <f t="shared" si="29"/>
        <v>0</v>
      </c>
      <c r="F144" s="37">
        <f t="shared" si="21"/>
        <v>0</v>
      </c>
      <c r="G144" s="37">
        <f t="shared" si="22"/>
        <v>0</v>
      </c>
      <c r="H144" s="37">
        <f t="shared" si="23"/>
        <v>0</v>
      </c>
      <c r="I144" s="37">
        <f t="shared" si="24"/>
        <v>0</v>
      </c>
      <c r="J144" s="37">
        <f t="shared" si="25"/>
        <v>0</v>
      </c>
      <c r="K144" s="37">
        <f t="shared" ca="1" si="17"/>
        <v>1.5797166833386841E-3</v>
      </c>
      <c r="L144" s="37">
        <f t="shared" ca="1" si="26"/>
        <v>2.4955047996185723E-6</v>
      </c>
      <c r="M144" s="37">
        <f t="shared" ca="1" si="18"/>
        <v>57.01970284136857</v>
      </c>
      <c r="N144" s="37">
        <f t="shared" ca="1" si="19"/>
        <v>559.64937708330274</v>
      </c>
      <c r="O144" s="37">
        <f t="shared" ca="1" si="20"/>
        <v>261.61011363463518</v>
      </c>
      <c r="P144" s="26">
        <f t="shared" ca="1" si="27"/>
        <v>-1.5797166833386841E-3</v>
      </c>
      <c r="Q144" s="26"/>
      <c r="R144" s="26"/>
      <c r="S144" s="26"/>
      <c r="T144" s="26"/>
    </row>
    <row r="145" spans="1:20">
      <c r="A145" s="82"/>
      <c r="B145" s="82"/>
      <c r="C145" s="26"/>
      <c r="D145" s="81">
        <f t="shared" si="29"/>
        <v>0</v>
      </c>
      <c r="E145" s="81">
        <f t="shared" si="29"/>
        <v>0</v>
      </c>
      <c r="F145" s="37">
        <f t="shared" si="21"/>
        <v>0</v>
      </c>
      <c r="G145" s="37">
        <f t="shared" si="22"/>
        <v>0</v>
      </c>
      <c r="H145" s="37">
        <f t="shared" si="23"/>
        <v>0</v>
      </c>
      <c r="I145" s="37">
        <f t="shared" si="24"/>
        <v>0</v>
      </c>
      <c r="J145" s="37">
        <f t="shared" si="25"/>
        <v>0</v>
      </c>
      <c r="K145" s="37">
        <f t="shared" ca="1" si="17"/>
        <v>1.5797166833386841E-3</v>
      </c>
      <c r="L145" s="37">
        <f t="shared" ca="1" si="26"/>
        <v>2.4955047996185723E-6</v>
      </c>
      <c r="M145" s="37">
        <f t="shared" ca="1" si="18"/>
        <v>57.01970284136857</v>
      </c>
      <c r="N145" s="37">
        <f t="shared" ca="1" si="19"/>
        <v>559.64937708330274</v>
      </c>
      <c r="O145" s="37">
        <f t="shared" ca="1" si="20"/>
        <v>261.61011363463518</v>
      </c>
      <c r="P145" s="26">
        <f t="shared" ca="1" si="27"/>
        <v>-1.5797166833386841E-3</v>
      </c>
      <c r="Q145" s="26"/>
      <c r="R145" s="26"/>
      <c r="S145" s="26"/>
      <c r="T145" s="26"/>
    </row>
    <row r="146" spans="1:20">
      <c r="A146" s="82"/>
      <c r="B146" s="82"/>
      <c r="C146" s="26"/>
      <c r="D146" s="81">
        <f t="shared" si="29"/>
        <v>0</v>
      </c>
      <c r="E146" s="81">
        <f t="shared" si="29"/>
        <v>0</v>
      </c>
      <c r="F146" s="37">
        <f t="shared" si="21"/>
        <v>0</v>
      </c>
      <c r="G146" s="37">
        <f t="shared" si="22"/>
        <v>0</v>
      </c>
      <c r="H146" s="37">
        <f t="shared" si="23"/>
        <v>0</v>
      </c>
      <c r="I146" s="37">
        <f t="shared" si="24"/>
        <v>0</v>
      </c>
      <c r="J146" s="37">
        <f t="shared" si="25"/>
        <v>0</v>
      </c>
      <c r="K146" s="37">
        <f t="shared" ca="1" si="17"/>
        <v>1.5797166833386841E-3</v>
      </c>
      <c r="L146" s="37">
        <f t="shared" ca="1" si="26"/>
        <v>2.4955047996185723E-6</v>
      </c>
      <c r="M146" s="37">
        <f t="shared" ca="1" si="18"/>
        <v>57.01970284136857</v>
      </c>
      <c r="N146" s="37">
        <f t="shared" ca="1" si="19"/>
        <v>559.64937708330274</v>
      </c>
      <c r="O146" s="37">
        <f t="shared" ca="1" si="20"/>
        <v>261.61011363463518</v>
      </c>
      <c r="P146" s="26">
        <f t="shared" ca="1" si="27"/>
        <v>-1.5797166833386841E-3</v>
      </c>
      <c r="Q146" s="26"/>
      <c r="R146" s="26"/>
      <c r="S146" s="26"/>
      <c r="T146" s="26"/>
    </row>
    <row r="147" spans="1:20">
      <c r="A147" s="82"/>
      <c r="B147" s="82"/>
      <c r="C147" s="26"/>
      <c r="D147" s="81">
        <f t="shared" si="29"/>
        <v>0</v>
      </c>
      <c r="E147" s="81">
        <f t="shared" si="29"/>
        <v>0</v>
      </c>
      <c r="F147" s="37">
        <f t="shared" si="21"/>
        <v>0</v>
      </c>
      <c r="G147" s="37">
        <f t="shared" si="22"/>
        <v>0</v>
      </c>
      <c r="H147" s="37">
        <f t="shared" si="23"/>
        <v>0</v>
      </c>
      <c r="I147" s="37">
        <f t="shared" si="24"/>
        <v>0</v>
      </c>
      <c r="J147" s="37">
        <f t="shared" si="25"/>
        <v>0</v>
      </c>
      <c r="K147" s="37">
        <f t="shared" ca="1" si="17"/>
        <v>1.5797166833386841E-3</v>
      </c>
      <c r="L147" s="37">
        <f t="shared" ca="1" si="26"/>
        <v>2.4955047996185723E-6</v>
      </c>
      <c r="M147" s="37">
        <f t="shared" ca="1" si="18"/>
        <v>57.01970284136857</v>
      </c>
      <c r="N147" s="37">
        <f t="shared" ca="1" si="19"/>
        <v>559.64937708330274</v>
      </c>
      <c r="O147" s="37">
        <f t="shared" ca="1" si="20"/>
        <v>261.61011363463518</v>
      </c>
      <c r="P147" s="26">
        <f t="shared" ca="1" si="27"/>
        <v>-1.5797166833386841E-3</v>
      </c>
      <c r="Q147" s="26"/>
      <c r="R147" s="26"/>
      <c r="S147" s="26"/>
      <c r="T147" s="26"/>
    </row>
    <row r="148" spans="1:20">
      <c r="A148" s="82"/>
      <c r="B148" s="82"/>
      <c r="C148" s="26"/>
      <c r="D148" s="81">
        <f t="shared" si="29"/>
        <v>0</v>
      </c>
      <c r="E148" s="81">
        <f t="shared" si="29"/>
        <v>0</v>
      </c>
      <c r="F148" s="37">
        <f t="shared" si="21"/>
        <v>0</v>
      </c>
      <c r="G148" s="37">
        <f t="shared" si="22"/>
        <v>0</v>
      </c>
      <c r="H148" s="37">
        <f t="shared" si="23"/>
        <v>0</v>
      </c>
      <c r="I148" s="37">
        <f t="shared" si="24"/>
        <v>0</v>
      </c>
      <c r="J148" s="37">
        <f t="shared" si="25"/>
        <v>0</v>
      </c>
      <c r="K148" s="37">
        <f t="shared" ca="1" si="17"/>
        <v>1.5797166833386841E-3</v>
      </c>
      <c r="L148" s="37">
        <f t="shared" ca="1" si="26"/>
        <v>2.4955047996185723E-6</v>
      </c>
      <c r="M148" s="37">
        <f t="shared" ca="1" si="18"/>
        <v>57.01970284136857</v>
      </c>
      <c r="N148" s="37">
        <f t="shared" ca="1" si="19"/>
        <v>559.64937708330274</v>
      </c>
      <c r="O148" s="37">
        <f t="shared" ca="1" si="20"/>
        <v>261.61011363463518</v>
      </c>
      <c r="P148" s="26">
        <f t="shared" ca="1" si="27"/>
        <v>-1.5797166833386841E-3</v>
      </c>
      <c r="Q148" s="26"/>
      <c r="R148" s="26"/>
      <c r="S148" s="26"/>
      <c r="T148" s="26"/>
    </row>
    <row r="149" spans="1:20">
      <c r="A149" s="82"/>
      <c r="B149" s="82"/>
      <c r="C149" s="26"/>
      <c r="D149" s="81">
        <f t="shared" si="29"/>
        <v>0</v>
      </c>
      <c r="E149" s="81">
        <f t="shared" si="29"/>
        <v>0</v>
      </c>
      <c r="F149" s="37">
        <f t="shared" si="21"/>
        <v>0</v>
      </c>
      <c r="G149" s="37">
        <f t="shared" si="22"/>
        <v>0</v>
      </c>
      <c r="H149" s="37">
        <f t="shared" si="23"/>
        <v>0</v>
      </c>
      <c r="I149" s="37">
        <f t="shared" si="24"/>
        <v>0</v>
      </c>
      <c r="J149" s="37">
        <f t="shared" si="25"/>
        <v>0</v>
      </c>
      <c r="K149" s="37">
        <f t="shared" ref="K149:K212" ca="1" si="30">+E$4+E$5*D149+E$6*D149^2</f>
        <v>1.5797166833386841E-3</v>
      </c>
      <c r="L149" s="37">
        <f t="shared" ca="1" si="26"/>
        <v>2.4955047996185723E-6</v>
      </c>
      <c r="M149" s="37">
        <f t="shared" ref="M149:M212" ca="1" si="31">(M$1-M$2*D149+M$3*F149)^2</f>
        <v>57.01970284136857</v>
      </c>
      <c r="N149" s="37">
        <f t="shared" ref="N149:N212" ca="1" si="32">(-M$2+M$4*D149-M$5*F149)^2</f>
        <v>559.64937708330274</v>
      </c>
      <c r="O149" s="37">
        <f t="shared" ref="O149:O212" ca="1" si="33">+(M$3-D149*M$5+F149*M$6)^2</f>
        <v>261.61011363463518</v>
      </c>
      <c r="P149" s="26">
        <f t="shared" ca="1" si="27"/>
        <v>-1.5797166833386841E-3</v>
      </c>
      <c r="Q149" s="26"/>
      <c r="R149" s="26"/>
      <c r="S149" s="26"/>
      <c r="T149" s="26"/>
    </row>
    <row r="150" spans="1:20">
      <c r="A150" s="82"/>
      <c r="B150" s="82"/>
      <c r="C150" s="26"/>
      <c r="D150" s="81">
        <f t="shared" si="29"/>
        <v>0</v>
      </c>
      <c r="E150" s="81">
        <f t="shared" si="29"/>
        <v>0</v>
      </c>
      <c r="F150" s="37">
        <f t="shared" ref="F150:F213" si="34">D150*D150</f>
        <v>0</v>
      </c>
      <c r="G150" s="37">
        <f t="shared" ref="G150:G213" si="35">D150*F150</f>
        <v>0</v>
      </c>
      <c r="H150" s="37">
        <f t="shared" ref="H150:H213" si="36">F150*F150</f>
        <v>0</v>
      </c>
      <c r="I150" s="37">
        <f t="shared" ref="I150:I213" si="37">E150*D150</f>
        <v>0</v>
      </c>
      <c r="J150" s="37">
        <f t="shared" ref="J150:J213" si="38">I150*D150</f>
        <v>0</v>
      </c>
      <c r="K150" s="37">
        <f t="shared" ca="1" si="30"/>
        <v>1.5797166833386841E-3</v>
      </c>
      <c r="L150" s="37">
        <f t="shared" ref="L150:L213" ca="1" si="39">+(K150-E150)^2</f>
        <v>2.4955047996185723E-6</v>
      </c>
      <c r="M150" s="37">
        <f t="shared" ca="1" si="31"/>
        <v>57.01970284136857</v>
      </c>
      <c r="N150" s="37">
        <f t="shared" ca="1" si="32"/>
        <v>559.64937708330274</v>
      </c>
      <c r="O150" s="37">
        <f t="shared" ca="1" si="33"/>
        <v>261.61011363463518</v>
      </c>
      <c r="P150" s="26">
        <f t="shared" ref="P150:P213" ca="1" si="40">+E150-K150</f>
        <v>-1.5797166833386841E-3</v>
      </c>
      <c r="Q150" s="26"/>
      <c r="R150" s="26"/>
      <c r="S150" s="26"/>
      <c r="T150" s="26"/>
    </row>
    <row r="151" spans="1:20">
      <c r="A151" s="82"/>
      <c r="B151" s="82"/>
      <c r="C151" s="26"/>
      <c r="D151" s="81">
        <f t="shared" si="29"/>
        <v>0</v>
      </c>
      <c r="E151" s="81">
        <f t="shared" si="29"/>
        <v>0</v>
      </c>
      <c r="F151" s="37">
        <f t="shared" si="34"/>
        <v>0</v>
      </c>
      <c r="G151" s="37">
        <f t="shared" si="35"/>
        <v>0</v>
      </c>
      <c r="H151" s="37">
        <f t="shared" si="36"/>
        <v>0</v>
      </c>
      <c r="I151" s="37">
        <f t="shared" si="37"/>
        <v>0</v>
      </c>
      <c r="J151" s="37">
        <f t="shared" si="38"/>
        <v>0</v>
      </c>
      <c r="K151" s="37">
        <f t="shared" ca="1" si="30"/>
        <v>1.5797166833386841E-3</v>
      </c>
      <c r="L151" s="37">
        <f t="shared" ca="1" si="39"/>
        <v>2.4955047996185723E-6</v>
      </c>
      <c r="M151" s="37">
        <f t="shared" ca="1" si="31"/>
        <v>57.01970284136857</v>
      </c>
      <c r="N151" s="37">
        <f t="shared" ca="1" si="32"/>
        <v>559.64937708330274</v>
      </c>
      <c r="O151" s="37">
        <f t="shared" ca="1" si="33"/>
        <v>261.61011363463518</v>
      </c>
      <c r="P151" s="26">
        <f t="shared" ca="1" si="40"/>
        <v>-1.5797166833386841E-3</v>
      </c>
      <c r="Q151" s="26"/>
      <c r="R151" s="26"/>
      <c r="S151" s="26"/>
      <c r="T151" s="26"/>
    </row>
    <row r="152" spans="1:20">
      <c r="A152" s="82"/>
      <c r="B152" s="82"/>
      <c r="C152" s="26"/>
      <c r="D152" s="81">
        <f t="shared" si="29"/>
        <v>0</v>
      </c>
      <c r="E152" s="81">
        <f t="shared" si="29"/>
        <v>0</v>
      </c>
      <c r="F152" s="37">
        <f t="shared" si="34"/>
        <v>0</v>
      </c>
      <c r="G152" s="37">
        <f t="shared" si="35"/>
        <v>0</v>
      </c>
      <c r="H152" s="37">
        <f t="shared" si="36"/>
        <v>0</v>
      </c>
      <c r="I152" s="37">
        <f t="shared" si="37"/>
        <v>0</v>
      </c>
      <c r="J152" s="37">
        <f t="shared" si="38"/>
        <v>0</v>
      </c>
      <c r="K152" s="37">
        <f t="shared" ca="1" si="30"/>
        <v>1.5797166833386841E-3</v>
      </c>
      <c r="L152" s="37">
        <f t="shared" ca="1" si="39"/>
        <v>2.4955047996185723E-6</v>
      </c>
      <c r="M152" s="37">
        <f t="shared" ca="1" si="31"/>
        <v>57.01970284136857</v>
      </c>
      <c r="N152" s="37">
        <f t="shared" ca="1" si="32"/>
        <v>559.64937708330274</v>
      </c>
      <c r="O152" s="37">
        <f t="shared" ca="1" si="33"/>
        <v>261.61011363463518</v>
      </c>
      <c r="P152" s="26">
        <f t="shared" ca="1" si="40"/>
        <v>-1.5797166833386841E-3</v>
      </c>
      <c r="Q152" s="26"/>
      <c r="R152" s="26"/>
      <c r="S152" s="26"/>
      <c r="T152" s="26"/>
    </row>
    <row r="153" spans="1:20">
      <c r="A153" s="82"/>
      <c r="B153" s="82"/>
      <c r="C153" s="26"/>
      <c r="D153" s="81">
        <f t="shared" si="29"/>
        <v>0</v>
      </c>
      <c r="E153" s="81">
        <f t="shared" si="29"/>
        <v>0</v>
      </c>
      <c r="F153" s="37">
        <f t="shared" si="34"/>
        <v>0</v>
      </c>
      <c r="G153" s="37">
        <f t="shared" si="35"/>
        <v>0</v>
      </c>
      <c r="H153" s="37">
        <f t="shared" si="36"/>
        <v>0</v>
      </c>
      <c r="I153" s="37">
        <f t="shared" si="37"/>
        <v>0</v>
      </c>
      <c r="J153" s="37">
        <f t="shared" si="38"/>
        <v>0</v>
      </c>
      <c r="K153" s="37">
        <f t="shared" ca="1" si="30"/>
        <v>1.5797166833386841E-3</v>
      </c>
      <c r="L153" s="37">
        <f t="shared" ca="1" si="39"/>
        <v>2.4955047996185723E-6</v>
      </c>
      <c r="M153" s="37">
        <f t="shared" ca="1" si="31"/>
        <v>57.01970284136857</v>
      </c>
      <c r="N153" s="37">
        <f t="shared" ca="1" si="32"/>
        <v>559.64937708330274</v>
      </c>
      <c r="O153" s="37">
        <f t="shared" ca="1" si="33"/>
        <v>261.61011363463518</v>
      </c>
      <c r="P153" s="26">
        <f t="shared" ca="1" si="40"/>
        <v>-1.5797166833386841E-3</v>
      </c>
      <c r="Q153" s="26"/>
      <c r="R153" s="26"/>
      <c r="S153" s="26"/>
      <c r="T153" s="26"/>
    </row>
    <row r="154" spans="1:20">
      <c r="A154" s="82"/>
      <c r="B154" s="82"/>
      <c r="C154" s="26"/>
      <c r="D154" s="81">
        <f t="shared" si="29"/>
        <v>0</v>
      </c>
      <c r="E154" s="81">
        <f t="shared" si="29"/>
        <v>0</v>
      </c>
      <c r="F154" s="37">
        <f t="shared" si="34"/>
        <v>0</v>
      </c>
      <c r="G154" s="37">
        <f t="shared" si="35"/>
        <v>0</v>
      </c>
      <c r="H154" s="37">
        <f t="shared" si="36"/>
        <v>0</v>
      </c>
      <c r="I154" s="37">
        <f t="shared" si="37"/>
        <v>0</v>
      </c>
      <c r="J154" s="37">
        <f t="shared" si="38"/>
        <v>0</v>
      </c>
      <c r="K154" s="37">
        <f t="shared" ca="1" si="30"/>
        <v>1.5797166833386841E-3</v>
      </c>
      <c r="L154" s="37">
        <f t="shared" ca="1" si="39"/>
        <v>2.4955047996185723E-6</v>
      </c>
      <c r="M154" s="37">
        <f t="shared" ca="1" si="31"/>
        <v>57.01970284136857</v>
      </c>
      <c r="N154" s="37">
        <f t="shared" ca="1" si="32"/>
        <v>559.64937708330274</v>
      </c>
      <c r="O154" s="37">
        <f t="shared" ca="1" si="33"/>
        <v>261.61011363463518</v>
      </c>
      <c r="P154" s="26">
        <f t="shared" ca="1" si="40"/>
        <v>-1.5797166833386841E-3</v>
      </c>
      <c r="Q154" s="26"/>
      <c r="R154" s="26"/>
      <c r="S154" s="26"/>
      <c r="T154" s="26"/>
    </row>
    <row r="155" spans="1:20">
      <c r="A155" s="82"/>
      <c r="B155" s="82"/>
      <c r="C155" s="26"/>
      <c r="D155" s="81">
        <f t="shared" si="29"/>
        <v>0</v>
      </c>
      <c r="E155" s="81">
        <f t="shared" si="29"/>
        <v>0</v>
      </c>
      <c r="F155" s="37">
        <f t="shared" si="34"/>
        <v>0</v>
      </c>
      <c r="G155" s="37">
        <f t="shared" si="35"/>
        <v>0</v>
      </c>
      <c r="H155" s="37">
        <f t="shared" si="36"/>
        <v>0</v>
      </c>
      <c r="I155" s="37">
        <f t="shared" si="37"/>
        <v>0</v>
      </c>
      <c r="J155" s="37">
        <f t="shared" si="38"/>
        <v>0</v>
      </c>
      <c r="K155" s="37">
        <f t="shared" ca="1" si="30"/>
        <v>1.5797166833386841E-3</v>
      </c>
      <c r="L155" s="37">
        <f t="shared" ca="1" si="39"/>
        <v>2.4955047996185723E-6</v>
      </c>
      <c r="M155" s="37">
        <f t="shared" ca="1" si="31"/>
        <v>57.01970284136857</v>
      </c>
      <c r="N155" s="37">
        <f t="shared" ca="1" si="32"/>
        <v>559.64937708330274</v>
      </c>
      <c r="O155" s="37">
        <f t="shared" ca="1" si="33"/>
        <v>261.61011363463518</v>
      </c>
      <c r="P155" s="26">
        <f t="shared" ca="1" si="40"/>
        <v>-1.5797166833386841E-3</v>
      </c>
      <c r="Q155" s="26"/>
      <c r="R155" s="26"/>
      <c r="S155" s="26"/>
      <c r="T155" s="26"/>
    </row>
    <row r="156" spans="1:20">
      <c r="A156" s="82"/>
      <c r="B156" s="82"/>
      <c r="C156" s="26"/>
      <c r="D156" s="81">
        <f t="shared" si="29"/>
        <v>0</v>
      </c>
      <c r="E156" s="81">
        <f t="shared" si="29"/>
        <v>0</v>
      </c>
      <c r="F156" s="37">
        <f t="shared" si="34"/>
        <v>0</v>
      </c>
      <c r="G156" s="37">
        <f t="shared" si="35"/>
        <v>0</v>
      </c>
      <c r="H156" s="37">
        <f t="shared" si="36"/>
        <v>0</v>
      </c>
      <c r="I156" s="37">
        <f t="shared" si="37"/>
        <v>0</v>
      </c>
      <c r="J156" s="37">
        <f t="shared" si="38"/>
        <v>0</v>
      </c>
      <c r="K156" s="37">
        <f t="shared" ca="1" si="30"/>
        <v>1.5797166833386841E-3</v>
      </c>
      <c r="L156" s="37">
        <f t="shared" ca="1" si="39"/>
        <v>2.4955047996185723E-6</v>
      </c>
      <c r="M156" s="37">
        <f t="shared" ca="1" si="31"/>
        <v>57.01970284136857</v>
      </c>
      <c r="N156" s="37">
        <f t="shared" ca="1" si="32"/>
        <v>559.64937708330274</v>
      </c>
      <c r="O156" s="37">
        <f t="shared" ca="1" si="33"/>
        <v>261.61011363463518</v>
      </c>
      <c r="P156" s="26">
        <f t="shared" ca="1" si="40"/>
        <v>-1.5797166833386841E-3</v>
      </c>
      <c r="Q156" s="26"/>
      <c r="R156" s="26"/>
      <c r="S156" s="26"/>
      <c r="T156" s="26"/>
    </row>
    <row r="157" spans="1:20">
      <c r="A157" s="82"/>
      <c r="B157" s="82"/>
      <c r="C157" s="26"/>
      <c r="D157" s="81">
        <f t="shared" si="29"/>
        <v>0</v>
      </c>
      <c r="E157" s="81">
        <f t="shared" si="29"/>
        <v>0</v>
      </c>
      <c r="F157" s="37">
        <f t="shared" si="34"/>
        <v>0</v>
      </c>
      <c r="G157" s="37">
        <f t="shared" si="35"/>
        <v>0</v>
      </c>
      <c r="H157" s="37">
        <f t="shared" si="36"/>
        <v>0</v>
      </c>
      <c r="I157" s="37">
        <f t="shared" si="37"/>
        <v>0</v>
      </c>
      <c r="J157" s="37">
        <f t="shared" si="38"/>
        <v>0</v>
      </c>
      <c r="K157" s="37">
        <f t="shared" ca="1" si="30"/>
        <v>1.5797166833386841E-3</v>
      </c>
      <c r="L157" s="37">
        <f t="shared" ca="1" si="39"/>
        <v>2.4955047996185723E-6</v>
      </c>
      <c r="M157" s="37">
        <f t="shared" ca="1" si="31"/>
        <v>57.01970284136857</v>
      </c>
      <c r="N157" s="37">
        <f t="shared" ca="1" si="32"/>
        <v>559.64937708330274</v>
      </c>
      <c r="O157" s="37">
        <f t="shared" ca="1" si="33"/>
        <v>261.61011363463518</v>
      </c>
      <c r="P157" s="26">
        <f t="shared" ca="1" si="40"/>
        <v>-1.5797166833386841E-3</v>
      </c>
      <c r="Q157" s="26"/>
      <c r="R157" s="26"/>
      <c r="S157" s="26"/>
      <c r="T157" s="26"/>
    </row>
    <row r="158" spans="1:20">
      <c r="A158" s="82"/>
      <c r="B158" s="82"/>
      <c r="C158" s="26"/>
      <c r="D158" s="81">
        <f t="shared" si="29"/>
        <v>0</v>
      </c>
      <c r="E158" s="81">
        <f t="shared" si="29"/>
        <v>0</v>
      </c>
      <c r="F158" s="37">
        <f t="shared" si="34"/>
        <v>0</v>
      </c>
      <c r="G158" s="37">
        <f t="shared" si="35"/>
        <v>0</v>
      </c>
      <c r="H158" s="37">
        <f t="shared" si="36"/>
        <v>0</v>
      </c>
      <c r="I158" s="37">
        <f t="shared" si="37"/>
        <v>0</v>
      </c>
      <c r="J158" s="37">
        <f t="shared" si="38"/>
        <v>0</v>
      </c>
      <c r="K158" s="37">
        <f t="shared" ca="1" si="30"/>
        <v>1.5797166833386841E-3</v>
      </c>
      <c r="L158" s="37">
        <f t="shared" ca="1" si="39"/>
        <v>2.4955047996185723E-6</v>
      </c>
      <c r="M158" s="37">
        <f t="shared" ca="1" si="31"/>
        <v>57.01970284136857</v>
      </c>
      <c r="N158" s="37">
        <f t="shared" ca="1" si="32"/>
        <v>559.64937708330274</v>
      </c>
      <c r="O158" s="37">
        <f t="shared" ca="1" si="33"/>
        <v>261.61011363463518</v>
      </c>
      <c r="P158" s="26">
        <f t="shared" ca="1" si="40"/>
        <v>-1.5797166833386841E-3</v>
      </c>
      <c r="Q158" s="26"/>
      <c r="R158" s="26"/>
      <c r="S158" s="26"/>
      <c r="T158" s="26"/>
    </row>
    <row r="159" spans="1:20">
      <c r="A159" s="82"/>
      <c r="B159" s="82"/>
      <c r="C159" s="26"/>
      <c r="D159" s="81">
        <f t="shared" si="29"/>
        <v>0</v>
      </c>
      <c r="E159" s="81">
        <f t="shared" si="29"/>
        <v>0</v>
      </c>
      <c r="F159" s="37">
        <f t="shared" si="34"/>
        <v>0</v>
      </c>
      <c r="G159" s="37">
        <f t="shared" si="35"/>
        <v>0</v>
      </c>
      <c r="H159" s="37">
        <f t="shared" si="36"/>
        <v>0</v>
      </c>
      <c r="I159" s="37">
        <f t="shared" si="37"/>
        <v>0</v>
      </c>
      <c r="J159" s="37">
        <f t="shared" si="38"/>
        <v>0</v>
      </c>
      <c r="K159" s="37">
        <f t="shared" ca="1" si="30"/>
        <v>1.5797166833386841E-3</v>
      </c>
      <c r="L159" s="37">
        <f t="shared" ca="1" si="39"/>
        <v>2.4955047996185723E-6</v>
      </c>
      <c r="M159" s="37">
        <f t="shared" ca="1" si="31"/>
        <v>57.01970284136857</v>
      </c>
      <c r="N159" s="37">
        <f t="shared" ca="1" si="32"/>
        <v>559.64937708330274</v>
      </c>
      <c r="O159" s="37">
        <f t="shared" ca="1" si="33"/>
        <v>261.61011363463518</v>
      </c>
      <c r="P159" s="26">
        <f t="shared" ca="1" si="40"/>
        <v>-1.5797166833386841E-3</v>
      </c>
      <c r="Q159" s="26"/>
      <c r="R159" s="26"/>
      <c r="S159" s="26"/>
      <c r="T159" s="26"/>
    </row>
    <row r="160" spans="1:20">
      <c r="A160" s="82"/>
      <c r="B160" s="82"/>
      <c r="C160" s="26"/>
      <c r="D160" s="81">
        <f t="shared" si="29"/>
        <v>0</v>
      </c>
      <c r="E160" s="81">
        <f t="shared" si="29"/>
        <v>0</v>
      </c>
      <c r="F160" s="37">
        <f t="shared" si="34"/>
        <v>0</v>
      </c>
      <c r="G160" s="37">
        <f t="shared" si="35"/>
        <v>0</v>
      </c>
      <c r="H160" s="37">
        <f t="shared" si="36"/>
        <v>0</v>
      </c>
      <c r="I160" s="37">
        <f t="shared" si="37"/>
        <v>0</v>
      </c>
      <c r="J160" s="37">
        <f t="shared" si="38"/>
        <v>0</v>
      </c>
      <c r="K160" s="37">
        <f t="shared" ca="1" si="30"/>
        <v>1.5797166833386841E-3</v>
      </c>
      <c r="L160" s="37">
        <f t="shared" ca="1" si="39"/>
        <v>2.4955047996185723E-6</v>
      </c>
      <c r="M160" s="37">
        <f t="shared" ca="1" si="31"/>
        <v>57.01970284136857</v>
      </c>
      <c r="N160" s="37">
        <f t="shared" ca="1" si="32"/>
        <v>559.64937708330274</v>
      </c>
      <c r="O160" s="37">
        <f t="shared" ca="1" si="33"/>
        <v>261.61011363463518</v>
      </c>
      <c r="P160" s="26">
        <f t="shared" ca="1" si="40"/>
        <v>-1.5797166833386841E-3</v>
      </c>
      <c r="Q160" s="26"/>
      <c r="R160" s="26"/>
      <c r="S160" s="26"/>
      <c r="T160" s="26"/>
    </row>
    <row r="161" spans="3:20">
      <c r="C161" s="26"/>
      <c r="D161" s="81">
        <f t="shared" si="29"/>
        <v>0</v>
      </c>
      <c r="E161" s="81">
        <f t="shared" si="29"/>
        <v>0</v>
      </c>
      <c r="F161" s="37">
        <f t="shared" si="34"/>
        <v>0</v>
      </c>
      <c r="G161" s="37">
        <f t="shared" si="35"/>
        <v>0</v>
      </c>
      <c r="H161" s="37">
        <f t="shared" si="36"/>
        <v>0</v>
      </c>
      <c r="I161" s="37">
        <f t="shared" si="37"/>
        <v>0</v>
      </c>
      <c r="J161" s="37">
        <f t="shared" si="38"/>
        <v>0</v>
      </c>
      <c r="K161" s="37">
        <f t="shared" ca="1" si="30"/>
        <v>1.5797166833386841E-3</v>
      </c>
      <c r="L161" s="37">
        <f t="shared" ca="1" si="39"/>
        <v>2.4955047996185723E-6</v>
      </c>
      <c r="M161" s="37">
        <f t="shared" ca="1" si="31"/>
        <v>57.01970284136857</v>
      </c>
      <c r="N161" s="37">
        <f t="shared" ca="1" si="32"/>
        <v>559.64937708330274</v>
      </c>
      <c r="O161" s="37">
        <f t="shared" ca="1" si="33"/>
        <v>261.61011363463518</v>
      </c>
      <c r="P161" s="26">
        <f t="shared" ca="1" si="40"/>
        <v>-1.5797166833386841E-3</v>
      </c>
      <c r="Q161" s="26"/>
      <c r="R161" s="26"/>
      <c r="S161" s="26"/>
      <c r="T161" s="26"/>
    </row>
    <row r="162" spans="3:20">
      <c r="C162" s="26"/>
      <c r="D162" s="81">
        <f t="shared" si="29"/>
        <v>0</v>
      </c>
      <c r="E162" s="81">
        <f t="shared" si="29"/>
        <v>0</v>
      </c>
      <c r="F162" s="37">
        <f t="shared" si="34"/>
        <v>0</v>
      </c>
      <c r="G162" s="37">
        <f t="shared" si="35"/>
        <v>0</v>
      </c>
      <c r="H162" s="37">
        <f t="shared" si="36"/>
        <v>0</v>
      </c>
      <c r="I162" s="37">
        <f t="shared" si="37"/>
        <v>0</v>
      </c>
      <c r="J162" s="37">
        <f t="shared" si="38"/>
        <v>0</v>
      </c>
      <c r="K162" s="37">
        <f t="shared" ca="1" si="30"/>
        <v>1.5797166833386841E-3</v>
      </c>
      <c r="L162" s="37">
        <f t="shared" ca="1" si="39"/>
        <v>2.4955047996185723E-6</v>
      </c>
      <c r="M162" s="37">
        <f t="shared" ca="1" si="31"/>
        <v>57.01970284136857</v>
      </c>
      <c r="N162" s="37">
        <f t="shared" ca="1" si="32"/>
        <v>559.64937708330274</v>
      </c>
      <c r="O162" s="37">
        <f t="shared" ca="1" si="33"/>
        <v>261.61011363463518</v>
      </c>
      <c r="P162" s="26">
        <f t="shared" ca="1" si="40"/>
        <v>-1.5797166833386841E-3</v>
      </c>
      <c r="Q162" s="26"/>
      <c r="R162" s="26"/>
      <c r="S162" s="26"/>
      <c r="T162" s="26"/>
    </row>
    <row r="163" spans="3:20">
      <c r="C163" s="26"/>
      <c r="D163" s="81">
        <f t="shared" si="29"/>
        <v>0</v>
      </c>
      <c r="E163" s="81">
        <f t="shared" si="29"/>
        <v>0</v>
      </c>
      <c r="F163" s="37">
        <f t="shared" si="34"/>
        <v>0</v>
      </c>
      <c r="G163" s="37">
        <f t="shared" si="35"/>
        <v>0</v>
      </c>
      <c r="H163" s="37">
        <f t="shared" si="36"/>
        <v>0</v>
      </c>
      <c r="I163" s="37">
        <f t="shared" si="37"/>
        <v>0</v>
      </c>
      <c r="J163" s="37">
        <f t="shared" si="38"/>
        <v>0</v>
      </c>
      <c r="K163" s="37">
        <f t="shared" ca="1" si="30"/>
        <v>1.5797166833386841E-3</v>
      </c>
      <c r="L163" s="37">
        <f t="shared" ca="1" si="39"/>
        <v>2.4955047996185723E-6</v>
      </c>
      <c r="M163" s="37">
        <f t="shared" ca="1" si="31"/>
        <v>57.01970284136857</v>
      </c>
      <c r="N163" s="37">
        <f t="shared" ca="1" si="32"/>
        <v>559.64937708330274</v>
      </c>
      <c r="O163" s="37">
        <f t="shared" ca="1" si="33"/>
        <v>261.61011363463518</v>
      </c>
      <c r="P163" s="26">
        <f t="shared" ca="1" si="40"/>
        <v>-1.5797166833386841E-3</v>
      </c>
      <c r="Q163" s="26"/>
      <c r="R163" s="26"/>
      <c r="S163" s="26"/>
      <c r="T163" s="26"/>
    </row>
    <row r="164" spans="3:20">
      <c r="D164" s="81">
        <f t="shared" si="29"/>
        <v>0</v>
      </c>
      <c r="E164" s="81">
        <f t="shared" si="29"/>
        <v>0</v>
      </c>
      <c r="F164" s="37">
        <f t="shared" si="34"/>
        <v>0</v>
      </c>
      <c r="G164" s="37">
        <f t="shared" si="35"/>
        <v>0</v>
      </c>
      <c r="H164" s="37">
        <f t="shared" si="36"/>
        <v>0</v>
      </c>
      <c r="I164" s="37">
        <f t="shared" si="37"/>
        <v>0</v>
      </c>
      <c r="J164" s="37">
        <f t="shared" si="38"/>
        <v>0</v>
      </c>
      <c r="K164" s="37">
        <f t="shared" ca="1" si="30"/>
        <v>1.5797166833386841E-3</v>
      </c>
      <c r="L164" s="37">
        <f t="shared" ca="1" si="39"/>
        <v>2.4955047996185723E-6</v>
      </c>
      <c r="M164" s="37">
        <f t="shared" ca="1" si="31"/>
        <v>57.01970284136857</v>
      </c>
      <c r="N164" s="37">
        <f t="shared" ca="1" si="32"/>
        <v>559.64937708330274</v>
      </c>
      <c r="O164" s="37">
        <f t="shared" ca="1" si="33"/>
        <v>261.61011363463518</v>
      </c>
      <c r="P164" s="26">
        <f t="shared" ca="1" si="40"/>
        <v>-1.5797166833386841E-3</v>
      </c>
    </row>
    <row r="165" spans="3:20">
      <c r="D165" s="81">
        <f t="shared" si="29"/>
        <v>0</v>
      </c>
      <c r="E165" s="81">
        <f t="shared" si="29"/>
        <v>0</v>
      </c>
      <c r="F165" s="37">
        <f t="shared" si="34"/>
        <v>0</v>
      </c>
      <c r="G165" s="37">
        <f t="shared" si="35"/>
        <v>0</v>
      </c>
      <c r="H165" s="37">
        <f t="shared" si="36"/>
        <v>0</v>
      </c>
      <c r="I165" s="37">
        <f t="shared" si="37"/>
        <v>0</v>
      </c>
      <c r="J165" s="37">
        <f t="shared" si="38"/>
        <v>0</v>
      </c>
      <c r="K165" s="37">
        <f t="shared" ca="1" si="30"/>
        <v>1.5797166833386841E-3</v>
      </c>
      <c r="L165" s="37">
        <f t="shared" ca="1" si="39"/>
        <v>2.4955047996185723E-6</v>
      </c>
      <c r="M165" s="37">
        <f t="shared" ca="1" si="31"/>
        <v>57.01970284136857</v>
      </c>
      <c r="N165" s="37">
        <f t="shared" ca="1" si="32"/>
        <v>559.64937708330274</v>
      </c>
      <c r="O165" s="37">
        <f t="shared" ca="1" si="33"/>
        <v>261.61011363463518</v>
      </c>
      <c r="P165" s="26">
        <f t="shared" ca="1" si="40"/>
        <v>-1.5797166833386841E-3</v>
      </c>
    </row>
    <row r="166" spans="3:20">
      <c r="D166" s="81">
        <f t="shared" si="29"/>
        <v>0</v>
      </c>
      <c r="E166" s="81">
        <f t="shared" si="29"/>
        <v>0</v>
      </c>
      <c r="F166" s="37">
        <f t="shared" si="34"/>
        <v>0</v>
      </c>
      <c r="G166" s="37">
        <f t="shared" si="35"/>
        <v>0</v>
      </c>
      <c r="H166" s="37">
        <f t="shared" si="36"/>
        <v>0</v>
      </c>
      <c r="I166" s="37">
        <f t="shared" si="37"/>
        <v>0</v>
      </c>
      <c r="J166" s="37">
        <f t="shared" si="38"/>
        <v>0</v>
      </c>
      <c r="K166" s="37">
        <f t="shared" ca="1" si="30"/>
        <v>1.5797166833386841E-3</v>
      </c>
      <c r="L166" s="37">
        <f t="shared" ca="1" si="39"/>
        <v>2.4955047996185723E-6</v>
      </c>
      <c r="M166" s="37">
        <f t="shared" ca="1" si="31"/>
        <v>57.01970284136857</v>
      </c>
      <c r="N166" s="37">
        <f t="shared" ca="1" si="32"/>
        <v>559.64937708330274</v>
      </c>
      <c r="O166" s="37">
        <f t="shared" ca="1" si="33"/>
        <v>261.61011363463518</v>
      </c>
      <c r="P166" s="26">
        <f t="shared" ca="1" si="40"/>
        <v>-1.5797166833386841E-3</v>
      </c>
    </row>
    <row r="167" spans="3:20">
      <c r="D167" s="81">
        <f t="shared" si="29"/>
        <v>0</v>
      </c>
      <c r="E167" s="81">
        <f t="shared" si="29"/>
        <v>0</v>
      </c>
      <c r="F167" s="37">
        <f t="shared" si="34"/>
        <v>0</v>
      </c>
      <c r="G167" s="37">
        <f t="shared" si="35"/>
        <v>0</v>
      </c>
      <c r="H167" s="37">
        <f t="shared" si="36"/>
        <v>0</v>
      </c>
      <c r="I167" s="37">
        <f t="shared" si="37"/>
        <v>0</v>
      </c>
      <c r="J167" s="37">
        <f t="shared" si="38"/>
        <v>0</v>
      </c>
      <c r="K167" s="37">
        <f t="shared" ca="1" si="30"/>
        <v>1.5797166833386841E-3</v>
      </c>
      <c r="L167" s="37">
        <f t="shared" ca="1" si="39"/>
        <v>2.4955047996185723E-6</v>
      </c>
      <c r="M167" s="37">
        <f t="shared" ca="1" si="31"/>
        <v>57.01970284136857</v>
      </c>
      <c r="N167" s="37">
        <f t="shared" ca="1" si="32"/>
        <v>559.64937708330274</v>
      </c>
      <c r="O167" s="37">
        <f t="shared" ca="1" si="33"/>
        <v>261.61011363463518</v>
      </c>
      <c r="P167" s="26">
        <f t="shared" ca="1" si="40"/>
        <v>-1.5797166833386841E-3</v>
      </c>
    </row>
    <row r="168" spans="3:20">
      <c r="D168" s="81">
        <f t="shared" si="29"/>
        <v>0</v>
      </c>
      <c r="E168" s="81">
        <f t="shared" si="29"/>
        <v>0</v>
      </c>
      <c r="F168" s="37">
        <f t="shared" si="34"/>
        <v>0</v>
      </c>
      <c r="G168" s="37">
        <f t="shared" si="35"/>
        <v>0</v>
      </c>
      <c r="H168" s="37">
        <f t="shared" si="36"/>
        <v>0</v>
      </c>
      <c r="I168" s="37">
        <f t="shared" si="37"/>
        <v>0</v>
      </c>
      <c r="J168" s="37">
        <f t="shared" si="38"/>
        <v>0</v>
      </c>
      <c r="K168" s="37">
        <f t="shared" ca="1" si="30"/>
        <v>1.5797166833386841E-3</v>
      </c>
      <c r="L168" s="37">
        <f t="shared" ca="1" si="39"/>
        <v>2.4955047996185723E-6</v>
      </c>
      <c r="M168" s="37">
        <f t="shared" ca="1" si="31"/>
        <v>57.01970284136857</v>
      </c>
      <c r="N168" s="37">
        <f t="shared" ca="1" si="32"/>
        <v>559.64937708330274</v>
      </c>
      <c r="O168" s="37">
        <f t="shared" ca="1" si="33"/>
        <v>261.61011363463518</v>
      </c>
      <c r="P168" s="26">
        <f t="shared" ca="1" si="40"/>
        <v>-1.5797166833386841E-3</v>
      </c>
    </row>
    <row r="169" spans="3:20">
      <c r="D169" s="81">
        <f t="shared" si="29"/>
        <v>0</v>
      </c>
      <c r="E169" s="81">
        <f t="shared" si="29"/>
        <v>0</v>
      </c>
      <c r="F169" s="37">
        <f t="shared" si="34"/>
        <v>0</v>
      </c>
      <c r="G169" s="37">
        <f t="shared" si="35"/>
        <v>0</v>
      </c>
      <c r="H169" s="37">
        <f t="shared" si="36"/>
        <v>0</v>
      </c>
      <c r="I169" s="37">
        <f t="shared" si="37"/>
        <v>0</v>
      </c>
      <c r="J169" s="37">
        <f t="shared" si="38"/>
        <v>0</v>
      </c>
      <c r="K169" s="37">
        <f t="shared" ca="1" si="30"/>
        <v>1.5797166833386841E-3</v>
      </c>
      <c r="L169" s="37">
        <f t="shared" ca="1" si="39"/>
        <v>2.4955047996185723E-6</v>
      </c>
      <c r="M169" s="37">
        <f t="shared" ca="1" si="31"/>
        <v>57.01970284136857</v>
      </c>
      <c r="N169" s="37">
        <f t="shared" ca="1" si="32"/>
        <v>559.64937708330274</v>
      </c>
      <c r="O169" s="37">
        <f t="shared" ca="1" si="33"/>
        <v>261.61011363463518</v>
      </c>
      <c r="P169" s="26">
        <f t="shared" ca="1" si="40"/>
        <v>-1.5797166833386841E-3</v>
      </c>
    </row>
    <row r="170" spans="3:20">
      <c r="D170" s="81">
        <f t="shared" si="29"/>
        <v>0</v>
      </c>
      <c r="E170" s="81">
        <f t="shared" si="29"/>
        <v>0</v>
      </c>
      <c r="F170" s="37">
        <f t="shared" si="34"/>
        <v>0</v>
      </c>
      <c r="G170" s="37">
        <f t="shared" si="35"/>
        <v>0</v>
      </c>
      <c r="H170" s="37">
        <f t="shared" si="36"/>
        <v>0</v>
      </c>
      <c r="I170" s="37">
        <f t="shared" si="37"/>
        <v>0</v>
      </c>
      <c r="J170" s="37">
        <f t="shared" si="38"/>
        <v>0</v>
      </c>
      <c r="K170" s="37">
        <f t="shared" ca="1" si="30"/>
        <v>1.5797166833386841E-3</v>
      </c>
      <c r="L170" s="37">
        <f t="shared" ca="1" si="39"/>
        <v>2.4955047996185723E-6</v>
      </c>
      <c r="M170" s="37">
        <f t="shared" ca="1" si="31"/>
        <v>57.01970284136857</v>
      </c>
      <c r="N170" s="37">
        <f t="shared" ca="1" si="32"/>
        <v>559.64937708330274</v>
      </c>
      <c r="O170" s="37">
        <f t="shared" ca="1" si="33"/>
        <v>261.61011363463518</v>
      </c>
      <c r="P170" s="26">
        <f t="shared" ca="1" si="40"/>
        <v>-1.5797166833386841E-3</v>
      </c>
    </row>
    <row r="171" spans="3:20">
      <c r="D171" s="81">
        <f t="shared" si="29"/>
        <v>0</v>
      </c>
      <c r="E171" s="81">
        <f t="shared" si="29"/>
        <v>0</v>
      </c>
      <c r="F171" s="37">
        <f t="shared" si="34"/>
        <v>0</v>
      </c>
      <c r="G171" s="37">
        <f t="shared" si="35"/>
        <v>0</v>
      </c>
      <c r="H171" s="37">
        <f t="shared" si="36"/>
        <v>0</v>
      </c>
      <c r="I171" s="37">
        <f t="shared" si="37"/>
        <v>0</v>
      </c>
      <c r="J171" s="37">
        <f t="shared" si="38"/>
        <v>0</v>
      </c>
      <c r="K171" s="37">
        <f t="shared" ca="1" si="30"/>
        <v>1.5797166833386841E-3</v>
      </c>
      <c r="L171" s="37">
        <f t="shared" ca="1" si="39"/>
        <v>2.4955047996185723E-6</v>
      </c>
      <c r="M171" s="37">
        <f t="shared" ca="1" si="31"/>
        <v>57.01970284136857</v>
      </c>
      <c r="N171" s="37">
        <f t="shared" ca="1" si="32"/>
        <v>559.64937708330274</v>
      </c>
      <c r="O171" s="37">
        <f t="shared" ca="1" si="33"/>
        <v>261.61011363463518</v>
      </c>
      <c r="P171" s="26">
        <f t="shared" ca="1" si="40"/>
        <v>-1.5797166833386841E-3</v>
      </c>
    </row>
    <row r="172" spans="3:20">
      <c r="D172" s="81">
        <f t="shared" si="29"/>
        <v>0</v>
      </c>
      <c r="E172" s="81">
        <f t="shared" si="29"/>
        <v>0</v>
      </c>
      <c r="F172" s="37">
        <f t="shared" si="34"/>
        <v>0</v>
      </c>
      <c r="G172" s="37">
        <f t="shared" si="35"/>
        <v>0</v>
      </c>
      <c r="H172" s="37">
        <f t="shared" si="36"/>
        <v>0</v>
      </c>
      <c r="I172" s="37">
        <f t="shared" si="37"/>
        <v>0</v>
      </c>
      <c r="J172" s="37">
        <f t="shared" si="38"/>
        <v>0</v>
      </c>
      <c r="K172" s="37">
        <f t="shared" ca="1" si="30"/>
        <v>1.5797166833386841E-3</v>
      </c>
      <c r="L172" s="37">
        <f t="shared" ca="1" si="39"/>
        <v>2.4955047996185723E-6</v>
      </c>
      <c r="M172" s="37">
        <f t="shared" ca="1" si="31"/>
        <v>57.01970284136857</v>
      </c>
      <c r="N172" s="37">
        <f t="shared" ca="1" si="32"/>
        <v>559.64937708330274</v>
      </c>
      <c r="O172" s="37">
        <f t="shared" ca="1" si="33"/>
        <v>261.61011363463518</v>
      </c>
      <c r="P172" s="26">
        <f t="shared" ca="1" si="40"/>
        <v>-1.5797166833386841E-3</v>
      </c>
    </row>
    <row r="173" spans="3:20">
      <c r="D173" s="81">
        <f t="shared" si="29"/>
        <v>0</v>
      </c>
      <c r="E173" s="81">
        <f t="shared" si="29"/>
        <v>0</v>
      </c>
      <c r="F173" s="37">
        <f t="shared" si="34"/>
        <v>0</v>
      </c>
      <c r="G173" s="37">
        <f t="shared" si="35"/>
        <v>0</v>
      </c>
      <c r="H173" s="37">
        <f t="shared" si="36"/>
        <v>0</v>
      </c>
      <c r="I173" s="37">
        <f t="shared" si="37"/>
        <v>0</v>
      </c>
      <c r="J173" s="37">
        <f t="shared" si="38"/>
        <v>0</v>
      </c>
      <c r="K173" s="37">
        <f t="shared" ca="1" si="30"/>
        <v>1.5797166833386841E-3</v>
      </c>
      <c r="L173" s="37">
        <f t="shared" ca="1" si="39"/>
        <v>2.4955047996185723E-6</v>
      </c>
      <c r="M173" s="37">
        <f t="shared" ca="1" si="31"/>
        <v>57.01970284136857</v>
      </c>
      <c r="N173" s="37">
        <f t="shared" ca="1" si="32"/>
        <v>559.64937708330274</v>
      </c>
      <c r="O173" s="37">
        <f t="shared" ca="1" si="33"/>
        <v>261.61011363463518</v>
      </c>
      <c r="P173" s="26">
        <f t="shared" ca="1" si="40"/>
        <v>-1.5797166833386841E-3</v>
      </c>
    </row>
    <row r="174" spans="3:20">
      <c r="D174" s="81">
        <f t="shared" si="29"/>
        <v>0</v>
      </c>
      <c r="E174" s="81">
        <f t="shared" si="29"/>
        <v>0</v>
      </c>
      <c r="F174" s="37">
        <f t="shared" si="34"/>
        <v>0</v>
      </c>
      <c r="G174" s="37">
        <f t="shared" si="35"/>
        <v>0</v>
      </c>
      <c r="H174" s="37">
        <f t="shared" si="36"/>
        <v>0</v>
      </c>
      <c r="I174" s="37">
        <f t="shared" si="37"/>
        <v>0</v>
      </c>
      <c r="J174" s="37">
        <f t="shared" si="38"/>
        <v>0</v>
      </c>
      <c r="K174" s="37">
        <f t="shared" ca="1" si="30"/>
        <v>1.5797166833386841E-3</v>
      </c>
      <c r="L174" s="37">
        <f t="shared" ca="1" si="39"/>
        <v>2.4955047996185723E-6</v>
      </c>
      <c r="M174" s="37">
        <f t="shared" ca="1" si="31"/>
        <v>57.01970284136857</v>
      </c>
      <c r="N174" s="37">
        <f t="shared" ca="1" si="32"/>
        <v>559.64937708330274</v>
      </c>
      <c r="O174" s="37">
        <f t="shared" ca="1" si="33"/>
        <v>261.61011363463518</v>
      </c>
      <c r="P174" s="26">
        <f t="shared" ca="1" si="40"/>
        <v>-1.5797166833386841E-3</v>
      </c>
    </row>
    <row r="175" spans="3:20">
      <c r="D175" s="81">
        <f t="shared" si="29"/>
        <v>0</v>
      </c>
      <c r="E175" s="81">
        <f t="shared" si="29"/>
        <v>0</v>
      </c>
      <c r="F175" s="37">
        <f t="shared" si="34"/>
        <v>0</v>
      </c>
      <c r="G175" s="37">
        <f t="shared" si="35"/>
        <v>0</v>
      </c>
      <c r="H175" s="37">
        <f t="shared" si="36"/>
        <v>0</v>
      </c>
      <c r="I175" s="37">
        <f t="shared" si="37"/>
        <v>0</v>
      </c>
      <c r="J175" s="37">
        <f t="shared" si="38"/>
        <v>0</v>
      </c>
      <c r="K175" s="37">
        <f t="shared" ca="1" si="30"/>
        <v>1.5797166833386841E-3</v>
      </c>
      <c r="L175" s="37">
        <f t="shared" ca="1" si="39"/>
        <v>2.4955047996185723E-6</v>
      </c>
      <c r="M175" s="37">
        <f t="shared" ca="1" si="31"/>
        <v>57.01970284136857</v>
      </c>
      <c r="N175" s="37">
        <f t="shared" ca="1" si="32"/>
        <v>559.64937708330274</v>
      </c>
      <c r="O175" s="37">
        <f t="shared" ca="1" si="33"/>
        <v>261.61011363463518</v>
      </c>
      <c r="P175" s="26">
        <f t="shared" ca="1" si="40"/>
        <v>-1.5797166833386841E-3</v>
      </c>
    </row>
    <row r="176" spans="3:20">
      <c r="D176" s="81">
        <f t="shared" si="29"/>
        <v>0</v>
      </c>
      <c r="E176" s="81">
        <f t="shared" si="29"/>
        <v>0</v>
      </c>
      <c r="F176" s="37">
        <f t="shared" si="34"/>
        <v>0</v>
      </c>
      <c r="G176" s="37">
        <f t="shared" si="35"/>
        <v>0</v>
      </c>
      <c r="H176" s="37">
        <f t="shared" si="36"/>
        <v>0</v>
      </c>
      <c r="I176" s="37">
        <f t="shared" si="37"/>
        <v>0</v>
      </c>
      <c r="J176" s="37">
        <f t="shared" si="38"/>
        <v>0</v>
      </c>
      <c r="K176" s="37">
        <f t="shared" ca="1" si="30"/>
        <v>1.5797166833386841E-3</v>
      </c>
      <c r="L176" s="37">
        <f t="shared" ca="1" si="39"/>
        <v>2.4955047996185723E-6</v>
      </c>
      <c r="M176" s="37">
        <f t="shared" ca="1" si="31"/>
        <v>57.01970284136857</v>
      </c>
      <c r="N176" s="37">
        <f t="shared" ca="1" si="32"/>
        <v>559.64937708330274</v>
      </c>
      <c r="O176" s="37">
        <f t="shared" ca="1" si="33"/>
        <v>261.61011363463518</v>
      </c>
      <c r="P176" s="26">
        <f t="shared" ca="1" si="40"/>
        <v>-1.5797166833386841E-3</v>
      </c>
    </row>
    <row r="177" spans="4:16">
      <c r="D177" s="81">
        <f t="shared" si="29"/>
        <v>0</v>
      </c>
      <c r="E177" s="81">
        <f t="shared" si="29"/>
        <v>0</v>
      </c>
      <c r="F177" s="37">
        <f t="shared" si="34"/>
        <v>0</v>
      </c>
      <c r="G177" s="37">
        <f t="shared" si="35"/>
        <v>0</v>
      </c>
      <c r="H177" s="37">
        <f t="shared" si="36"/>
        <v>0</v>
      </c>
      <c r="I177" s="37">
        <f t="shared" si="37"/>
        <v>0</v>
      </c>
      <c r="J177" s="37">
        <f t="shared" si="38"/>
        <v>0</v>
      </c>
      <c r="K177" s="37">
        <f t="shared" ca="1" si="30"/>
        <v>1.5797166833386841E-3</v>
      </c>
      <c r="L177" s="37">
        <f t="shared" ca="1" si="39"/>
        <v>2.4955047996185723E-6</v>
      </c>
      <c r="M177" s="37">
        <f t="shared" ca="1" si="31"/>
        <v>57.01970284136857</v>
      </c>
      <c r="N177" s="37">
        <f t="shared" ca="1" si="32"/>
        <v>559.64937708330274</v>
      </c>
      <c r="O177" s="37">
        <f t="shared" ca="1" si="33"/>
        <v>261.61011363463518</v>
      </c>
      <c r="P177" s="26">
        <f t="shared" ca="1" si="40"/>
        <v>-1.5797166833386841E-3</v>
      </c>
    </row>
    <row r="178" spans="4:16">
      <c r="D178" s="81">
        <f t="shared" si="29"/>
        <v>0</v>
      </c>
      <c r="E178" s="81">
        <f t="shared" si="29"/>
        <v>0</v>
      </c>
      <c r="F178" s="37">
        <f t="shared" si="34"/>
        <v>0</v>
      </c>
      <c r="G178" s="37">
        <f t="shared" si="35"/>
        <v>0</v>
      </c>
      <c r="H178" s="37">
        <f t="shared" si="36"/>
        <v>0</v>
      </c>
      <c r="I178" s="37">
        <f t="shared" si="37"/>
        <v>0</v>
      </c>
      <c r="J178" s="37">
        <f t="shared" si="38"/>
        <v>0</v>
      </c>
      <c r="K178" s="37">
        <f t="shared" ca="1" si="30"/>
        <v>1.5797166833386841E-3</v>
      </c>
      <c r="L178" s="37">
        <f t="shared" ca="1" si="39"/>
        <v>2.4955047996185723E-6</v>
      </c>
      <c r="M178" s="37">
        <f t="shared" ca="1" si="31"/>
        <v>57.01970284136857</v>
      </c>
      <c r="N178" s="37">
        <f t="shared" ca="1" si="32"/>
        <v>559.64937708330274</v>
      </c>
      <c r="O178" s="37">
        <f t="shared" ca="1" si="33"/>
        <v>261.61011363463518</v>
      </c>
      <c r="P178" s="26">
        <f t="shared" ca="1" si="40"/>
        <v>-1.5797166833386841E-3</v>
      </c>
    </row>
    <row r="179" spans="4:16">
      <c r="D179" s="81">
        <f t="shared" si="29"/>
        <v>0</v>
      </c>
      <c r="E179" s="81">
        <f t="shared" si="29"/>
        <v>0</v>
      </c>
      <c r="F179" s="37">
        <f t="shared" si="34"/>
        <v>0</v>
      </c>
      <c r="G179" s="37">
        <f t="shared" si="35"/>
        <v>0</v>
      </c>
      <c r="H179" s="37">
        <f t="shared" si="36"/>
        <v>0</v>
      </c>
      <c r="I179" s="37">
        <f t="shared" si="37"/>
        <v>0</v>
      </c>
      <c r="J179" s="37">
        <f t="shared" si="38"/>
        <v>0</v>
      </c>
      <c r="K179" s="37">
        <f t="shared" ca="1" si="30"/>
        <v>1.5797166833386841E-3</v>
      </c>
      <c r="L179" s="37">
        <f t="shared" ca="1" si="39"/>
        <v>2.4955047996185723E-6</v>
      </c>
      <c r="M179" s="37">
        <f t="shared" ca="1" si="31"/>
        <v>57.01970284136857</v>
      </c>
      <c r="N179" s="37">
        <f t="shared" ca="1" si="32"/>
        <v>559.64937708330274</v>
      </c>
      <c r="O179" s="37">
        <f t="shared" ca="1" si="33"/>
        <v>261.61011363463518</v>
      </c>
      <c r="P179" s="26">
        <f t="shared" ca="1" si="40"/>
        <v>-1.5797166833386841E-3</v>
      </c>
    </row>
    <row r="180" spans="4:16">
      <c r="D180" s="81">
        <f t="shared" si="29"/>
        <v>0</v>
      </c>
      <c r="E180" s="81">
        <f t="shared" si="29"/>
        <v>0</v>
      </c>
      <c r="F180" s="37">
        <f t="shared" si="34"/>
        <v>0</v>
      </c>
      <c r="G180" s="37">
        <f t="shared" si="35"/>
        <v>0</v>
      </c>
      <c r="H180" s="37">
        <f t="shared" si="36"/>
        <v>0</v>
      </c>
      <c r="I180" s="37">
        <f t="shared" si="37"/>
        <v>0</v>
      </c>
      <c r="J180" s="37">
        <f t="shared" si="38"/>
        <v>0</v>
      </c>
      <c r="K180" s="37">
        <f t="shared" ca="1" si="30"/>
        <v>1.5797166833386841E-3</v>
      </c>
      <c r="L180" s="37">
        <f t="shared" ca="1" si="39"/>
        <v>2.4955047996185723E-6</v>
      </c>
      <c r="M180" s="37">
        <f t="shared" ca="1" si="31"/>
        <v>57.01970284136857</v>
      </c>
      <c r="N180" s="37">
        <f t="shared" ca="1" si="32"/>
        <v>559.64937708330274</v>
      </c>
      <c r="O180" s="37">
        <f t="shared" ca="1" si="33"/>
        <v>261.61011363463518</v>
      </c>
      <c r="P180" s="26">
        <f t="shared" ca="1" si="40"/>
        <v>-1.5797166833386841E-3</v>
      </c>
    </row>
    <row r="181" spans="4:16">
      <c r="D181" s="81">
        <f t="shared" si="29"/>
        <v>0</v>
      </c>
      <c r="E181" s="81">
        <f t="shared" si="29"/>
        <v>0</v>
      </c>
      <c r="F181" s="37">
        <f t="shared" si="34"/>
        <v>0</v>
      </c>
      <c r="G181" s="37">
        <f t="shared" si="35"/>
        <v>0</v>
      </c>
      <c r="H181" s="37">
        <f t="shared" si="36"/>
        <v>0</v>
      </c>
      <c r="I181" s="37">
        <f t="shared" si="37"/>
        <v>0</v>
      </c>
      <c r="J181" s="37">
        <f t="shared" si="38"/>
        <v>0</v>
      </c>
      <c r="K181" s="37">
        <f t="shared" ca="1" si="30"/>
        <v>1.5797166833386841E-3</v>
      </c>
      <c r="L181" s="37">
        <f t="shared" ca="1" si="39"/>
        <v>2.4955047996185723E-6</v>
      </c>
      <c r="M181" s="37">
        <f t="shared" ca="1" si="31"/>
        <v>57.01970284136857</v>
      </c>
      <c r="N181" s="37">
        <f t="shared" ca="1" si="32"/>
        <v>559.64937708330274</v>
      </c>
      <c r="O181" s="37">
        <f t="shared" ca="1" si="33"/>
        <v>261.61011363463518</v>
      </c>
      <c r="P181" s="26">
        <f t="shared" ca="1" si="40"/>
        <v>-1.5797166833386841E-3</v>
      </c>
    </row>
    <row r="182" spans="4:16">
      <c r="D182" s="81">
        <f t="shared" si="29"/>
        <v>0</v>
      </c>
      <c r="E182" s="81">
        <f t="shared" si="29"/>
        <v>0</v>
      </c>
      <c r="F182" s="37">
        <f t="shared" si="34"/>
        <v>0</v>
      </c>
      <c r="G182" s="37">
        <f t="shared" si="35"/>
        <v>0</v>
      </c>
      <c r="H182" s="37">
        <f t="shared" si="36"/>
        <v>0</v>
      </c>
      <c r="I182" s="37">
        <f t="shared" si="37"/>
        <v>0</v>
      </c>
      <c r="J182" s="37">
        <f t="shared" si="38"/>
        <v>0</v>
      </c>
      <c r="K182" s="37">
        <f t="shared" ca="1" si="30"/>
        <v>1.5797166833386841E-3</v>
      </c>
      <c r="L182" s="37">
        <f t="shared" ca="1" si="39"/>
        <v>2.4955047996185723E-6</v>
      </c>
      <c r="M182" s="37">
        <f t="shared" ca="1" si="31"/>
        <v>57.01970284136857</v>
      </c>
      <c r="N182" s="37">
        <f t="shared" ca="1" si="32"/>
        <v>559.64937708330274</v>
      </c>
      <c r="O182" s="37">
        <f t="shared" ca="1" si="33"/>
        <v>261.61011363463518</v>
      </c>
      <c r="P182" s="26">
        <f t="shared" ca="1" si="40"/>
        <v>-1.5797166833386841E-3</v>
      </c>
    </row>
    <row r="183" spans="4:16">
      <c r="D183" s="81">
        <f t="shared" si="29"/>
        <v>0</v>
      </c>
      <c r="E183" s="81">
        <f t="shared" si="29"/>
        <v>0</v>
      </c>
      <c r="F183" s="37">
        <f t="shared" si="34"/>
        <v>0</v>
      </c>
      <c r="G183" s="37">
        <f t="shared" si="35"/>
        <v>0</v>
      </c>
      <c r="H183" s="37">
        <f t="shared" si="36"/>
        <v>0</v>
      </c>
      <c r="I183" s="37">
        <f t="shared" si="37"/>
        <v>0</v>
      </c>
      <c r="J183" s="37">
        <f t="shared" si="38"/>
        <v>0</v>
      </c>
      <c r="K183" s="37">
        <f t="shared" ca="1" si="30"/>
        <v>1.5797166833386841E-3</v>
      </c>
      <c r="L183" s="37">
        <f t="shared" ca="1" si="39"/>
        <v>2.4955047996185723E-6</v>
      </c>
      <c r="M183" s="37">
        <f t="shared" ca="1" si="31"/>
        <v>57.01970284136857</v>
      </c>
      <c r="N183" s="37">
        <f t="shared" ca="1" si="32"/>
        <v>559.64937708330274</v>
      </c>
      <c r="O183" s="37">
        <f t="shared" ca="1" si="33"/>
        <v>261.61011363463518</v>
      </c>
      <c r="P183" s="26">
        <f t="shared" ca="1" si="40"/>
        <v>-1.5797166833386841E-3</v>
      </c>
    </row>
    <row r="184" spans="4:16">
      <c r="D184" s="81">
        <f t="shared" si="29"/>
        <v>0</v>
      </c>
      <c r="E184" s="81">
        <f t="shared" si="29"/>
        <v>0</v>
      </c>
      <c r="F184" s="37">
        <f t="shared" si="34"/>
        <v>0</v>
      </c>
      <c r="G184" s="37">
        <f t="shared" si="35"/>
        <v>0</v>
      </c>
      <c r="H184" s="37">
        <f t="shared" si="36"/>
        <v>0</v>
      </c>
      <c r="I184" s="37">
        <f t="shared" si="37"/>
        <v>0</v>
      </c>
      <c r="J184" s="37">
        <f t="shared" si="38"/>
        <v>0</v>
      </c>
      <c r="K184" s="37">
        <f t="shared" ca="1" si="30"/>
        <v>1.5797166833386841E-3</v>
      </c>
      <c r="L184" s="37">
        <f t="shared" ca="1" si="39"/>
        <v>2.4955047996185723E-6</v>
      </c>
      <c r="M184" s="37">
        <f t="shared" ca="1" si="31"/>
        <v>57.01970284136857</v>
      </c>
      <c r="N184" s="37">
        <f t="shared" ca="1" si="32"/>
        <v>559.64937708330274</v>
      </c>
      <c r="O184" s="37">
        <f t="shared" ca="1" si="33"/>
        <v>261.61011363463518</v>
      </c>
      <c r="P184" s="26">
        <f t="shared" ca="1" si="40"/>
        <v>-1.5797166833386841E-3</v>
      </c>
    </row>
    <row r="185" spans="4:16">
      <c r="D185" s="81">
        <f t="shared" si="29"/>
        <v>0</v>
      </c>
      <c r="E185" s="81">
        <f t="shared" si="29"/>
        <v>0</v>
      </c>
      <c r="F185" s="37">
        <f t="shared" si="34"/>
        <v>0</v>
      </c>
      <c r="G185" s="37">
        <f t="shared" si="35"/>
        <v>0</v>
      </c>
      <c r="H185" s="37">
        <f t="shared" si="36"/>
        <v>0</v>
      </c>
      <c r="I185" s="37">
        <f t="shared" si="37"/>
        <v>0</v>
      </c>
      <c r="J185" s="37">
        <f t="shared" si="38"/>
        <v>0</v>
      </c>
      <c r="K185" s="37">
        <f t="shared" ca="1" si="30"/>
        <v>1.5797166833386841E-3</v>
      </c>
      <c r="L185" s="37">
        <f t="shared" ca="1" si="39"/>
        <v>2.4955047996185723E-6</v>
      </c>
      <c r="M185" s="37">
        <f t="shared" ca="1" si="31"/>
        <v>57.01970284136857</v>
      </c>
      <c r="N185" s="37">
        <f t="shared" ca="1" si="32"/>
        <v>559.64937708330274</v>
      </c>
      <c r="O185" s="37">
        <f t="shared" ca="1" si="33"/>
        <v>261.61011363463518</v>
      </c>
      <c r="P185" s="26">
        <f t="shared" ca="1" si="40"/>
        <v>-1.5797166833386841E-3</v>
      </c>
    </row>
    <row r="186" spans="4:16">
      <c r="D186" s="81">
        <f t="shared" si="29"/>
        <v>0</v>
      </c>
      <c r="E186" s="81">
        <f t="shared" si="29"/>
        <v>0</v>
      </c>
      <c r="F186" s="37">
        <f t="shared" si="34"/>
        <v>0</v>
      </c>
      <c r="G186" s="37">
        <f t="shared" si="35"/>
        <v>0</v>
      </c>
      <c r="H186" s="37">
        <f t="shared" si="36"/>
        <v>0</v>
      </c>
      <c r="I186" s="37">
        <f t="shared" si="37"/>
        <v>0</v>
      </c>
      <c r="J186" s="37">
        <f t="shared" si="38"/>
        <v>0</v>
      </c>
      <c r="K186" s="37">
        <f t="shared" ca="1" si="30"/>
        <v>1.5797166833386841E-3</v>
      </c>
      <c r="L186" s="37">
        <f t="shared" ca="1" si="39"/>
        <v>2.4955047996185723E-6</v>
      </c>
      <c r="M186" s="37">
        <f t="shared" ca="1" si="31"/>
        <v>57.01970284136857</v>
      </c>
      <c r="N186" s="37">
        <f t="shared" ca="1" si="32"/>
        <v>559.64937708330274</v>
      </c>
      <c r="O186" s="37">
        <f t="shared" ca="1" si="33"/>
        <v>261.61011363463518</v>
      </c>
      <c r="P186" s="26">
        <f t="shared" ca="1" si="40"/>
        <v>-1.5797166833386841E-3</v>
      </c>
    </row>
    <row r="187" spans="4:16">
      <c r="D187" s="81">
        <f t="shared" si="29"/>
        <v>0</v>
      </c>
      <c r="E187" s="81">
        <f t="shared" si="29"/>
        <v>0</v>
      </c>
      <c r="F187" s="37">
        <f t="shared" si="34"/>
        <v>0</v>
      </c>
      <c r="G187" s="37">
        <f t="shared" si="35"/>
        <v>0</v>
      </c>
      <c r="H187" s="37">
        <f t="shared" si="36"/>
        <v>0</v>
      </c>
      <c r="I187" s="37">
        <f t="shared" si="37"/>
        <v>0</v>
      </c>
      <c r="J187" s="37">
        <f t="shared" si="38"/>
        <v>0</v>
      </c>
      <c r="K187" s="37">
        <f t="shared" ca="1" si="30"/>
        <v>1.5797166833386841E-3</v>
      </c>
      <c r="L187" s="37">
        <f t="shared" ca="1" si="39"/>
        <v>2.4955047996185723E-6</v>
      </c>
      <c r="M187" s="37">
        <f t="shared" ca="1" si="31"/>
        <v>57.01970284136857</v>
      </c>
      <c r="N187" s="37">
        <f t="shared" ca="1" si="32"/>
        <v>559.64937708330274</v>
      </c>
      <c r="O187" s="37">
        <f t="shared" ca="1" si="33"/>
        <v>261.61011363463518</v>
      </c>
      <c r="P187" s="26">
        <f t="shared" ca="1" si="40"/>
        <v>-1.5797166833386841E-3</v>
      </c>
    </row>
    <row r="188" spans="4:16">
      <c r="D188" s="81">
        <f t="shared" si="29"/>
        <v>0</v>
      </c>
      <c r="E188" s="81">
        <f t="shared" si="29"/>
        <v>0</v>
      </c>
      <c r="F188" s="37">
        <f t="shared" si="34"/>
        <v>0</v>
      </c>
      <c r="G188" s="37">
        <f t="shared" si="35"/>
        <v>0</v>
      </c>
      <c r="H188" s="37">
        <f t="shared" si="36"/>
        <v>0</v>
      </c>
      <c r="I188" s="37">
        <f t="shared" si="37"/>
        <v>0</v>
      </c>
      <c r="J188" s="37">
        <f t="shared" si="38"/>
        <v>0</v>
      </c>
      <c r="K188" s="37">
        <f t="shared" ca="1" si="30"/>
        <v>1.5797166833386841E-3</v>
      </c>
      <c r="L188" s="37">
        <f t="shared" ca="1" si="39"/>
        <v>2.4955047996185723E-6</v>
      </c>
      <c r="M188" s="37">
        <f t="shared" ca="1" si="31"/>
        <v>57.01970284136857</v>
      </c>
      <c r="N188" s="37">
        <f t="shared" ca="1" si="32"/>
        <v>559.64937708330274</v>
      </c>
      <c r="O188" s="37">
        <f t="shared" ca="1" si="33"/>
        <v>261.61011363463518</v>
      </c>
      <c r="P188" s="26">
        <f t="shared" ca="1" si="40"/>
        <v>-1.5797166833386841E-3</v>
      </c>
    </row>
    <row r="189" spans="4:16">
      <c r="D189" s="81">
        <f t="shared" si="29"/>
        <v>0</v>
      </c>
      <c r="E189" s="81">
        <f t="shared" si="29"/>
        <v>0</v>
      </c>
      <c r="F189" s="37">
        <f t="shared" si="34"/>
        <v>0</v>
      </c>
      <c r="G189" s="37">
        <f t="shared" si="35"/>
        <v>0</v>
      </c>
      <c r="H189" s="37">
        <f t="shared" si="36"/>
        <v>0</v>
      </c>
      <c r="I189" s="37">
        <f t="shared" si="37"/>
        <v>0</v>
      </c>
      <c r="J189" s="37">
        <f t="shared" si="38"/>
        <v>0</v>
      </c>
      <c r="K189" s="37">
        <f t="shared" ca="1" si="30"/>
        <v>1.5797166833386841E-3</v>
      </c>
      <c r="L189" s="37">
        <f t="shared" ca="1" si="39"/>
        <v>2.4955047996185723E-6</v>
      </c>
      <c r="M189" s="37">
        <f t="shared" ca="1" si="31"/>
        <v>57.01970284136857</v>
      </c>
      <c r="N189" s="37">
        <f t="shared" ca="1" si="32"/>
        <v>559.64937708330274</v>
      </c>
      <c r="O189" s="37">
        <f t="shared" ca="1" si="33"/>
        <v>261.61011363463518</v>
      </c>
      <c r="P189" s="26">
        <f t="shared" ca="1" si="40"/>
        <v>-1.5797166833386841E-3</v>
      </c>
    </row>
    <row r="190" spans="4:16">
      <c r="D190" s="81">
        <f t="shared" si="29"/>
        <v>0</v>
      </c>
      <c r="E190" s="81">
        <f t="shared" si="29"/>
        <v>0</v>
      </c>
      <c r="F190" s="37">
        <f t="shared" si="34"/>
        <v>0</v>
      </c>
      <c r="G190" s="37">
        <f t="shared" si="35"/>
        <v>0</v>
      </c>
      <c r="H190" s="37">
        <f t="shared" si="36"/>
        <v>0</v>
      </c>
      <c r="I190" s="37">
        <f t="shared" si="37"/>
        <v>0</v>
      </c>
      <c r="J190" s="37">
        <f t="shared" si="38"/>
        <v>0</v>
      </c>
      <c r="K190" s="37">
        <f t="shared" ca="1" si="30"/>
        <v>1.5797166833386841E-3</v>
      </c>
      <c r="L190" s="37">
        <f t="shared" ca="1" si="39"/>
        <v>2.4955047996185723E-6</v>
      </c>
      <c r="M190" s="37">
        <f t="shared" ca="1" si="31"/>
        <v>57.01970284136857</v>
      </c>
      <c r="N190" s="37">
        <f t="shared" ca="1" si="32"/>
        <v>559.64937708330274</v>
      </c>
      <c r="O190" s="37">
        <f t="shared" ca="1" si="33"/>
        <v>261.61011363463518</v>
      </c>
      <c r="P190" s="26">
        <f t="shared" ca="1" si="40"/>
        <v>-1.5797166833386841E-3</v>
      </c>
    </row>
    <row r="191" spans="4:16">
      <c r="D191" s="81">
        <f t="shared" si="29"/>
        <v>0</v>
      </c>
      <c r="E191" s="81">
        <f t="shared" si="29"/>
        <v>0</v>
      </c>
      <c r="F191" s="37">
        <f t="shared" si="34"/>
        <v>0</v>
      </c>
      <c r="G191" s="37">
        <f t="shared" si="35"/>
        <v>0</v>
      </c>
      <c r="H191" s="37">
        <f t="shared" si="36"/>
        <v>0</v>
      </c>
      <c r="I191" s="37">
        <f t="shared" si="37"/>
        <v>0</v>
      </c>
      <c r="J191" s="37">
        <f t="shared" si="38"/>
        <v>0</v>
      </c>
      <c r="K191" s="37">
        <f t="shared" ca="1" si="30"/>
        <v>1.5797166833386841E-3</v>
      </c>
      <c r="L191" s="37">
        <f t="shared" ca="1" si="39"/>
        <v>2.4955047996185723E-6</v>
      </c>
      <c r="M191" s="37">
        <f t="shared" ca="1" si="31"/>
        <v>57.01970284136857</v>
      </c>
      <c r="N191" s="37">
        <f t="shared" ca="1" si="32"/>
        <v>559.64937708330274</v>
      </c>
      <c r="O191" s="37">
        <f t="shared" ca="1" si="33"/>
        <v>261.61011363463518</v>
      </c>
      <c r="P191" s="26">
        <f t="shared" ca="1" si="40"/>
        <v>-1.5797166833386841E-3</v>
      </c>
    </row>
    <row r="192" spans="4:16">
      <c r="D192" s="81">
        <f t="shared" si="29"/>
        <v>0</v>
      </c>
      <c r="E192" s="81">
        <f t="shared" si="29"/>
        <v>0</v>
      </c>
      <c r="F192" s="37">
        <f t="shared" si="34"/>
        <v>0</v>
      </c>
      <c r="G192" s="37">
        <f t="shared" si="35"/>
        <v>0</v>
      </c>
      <c r="H192" s="37">
        <f t="shared" si="36"/>
        <v>0</v>
      </c>
      <c r="I192" s="37">
        <f t="shared" si="37"/>
        <v>0</v>
      </c>
      <c r="J192" s="37">
        <f t="shared" si="38"/>
        <v>0</v>
      </c>
      <c r="K192" s="37">
        <f t="shared" ca="1" si="30"/>
        <v>1.5797166833386841E-3</v>
      </c>
      <c r="L192" s="37">
        <f t="shared" ca="1" si="39"/>
        <v>2.4955047996185723E-6</v>
      </c>
      <c r="M192" s="37">
        <f t="shared" ca="1" si="31"/>
        <v>57.01970284136857</v>
      </c>
      <c r="N192" s="37">
        <f t="shared" ca="1" si="32"/>
        <v>559.64937708330274</v>
      </c>
      <c r="O192" s="37">
        <f t="shared" ca="1" si="33"/>
        <v>261.61011363463518</v>
      </c>
      <c r="P192" s="26">
        <f t="shared" ca="1" si="40"/>
        <v>-1.5797166833386841E-3</v>
      </c>
    </row>
    <row r="193" spans="4:16">
      <c r="D193" s="81">
        <f t="shared" si="29"/>
        <v>0</v>
      </c>
      <c r="E193" s="81">
        <f t="shared" si="29"/>
        <v>0</v>
      </c>
      <c r="F193" s="37">
        <f t="shared" si="34"/>
        <v>0</v>
      </c>
      <c r="G193" s="37">
        <f t="shared" si="35"/>
        <v>0</v>
      </c>
      <c r="H193" s="37">
        <f t="shared" si="36"/>
        <v>0</v>
      </c>
      <c r="I193" s="37">
        <f t="shared" si="37"/>
        <v>0</v>
      </c>
      <c r="J193" s="37">
        <f t="shared" si="38"/>
        <v>0</v>
      </c>
      <c r="K193" s="37">
        <f t="shared" ca="1" si="30"/>
        <v>1.5797166833386841E-3</v>
      </c>
      <c r="L193" s="37">
        <f t="shared" ca="1" si="39"/>
        <v>2.4955047996185723E-6</v>
      </c>
      <c r="M193" s="37">
        <f t="shared" ca="1" si="31"/>
        <v>57.01970284136857</v>
      </c>
      <c r="N193" s="37">
        <f t="shared" ca="1" si="32"/>
        <v>559.64937708330274</v>
      </c>
      <c r="O193" s="37">
        <f t="shared" ca="1" si="33"/>
        <v>261.61011363463518</v>
      </c>
      <c r="P193" s="26">
        <f t="shared" ca="1" si="40"/>
        <v>-1.5797166833386841E-3</v>
      </c>
    </row>
    <row r="194" spans="4:16">
      <c r="D194" s="81">
        <f t="shared" si="29"/>
        <v>0</v>
      </c>
      <c r="E194" s="81">
        <f t="shared" si="29"/>
        <v>0</v>
      </c>
      <c r="F194" s="37">
        <f t="shared" si="34"/>
        <v>0</v>
      </c>
      <c r="G194" s="37">
        <f t="shared" si="35"/>
        <v>0</v>
      </c>
      <c r="H194" s="37">
        <f t="shared" si="36"/>
        <v>0</v>
      </c>
      <c r="I194" s="37">
        <f t="shared" si="37"/>
        <v>0</v>
      </c>
      <c r="J194" s="37">
        <f t="shared" si="38"/>
        <v>0</v>
      </c>
      <c r="K194" s="37">
        <f t="shared" ca="1" si="30"/>
        <v>1.5797166833386841E-3</v>
      </c>
      <c r="L194" s="37">
        <f t="shared" ca="1" si="39"/>
        <v>2.4955047996185723E-6</v>
      </c>
      <c r="M194" s="37">
        <f t="shared" ca="1" si="31"/>
        <v>57.01970284136857</v>
      </c>
      <c r="N194" s="37">
        <f t="shared" ca="1" si="32"/>
        <v>559.64937708330274</v>
      </c>
      <c r="O194" s="37">
        <f t="shared" ca="1" si="33"/>
        <v>261.61011363463518</v>
      </c>
      <c r="P194" s="26">
        <f t="shared" ca="1" si="40"/>
        <v>-1.5797166833386841E-3</v>
      </c>
    </row>
    <row r="195" spans="4:16">
      <c r="D195" s="81">
        <f t="shared" si="29"/>
        <v>0</v>
      </c>
      <c r="E195" s="81">
        <f t="shared" si="29"/>
        <v>0</v>
      </c>
      <c r="F195" s="37">
        <f t="shared" si="34"/>
        <v>0</v>
      </c>
      <c r="G195" s="37">
        <f t="shared" si="35"/>
        <v>0</v>
      </c>
      <c r="H195" s="37">
        <f t="shared" si="36"/>
        <v>0</v>
      </c>
      <c r="I195" s="37">
        <f t="shared" si="37"/>
        <v>0</v>
      </c>
      <c r="J195" s="37">
        <f t="shared" si="38"/>
        <v>0</v>
      </c>
      <c r="K195" s="37">
        <f t="shared" ca="1" si="30"/>
        <v>1.5797166833386841E-3</v>
      </c>
      <c r="L195" s="37">
        <f t="shared" ca="1" si="39"/>
        <v>2.4955047996185723E-6</v>
      </c>
      <c r="M195" s="37">
        <f t="shared" ca="1" si="31"/>
        <v>57.01970284136857</v>
      </c>
      <c r="N195" s="37">
        <f t="shared" ca="1" si="32"/>
        <v>559.64937708330274</v>
      </c>
      <c r="O195" s="37">
        <f t="shared" ca="1" si="33"/>
        <v>261.61011363463518</v>
      </c>
      <c r="P195" s="26">
        <f t="shared" ca="1" si="40"/>
        <v>-1.5797166833386841E-3</v>
      </c>
    </row>
    <row r="196" spans="4:16">
      <c r="D196" s="81">
        <f t="shared" si="29"/>
        <v>0</v>
      </c>
      <c r="E196" s="81">
        <f t="shared" si="29"/>
        <v>0</v>
      </c>
      <c r="F196" s="37">
        <f t="shared" si="34"/>
        <v>0</v>
      </c>
      <c r="G196" s="37">
        <f t="shared" si="35"/>
        <v>0</v>
      </c>
      <c r="H196" s="37">
        <f t="shared" si="36"/>
        <v>0</v>
      </c>
      <c r="I196" s="37">
        <f t="shared" si="37"/>
        <v>0</v>
      </c>
      <c r="J196" s="37">
        <f t="shared" si="38"/>
        <v>0</v>
      </c>
      <c r="K196" s="37">
        <f t="shared" ca="1" si="30"/>
        <v>1.5797166833386841E-3</v>
      </c>
      <c r="L196" s="37">
        <f t="shared" ca="1" si="39"/>
        <v>2.4955047996185723E-6</v>
      </c>
      <c r="M196" s="37">
        <f t="shared" ca="1" si="31"/>
        <v>57.01970284136857</v>
      </c>
      <c r="N196" s="37">
        <f t="shared" ca="1" si="32"/>
        <v>559.64937708330274</v>
      </c>
      <c r="O196" s="37">
        <f t="shared" ca="1" si="33"/>
        <v>261.61011363463518</v>
      </c>
      <c r="P196" s="26">
        <f t="shared" ca="1" si="40"/>
        <v>-1.5797166833386841E-3</v>
      </c>
    </row>
    <row r="197" spans="4:16">
      <c r="D197" s="81">
        <f t="shared" ref="D197:E212" si="41">A197/A$18</f>
        <v>0</v>
      </c>
      <c r="E197" s="81">
        <f t="shared" si="41"/>
        <v>0</v>
      </c>
      <c r="F197" s="37">
        <f t="shared" si="34"/>
        <v>0</v>
      </c>
      <c r="G197" s="37">
        <f t="shared" si="35"/>
        <v>0</v>
      </c>
      <c r="H197" s="37">
        <f t="shared" si="36"/>
        <v>0</v>
      </c>
      <c r="I197" s="37">
        <f t="shared" si="37"/>
        <v>0</v>
      </c>
      <c r="J197" s="37">
        <f t="shared" si="38"/>
        <v>0</v>
      </c>
      <c r="K197" s="37">
        <f t="shared" ca="1" si="30"/>
        <v>1.5797166833386841E-3</v>
      </c>
      <c r="L197" s="37">
        <f t="shared" ca="1" si="39"/>
        <v>2.4955047996185723E-6</v>
      </c>
      <c r="M197" s="37">
        <f t="shared" ca="1" si="31"/>
        <v>57.01970284136857</v>
      </c>
      <c r="N197" s="37">
        <f t="shared" ca="1" si="32"/>
        <v>559.64937708330274</v>
      </c>
      <c r="O197" s="37">
        <f t="shared" ca="1" si="33"/>
        <v>261.61011363463518</v>
      </c>
      <c r="P197" s="26">
        <f t="shared" ca="1" si="40"/>
        <v>-1.5797166833386841E-3</v>
      </c>
    </row>
    <row r="198" spans="4:16">
      <c r="D198" s="81">
        <f t="shared" si="41"/>
        <v>0</v>
      </c>
      <c r="E198" s="81">
        <f t="shared" si="41"/>
        <v>0</v>
      </c>
      <c r="F198" s="37">
        <f t="shared" si="34"/>
        <v>0</v>
      </c>
      <c r="G198" s="37">
        <f t="shared" si="35"/>
        <v>0</v>
      </c>
      <c r="H198" s="37">
        <f t="shared" si="36"/>
        <v>0</v>
      </c>
      <c r="I198" s="37">
        <f t="shared" si="37"/>
        <v>0</v>
      </c>
      <c r="J198" s="37">
        <f t="shared" si="38"/>
        <v>0</v>
      </c>
      <c r="K198" s="37">
        <f t="shared" ca="1" si="30"/>
        <v>1.5797166833386841E-3</v>
      </c>
      <c r="L198" s="37">
        <f t="shared" ca="1" si="39"/>
        <v>2.4955047996185723E-6</v>
      </c>
      <c r="M198" s="37">
        <f t="shared" ca="1" si="31"/>
        <v>57.01970284136857</v>
      </c>
      <c r="N198" s="37">
        <f t="shared" ca="1" si="32"/>
        <v>559.64937708330274</v>
      </c>
      <c r="O198" s="37">
        <f t="shared" ca="1" si="33"/>
        <v>261.61011363463518</v>
      </c>
      <c r="P198" s="26">
        <f t="shared" ca="1" si="40"/>
        <v>-1.5797166833386841E-3</v>
      </c>
    </row>
    <row r="199" spans="4:16">
      <c r="D199" s="81">
        <f t="shared" si="41"/>
        <v>0</v>
      </c>
      <c r="E199" s="81">
        <f t="shared" si="41"/>
        <v>0</v>
      </c>
      <c r="F199" s="37">
        <f t="shared" si="34"/>
        <v>0</v>
      </c>
      <c r="G199" s="37">
        <f t="shared" si="35"/>
        <v>0</v>
      </c>
      <c r="H199" s="37">
        <f t="shared" si="36"/>
        <v>0</v>
      </c>
      <c r="I199" s="37">
        <f t="shared" si="37"/>
        <v>0</v>
      </c>
      <c r="J199" s="37">
        <f t="shared" si="38"/>
        <v>0</v>
      </c>
      <c r="K199" s="37">
        <f t="shared" ca="1" si="30"/>
        <v>1.5797166833386841E-3</v>
      </c>
      <c r="L199" s="37">
        <f t="shared" ca="1" si="39"/>
        <v>2.4955047996185723E-6</v>
      </c>
      <c r="M199" s="37">
        <f t="shared" ca="1" si="31"/>
        <v>57.01970284136857</v>
      </c>
      <c r="N199" s="37">
        <f t="shared" ca="1" si="32"/>
        <v>559.64937708330274</v>
      </c>
      <c r="O199" s="37">
        <f t="shared" ca="1" si="33"/>
        <v>261.61011363463518</v>
      </c>
      <c r="P199" s="26">
        <f t="shared" ca="1" si="40"/>
        <v>-1.5797166833386841E-3</v>
      </c>
    </row>
    <row r="200" spans="4:16">
      <c r="D200" s="81">
        <f t="shared" si="41"/>
        <v>0</v>
      </c>
      <c r="E200" s="81">
        <f t="shared" si="41"/>
        <v>0</v>
      </c>
      <c r="F200" s="37">
        <f t="shared" si="34"/>
        <v>0</v>
      </c>
      <c r="G200" s="37">
        <f t="shared" si="35"/>
        <v>0</v>
      </c>
      <c r="H200" s="37">
        <f t="shared" si="36"/>
        <v>0</v>
      </c>
      <c r="I200" s="37">
        <f t="shared" si="37"/>
        <v>0</v>
      </c>
      <c r="J200" s="37">
        <f t="shared" si="38"/>
        <v>0</v>
      </c>
      <c r="K200" s="37">
        <f t="shared" ca="1" si="30"/>
        <v>1.5797166833386841E-3</v>
      </c>
      <c r="L200" s="37">
        <f t="shared" ca="1" si="39"/>
        <v>2.4955047996185723E-6</v>
      </c>
      <c r="M200" s="37">
        <f t="shared" ca="1" si="31"/>
        <v>57.01970284136857</v>
      </c>
      <c r="N200" s="37">
        <f t="shared" ca="1" si="32"/>
        <v>559.64937708330274</v>
      </c>
      <c r="O200" s="37">
        <f t="shared" ca="1" si="33"/>
        <v>261.61011363463518</v>
      </c>
      <c r="P200" s="26">
        <f t="shared" ca="1" si="40"/>
        <v>-1.5797166833386841E-3</v>
      </c>
    </row>
    <row r="201" spans="4:16">
      <c r="D201" s="81">
        <f t="shared" si="41"/>
        <v>0</v>
      </c>
      <c r="E201" s="81">
        <f t="shared" si="41"/>
        <v>0</v>
      </c>
      <c r="F201" s="37">
        <f t="shared" si="34"/>
        <v>0</v>
      </c>
      <c r="G201" s="37">
        <f t="shared" si="35"/>
        <v>0</v>
      </c>
      <c r="H201" s="37">
        <f t="shared" si="36"/>
        <v>0</v>
      </c>
      <c r="I201" s="37">
        <f t="shared" si="37"/>
        <v>0</v>
      </c>
      <c r="J201" s="37">
        <f t="shared" si="38"/>
        <v>0</v>
      </c>
      <c r="K201" s="37">
        <f t="shared" ca="1" si="30"/>
        <v>1.5797166833386841E-3</v>
      </c>
      <c r="L201" s="37">
        <f t="shared" ca="1" si="39"/>
        <v>2.4955047996185723E-6</v>
      </c>
      <c r="M201" s="37">
        <f t="shared" ca="1" si="31"/>
        <v>57.01970284136857</v>
      </c>
      <c r="N201" s="37">
        <f t="shared" ca="1" si="32"/>
        <v>559.64937708330274</v>
      </c>
      <c r="O201" s="37">
        <f t="shared" ca="1" si="33"/>
        <v>261.61011363463518</v>
      </c>
      <c r="P201" s="26">
        <f t="shared" ca="1" si="40"/>
        <v>-1.5797166833386841E-3</v>
      </c>
    </row>
    <row r="202" spans="4:16">
      <c r="D202" s="81">
        <f t="shared" si="41"/>
        <v>0</v>
      </c>
      <c r="E202" s="81">
        <f t="shared" si="41"/>
        <v>0</v>
      </c>
      <c r="F202" s="37">
        <f t="shared" si="34"/>
        <v>0</v>
      </c>
      <c r="G202" s="37">
        <f t="shared" si="35"/>
        <v>0</v>
      </c>
      <c r="H202" s="37">
        <f t="shared" si="36"/>
        <v>0</v>
      </c>
      <c r="I202" s="37">
        <f t="shared" si="37"/>
        <v>0</v>
      </c>
      <c r="J202" s="37">
        <f t="shared" si="38"/>
        <v>0</v>
      </c>
      <c r="K202" s="37">
        <f t="shared" ca="1" si="30"/>
        <v>1.5797166833386841E-3</v>
      </c>
      <c r="L202" s="37">
        <f t="shared" ca="1" si="39"/>
        <v>2.4955047996185723E-6</v>
      </c>
      <c r="M202" s="37">
        <f t="shared" ca="1" si="31"/>
        <v>57.01970284136857</v>
      </c>
      <c r="N202" s="37">
        <f t="shared" ca="1" si="32"/>
        <v>559.64937708330274</v>
      </c>
      <c r="O202" s="37">
        <f t="shared" ca="1" si="33"/>
        <v>261.61011363463518</v>
      </c>
      <c r="P202" s="26">
        <f t="shared" ca="1" si="40"/>
        <v>-1.5797166833386841E-3</v>
      </c>
    </row>
    <row r="203" spans="4:16">
      <c r="D203" s="81">
        <f t="shared" si="41"/>
        <v>0</v>
      </c>
      <c r="E203" s="81">
        <f t="shared" si="41"/>
        <v>0</v>
      </c>
      <c r="F203" s="37">
        <f t="shared" si="34"/>
        <v>0</v>
      </c>
      <c r="G203" s="37">
        <f t="shared" si="35"/>
        <v>0</v>
      </c>
      <c r="H203" s="37">
        <f t="shared" si="36"/>
        <v>0</v>
      </c>
      <c r="I203" s="37">
        <f t="shared" si="37"/>
        <v>0</v>
      </c>
      <c r="J203" s="37">
        <f t="shared" si="38"/>
        <v>0</v>
      </c>
      <c r="K203" s="37">
        <f t="shared" ca="1" si="30"/>
        <v>1.5797166833386841E-3</v>
      </c>
      <c r="L203" s="37">
        <f t="shared" ca="1" si="39"/>
        <v>2.4955047996185723E-6</v>
      </c>
      <c r="M203" s="37">
        <f t="shared" ca="1" si="31"/>
        <v>57.01970284136857</v>
      </c>
      <c r="N203" s="37">
        <f t="shared" ca="1" si="32"/>
        <v>559.64937708330274</v>
      </c>
      <c r="O203" s="37">
        <f t="shared" ca="1" si="33"/>
        <v>261.61011363463518</v>
      </c>
      <c r="P203" s="26">
        <f t="shared" ca="1" si="40"/>
        <v>-1.5797166833386841E-3</v>
      </c>
    </row>
    <row r="204" spans="4:16">
      <c r="D204" s="81">
        <f t="shared" si="41"/>
        <v>0</v>
      </c>
      <c r="E204" s="81">
        <f t="shared" si="41"/>
        <v>0</v>
      </c>
      <c r="F204" s="37">
        <f t="shared" si="34"/>
        <v>0</v>
      </c>
      <c r="G204" s="37">
        <f t="shared" si="35"/>
        <v>0</v>
      </c>
      <c r="H204" s="37">
        <f t="shared" si="36"/>
        <v>0</v>
      </c>
      <c r="I204" s="37">
        <f t="shared" si="37"/>
        <v>0</v>
      </c>
      <c r="J204" s="37">
        <f t="shared" si="38"/>
        <v>0</v>
      </c>
      <c r="K204" s="37">
        <f t="shared" ca="1" si="30"/>
        <v>1.5797166833386841E-3</v>
      </c>
      <c r="L204" s="37">
        <f t="shared" ca="1" si="39"/>
        <v>2.4955047996185723E-6</v>
      </c>
      <c r="M204" s="37">
        <f t="shared" ca="1" si="31"/>
        <v>57.01970284136857</v>
      </c>
      <c r="N204" s="37">
        <f t="shared" ca="1" si="32"/>
        <v>559.64937708330274</v>
      </c>
      <c r="O204" s="37">
        <f t="shared" ca="1" si="33"/>
        <v>261.61011363463518</v>
      </c>
      <c r="P204" s="26">
        <f t="shared" ca="1" si="40"/>
        <v>-1.5797166833386841E-3</v>
      </c>
    </row>
    <row r="205" spans="4:16">
      <c r="D205" s="81">
        <f t="shared" si="41"/>
        <v>0</v>
      </c>
      <c r="E205" s="81">
        <f t="shared" si="41"/>
        <v>0</v>
      </c>
      <c r="F205" s="37">
        <f t="shared" si="34"/>
        <v>0</v>
      </c>
      <c r="G205" s="37">
        <f t="shared" si="35"/>
        <v>0</v>
      </c>
      <c r="H205" s="37">
        <f t="shared" si="36"/>
        <v>0</v>
      </c>
      <c r="I205" s="37">
        <f t="shared" si="37"/>
        <v>0</v>
      </c>
      <c r="J205" s="37">
        <f t="shared" si="38"/>
        <v>0</v>
      </c>
      <c r="K205" s="37">
        <f t="shared" ca="1" si="30"/>
        <v>1.5797166833386841E-3</v>
      </c>
      <c r="L205" s="37">
        <f t="shared" ca="1" si="39"/>
        <v>2.4955047996185723E-6</v>
      </c>
      <c r="M205" s="37">
        <f t="shared" ca="1" si="31"/>
        <v>57.01970284136857</v>
      </c>
      <c r="N205" s="37">
        <f t="shared" ca="1" si="32"/>
        <v>559.64937708330274</v>
      </c>
      <c r="O205" s="37">
        <f t="shared" ca="1" si="33"/>
        <v>261.61011363463518</v>
      </c>
      <c r="P205" s="26">
        <f t="shared" ca="1" si="40"/>
        <v>-1.5797166833386841E-3</v>
      </c>
    </row>
    <row r="206" spans="4:16">
      <c r="D206" s="81">
        <f t="shared" si="41"/>
        <v>0</v>
      </c>
      <c r="E206" s="81">
        <f t="shared" si="41"/>
        <v>0</v>
      </c>
      <c r="F206" s="37">
        <f t="shared" si="34"/>
        <v>0</v>
      </c>
      <c r="G206" s="37">
        <f t="shared" si="35"/>
        <v>0</v>
      </c>
      <c r="H206" s="37">
        <f t="shared" si="36"/>
        <v>0</v>
      </c>
      <c r="I206" s="37">
        <f t="shared" si="37"/>
        <v>0</v>
      </c>
      <c r="J206" s="37">
        <f t="shared" si="38"/>
        <v>0</v>
      </c>
      <c r="K206" s="37">
        <f t="shared" ca="1" si="30"/>
        <v>1.5797166833386841E-3</v>
      </c>
      <c r="L206" s="37">
        <f t="shared" ca="1" si="39"/>
        <v>2.4955047996185723E-6</v>
      </c>
      <c r="M206" s="37">
        <f t="shared" ca="1" si="31"/>
        <v>57.01970284136857</v>
      </c>
      <c r="N206" s="37">
        <f t="shared" ca="1" si="32"/>
        <v>559.64937708330274</v>
      </c>
      <c r="O206" s="37">
        <f t="shared" ca="1" si="33"/>
        <v>261.61011363463518</v>
      </c>
      <c r="P206" s="26">
        <f t="shared" ca="1" si="40"/>
        <v>-1.5797166833386841E-3</v>
      </c>
    </row>
    <row r="207" spans="4:16">
      <c r="D207" s="81">
        <f t="shared" si="41"/>
        <v>0</v>
      </c>
      <c r="E207" s="81">
        <f t="shared" si="41"/>
        <v>0</v>
      </c>
      <c r="F207" s="37">
        <f t="shared" si="34"/>
        <v>0</v>
      </c>
      <c r="G207" s="37">
        <f t="shared" si="35"/>
        <v>0</v>
      </c>
      <c r="H207" s="37">
        <f t="shared" si="36"/>
        <v>0</v>
      </c>
      <c r="I207" s="37">
        <f t="shared" si="37"/>
        <v>0</v>
      </c>
      <c r="J207" s="37">
        <f t="shared" si="38"/>
        <v>0</v>
      </c>
      <c r="K207" s="37">
        <f t="shared" ca="1" si="30"/>
        <v>1.5797166833386841E-3</v>
      </c>
      <c r="L207" s="37">
        <f t="shared" ca="1" si="39"/>
        <v>2.4955047996185723E-6</v>
      </c>
      <c r="M207" s="37">
        <f t="shared" ca="1" si="31"/>
        <v>57.01970284136857</v>
      </c>
      <c r="N207" s="37">
        <f t="shared" ca="1" si="32"/>
        <v>559.64937708330274</v>
      </c>
      <c r="O207" s="37">
        <f t="shared" ca="1" si="33"/>
        <v>261.61011363463518</v>
      </c>
      <c r="P207" s="26">
        <f t="shared" ca="1" si="40"/>
        <v>-1.5797166833386841E-3</v>
      </c>
    </row>
    <row r="208" spans="4:16">
      <c r="D208" s="81">
        <f t="shared" si="41"/>
        <v>0</v>
      </c>
      <c r="E208" s="81">
        <f t="shared" si="41"/>
        <v>0</v>
      </c>
      <c r="F208" s="37">
        <f t="shared" si="34"/>
        <v>0</v>
      </c>
      <c r="G208" s="37">
        <f t="shared" si="35"/>
        <v>0</v>
      </c>
      <c r="H208" s="37">
        <f t="shared" si="36"/>
        <v>0</v>
      </c>
      <c r="I208" s="37">
        <f t="shared" si="37"/>
        <v>0</v>
      </c>
      <c r="J208" s="37">
        <f t="shared" si="38"/>
        <v>0</v>
      </c>
      <c r="K208" s="37">
        <f t="shared" ca="1" si="30"/>
        <v>1.5797166833386841E-3</v>
      </c>
      <c r="L208" s="37">
        <f t="shared" ca="1" si="39"/>
        <v>2.4955047996185723E-6</v>
      </c>
      <c r="M208" s="37">
        <f t="shared" ca="1" si="31"/>
        <v>57.01970284136857</v>
      </c>
      <c r="N208" s="37">
        <f t="shared" ca="1" si="32"/>
        <v>559.64937708330274</v>
      </c>
      <c r="O208" s="37">
        <f t="shared" ca="1" si="33"/>
        <v>261.61011363463518</v>
      </c>
      <c r="P208" s="26">
        <f t="shared" ca="1" si="40"/>
        <v>-1.5797166833386841E-3</v>
      </c>
    </row>
    <row r="209" spans="4:16">
      <c r="D209" s="81">
        <f t="shared" si="41"/>
        <v>0</v>
      </c>
      <c r="E209" s="81">
        <f t="shared" si="41"/>
        <v>0</v>
      </c>
      <c r="F209" s="37">
        <f t="shared" si="34"/>
        <v>0</v>
      </c>
      <c r="G209" s="37">
        <f t="shared" si="35"/>
        <v>0</v>
      </c>
      <c r="H209" s="37">
        <f t="shared" si="36"/>
        <v>0</v>
      </c>
      <c r="I209" s="37">
        <f t="shared" si="37"/>
        <v>0</v>
      </c>
      <c r="J209" s="37">
        <f t="shared" si="38"/>
        <v>0</v>
      </c>
      <c r="K209" s="37">
        <f t="shared" ca="1" si="30"/>
        <v>1.5797166833386841E-3</v>
      </c>
      <c r="L209" s="37">
        <f t="shared" ca="1" si="39"/>
        <v>2.4955047996185723E-6</v>
      </c>
      <c r="M209" s="37">
        <f t="shared" ca="1" si="31"/>
        <v>57.01970284136857</v>
      </c>
      <c r="N209" s="37">
        <f t="shared" ca="1" si="32"/>
        <v>559.64937708330274</v>
      </c>
      <c r="O209" s="37">
        <f t="shared" ca="1" si="33"/>
        <v>261.61011363463518</v>
      </c>
      <c r="P209" s="26">
        <f t="shared" ca="1" si="40"/>
        <v>-1.5797166833386841E-3</v>
      </c>
    </row>
    <row r="210" spans="4:16">
      <c r="D210" s="81">
        <f t="shared" si="41"/>
        <v>0</v>
      </c>
      <c r="E210" s="81">
        <f t="shared" si="41"/>
        <v>0</v>
      </c>
      <c r="F210" s="37">
        <f t="shared" si="34"/>
        <v>0</v>
      </c>
      <c r="G210" s="37">
        <f t="shared" si="35"/>
        <v>0</v>
      </c>
      <c r="H210" s="37">
        <f t="shared" si="36"/>
        <v>0</v>
      </c>
      <c r="I210" s="37">
        <f t="shared" si="37"/>
        <v>0</v>
      </c>
      <c r="J210" s="37">
        <f t="shared" si="38"/>
        <v>0</v>
      </c>
      <c r="K210" s="37">
        <f t="shared" ca="1" si="30"/>
        <v>1.5797166833386841E-3</v>
      </c>
      <c r="L210" s="37">
        <f t="shared" ca="1" si="39"/>
        <v>2.4955047996185723E-6</v>
      </c>
      <c r="M210" s="37">
        <f t="shared" ca="1" si="31"/>
        <v>57.01970284136857</v>
      </c>
      <c r="N210" s="37">
        <f t="shared" ca="1" si="32"/>
        <v>559.64937708330274</v>
      </c>
      <c r="O210" s="37">
        <f t="shared" ca="1" si="33"/>
        <v>261.61011363463518</v>
      </c>
      <c r="P210" s="26">
        <f t="shared" ca="1" si="40"/>
        <v>-1.5797166833386841E-3</v>
      </c>
    </row>
    <row r="211" spans="4:16">
      <c r="D211" s="81">
        <f t="shared" si="41"/>
        <v>0</v>
      </c>
      <c r="E211" s="81">
        <f t="shared" si="41"/>
        <v>0</v>
      </c>
      <c r="F211" s="37">
        <f t="shared" si="34"/>
        <v>0</v>
      </c>
      <c r="G211" s="37">
        <f t="shared" si="35"/>
        <v>0</v>
      </c>
      <c r="H211" s="37">
        <f t="shared" si="36"/>
        <v>0</v>
      </c>
      <c r="I211" s="37">
        <f t="shared" si="37"/>
        <v>0</v>
      </c>
      <c r="J211" s="37">
        <f t="shared" si="38"/>
        <v>0</v>
      </c>
      <c r="K211" s="37">
        <f t="shared" ca="1" si="30"/>
        <v>1.5797166833386841E-3</v>
      </c>
      <c r="L211" s="37">
        <f t="shared" ca="1" si="39"/>
        <v>2.4955047996185723E-6</v>
      </c>
      <c r="M211" s="37">
        <f t="shared" ca="1" si="31"/>
        <v>57.01970284136857</v>
      </c>
      <c r="N211" s="37">
        <f t="shared" ca="1" si="32"/>
        <v>559.64937708330274</v>
      </c>
      <c r="O211" s="37">
        <f t="shared" ca="1" si="33"/>
        <v>261.61011363463518</v>
      </c>
      <c r="P211" s="26">
        <f t="shared" ca="1" si="40"/>
        <v>-1.5797166833386841E-3</v>
      </c>
    </row>
    <row r="212" spans="4:16">
      <c r="D212" s="81">
        <f t="shared" si="41"/>
        <v>0</v>
      </c>
      <c r="E212" s="81">
        <f t="shared" si="41"/>
        <v>0</v>
      </c>
      <c r="F212" s="37">
        <f t="shared" si="34"/>
        <v>0</v>
      </c>
      <c r="G212" s="37">
        <f t="shared" si="35"/>
        <v>0</v>
      </c>
      <c r="H212" s="37">
        <f t="shared" si="36"/>
        <v>0</v>
      </c>
      <c r="I212" s="37">
        <f t="shared" si="37"/>
        <v>0</v>
      </c>
      <c r="J212" s="37">
        <f t="shared" si="38"/>
        <v>0</v>
      </c>
      <c r="K212" s="37">
        <f t="shared" ca="1" si="30"/>
        <v>1.5797166833386841E-3</v>
      </c>
      <c r="L212" s="37">
        <f t="shared" ca="1" si="39"/>
        <v>2.4955047996185723E-6</v>
      </c>
      <c r="M212" s="37">
        <f t="shared" ca="1" si="31"/>
        <v>57.01970284136857</v>
      </c>
      <c r="N212" s="37">
        <f t="shared" ca="1" si="32"/>
        <v>559.64937708330274</v>
      </c>
      <c r="O212" s="37">
        <f t="shared" ca="1" si="33"/>
        <v>261.61011363463518</v>
      </c>
      <c r="P212" s="26">
        <f t="shared" ca="1" si="40"/>
        <v>-1.5797166833386841E-3</v>
      </c>
    </row>
    <row r="213" spans="4:16">
      <c r="D213" s="81">
        <f t="shared" ref="D213:E276" si="42">A213/A$18</f>
        <v>0</v>
      </c>
      <c r="E213" s="81">
        <f t="shared" si="42"/>
        <v>0</v>
      </c>
      <c r="F213" s="37">
        <f t="shared" si="34"/>
        <v>0</v>
      </c>
      <c r="G213" s="37">
        <f t="shared" si="35"/>
        <v>0</v>
      </c>
      <c r="H213" s="37">
        <f t="shared" si="36"/>
        <v>0</v>
      </c>
      <c r="I213" s="37">
        <f t="shared" si="37"/>
        <v>0</v>
      </c>
      <c r="J213" s="37">
        <f t="shared" si="38"/>
        <v>0</v>
      </c>
      <c r="K213" s="37">
        <f t="shared" ref="K213:K276" ca="1" si="43">+E$4+E$5*D213+E$6*D213^2</f>
        <v>1.5797166833386841E-3</v>
      </c>
      <c r="L213" s="37">
        <f t="shared" ca="1" si="39"/>
        <v>2.4955047996185723E-6</v>
      </c>
      <c r="M213" s="37">
        <f t="shared" ref="M213:M276" ca="1" si="44">(M$1-M$2*D213+M$3*F213)^2</f>
        <v>57.01970284136857</v>
      </c>
      <c r="N213" s="37">
        <f t="shared" ref="N213:N276" ca="1" si="45">(-M$2+M$4*D213-M$5*F213)^2</f>
        <v>559.64937708330274</v>
      </c>
      <c r="O213" s="37">
        <f t="shared" ref="O213:O276" ca="1" si="46">+(M$3-D213*M$5+F213*M$6)^2</f>
        <v>261.61011363463518</v>
      </c>
      <c r="P213" s="26">
        <f t="shared" ca="1" si="40"/>
        <v>-1.5797166833386841E-3</v>
      </c>
    </row>
    <row r="214" spans="4:16">
      <c r="D214" s="81">
        <f t="shared" si="42"/>
        <v>0</v>
      </c>
      <c r="E214" s="81">
        <f t="shared" si="42"/>
        <v>0</v>
      </c>
      <c r="F214" s="37">
        <f t="shared" ref="F214:F277" si="47">D214*D214</f>
        <v>0</v>
      </c>
      <c r="G214" s="37">
        <f t="shared" ref="G214:G277" si="48">D214*F214</f>
        <v>0</v>
      </c>
      <c r="H214" s="37">
        <f t="shared" ref="H214:H277" si="49">F214*F214</f>
        <v>0</v>
      </c>
      <c r="I214" s="37">
        <f t="shared" ref="I214:I277" si="50">E214*D214</f>
        <v>0</v>
      </c>
      <c r="J214" s="37">
        <f t="shared" ref="J214:J277" si="51">I214*D214</f>
        <v>0</v>
      </c>
      <c r="K214" s="37">
        <f t="shared" ca="1" si="43"/>
        <v>1.5797166833386841E-3</v>
      </c>
      <c r="L214" s="37">
        <f t="shared" ref="L214:L277" ca="1" si="52">+(K214-E214)^2</f>
        <v>2.4955047996185723E-6</v>
      </c>
      <c r="M214" s="37">
        <f t="shared" ca="1" si="44"/>
        <v>57.01970284136857</v>
      </c>
      <c r="N214" s="37">
        <f t="shared" ca="1" si="45"/>
        <v>559.64937708330274</v>
      </c>
      <c r="O214" s="37">
        <f t="shared" ca="1" si="46"/>
        <v>261.61011363463518</v>
      </c>
      <c r="P214" s="26">
        <f t="shared" ref="P214:P277" ca="1" si="53">+E214-K214</f>
        <v>-1.5797166833386841E-3</v>
      </c>
    </row>
    <row r="215" spans="4:16">
      <c r="D215" s="81">
        <f t="shared" si="42"/>
        <v>0</v>
      </c>
      <c r="E215" s="81">
        <f t="shared" si="42"/>
        <v>0</v>
      </c>
      <c r="F215" s="37">
        <f t="shared" si="47"/>
        <v>0</v>
      </c>
      <c r="G215" s="37">
        <f t="shared" si="48"/>
        <v>0</v>
      </c>
      <c r="H215" s="37">
        <f t="shared" si="49"/>
        <v>0</v>
      </c>
      <c r="I215" s="37">
        <f t="shared" si="50"/>
        <v>0</v>
      </c>
      <c r="J215" s="37">
        <f t="shared" si="51"/>
        <v>0</v>
      </c>
      <c r="K215" s="37">
        <f t="shared" ca="1" si="43"/>
        <v>1.5797166833386841E-3</v>
      </c>
      <c r="L215" s="37">
        <f t="shared" ca="1" si="52"/>
        <v>2.4955047996185723E-6</v>
      </c>
      <c r="M215" s="37">
        <f t="shared" ca="1" si="44"/>
        <v>57.01970284136857</v>
      </c>
      <c r="N215" s="37">
        <f t="shared" ca="1" si="45"/>
        <v>559.64937708330274</v>
      </c>
      <c r="O215" s="37">
        <f t="shared" ca="1" si="46"/>
        <v>261.61011363463518</v>
      </c>
      <c r="P215" s="26">
        <f t="shared" ca="1" si="53"/>
        <v>-1.5797166833386841E-3</v>
      </c>
    </row>
    <row r="216" spans="4:16">
      <c r="D216" s="81">
        <f t="shared" si="42"/>
        <v>0</v>
      </c>
      <c r="E216" s="81">
        <f t="shared" si="42"/>
        <v>0</v>
      </c>
      <c r="F216" s="37">
        <f t="shared" si="47"/>
        <v>0</v>
      </c>
      <c r="G216" s="37">
        <f t="shared" si="48"/>
        <v>0</v>
      </c>
      <c r="H216" s="37">
        <f t="shared" si="49"/>
        <v>0</v>
      </c>
      <c r="I216" s="37">
        <f t="shared" si="50"/>
        <v>0</v>
      </c>
      <c r="J216" s="37">
        <f t="shared" si="51"/>
        <v>0</v>
      </c>
      <c r="K216" s="37">
        <f t="shared" ca="1" si="43"/>
        <v>1.5797166833386841E-3</v>
      </c>
      <c r="L216" s="37">
        <f t="shared" ca="1" si="52"/>
        <v>2.4955047996185723E-6</v>
      </c>
      <c r="M216" s="37">
        <f t="shared" ca="1" si="44"/>
        <v>57.01970284136857</v>
      </c>
      <c r="N216" s="37">
        <f t="shared" ca="1" si="45"/>
        <v>559.64937708330274</v>
      </c>
      <c r="O216" s="37">
        <f t="shared" ca="1" si="46"/>
        <v>261.61011363463518</v>
      </c>
      <c r="P216" s="26">
        <f t="shared" ca="1" si="53"/>
        <v>-1.5797166833386841E-3</v>
      </c>
    </row>
    <row r="217" spans="4:16">
      <c r="D217" s="81">
        <f t="shared" si="42"/>
        <v>0</v>
      </c>
      <c r="E217" s="81">
        <f t="shared" si="42"/>
        <v>0</v>
      </c>
      <c r="F217" s="37">
        <f t="shared" si="47"/>
        <v>0</v>
      </c>
      <c r="G217" s="37">
        <f t="shared" si="48"/>
        <v>0</v>
      </c>
      <c r="H217" s="37">
        <f t="shared" si="49"/>
        <v>0</v>
      </c>
      <c r="I217" s="37">
        <f t="shared" si="50"/>
        <v>0</v>
      </c>
      <c r="J217" s="37">
        <f t="shared" si="51"/>
        <v>0</v>
      </c>
      <c r="K217" s="37">
        <f t="shared" ca="1" si="43"/>
        <v>1.5797166833386841E-3</v>
      </c>
      <c r="L217" s="37">
        <f t="shared" ca="1" si="52"/>
        <v>2.4955047996185723E-6</v>
      </c>
      <c r="M217" s="37">
        <f t="shared" ca="1" si="44"/>
        <v>57.01970284136857</v>
      </c>
      <c r="N217" s="37">
        <f t="shared" ca="1" si="45"/>
        <v>559.64937708330274</v>
      </c>
      <c r="O217" s="37">
        <f t="shared" ca="1" si="46"/>
        <v>261.61011363463518</v>
      </c>
      <c r="P217" s="26">
        <f t="shared" ca="1" si="53"/>
        <v>-1.5797166833386841E-3</v>
      </c>
    </row>
    <row r="218" spans="4:16">
      <c r="D218" s="81">
        <f t="shared" si="42"/>
        <v>0</v>
      </c>
      <c r="E218" s="81">
        <f t="shared" si="42"/>
        <v>0</v>
      </c>
      <c r="F218" s="37">
        <f t="shared" si="47"/>
        <v>0</v>
      </c>
      <c r="G218" s="37">
        <f t="shared" si="48"/>
        <v>0</v>
      </c>
      <c r="H218" s="37">
        <f t="shared" si="49"/>
        <v>0</v>
      </c>
      <c r="I218" s="37">
        <f t="shared" si="50"/>
        <v>0</v>
      </c>
      <c r="J218" s="37">
        <f t="shared" si="51"/>
        <v>0</v>
      </c>
      <c r="K218" s="37">
        <f t="shared" ca="1" si="43"/>
        <v>1.5797166833386841E-3</v>
      </c>
      <c r="L218" s="37">
        <f t="shared" ca="1" si="52"/>
        <v>2.4955047996185723E-6</v>
      </c>
      <c r="M218" s="37">
        <f t="shared" ca="1" si="44"/>
        <v>57.01970284136857</v>
      </c>
      <c r="N218" s="37">
        <f t="shared" ca="1" si="45"/>
        <v>559.64937708330274</v>
      </c>
      <c r="O218" s="37">
        <f t="shared" ca="1" si="46"/>
        <v>261.61011363463518</v>
      </c>
      <c r="P218" s="26">
        <f t="shared" ca="1" si="53"/>
        <v>-1.5797166833386841E-3</v>
      </c>
    </row>
    <row r="219" spans="4:16">
      <c r="D219" s="81">
        <f t="shared" si="42"/>
        <v>0</v>
      </c>
      <c r="E219" s="81">
        <f t="shared" si="42"/>
        <v>0</v>
      </c>
      <c r="F219" s="37">
        <f t="shared" si="47"/>
        <v>0</v>
      </c>
      <c r="G219" s="37">
        <f t="shared" si="48"/>
        <v>0</v>
      </c>
      <c r="H219" s="37">
        <f t="shared" si="49"/>
        <v>0</v>
      </c>
      <c r="I219" s="37">
        <f t="shared" si="50"/>
        <v>0</v>
      </c>
      <c r="J219" s="37">
        <f t="shared" si="51"/>
        <v>0</v>
      </c>
      <c r="K219" s="37">
        <f t="shared" ca="1" si="43"/>
        <v>1.5797166833386841E-3</v>
      </c>
      <c r="L219" s="37">
        <f t="shared" ca="1" si="52"/>
        <v>2.4955047996185723E-6</v>
      </c>
      <c r="M219" s="37">
        <f t="shared" ca="1" si="44"/>
        <v>57.01970284136857</v>
      </c>
      <c r="N219" s="37">
        <f t="shared" ca="1" si="45"/>
        <v>559.64937708330274</v>
      </c>
      <c r="O219" s="37">
        <f t="shared" ca="1" si="46"/>
        <v>261.61011363463518</v>
      </c>
      <c r="P219" s="26">
        <f t="shared" ca="1" si="53"/>
        <v>-1.5797166833386841E-3</v>
      </c>
    </row>
    <row r="220" spans="4:16">
      <c r="D220" s="81">
        <f t="shared" si="42"/>
        <v>0</v>
      </c>
      <c r="E220" s="81">
        <f t="shared" si="42"/>
        <v>0</v>
      </c>
      <c r="F220" s="37">
        <f t="shared" si="47"/>
        <v>0</v>
      </c>
      <c r="G220" s="37">
        <f t="shared" si="48"/>
        <v>0</v>
      </c>
      <c r="H220" s="37">
        <f t="shared" si="49"/>
        <v>0</v>
      </c>
      <c r="I220" s="37">
        <f t="shared" si="50"/>
        <v>0</v>
      </c>
      <c r="J220" s="37">
        <f t="shared" si="51"/>
        <v>0</v>
      </c>
      <c r="K220" s="37">
        <f t="shared" ca="1" si="43"/>
        <v>1.5797166833386841E-3</v>
      </c>
      <c r="L220" s="37">
        <f t="shared" ca="1" si="52"/>
        <v>2.4955047996185723E-6</v>
      </c>
      <c r="M220" s="37">
        <f t="shared" ca="1" si="44"/>
        <v>57.01970284136857</v>
      </c>
      <c r="N220" s="37">
        <f t="shared" ca="1" si="45"/>
        <v>559.64937708330274</v>
      </c>
      <c r="O220" s="37">
        <f t="shared" ca="1" si="46"/>
        <v>261.61011363463518</v>
      </c>
      <c r="P220" s="26">
        <f t="shared" ca="1" si="53"/>
        <v>-1.5797166833386841E-3</v>
      </c>
    </row>
    <row r="221" spans="4:16">
      <c r="D221" s="81">
        <f t="shared" si="42"/>
        <v>0</v>
      </c>
      <c r="E221" s="81">
        <f t="shared" si="42"/>
        <v>0</v>
      </c>
      <c r="F221" s="37">
        <f t="shared" si="47"/>
        <v>0</v>
      </c>
      <c r="G221" s="37">
        <f t="shared" si="48"/>
        <v>0</v>
      </c>
      <c r="H221" s="37">
        <f t="shared" si="49"/>
        <v>0</v>
      </c>
      <c r="I221" s="37">
        <f t="shared" si="50"/>
        <v>0</v>
      </c>
      <c r="J221" s="37">
        <f t="shared" si="51"/>
        <v>0</v>
      </c>
      <c r="K221" s="37">
        <f t="shared" ca="1" si="43"/>
        <v>1.5797166833386841E-3</v>
      </c>
      <c r="L221" s="37">
        <f t="shared" ca="1" si="52"/>
        <v>2.4955047996185723E-6</v>
      </c>
      <c r="M221" s="37">
        <f t="shared" ca="1" si="44"/>
        <v>57.01970284136857</v>
      </c>
      <c r="N221" s="37">
        <f t="shared" ca="1" si="45"/>
        <v>559.64937708330274</v>
      </c>
      <c r="O221" s="37">
        <f t="shared" ca="1" si="46"/>
        <v>261.61011363463518</v>
      </c>
      <c r="P221" s="26">
        <f t="shared" ca="1" si="53"/>
        <v>-1.5797166833386841E-3</v>
      </c>
    </row>
    <row r="222" spans="4:16">
      <c r="D222" s="81">
        <f t="shared" si="42"/>
        <v>0</v>
      </c>
      <c r="E222" s="81">
        <f t="shared" si="42"/>
        <v>0</v>
      </c>
      <c r="F222" s="37">
        <f t="shared" si="47"/>
        <v>0</v>
      </c>
      <c r="G222" s="37">
        <f t="shared" si="48"/>
        <v>0</v>
      </c>
      <c r="H222" s="37">
        <f t="shared" si="49"/>
        <v>0</v>
      </c>
      <c r="I222" s="37">
        <f t="shared" si="50"/>
        <v>0</v>
      </c>
      <c r="J222" s="37">
        <f t="shared" si="51"/>
        <v>0</v>
      </c>
      <c r="K222" s="37">
        <f t="shared" ca="1" si="43"/>
        <v>1.5797166833386841E-3</v>
      </c>
      <c r="L222" s="37">
        <f t="shared" ca="1" si="52"/>
        <v>2.4955047996185723E-6</v>
      </c>
      <c r="M222" s="37">
        <f t="shared" ca="1" si="44"/>
        <v>57.01970284136857</v>
      </c>
      <c r="N222" s="37">
        <f t="shared" ca="1" si="45"/>
        <v>559.64937708330274</v>
      </c>
      <c r="O222" s="37">
        <f t="shared" ca="1" si="46"/>
        <v>261.61011363463518</v>
      </c>
      <c r="P222" s="26">
        <f t="shared" ca="1" si="53"/>
        <v>-1.5797166833386841E-3</v>
      </c>
    </row>
    <row r="223" spans="4:16">
      <c r="D223" s="81">
        <f t="shared" si="42"/>
        <v>0</v>
      </c>
      <c r="E223" s="81">
        <f t="shared" si="42"/>
        <v>0</v>
      </c>
      <c r="F223" s="37">
        <f t="shared" si="47"/>
        <v>0</v>
      </c>
      <c r="G223" s="37">
        <f t="shared" si="48"/>
        <v>0</v>
      </c>
      <c r="H223" s="37">
        <f t="shared" si="49"/>
        <v>0</v>
      </c>
      <c r="I223" s="37">
        <f t="shared" si="50"/>
        <v>0</v>
      </c>
      <c r="J223" s="37">
        <f t="shared" si="51"/>
        <v>0</v>
      </c>
      <c r="K223" s="37">
        <f t="shared" ca="1" si="43"/>
        <v>1.5797166833386841E-3</v>
      </c>
      <c r="L223" s="37">
        <f t="shared" ca="1" si="52"/>
        <v>2.4955047996185723E-6</v>
      </c>
      <c r="M223" s="37">
        <f t="shared" ca="1" si="44"/>
        <v>57.01970284136857</v>
      </c>
      <c r="N223" s="37">
        <f t="shared" ca="1" si="45"/>
        <v>559.64937708330274</v>
      </c>
      <c r="O223" s="37">
        <f t="shared" ca="1" si="46"/>
        <v>261.61011363463518</v>
      </c>
      <c r="P223" s="26">
        <f t="shared" ca="1" si="53"/>
        <v>-1.5797166833386841E-3</v>
      </c>
    </row>
    <row r="224" spans="4:16">
      <c r="D224" s="81">
        <f t="shared" si="42"/>
        <v>0</v>
      </c>
      <c r="E224" s="81">
        <f t="shared" si="42"/>
        <v>0</v>
      </c>
      <c r="F224" s="37">
        <f t="shared" si="47"/>
        <v>0</v>
      </c>
      <c r="G224" s="37">
        <f t="shared" si="48"/>
        <v>0</v>
      </c>
      <c r="H224" s="37">
        <f t="shared" si="49"/>
        <v>0</v>
      </c>
      <c r="I224" s="37">
        <f t="shared" si="50"/>
        <v>0</v>
      </c>
      <c r="J224" s="37">
        <f t="shared" si="51"/>
        <v>0</v>
      </c>
      <c r="K224" s="37">
        <f t="shared" ca="1" si="43"/>
        <v>1.5797166833386841E-3</v>
      </c>
      <c r="L224" s="37">
        <f t="shared" ca="1" si="52"/>
        <v>2.4955047996185723E-6</v>
      </c>
      <c r="M224" s="37">
        <f t="shared" ca="1" si="44"/>
        <v>57.01970284136857</v>
      </c>
      <c r="N224" s="37">
        <f t="shared" ca="1" si="45"/>
        <v>559.64937708330274</v>
      </c>
      <c r="O224" s="37">
        <f t="shared" ca="1" si="46"/>
        <v>261.61011363463518</v>
      </c>
      <c r="P224" s="26">
        <f t="shared" ca="1" si="53"/>
        <v>-1.5797166833386841E-3</v>
      </c>
    </row>
    <row r="225" spans="4:16">
      <c r="D225" s="81">
        <f t="shared" si="42"/>
        <v>0</v>
      </c>
      <c r="E225" s="81">
        <f t="shared" si="42"/>
        <v>0</v>
      </c>
      <c r="F225" s="37">
        <f t="shared" si="47"/>
        <v>0</v>
      </c>
      <c r="G225" s="37">
        <f t="shared" si="48"/>
        <v>0</v>
      </c>
      <c r="H225" s="37">
        <f t="shared" si="49"/>
        <v>0</v>
      </c>
      <c r="I225" s="37">
        <f t="shared" si="50"/>
        <v>0</v>
      </c>
      <c r="J225" s="37">
        <f t="shared" si="51"/>
        <v>0</v>
      </c>
      <c r="K225" s="37">
        <f t="shared" ca="1" si="43"/>
        <v>1.5797166833386841E-3</v>
      </c>
      <c r="L225" s="37">
        <f t="shared" ca="1" si="52"/>
        <v>2.4955047996185723E-6</v>
      </c>
      <c r="M225" s="37">
        <f t="shared" ca="1" si="44"/>
        <v>57.01970284136857</v>
      </c>
      <c r="N225" s="37">
        <f t="shared" ca="1" si="45"/>
        <v>559.64937708330274</v>
      </c>
      <c r="O225" s="37">
        <f t="shared" ca="1" si="46"/>
        <v>261.61011363463518</v>
      </c>
      <c r="P225" s="26">
        <f t="shared" ca="1" si="53"/>
        <v>-1.5797166833386841E-3</v>
      </c>
    </row>
    <row r="226" spans="4:16">
      <c r="D226" s="81">
        <f t="shared" si="42"/>
        <v>0</v>
      </c>
      <c r="E226" s="81">
        <f t="shared" si="42"/>
        <v>0</v>
      </c>
      <c r="F226" s="37">
        <f t="shared" si="47"/>
        <v>0</v>
      </c>
      <c r="G226" s="37">
        <f t="shared" si="48"/>
        <v>0</v>
      </c>
      <c r="H226" s="37">
        <f t="shared" si="49"/>
        <v>0</v>
      </c>
      <c r="I226" s="37">
        <f t="shared" si="50"/>
        <v>0</v>
      </c>
      <c r="J226" s="37">
        <f t="shared" si="51"/>
        <v>0</v>
      </c>
      <c r="K226" s="37">
        <f t="shared" ca="1" si="43"/>
        <v>1.5797166833386841E-3</v>
      </c>
      <c r="L226" s="37">
        <f t="shared" ca="1" si="52"/>
        <v>2.4955047996185723E-6</v>
      </c>
      <c r="M226" s="37">
        <f t="shared" ca="1" si="44"/>
        <v>57.01970284136857</v>
      </c>
      <c r="N226" s="37">
        <f t="shared" ca="1" si="45"/>
        <v>559.64937708330274</v>
      </c>
      <c r="O226" s="37">
        <f t="shared" ca="1" si="46"/>
        <v>261.61011363463518</v>
      </c>
      <c r="P226" s="26">
        <f t="shared" ca="1" si="53"/>
        <v>-1.5797166833386841E-3</v>
      </c>
    </row>
    <row r="227" spans="4:16">
      <c r="D227" s="81">
        <f t="shared" si="42"/>
        <v>0</v>
      </c>
      <c r="E227" s="81">
        <f t="shared" si="42"/>
        <v>0</v>
      </c>
      <c r="F227" s="37">
        <f t="shared" si="47"/>
        <v>0</v>
      </c>
      <c r="G227" s="37">
        <f t="shared" si="48"/>
        <v>0</v>
      </c>
      <c r="H227" s="37">
        <f t="shared" si="49"/>
        <v>0</v>
      </c>
      <c r="I227" s="37">
        <f t="shared" si="50"/>
        <v>0</v>
      </c>
      <c r="J227" s="37">
        <f t="shared" si="51"/>
        <v>0</v>
      </c>
      <c r="K227" s="37">
        <f t="shared" ca="1" si="43"/>
        <v>1.5797166833386841E-3</v>
      </c>
      <c r="L227" s="37">
        <f t="shared" ca="1" si="52"/>
        <v>2.4955047996185723E-6</v>
      </c>
      <c r="M227" s="37">
        <f t="shared" ca="1" si="44"/>
        <v>57.01970284136857</v>
      </c>
      <c r="N227" s="37">
        <f t="shared" ca="1" si="45"/>
        <v>559.64937708330274</v>
      </c>
      <c r="O227" s="37">
        <f t="shared" ca="1" si="46"/>
        <v>261.61011363463518</v>
      </c>
      <c r="P227" s="26">
        <f t="shared" ca="1" si="53"/>
        <v>-1.5797166833386841E-3</v>
      </c>
    </row>
    <row r="228" spans="4:16">
      <c r="D228" s="81">
        <f t="shared" si="42"/>
        <v>0</v>
      </c>
      <c r="E228" s="81">
        <f t="shared" si="42"/>
        <v>0</v>
      </c>
      <c r="F228" s="37">
        <f t="shared" si="47"/>
        <v>0</v>
      </c>
      <c r="G228" s="37">
        <f t="shared" si="48"/>
        <v>0</v>
      </c>
      <c r="H228" s="37">
        <f t="shared" si="49"/>
        <v>0</v>
      </c>
      <c r="I228" s="37">
        <f t="shared" si="50"/>
        <v>0</v>
      </c>
      <c r="J228" s="37">
        <f t="shared" si="51"/>
        <v>0</v>
      </c>
      <c r="K228" s="37">
        <f t="shared" ca="1" si="43"/>
        <v>1.5797166833386841E-3</v>
      </c>
      <c r="L228" s="37">
        <f t="shared" ca="1" si="52"/>
        <v>2.4955047996185723E-6</v>
      </c>
      <c r="M228" s="37">
        <f t="shared" ca="1" si="44"/>
        <v>57.01970284136857</v>
      </c>
      <c r="N228" s="37">
        <f t="shared" ca="1" si="45"/>
        <v>559.64937708330274</v>
      </c>
      <c r="O228" s="37">
        <f t="shared" ca="1" si="46"/>
        <v>261.61011363463518</v>
      </c>
      <c r="P228" s="26">
        <f t="shared" ca="1" si="53"/>
        <v>-1.5797166833386841E-3</v>
      </c>
    </row>
    <row r="229" spans="4:16">
      <c r="D229" s="81">
        <f t="shared" si="42"/>
        <v>0</v>
      </c>
      <c r="E229" s="81">
        <f t="shared" si="42"/>
        <v>0</v>
      </c>
      <c r="F229" s="37">
        <f t="shared" si="47"/>
        <v>0</v>
      </c>
      <c r="G229" s="37">
        <f t="shared" si="48"/>
        <v>0</v>
      </c>
      <c r="H229" s="37">
        <f t="shared" si="49"/>
        <v>0</v>
      </c>
      <c r="I229" s="37">
        <f t="shared" si="50"/>
        <v>0</v>
      </c>
      <c r="J229" s="37">
        <f t="shared" si="51"/>
        <v>0</v>
      </c>
      <c r="K229" s="37">
        <f t="shared" ca="1" si="43"/>
        <v>1.5797166833386841E-3</v>
      </c>
      <c r="L229" s="37">
        <f t="shared" ca="1" si="52"/>
        <v>2.4955047996185723E-6</v>
      </c>
      <c r="M229" s="37">
        <f t="shared" ca="1" si="44"/>
        <v>57.01970284136857</v>
      </c>
      <c r="N229" s="37">
        <f t="shared" ca="1" si="45"/>
        <v>559.64937708330274</v>
      </c>
      <c r="O229" s="37">
        <f t="shared" ca="1" si="46"/>
        <v>261.61011363463518</v>
      </c>
      <c r="P229" s="26">
        <f t="shared" ca="1" si="53"/>
        <v>-1.5797166833386841E-3</v>
      </c>
    </row>
    <row r="230" spans="4:16">
      <c r="D230" s="81">
        <f t="shared" si="42"/>
        <v>0</v>
      </c>
      <c r="E230" s="81">
        <f t="shared" si="42"/>
        <v>0</v>
      </c>
      <c r="F230" s="37">
        <f t="shared" si="47"/>
        <v>0</v>
      </c>
      <c r="G230" s="37">
        <f t="shared" si="48"/>
        <v>0</v>
      </c>
      <c r="H230" s="37">
        <f t="shared" si="49"/>
        <v>0</v>
      </c>
      <c r="I230" s="37">
        <f t="shared" si="50"/>
        <v>0</v>
      </c>
      <c r="J230" s="37">
        <f t="shared" si="51"/>
        <v>0</v>
      </c>
      <c r="K230" s="37">
        <f t="shared" ca="1" si="43"/>
        <v>1.5797166833386841E-3</v>
      </c>
      <c r="L230" s="37">
        <f t="shared" ca="1" si="52"/>
        <v>2.4955047996185723E-6</v>
      </c>
      <c r="M230" s="37">
        <f t="shared" ca="1" si="44"/>
        <v>57.01970284136857</v>
      </c>
      <c r="N230" s="37">
        <f t="shared" ca="1" si="45"/>
        <v>559.64937708330274</v>
      </c>
      <c r="O230" s="37">
        <f t="shared" ca="1" si="46"/>
        <v>261.61011363463518</v>
      </c>
      <c r="P230" s="26">
        <f t="shared" ca="1" si="53"/>
        <v>-1.5797166833386841E-3</v>
      </c>
    </row>
    <row r="231" spans="4:16">
      <c r="D231" s="81">
        <f t="shared" si="42"/>
        <v>0</v>
      </c>
      <c r="E231" s="81">
        <f t="shared" si="42"/>
        <v>0</v>
      </c>
      <c r="F231" s="37">
        <f t="shared" si="47"/>
        <v>0</v>
      </c>
      <c r="G231" s="37">
        <f t="shared" si="48"/>
        <v>0</v>
      </c>
      <c r="H231" s="37">
        <f t="shared" si="49"/>
        <v>0</v>
      </c>
      <c r="I231" s="37">
        <f t="shared" si="50"/>
        <v>0</v>
      </c>
      <c r="J231" s="37">
        <f t="shared" si="51"/>
        <v>0</v>
      </c>
      <c r="K231" s="37">
        <f t="shared" ca="1" si="43"/>
        <v>1.5797166833386841E-3</v>
      </c>
      <c r="L231" s="37">
        <f t="shared" ca="1" si="52"/>
        <v>2.4955047996185723E-6</v>
      </c>
      <c r="M231" s="37">
        <f t="shared" ca="1" si="44"/>
        <v>57.01970284136857</v>
      </c>
      <c r="N231" s="37">
        <f t="shared" ca="1" si="45"/>
        <v>559.64937708330274</v>
      </c>
      <c r="O231" s="37">
        <f t="shared" ca="1" si="46"/>
        <v>261.61011363463518</v>
      </c>
      <c r="P231" s="26">
        <f t="shared" ca="1" si="53"/>
        <v>-1.5797166833386841E-3</v>
      </c>
    </row>
    <row r="232" spans="4:16">
      <c r="D232" s="81">
        <f t="shared" si="42"/>
        <v>0</v>
      </c>
      <c r="E232" s="81">
        <f t="shared" si="42"/>
        <v>0</v>
      </c>
      <c r="F232" s="37">
        <f t="shared" si="47"/>
        <v>0</v>
      </c>
      <c r="G232" s="37">
        <f t="shared" si="48"/>
        <v>0</v>
      </c>
      <c r="H232" s="37">
        <f t="shared" si="49"/>
        <v>0</v>
      </c>
      <c r="I232" s="37">
        <f t="shared" si="50"/>
        <v>0</v>
      </c>
      <c r="J232" s="37">
        <f t="shared" si="51"/>
        <v>0</v>
      </c>
      <c r="K232" s="37">
        <f t="shared" ca="1" si="43"/>
        <v>1.5797166833386841E-3</v>
      </c>
      <c r="L232" s="37">
        <f t="shared" ca="1" si="52"/>
        <v>2.4955047996185723E-6</v>
      </c>
      <c r="M232" s="37">
        <f t="shared" ca="1" si="44"/>
        <v>57.01970284136857</v>
      </c>
      <c r="N232" s="37">
        <f t="shared" ca="1" si="45"/>
        <v>559.64937708330274</v>
      </c>
      <c r="O232" s="37">
        <f t="shared" ca="1" si="46"/>
        <v>261.61011363463518</v>
      </c>
      <c r="P232" s="26">
        <f t="shared" ca="1" si="53"/>
        <v>-1.5797166833386841E-3</v>
      </c>
    </row>
    <row r="233" spans="4:16">
      <c r="D233" s="81">
        <f t="shared" si="42"/>
        <v>0</v>
      </c>
      <c r="E233" s="81">
        <f t="shared" si="42"/>
        <v>0</v>
      </c>
      <c r="F233" s="37">
        <f t="shared" si="47"/>
        <v>0</v>
      </c>
      <c r="G233" s="37">
        <f t="shared" si="48"/>
        <v>0</v>
      </c>
      <c r="H233" s="37">
        <f t="shared" si="49"/>
        <v>0</v>
      </c>
      <c r="I233" s="37">
        <f t="shared" si="50"/>
        <v>0</v>
      </c>
      <c r="J233" s="37">
        <f t="shared" si="51"/>
        <v>0</v>
      </c>
      <c r="K233" s="37">
        <f t="shared" ca="1" si="43"/>
        <v>1.5797166833386841E-3</v>
      </c>
      <c r="L233" s="37">
        <f t="shared" ca="1" si="52"/>
        <v>2.4955047996185723E-6</v>
      </c>
      <c r="M233" s="37">
        <f t="shared" ca="1" si="44"/>
        <v>57.01970284136857</v>
      </c>
      <c r="N233" s="37">
        <f t="shared" ca="1" si="45"/>
        <v>559.64937708330274</v>
      </c>
      <c r="O233" s="37">
        <f t="shared" ca="1" si="46"/>
        <v>261.61011363463518</v>
      </c>
      <c r="P233" s="26">
        <f t="shared" ca="1" si="53"/>
        <v>-1.5797166833386841E-3</v>
      </c>
    </row>
    <row r="234" spans="4:16">
      <c r="D234" s="81">
        <f t="shared" si="42"/>
        <v>0</v>
      </c>
      <c r="E234" s="81">
        <f t="shared" si="42"/>
        <v>0</v>
      </c>
      <c r="F234" s="37">
        <f t="shared" si="47"/>
        <v>0</v>
      </c>
      <c r="G234" s="37">
        <f t="shared" si="48"/>
        <v>0</v>
      </c>
      <c r="H234" s="37">
        <f t="shared" si="49"/>
        <v>0</v>
      </c>
      <c r="I234" s="37">
        <f t="shared" si="50"/>
        <v>0</v>
      </c>
      <c r="J234" s="37">
        <f t="shared" si="51"/>
        <v>0</v>
      </c>
      <c r="K234" s="37">
        <f t="shared" ca="1" si="43"/>
        <v>1.5797166833386841E-3</v>
      </c>
      <c r="L234" s="37">
        <f t="shared" ca="1" si="52"/>
        <v>2.4955047996185723E-6</v>
      </c>
      <c r="M234" s="37">
        <f t="shared" ca="1" si="44"/>
        <v>57.01970284136857</v>
      </c>
      <c r="N234" s="37">
        <f t="shared" ca="1" si="45"/>
        <v>559.64937708330274</v>
      </c>
      <c r="O234" s="37">
        <f t="shared" ca="1" si="46"/>
        <v>261.61011363463518</v>
      </c>
      <c r="P234" s="26">
        <f t="shared" ca="1" si="53"/>
        <v>-1.5797166833386841E-3</v>
      </c>
    </row>
    <row r="235" spans="4:16">
      <c r="D235" s="81">
        <f t="shared" si="42"/>
        <v>0</v>
      </c>
      <c r="E235" s="81">
        <f t="shared" si="42"/>
        <v>0</v>
      </c>
      <c r="F235" s="37">
        <f t="shared" si="47"/>
        <v>0</v>
      </c>
      <c r="G235" s="37">
        <f t="shared" si="48"/>
        <v>0</v>
      </c>
      <c r="H235" s="37">
        <f t="shared" si="49"/>
        <v>0</v>
      </c>
      <c r="I235" s="37">
        <f t="shared" si="50"/>
        <v>0</v>
      </c>
      <c r="J235" s="37">
        <f t="shared" si="51"/>
        <v>0</v>
      </c>
      <c r="K235" s="37">
        <f t="shared" ca="1" si="43"/>
        <v>1.5797166833386841E-3</v>
      </c>
      <c r="L235" s="37">
        <f t="shared" ca="1" si="52"/>
        <v>2.4955047996185723E-6</v>
      </c>
      <c r="M235" s="37">
        <f t="shared" ca="1" si="44"/>
        <v>57.01970284136857</v>
      </c>
      <c r="N235" s="37">
        <f t="shared" ca="1" si="45"/>
        <v>559.64937708330274</v>
      </c>
      <c r="O235" s="37">
        <f t="shared" ca="1" si="46"/>
        <v>261.61011363463518</v>
      </c>
      <c r="P235" s="26">
        <f t="shared" ca="1" si="53"/>
        <v>-1.5797166833386841E-3</v>
      </c>
    </row>
    <row r="236" spans="4:16">
      <c r="D236" s="81">
        <f t="shared" si="42"/>
        <v>0</v>
      </c>
      <c r="E236" s="81">
        <f t="shared" si="42"/>
        <v>0</v>
      </c>
      <c r="F236" s="37">
        <f t="shared" si="47"/>
        <v>0</v>
      </c>
      <c r="G236" s="37">
        <f t="shared" si="48"/>
        <v>0</v>
      </c>
      <c r="H236" s="37">
        <f t="shared" si="49"/>
        <v>0</v>
      </c>
      <c r="I236" s="37">
        <f t="shared" si="50"/>
        <v>0</v>
      </c>
      <c r="J236" s="37">
        <f t="shared" si="51"/>
        <v>0</v>
      </c>
      <c r="K236" s="37">
        <f t="shared" ca="1" si="43"/>
        <v>1.5797166833386841E-3</v>
      </c>
      <c r="L236" s="37">
        <f t="shared" ca="1" si="52"/>
        <v>2.4955047996185723E-6</v>
      </c>
      <c r="M236" s="37">
        <f t="shared" ca="1" si="44"/>
        <v>57.01970284136857</v>
      </c>
      <c r="N236" s="37">
        <f t="shared" ca="1" si="45"/>
        <v>559.64937708330274</v>
      </c>
      <c r="O236" s="37">
        <f t="shared" ca="1" si="46"/>
        <v>261.61011363463518</v>
      </c>
      <c r="P236" s="26">
        <f t="shared" ca="1" si="53"/>
        <v>-1.5797166833386841E-3</v>
      </c>
    </row>
    <row r="237" spans="4:16">
      <c r="D237" s="81">
        <f t="shared" si="42"/>
        <v>0</v>
      </c>
      <c r="E237" s="81">
        <f t="shared" si="42"/>
        <v>0</v>
      </c>
      <c r="F237" s="37">
        <f t="shared" si="47"/>
        <v>0</v>
      </c>
      <c r="G237" s="37">
        <f t="shared" si="48"/>
        <v>0</v>
      </c>
      <c r="H237" s="37">
        <f t="shared" si="49"/>
        <v>0</v>
      </c>
      <c r="I237" s="37">
        <f t="shared" si="50"/>
        <v>0</v>
      </c>
      <c r="J237" s="37">
        <f t="shared" si="51"/>
        <v>0</v>
      </c>
      <c r="K237" s="37">
        <f t="shared" ca="1" si="43"/>
        <v>1.5797166833386841E-3</v>
      </c>
      <c r="L237" s="37">
        <f t="shared" ca="1" si="52"/>
        <v>2.4955047996185723E-6</v>
      </c>
      <c r="M237" s="37">
        <f t="shared" ca="1" si="44"/>
        <v>57.01970284136857</v>
      </c>
      <c r="N237" s="37">
        <f t="shared" ca="1" si="45"/>
        <v>559.64937708330274</v>
      </c>
      <c r="O237" s="37">
        <f t="shared" ca="1" si="46"/>
        <v>261.61011363463518</v>
      </c>
      <c r="P237" s="26">
        <f t="shared" ca="1" si="53"/>
        <v>-1.5797166833386841E-3</v>
      </c>
    </row>
    <row r="238" spans="4:16">
      <c r="D238" s="81">
        <f t="shared" si="42"/>
        <v>0</v>
      </c>
      <c r="E238" s="81">
        <f t="shared" si="42"/>
        <v>0</v>
      </c>
      <c r="F238" s="37">
        <f t="shared" si="47"/>
        <v>0</v>
      </c>
      <c r="G238" s="37">
        <f t="shared" si="48"/>
        <v>0</v>
      </c>
      <c r="H238" s="37">
        <f t="shared" si="49"/>
        <v>0</v>
      </c>
      <c r="I238" s="37">
        <f t="shared" si="50"/>
        <v>0</v>
      </c>
      <c r="J238" s="37">
        <f t="shared" si="51"/>
        <v>0</v>
      </c>
      <c r="K238" s="37">
        <f t="shared" ca="1" si="43"/>
        <v>1.5797166833386841E-3</v>
      </c>
      <c r="L238" s="37">
        <f t="shared" ca="1" si="52"/>
        <v>2.4955047996185723E-6</v>
      </c>
      <c r="M238" s="37">
        <f t="shared" ca="1" si="44"/>
        <v>57.01970284136857</v>
      </c>
      <c r="N238" s="37">
        <f t="shared" ca="1" si="45"/>
        <v>559.64937708330274</v>
      </c>
      <c r="O238" s="37">
        <f t="shared" ca="1" si="46"/>
        <v>261.61011363463518</v>
      </c>
      <c r="P238" s="26">
        <f t="shared" ca="1" si="53"/>
        <v>-1.5797166833386841E-3</v>
      </c>
    </row>
    <row r="239" spans="4:16">
      <c r="D239" s="81">
        <f t="shared" si="42"/>
        <v>0</v>
      </c>
      <c r="E239" s="81">
        <f t="shared" si="42"/>
        <v>0</v>
      </c>
      <c r="F239" s="37">
        <f t="shared" si="47"/>
        <v>0</v>
      </c>
      <c r="G239" s="37">
        <f t="shared" si="48"/>
        <v>0</v>
      </c>
      <c r="H239" s="37">
        <f t="shared" si="49"/>
        <v>0</v>
      </c>
      <c r="I239" s="37">
        <f t="shared" si="50"/>
        <v>0</v>
      </c>
      <c r="J239" s="37">
        <f t="shared" si="51"/>
        <v>0</v>
      </c>
      <c r="K239" s="37">
        <f t="shared" ca="1" si="43"/>
        <v>1.5797166833386841E-3</v>
      </c>
      <c r="L239" s="37">
        <f t="shared" ca="1" si="52"/>
        <v>2.4955047996185723E-6</v>
      </c>
      <c r="M239" s="37">
        <f t="shared" ca="1" si="44"/>
        <v>57.01970284136857</v>
      </c>
      <c r="N239" s="37">
        <f t="shared" ca="1" si="45"/>
        <v>559.64937708330274</v>
      </c>
      <c r="O239" s="37">
        <f t="shared" ca="1" si="46"/>
        <v>261.61011363463518</v>
      </c>
      <c r="P239" s="26">
        <f t="shared" ca="1" si="53"/>
        <v>-1.5797166833386841E-3</v>
      </c>
    </row>
    <row r="240" spans="4:16">
      <c r="D240" s="81">
        <f t="shared" si="42"/>
        <v>0</v>
      </c>
      <c r="E240" s="81">
        <f t="shared" si="42"/>
        <v>0</v>
      </c>
      <c r="F240" s="37">
        <f t="shared" si="47"/>
        <v>0</v>
      </c>
      <c r="G240" s="37">
        <f t="shared" si="48"/>
        <v>0</v>
      </c>
      <c r="H240" s="37">
        <f t="shared" si="49"/>
        <v>0</v>
      </c>
      <c r="I240" s="37">
        <f t="shared" si="50"/>
        <v>0</v>
      </c>
      <c r="J240" s="37">
        <f t="shared" si="51"/>
        <v>0</v>
      </c>
      <c r="K240" s="37">
        <f t="shared" ca="1" si="43"/>
        <v>1.5797166833386841E-3</v>
      </c>
      <c r="L240" s="37">
        <f t="shared" ca="1" si="52"/>
        <v>2.4955047996185723E-6</v>
      </c>
      <c r="M240" s="37">
        <f t="shared" ca="1" si="44"/>
        <v>57.01970284136857</v>
      </c>
      <c r="N240" s="37">
        <f t="shared" ca="1" si="45"/>
        <v>559.64937708330274</v>
      </c>
      <c r="O240" s="37">
        <f t="shared" ca="1" si="46"/>
        <v>261.61011363463518</v>
      </c>
      <c r="P240" s="26">
        <f t="shared" ca="1" si="53"/>
        <v>-1.5797166833386841E-3</v>
      </c>
    </row>
    <row r="241" spans="4:16">
      <c r="D241" s="81">
        <f t="shared" si="42"/>
        <v>0</v>
      </c>
      <c r="E241" s="81">
        <f t="shared" si="42"/>
        <v>0</v>
      </c>
      <c r="F241" s="37">
        <f t="shared" si="47"/>
        <v>0</v>
      </c>
      <c r="G241" s="37">
        <f t="shared" si="48"/>
        <v>0</v>
      </c>
      <c r="H241" s="37">
        <f t="shared" si="49"/>
        <v>0</v>
      </c>
      <c r="I241" s="37">
        <f t="shared" si="50"/>
        <v>0</v>
      </c>
      <c r="J241" s="37">
        <f t="shared" si="51"/>
        <v>0</v>
      </c>
      <c r="K241" s="37">
        <f t="shared" ca="1" si="43"/>
        <v>1.5797166833386841E-3</v>
      </c>
      <c r="L241" s="37">
        <f t="shared" ca="1" si="52"/>
        <v>2.4955047996185723E-6</v>
      </c>
      <c r="M241" s="37">
        <f t="shared" ca="1" si="44"/>
        <v>57.01970284136857</v>
      </c>
      <c r="N241" s="37">
        <f t="shared" ca="1" si="45"/>
        <v>559.64937708330274</v>
      </c>
      <c r="O241" s="37">
        <f t="shared" ca="1" si="46"/>
        <v>261.61011363463518</v>
      </c>
      <c r="P241" s="26">
        <f t="shared" ca="1" si="53"/>
        <v>-1.5797166833386841E-3</v>
      </c>
    </row>
    <row r="242" spans="4:16">
      <c r="D242" s="81">
        <f t="shared" si="42"/>
        <v>0</v>
      </c>
      <c r="E242" s="81">
        <f t="shared" si="42"/>
        <v>0</v>
      </c>
      <c r="F242" s="37">
        <f t="shared" si="47"/>
        <v>0</v>
      </c>
      <c r="G242" s="37">
        <f t="shared" si="48"/>
        <v>0</v>
      </c>
      <c r="H242" s="37">
        <f t="shared" si="49"/>
        <v>0</v>
      </c>
      <c r="I242" s="37">
        <f t="shared" si="50"/>
        <v>0</v>
      </c>
      <c r="J242" s="37">
        <f t="shared" si="51"/>
        <v>0</v>
      </c>
      <c r="K242" s="37">
        <f t="shared" ca="1" si="43"/>
        <v>1.5797166833386841E-3</v>
      </c>
      <c r="L242" s="37">
        <f t="shared" ca="1" si="52"/>
        <v>2.4955047996185723E-6</v>
      </c>
      <c r="M242" s="37">
        <f t="shared" ca="1" si="44"/>
        <v>57.01970284136857</v>
      </c>
      <c r="N242" s="37">
        <f t="shared" ca="1" si="45"/>
        <v>559.64937708330274</v>
      </c>
      <c r="O242" s="37">
        <f t="shared" ca="1" si="46"/>
        <v>261.61011363463518</v>
      </c>
      <c r="P242" s="26">
        <f t="shared" ca="1" si="53"/>
        <v>-1.5797166833386841E-3</v>
      </c>
    </row>
    <row r="243" spans="4:16">
      <c r="D243" s="81">
        <f t="shared" si="42"/>
        <v>0</v>
      </c>
      <c r="E243" s="81">
        <f t="shared" si="42"/>
        <v>0</v>
      </c>
      <c r="F243" s="37">
        <f t="shared" si="47"/>
        <v>0</v>
      </c>
      <c r="G243" s="37">
        <f t="shared" si="48"/>
        <v>0</v>
      </c>
      <c r="H243" s="37">
        <f t="shared" si="49"/>
        <v>0</v>
      </c>
      <c r="I243" s="37">
        <f t="shared" si="50"/>
        <v>0</v>
      </c>
      <c r="J243" s="37">
        <f t="shared" si="51"/>
        <v>0</v>
      </c>
      <c r="K243" s="37">
        <f t="shared" ca="1" si="43"/>
        <v>1.5797166833386841E-3</v>
      </c>
      <c r="L243" s="37">
        <f t="shared" ca="1" si="52"/>
        <v>2.4955047996185723E-6</v>
      </c>
      <c r="M243" s="37">
        <f t="shared" ca="1" si="44"/>
        <v>57.01970284136857</v>
      </c>
      <c r="N243" s="37">
        <f t="shared" ca="1" si="45"/>
        <v>559.64937708330274</v>
      </c>
      <c r="O243" s="37">
        <f t="shared" ca="1" si="46"/>
        <v>261.61011363463518</v>
      </c>
      <c r="P243" s="26">
        <f t="shared" ca="1" si="53"/>
        <v>-1.5797166833386841E-3</v>
      </c>
    </row>
    <row r="244" spans="4:16">
      <c r="D244" s="81">
        <f t="shared" si="42"/>
        <v>0</v>
      </c>
      <c r="E244" s="81">
        <f t="shared" si="42"/>
        <v>0</v>
      </c>
      <c r="F244" s="37">
        <f t="shared" si="47"/>
        <v>0</v>
      </c>
      <c r="G244" s="37">
        <f t="shared" si="48"/>
        <v>0</v>
      </c>
      <c r="H244" s="37">
        <f t="shared" si="49"/>
        <v>0</v>
      </c>
      <c r="I244" s="37">
        <f t="shared" si="50"/>
        <v>0</v>
      </c>
      <c r="J244" s="37">
        <f t="shared" si="51"/>
        <v>0</v>
      </c>
      <c r="K244" s="37">
        <f t="shared" ca="1" si="43"/>
        <v>1.5797166833386841E-3</v>
      </c>
      <c r="L244" s="37">
        <f t="shared" ca="1" si="52"/>
        <v>2.4955047996185723E-6</v>
      </c>
      <c r="M244" s="37">
        <f t="shared" ca="1" si="44"/>
        <v>57.01970284136857</v>
      </c>
      <c r="N244" s="37">
        <f t="shared" ca="1" si="45"/>
        <v>559.64937708330274</v>
      </c>
      <c r="O244" s="37">
        <f t="shared" ca="1" si="46"/>
        <v>261.61011363463518</v>
      </c>
      <c r="P244" s="26">
        <f t="shared" ca="1" si="53"/>
        <v>-1.5797166833386841E-3</v>
      </c>
    </row>
    <row r="245" spans="4:16">
      <c r="D245" s="81">
        <f t="shared" si="42"/>
        <v>0</v>
      </c>
      <c r="E245" s="81">
        <f t="shared" si="42"/>
        <v>0</v>
      </c>
      <c r="F245" s="37">
        <f t="shared" si="47"/>
        <v>0</v>
      </c>
      <c r="G245" s="37">
        <f t="shared" si="48"/>
        <v>0</v>
      </c>
      <c r="H245" s="37">
        <f t="shared" si="49"/>
        <v>0</v>
      </c>
      <c r="I245" s="37">
        <f t="shared" si="50"/>
        <v>0</v>
      </c>
      <c r="J245" s="37">
        <f t="shared" si="51"/>
        <v>0</v>
      </c>
      <c r="K245" s="37">
        <f t="shared" ca="1" si="43"/>
        <v>1.5797166833386841E-3</v>
      </c>
      <c r="L245" s="37">
        <f t="shared" ca="1" si="52"/>
        <v>2.4955047996185723E-6</v>
      </c>
      <c r="M245" s="37">
        <f t="shared" ca="1" si="44"/>
        <v>57.01970284136857</v>
      </c>
      <c r="N245" s="37">
        <f t="shared" ca="1" si="45"/>
        <v>559.64937708330274</v>
      </c>
      <c r="O245" s="37">
        <f t="shared" ca="1" si="46"/>
        <v>261.61011363463518</v>
      </c>
      <c r="P245" s="26">
        <f t="shared" ca="1" si="53"/>
        <v>-1.5797166833386841E-3</v>
      </c>
    </row>
    <row r="246" spans="4:16">
      <c r="D246" s="81">
        <f t="shared" si="42"/>
        <v>0</v>
      </c>
      <c r="E246" s="81">
        <f t="shared" si="42"/>
        <v>0</v>
      </c>
      <c r="F246" s="37">
        <f t="shared" si="47"/>
        <v>0</v>
      </c>
      <c r="G246" s="37">
        <f t="shared" si="48"/>
        <v>0</v>
      </c>
      <c r="H246" s="37">
        <f t="shared" si="49"/>
        <v>0</v>
      </c>
      <c r="I246" s="37">
        <f t="shared" si="50"/>
        <v>0</v>
      </c>
      <c r="J246" s="37">
        <f t="shared" si="51"/>
        <v>0</v>
      </c>
      <c r="K246" s="37">
        <f t="shared" ca="1" si="43"/>
        <v>1.5797166833386841E-3</v>
      </c>
      <c r="L246" s="37">
        <f t="shared" ca="1" si="52"/>
        <v>2.4955047996185723E-6</v>
      </c>
      <c r="M246" s="37">
        <f t="shared" ca="1" si="44"/>
        <v>57.01970284136857</v>
      </c>
      <c r="N246" s="37">
        <f t="shared" ca="1" si="45"/>
        <v>559.64937708330274</v>
      </c>
      <c r="O246" s="37">
        <f t="shared" ca="1" si="46"/>
        <v>261.61011363463518</v>
      </c>
      <c r="P246" s="26">
        <f t="shared" ca="1" si="53"/>
        <v>-1.5797166833386841E-3</v>
      </c>
    </row>
    <row r="247" spans="4:16">
      <c r="D247" s="81">
        <f t="shared" si="42"/>
        <v>0</v>
      </c>
      <c r="E247" s="81">
        <f t="shared" si="42"/>
        <v>0</v>
      </c>
      <c r="F247" s="37">
        <f t="shared" si="47"/>
        <v>0</v>
      </c>
      <c r="G247" s="37">
        <f t="shared" si="48"/>
        <v>0</v>
      </c>
      <c r="H247" s="37">
        <f t="shared" si="49"/>
        <v>0</v>
      </c>
      <c r="I247" s="37">
        <f t="shared" si="50"/>
        <v>0</v>
      </c>
      <c r="J247" s="37">
        <f t="shared" si="51"/>
        <v>0</v>
      </c>
      <c r="K247" s="37">
        <f t="shared" ca="1" si="43"/>
        <v>1.5797166833386841E-3</v>
      </c>
      <c r="L247" s="37">
        <f t="shared" ca="1" si="52"/>
        <v>2.4955047996185723E-6</v>
      </c>
      <c r="M247" s="37">
        <f t="shared" ca="1" si="44"/>
        <v>57.01970284136857</v>
      </c>
      <c r="N247" s="37">
        <f t="shared" ca="1" si="45"/>
        <v>559.64937708330274</v>
      </c>
      <c r="O247" s="37">
        <f t="shared" ca="1" si="46"/>
        <v>261.61011363463518</v>
      </c>
      <c r="P247" s="26">
        <f t="shared" ca="1" si="53"/>
        <v>-1.5797166833386841E-3</v>
      </c>
    </row>
    <row r="248" spans="4:16">
      <c r="D248" s="81">
        <f t="shared" si="42"/>
        <v>0</v>
      </c>
      <c r="E248" s="81">
        <f t="shared" si="42"/>
        <v>0</v>
      </c>
      <c r="F248" s="37">
        <f t="shared" si="47"/>
        <v>0</v>
      </c>
      <c r="G248" s="37">
        <f t="shared" si="48"/>
        <v>0</v>
      </c>
      <c r="H248" s="37">
        <f t="shared" si="49"/>
        <v>0</v>
      </c>
      <c r="I248" s="37">
        <f t="shared" si="50"/>
        <v>0</v>
      </c>
      <c r="J248" s="37">
        <f t="shared" si="51"/>
        <v>0</v>
      </c>
      <c r="K248" s="37">
        <f t="shared" ca="1" si="43"/>
        <v>1.5797166833386841E-3</v>
      </c>
      <c r="L248" s="37">
        <f t="shared" ca="1" si="52"/>
        <v>2.4955047996185723E-6</v>
      </c>
      <c r="M248" s="37">
        <f t="shared" ca="1" si="44"/>
        <v>57.01970284136857</v>
      </c>
      <c r="N248" s="37">
        <f t="shared" ca="1" si="45"/>
        <v>559.64937708330274</v>
      </c>
      <c r="O248" s="37">
        <f t="shared" ca="1" si="46"/>
        <v>261.61011363463518</v>
      </c>
      <c r="P248" s="26">
        <f t="shared" ca="1" si="53"/>
        <v>-1.5797166833386841E-3</v>
      </c>
    </row>
    <row r="249" spans="4:16">
      <c r="D249" s="81">
        <f t="shared" si="42"/>
        <v>0</v>
      </c>
      <c r="E249" s="81">
        <f t="shared" si="42"/>
        <v>0</v>
      </c>
      <c r="F249" s="37">
        <f t="shared" si="47"/>
        <v>0</v>
      </c>
      <c r="G249" s="37">
        <f t="shared" si="48"/>
        <v>0</v>
      </c>
      <c r="H249" s="37">
        <f t="shared" si="49"/>
        <v>0</v>
      </c>
      <c r="I249" s="37">
        <f t="shared" si="50"/>
        <v>0</v>
      </c>
      <c r="J249" s="37">
        <f t="shared" si="51"/>
        <v>0</v>
      </c>
      <c r="K249" s="37">
        <f t="shared" ca="1" si="43"/>
        <v>1.5797166833386841E-3</v>
      </c>
      <c r="L249" s="37">
        <f t="shared" ca="1" si="52"/>
        <v>2.4955047996185723E-6</v>
      </c>
      <c r="M249" s="37">
        <f t="shared" ca="1" si="44"/>
        <v>57.01970284136857</v>
      </c>
      <c r="N249" s="37">
        <f t="shared" ca="1" si="45"/>
        <v>559.64937708330274</v>
      </c>
      <c r="O249" s="37">
        <f t="shared" ca="1" si="46"/>
        <v>261.61011363463518</v>
      </c>
      <c r="P249" s="26">
        <f t="shared" ca="1" si="53"/>
        <v>-1.5797166833386841E-3</v>
      </c>
    </row>
    <row r="250" spans="4:16">
      <c r="D250" s="81">
        <f t="shared" si="42"/>
        <v>0</v>
      </c>
      <c r="E250" s="81">
        <f t="shared" si="42"/>
        <v>0</v>
      </c>
      <c r="F250" s="37">
        <f t="shared" si="47"/>
        <v>0</v>
      </c>
      <c r="G250" s="37">
        <f t="shared" si="48"/>
        <v>0</v>
      </c>
      <c r="H250" s="37">
        <f t="shared" si="49"/>
        <v>0</v>
      </c>
      <c r="I250" s="37">
        <f t="shared" si="50"/>
        <v>0</v>
      </c>
      <c r="J250" s="37">
        <f t="shared" si="51"/>
        <v>0</v>
      </c>
      <c r="K250" s="37">
        <f t="shared" ca="1" si="43"/>
        <v>1.5797166833386841E-3</v>
      </c>
      <c r="L250" s="37">
        <f t="shared" ca="1" si="52"/>
        <v>2.4955047996185723E-6</v>
      </c>
      <c r="M250" s="37">
        <f t="shared" ca="1" si="44"/>
        <v>57.01970284136857</v>
      </c>
      <c r="N250" s="37">
        <f t="shared" ca="1" si="45"/>
        <v>559.64937708330274</v>
      </c>
      <c r="O250" s="37">
        <f t="shared" ca="1" si="46"/>
        <v>261.61011363463518</v>
      </c>
      <c r="P250" s="26">
        <f t="shared" ca="1" si="53"/>
        <v>-1.5797166833386841E-3</v>
      </c>
    </row>
    <row r="251" spans="4:16">
      <c r="D251" s="81">
        <f t="shared" si="42"/>
        <v>0</v>
      </c>
      <c r="E251" s="81">
        <f t="shared" si="42"/>
        <v>0</v>
      </c>
      <c r="F251" s="37">
        <f t="shared" si="47"/>
        <v>0</v>
      </c>
      <c r="G251" s="37">
        <f t="shared" si="48"/>
        <v>0</v>
      </c>
      <c r="H251" s="37">
        <f t="shared" si="49"/>
        <v>0</v>
      </c>
      <c r="I251" s="37">
        <f t="shared" si="50"/>
        <v>0</v>
      </c>
      <c r="J251" s="37">
        <f t="shared" si="51"/>
        <v>0</v>
      </c>
      <c r="K251" s="37">
        <f t="shared" ca="1" si="43"/>
        <v>1.5797166833386841E-3</v>
      </c>
      <c r="L251" s="37">
        <f t="shared" ca="1" si="52"/>
        <v>2.4955047996185723E-6</v>
      </c>
      <c r="M251" s="37">
        <f t="shared" ca="1" si="44"/>
        <v>57.01970284136857</v>
      </c>
      <c r="N251" s="37">
        <f t="shared" ca="1" si="45"/>
        <v>559.64937708330274</v>
      </c>
      <c r="O251" s="37">
        <f t="shared" ca="1" si="46"/>
        <v>261.61011363463518</v>
      </c>
      <c r="P251" s="26">
        <f t="shared" ca="1" si="53"/>
        <v>-1.5797166833386841E-3</v>
      </c>
    </row>
    <row r="252" spans="4:16">
      <c r="D252" s="81">
        <f t="shared" si="42"/>
        <v>0</v>
      </c>
      <c r="E252" s="81">
        <f t="shared" si="42"/>
        <v>0</v>
      </c>
      <c r="F252" s="37">
        <f t="shared" si="47"/>
        <v>0</v>
      </c>
      <c r="G252" s="37">
        <f t="shared" si="48"/>
        <v>0</v>
      </c>
      <c r="H252" s="37">
        <f t="shared" si="49"/>
        <v>0</v>
      </c>
      <c r="I252" s="37">
        <f t="shared" si="50"/>
        <v>0</v>
      </c>
      <c r="J252" s="37">
        <f t="shared" si="51"/>
        <v>0</v>
      </c>
      <c r="K252" s="37">
        <f t="shared" ca="1" si="43"/>
        <v>1.5797166833386841E-3</v>
      </c>
      <c r="L252" s="37">
        <f t="shared" ca="1" si="52"/>
        <v>2.4955047996185723E-6</v>
      </c>
      <c r="M252" s="37">
        <f t="shared" ca="1" si="44"/>
        <v>57.01970284136857</v>
      </c>
      <c r="N252" s="37">
        <f t="shared" ca="1" si="45"/>
        <v>559.64937708330274</v>
      </c>
      <c r="O252" s="37">
        <f t="shared" ca="1" si="46"/>
        <v>261.61011363463518</v>
      </c>
      <c r="P252" s="26">
        <f t="shared" ca="1" si="53"/>
        <v>-1.5797166833386841E-3</v>
      </c>
    </row>
    <row r="253" spans="4:16">
      <c r="D253" s="81">
        <f t="shared" si="42"/>
        <v>0</v>
      </c>
      <c r="E253" s="81">
        <f t="shared" si="42"/>
        <v>0</v>
      </c>
      <c r="F253" s="37">
        <f t="shared" si="47"/>
        <v>0</v>
      </c>
      <c r="G253" s="37">
        <f t="shared" si="48"/>
        <v>0</v>
      </c>
      <c r="H253" s="37">
        <f t="shared" si="49"/>
        <v>0</v>
      </c>
      <c r="I253" s="37">
        <f t="shared" si="50"/>
        <v>0</v>
      </c>
      <c r="J253" s="37">
        <f t="shared" si="51"/>
        <v>0</v>
      </c>
      <c r="K253" s="37">
        <f t="shared" ca="1" si="43"/>
        <v>1.5797166833386841E-3</v>
      </c>
      <c r="L253" s="37">
        <f t="shared" ca="1" si="52"/>
        <v>2.4955047996185723E-6</v>
      </c>
      <c r="M253" s="37">
        <f t="shared" ca="1" si="44"/>
        <v>57.01970284136857</v>
      </c>
      <c r="N253" s="37">
        <f t="shared" ca="1" si="45"/>
        <v>559.64937708330274</v>
      </c>
      <c r="O253" s="37">
        <f t="shared" ca="1" si="46"/>
        <v>261.61011363463518</v>
      </c>
      <c r="P253" s="26">
        <f t="shared" ca="1" si="53"/>
        <v>-1.5797166833386841E-3</v>
      </c>
    </row>
    <row r="254" spans="4:16">
      <c r="D254" s="81">
        <f t="shared" si="42"/>
        <v>0</v>
      </c>
      <c r="E254" s="81">
        <f t="shared" si="42"/>
        <v>0</v>
      </c>
      <c r="F254" s="37">
        <f t="shared" si="47"/>
        <v>0</v>
      </c>
      <c r="G254" s="37">
        <f t="shared" si="48"/>
        <v>0</v>
      </c>
      <c r="H254" s="37">
        <f t="shared" si="49"/>
        <v>0</v>
      </c>
      <c r="I254" s="37">
        <f t="shared" si="50"/>
        <v>0</v>
      </c>
      <c r="J254" s="37">
        <f t="shared" si="51"/>
        <v>0</v>
      </c>
      <c r="K254" s="37">
        <f t="shared" ca="1" si="43"/>
        <v>1.5797166833386841E-3</v>
      </c>
      <c r="L254" s="37">
        <f t="shared" ca="1" si="52"/>
        <v>2.4955047996185723E-6</v>
      </c>
      <c r="M254" s="37">
        <f t="shared" ca="1" si="44"/>
        <v>57.01970284136857</v>
      </c>
      <c r="N254" s="37">
        <f t="shared" ca="1" si="45"/>
        <v>559.64937708330274</v>
      </c>
      <c r="O254" s="37">
        <f t="shared" ca="1" si="46"/>
        <v>261.61011363463518</v>
      </c>
      <c r="P254" s="26">
        <f t="shared" ca="1" si="53"/>
        <v>-1.5797166833386841E-3</v>
      </c>
    </row>
    <row r="255" spans="4:16">
      <c r="D255" s="81">
        <f t="shared" si="42"/>
        <v>0</v>
      </c>
      <c r="E255" s="81">
        <f t="shared" si="42"/>
        <v>0</v>
      </c>
      <c r="F255" s="37">
        <f t="shared" si="47"/>
        <v>0</v>
      </c>
      <c r="G255" s="37">
        <f t="shared" si="48"/>
        <v>0</v>
      </c>
      <c r="H255" s="37">
        <f t="shared" si="49"/>
        <v>0</v>
      </c>
      <c r="I255" s="37">
        <f t="shared" si="50"/>
        <v>0</v>
      </c>
      <c r="J255" s="37">
        <f t="shared" si="51"/>
        <v>0</v>
      </c>
      <c r="K255" s="37">
        <f t="shared" ca="1" si="43"/>
        <v>1.5797166833386841E-3</v>
      </c>
      <c r="L255" s="37">
        <f t="shared" ca="1" si="52"/>
        <v>2.4955047996185723E-6</v>
      </c>
      <c r="M255" s="37">
        <f t="shared" ca="1" si="44"/>
        <v>57.01970284136857</v>
      </c>
      <c r="N255" s="37">
        <f t="shared" ca="1" si="45"/>
        <v>559.64937708330274</v>
      </c>
      <c r="O255" s="37">
        <f t="shared" ca="1" si="46"/>
        <v>261.61011363463518</v>
      </c>
      <c r="P255" s="26">
        <f t="shared" ca="1" si="53"/>
        <v>-1.5797166833386841E-3</v>
      </c>
    </row>
    <row r="256" spans="4:16">
      <c r="D256" s="81">
        <f t="shared" si="42"/>
        <v>0</v>
      </c>
      <c r="E256" s="81">
        <f t="shared" si="42"/>
        <v>0</v>
      </c>
      <c r="F256" s="37">
        <f t="shared" si="47"/>
        <v>0</v>
      </c>
      <c r="G256" s="37">
        <f t="shared" si="48"/>
        <v>0</v>
      </c>
      <c r="H256" s="37">
        <f t="shared" si="49"/>
        <v>0</v>
      </c>
      <c r="I256" s="37">
        <f t="shared" si="50"/>
        <v>0</v>
      </c>
      <c r="J256" s="37">
        <f t="shared" si="51"/>
        <v>0</v>
      </c>
      <c r="K256" s="37">
        <f t="shared" ca="1" si="43"/>
        <v>1.5797166833386841E-3</v>
      </c>
      <c r="L256" s="37">
        <f t="shared" ca="1" si="52"/>
        <v>2.4955047996185723E-6</v>
      </c>
      <c r="M256" s="37">
        <f t="shared" ca="1" si="44"/>
        <v>57.01970284136857</v>
      </c>
      <c r="N256" s="37">
        <f t="shared" ca="1" si="45"/>
        <v>559.64937708330274</v>
      </c>
      <c r="O256" s="37">
        <f t="shared" ca="1" si="46"/>
        <v>261.61011363463518</v>
      </c>
      <c r="P256" s="26">
        <f t="shared" ca="1" si="53"/>
        <v>-1.5797166833386841E-3</v>
      </c>
    </row>
    <row r="257" spans="4:16">
      <c r="D257" s="81">
        <f t="shared" si="42"/>
        <v>0</v>
      </c>
      <c r="E257" s="81">
        <f t="shared" si="42"/>
        <v>0</v>
      </c>
      <c r="F257" s="37">
        <f t="shared" si="47"/>
        <v>0</v>
      </c>
      <c r="G257" s="37">
        <f t="shared" si="48"/>
        <v>0</v>
      </c>
      <c r="H257" s="37">
        <f t="shared" si="49"/>
        <v>0</v>
      </c>
      <c r="I257" s="37">
        <f t="shared" si="50"/>
        <v>0</v>
      </c>
      <c r="J257" s="37">
        <f t="shared" si="51"/>
        <v>0</v>
      </c>
      <c r="K257" s="37">
        <f t="shared" ca="1" si="43"/>
        <v>1.5797166833386841E-3</v>
      </c>
      <c r="L257" s="37">
        <f t="shared" ca="1" si="52"/>
        <v>2.4955047996185723E-6</v>
      </c>
      <c r="M257" s="37">
        <f t="shared" ca="1" si="44"/>
        <v>57.01970284136857</v>
      </c>
      <c r="N257" s="37">
        <f t="shared" ca="1" si="45"/>
        <v>559.64937708330274</v>
      </c>
      <c r="O257" s="37">
        <f t="shared" ca="1" si="46"/>
        <v>261.61011363463518</v>
      </c>
      <c r="P257" s="26">
        <f t="shared" ca="1" si="53"/>
        <v>-1.5797166833386841E-3</v>
      </c>
    </row>
    <row r="258" spans="4:16">
      <c r="D258" s="81">
        <f t="shared" si="42"/>
        <v>0</v>
      </c>
      <c r="E258" s="81">
        <f t="shared" si="42"/>
        <v>0</v>
      </c>
      <c r="F258" s="37">
        <f t="shared" si="47"/>
        <v>0</v>
      </c>
      <c r="G258" s="37">
        <f t="shared" si="48"/>
        <v>0</v>
      </c>
      <c r="H258" s="37">
        <f t="shared" si="49"/>
        <v>0</v>
      </c>
      <c r="I258" s="37">
        <f t="shared" si="50"/>
        <v>0</v>
      </c>
      <c r="J258" s="37">
        <f t="shared" si="51"/>
        <v>0</v>
      </c>
      <c r="K258" s="37">
        <f t="shared" ca="1" si="43"/>
        <v>1.5797166833386841E-3</v>
      </c>
      <c r="L258" s="37">
        <f t="shared" ca="1" si="52"/>
        <v>2.4955047996185723E-6</v>
      </c>
      <c r="M258" s="37">
        <f t="shared" ca="1" si="44"/>
        <v>57.01970284136857</v>
      </c>
      <c r="N258" s="37">
        <f t="shared" ca="1" si="45"/>
        <v>559.64937708330274</v>
      </c>
      <c r="O258" s="37">
        <f t="shared" ca="1" si="46"/>
        <v>261.61011363463518</v>
      </c>
      <c r="P258" s="26">
        <f t="shared" ca="1" si="53"/>
        <v>-1.5797166833386841E-3</v>
      </c>
    </row>
    <row r="259" spans="4:16">
      <c r="D259" s="81">
        <f t="shared" si="42"/>
        <v>0</v>
      </c>
      <c r="E259" s="81">
        <f t="shared" si="42"/>
        <v>0</v>
      </c>
      <c r="F259" s="37">
        <f t="shared" si="47"/>
        <v>0</v>
      </c>
      <c r="G259" s="37">
        <f t="shared" si="48"/>
        <v>0</v>
      </c>
      <c r="H259" s="37">
        <f t="shared" si="49"/>
        <v>0</v>
      </c>
      <c r="I259" s="37">
        <f t="shared" si="50"/>
        <v>0</v>
      </c>
      <c r="J259" s="37">
        <f t="shared" si="51"/>
        <v>0</v>
      </c>
      <c r="K259" s="37">
        <f t="shared" ca="1" si="43"/>
        <v>1.5797166833386841E-3</v>
      </c>
      <c r="L259" s="37">
        <f t="shared" ca="1" si="52"/>
        <v>2.4955047996185723E-6</v>
      </c>
      <c r="M259" s="37">
        <f t="shared" ca="1" si="44"/>
        <v>57.01970284136857</v>
      </c>
      <c r="N259" s="37">
        <f t="shared" ca="1" si="45"/>
        <v>559.64937708330274</v>
      </c>
      <c r="O259" s="37">
        <f t="shared" ca="1" si="46"/>
        <v>261.61011363463518</v>
      </c>
      <c r="P259" s="26">
        <f t="shared" ca="1" si="53"/>
        <v>-1.5797166833386841E-3</v>
      </c>
    </row>
    <row r="260" spans="4:16">
      <c r="D260" s="81">
        <f t="shared" si="42"/>
        <v>0</v>
      </c>
      <c r="E260" s="81">
        <f t="shared" si="42"/>
        <v>0</v>
      </c>
      <c r="F260" s="37">
        <f t="shared" si="47"/>
        <v>0</v>
      </c>
      <c r="G260" s="37">
        <f t="shared" si="48"/>
        <v>0</v>
      </c>
      <c r="H260" s="37">
        <f t="shared" si="49"/>
        <v>0</v>
      </c>
      <c r="I260" s="37">
        <f t="shared" si="50"/>
        <v>0</v>
      </c>
      <c r="J260" s="37">
        <f t="shared" si="51"/>
        <v>0</v>
      </c>
      <c r="K260" s="37">
        <f t="shared" ca="1" si="43"/>
        <v>1.5797166833386841E-3</v>
      </c>
      <c r="L260" s="37">
        <f t="shared" ca="1" si="52"/>
        <v>2.4955047996185723E-6</v>
      </c>
      <c r="M260" s="37">
        <f t="shared" ca="1" si="44"/>
        <v>57.01970284136857</v>
      </c>
      <c r="N260" s="37">
        <f t="shared" ca="1" si="45"/>
        <v>559.64937708330274</v>
      </c>
      <c r="O260" s="37">
        <f t="shared" ca="1" si="46"/>
        <v>261.61011363463518</v>
      </c>
      <c r="P260" s="26">
        <f t="shared" ca="1" si="53"/>
        <v>-1.5797166833386841E-3</v>
      </c>
    </row>
    <row r="261" spans="4:16">
      <c r="D261" s="81">
        <f t="shared" si="42"/>
        <v>0</v>
      </c>
      <c r="E261" s="81">
        <f t="shared" si="42"/>
        <v>0</v>
      </c>
      <c r="F261" s="37">
        <f t="shared" si="47"/>
        <v>0</v>
      </c>
      <c r="G261" s="37">
        <f t="shared" si="48"/>
        <v>0</v>
      </c>
      <c r="H261" s="37">
        <f t="shared" si="49"/>
        <v>0</v>
      </c>
      <c r="I261" s="37">
        <f t="shared" si="50"/>
        <v>0</v>
      </c>
      <c r="J261" s="37">
        <f t="shared" si="51"/>
        <v>0</v>
      </c>
      <c r="K261" s="37">
        <f t="shared" ca="1" si="43"/>
        <v>1.5797166833386841E-3</v>
      </c>
      <c r="L261" s="37">
        <f t="shared" ca="1" si="52"/>
        <v>2.4955047996185723E-6</v>
      </c>
      <c r="M261" s="37">
        <f t="shared" ca="1" si="44"/>
        <v>57.01970284136857</v>
      </c>
      <c r="N261" s="37">
        <f t="shared" ca="1" si="45"/>
        <v>559.64937708330274</v>
      </c>
      <c r="O261" s="37">
        <f t="shared" ca="1" si="46"/>
        <v>261.61011363463518</v>
      </c>
      <c r="P261" s="26">
        <f t="shared" ca="1" si="53"/>
        <v>-1.5797166833386841E-3</v>
      </c>
    </row>
    <row r="262" spans="4:16">
      <c r="D262" s="81">
        <f t="shared" si="42"/>
        <v>0</v>
      </c>
      <c r="E262" s="81">
        <f t="shared" si="42"/>
        <v>0</v>
      </c>
      <c r="F262" s="37">
        <f t="shared" si="47"/>
        <v>0</v>
      </c>
      <c r="G262" s="37">
        <f t="shared" si="48"/>
        <v>0</v>
      </c>
      <c r="H262" s="37">
        <f t="shared" si="49"/>
        <v>0</v>
      </c>
      <c r="I262" s="37">
        <f t="shared" si="50"/>
        <v>0</v>
      </c>
      <c r="J262" s="37">
        <f t="shared" si="51"/>
        <v>0</v>
      </c>
      <c r="K262" s="37">
        <f t="shared" ca="1" si="43"/>
        <v>1.5797166833386841E-3</v>
      </c>
      <c r="L262" s="37">
        <f t="shared" ca="1" si="52"/>
        <v>2.4955047996185723E-6</v>
      </c>
      <c r="M262" s="37">
        <f t="shared" ca="1" si="44"/>
        <v>57.01970284136857</v>
      </c>
      <c r="N262" s="37">
        <f t="shared" ca="1" si="45"/>
        <v>559.64937708330274</v>
      </c>
      <c r="O262" s="37">
        <f t="shared" ca="1" si="46"/>
        <v>261.61011363463518</v>
      </c>
      <c r="P262" s="26">
        <f t="shared" ca="1" si="53"/>
        <v>-1.5797166833386841E-3</v>
      </c>
    </row>
    <row r="263" spans="4:16">
      <c r="D263" s="81">
        <f t="shared" si="42"/>
        <v>0</v>
      </c>
      <c r="E263" s="81">
        <f t="shared" si="42"/>
        <v>0</v>
      </c>
      <c r="F263" s="37">
        <f t="shared" si="47"/>
        <v>0</v>
      </c>
      <c r="G263" s="37">
        <f t="shared" si="48"/>
        <v>0</v>
      </c>
      <c r="H263" s="37">
        <f t="shared" si="49"/>
        <v>0</v>
      </c>
      <c r="I263" s="37">
        <f t="shared" si="50"/>
        <v>0</v>
      </c>
      <c r="J263" s="37">
        <f t="shared" si="51"/>
        <v>0</v>
      </c>
      <c r="K263" s="37">
        <f t="shared" ca="1" si="43"/>
        <v>1.5797166833386841E-3</v>
      </c>
      <c r="L263" s="37">
        <f t="shared" ca="1" si="52"/>
        <v>2.4955047996185723E-6</v>
      </c>
      <c r="M263" s="37">
        <f t="shared" ca="1" si="44"/>
        <v>57.01970284136857</v>
      </c>
      <c r="N263" s="37">
        <f t="shared" ca="1" si="45"/>
        <v>559.64937708330274</v>
      </c>
      <c r="O263" s="37">
        <f t="shared" ca="1" si="46"/>
        <v>261.61011363463518</v>
      </c>
      <c r="P263" s="26">
        <f t="shared" ca="1" si="53"/>
        <v>-1.5797166833386841E-3</v>
      </c>
    </row>
    <row r="264" spans="4:16">
      <c r="D264" s="81">
        <f t="shared" si="42"/>
        <v>0</v>
      </c>
      <c r="E264" s="81">
        <f t="shared" si="42"/>
        <v>0</v>
      </c>
      <c r="F264" s="37">
        <f t="shared" si="47"/>
        <v>0</v>
      </c>
      <c r="G264" s="37">
        <f t="shared" si="48"/>
        <v>0</v>
      </c>
      <c r="H264" s="37">
        <f t="shared" si="49"/>
        <v>0</v>
      </c>
      <c r="I264" s="37">
        <f t="shared" si="50"/>
        <v>0</v>
      </c>
      <c r="J264" s="37">
        <f t="shared" si="51"/>
        <v>0</v>
      </c>
      <c r="K264" s="37">
        <f t="shared" ca="1" si="43"/>
        <v>1.5797166833386841E-3</v>
      </c>
      <c r="L264" s="37">
        <f t="shared" ca="1" si="52"/>
        <v>2.4955047996185723E-6</v>
      </c>
      <c r="M264" s="37">
        <f t="shared" ca="1" si="44"/>
        <v>57.01970284136857</v>
      </c>
      <c r="N264" s="37">
        <f t="shared" ca="1" si="45"/>
        <v>559.64937708330274</v>
      </c>
      <c r="O264" s="37">
        <f t="shared" ca="1" si="46"/>
        <v>261.61011363463518</v>
      </c>
      <c r="P264" s="26">
        <f t="shared" ca="1" si="53"/>
        <v>-1.5797166833386841E-3</v>
      </c>
    </row>
    <row r="265" spans="4:16">
      <c r="D265" s="81">
        <f t="shared" si="42"/>
        <v>0</v>
      </c>
      <c r="E265" s="81">
        <f t="shared" si="42"/>
        <v>0</v>
      </c>
      <c r="F265" s="37">
        <f t="shared" si="47"/>
        <v>0</v>
      </c>
      <c r="G265" s="37">
        <f t="shared" si="48"/>
        <v>0</v>
      </c>
      <c r="H265" s="37">
        <f t="shared" si="49"/>
        <v>0</v>
      </c>
      <c r="I265" s="37">
        <f t="shared" si="50"/>
        <v>0</v>
      </c>
      <c r="J265" s="37">
        <f t="shared" si="51"/>
        <v>0</v>
      </c>
      <c r="K265" s="37">
        <f t="shared" ca="1" si="43"/>
        <v>1.5797166833386841E-3</v>
      </c>
      <c r="L265" s="37">
        <f t="shared" ca="1" si="52"/>
        <v>2.4955047996185723E-6</v>
      </c>
      <c r="M265" s="37">
        <f t="shared" ca="1" si="44"/>
        <v>57.01970284136857</v>
      </c>
      <c r="N265" s="37">
        <f t="shared" ca="1" si="45"/>
        <v>559.64937708330274</v>
      </c>
      <c r="O265" s="37">
        <f t="shared" ca="1" si="46"/>
        <v>261.61011363463518</v>
      </c>
      <c r="P265" s="26">
        <f t="shared" ca="1" si="53"/>
        <v>-1.5797166833386841E-3</v>
      </c>
    </row>
    <row r="266" spans="4:16">
      <c r="D266" s="81">
        <f t="shared" si="42"/>
        <v>0</v>
      </c>
      <c r="E266" s="81">
        <f t="shared" si="42"/>
        <v>0</v>
      </c>
      <c r="F266" s="37">
        <f t="shared" si="47"/>
        <v>0</v>
      </c>
      <c r="G266" s="37">
        <f t="shared" si="48"/>
        <v>0</v>
      </c>
      <c r="H266" s="37">
        <f t="shared" si="49"/>
        <v>0</v>
      </c>
      <c r="I266" s="37">
        <f t="shared" si="50"/>
        <v>0</v>
      </c>
      <c r="J266" s="37">
        <f t="shared" si="51"/>
        <v>0</v>
      </c>
      <c r="K266" s="37">
        <f t="shared" ca="1" si="43"/>
        <v>1.5797166833386841E-3</v>
      </c>
      <c r="L266" s="37">
        <f t="shared" ca="1" si="52"/>
        <v>2.4955047996185723E-6</v>
      </c>
      <c r="M266" s="37">
        <f t="shared" ca="1" si="44"/>
        <v>57.01970284136857</v>
      </c>
      <c r="N266" s="37">
        <f t="shared" ca="1" si="45"/>
        <v>559.64937708330274</v>
      </c>
      <c r="O266" s="37">
        <f t="shared" ca="1" si="46"/>
        <v>261.61011363463518</v>
      </c>
      <c r="P266" s="26">
        <f t="shared" ca="1" si="53"/>
        <v>-1.5797166833386841E-3</v>
      </c>
    </row>
    <row r="267" spans="4:16">
      <c r="D267" s="81">
        <f t="shared" si="42"/>
        <v>0</v>
      </c>
      <c r="E267" s="81">
        <f t="shared" si="42"/>
        <v>0</v>
      </c>
      <c r="F267" s="37">
        <f t="shared" si="47"/>
        <v>0</v>
      </c>
      <c r="G267" s="37">
        <f t="shared" si="48"/>
        <v>0</v>
      </c>
      <c r="H267" s="37">
        <f t="shared" si="49"/>
        <v>0</v>
      </c>
      <c r="I267" s="37">
        <f t="shared" si="50"/>
        <v>0</v>
      </c>
      <c r="J267" s="37">
        <f t="shared" si="51"/>
        <v>0</v>
      </c>
      <c r="K267" s="37">
        <f t="shared" ca="1" si="43"/>
        <v>1.5797166833386841E-3</v>
      </c>
      <c r="L267" s="37">
        <f t="shared" ca="1" si="52"/>
        <v>2.4955047996185723E-6</v>
      </c>
      <c r="M267" s="37">
        <f t="shared" ca="1" si="44"/>
        <v>57.01970284136857</v>
      </c>
      <c r="N267" s="37">
        <f t="shared" ca="1" si="45"/>
        <v>559.64937708330274</v>
      </c>
      <c r="O267" s="37">
        <f t="shared" ca="1" si="46"/>
        <v>261.61011363463518</v>
      </c>
      <c r="P267" s="26">
        <f t="shared" ca="1" si="53"/>
        <v>-1.5797166833386841E-3</v>
      </c>
    </row>
    <row r="268" spans="4:16">
      <c r="D268" s="81">
        <f t="shared" si="42"/>
        <v>0</v>
      </c>
      <c r="E268" s="81">
        <f t="shared" si="42"/>
        <v>0</v>
      </c>
      <c r="F268" s="37">
        <f t="shared" si="47"/>
        <v>0</v>
      </c>
      <c r="G268" s="37">
        <f t="shared" si="48"/>
        <v>0</v>
      </c>
      <c r="H268" s="37">
        <f t="shared" si="49"/>
        <v>0</v>
      </c>
      <c r="I268" s="37">
        <f t="shared" si="50"/>
        <v>0</v>
      </c>
      <c r="J268" s="37">
        <f t="shared" si="51"/>
        <v>0</v>
      </c>
      <c r="K268" s="37">
        <f t="shared" ca="1" si="43"/>
        <v>1.5797166833386841E-3</v>
      </c>
      <c r="L268" s="37">
        <f t="shared" ca="1" si="52"/>
        <v>2.4955047996185723E-6</v>
      </c>
      <c r="M268" s="37">
        <f t="shared" ca="1" si="44"/>
        <v>57.01970284136857</v>
      </c>
      <c r="N268" s="37">
        <f t="shared" ca="1" si="45"/>
        <v>559.64937708330274</v>
      </c>
      <c r="O268" s="37">
        <f t="shared" ca="1" si="46"/>
        <v>261.61011363463518</v>
      </c>
      <c r="P268" s="26">
        <f t="shared" ca="1" si="53"/>
        <v>-1.5797166833386841E-3</v>
      </c>
    </row>
    <row r="269" spans="4:16">
      <c r="D269" s="81">
        <f t="shared" si="42"/>
        <v>0</v>
      </c>
      <c r="E269" s="81">
        <f t="shared" si="42"/>
        <v>0</v>
      </c>
      <c r="F269" s="37">
        <f t="shared" si="47"/>
        <v>0</v>
      </c>
      <c r="G269" s="37">
        <f t="shared" si="48"/>
        <v>0</v>
      </c>
      <c r="H269" s="37">
        <f t="shared" si="49"/>
        <v>0</v>
      </c>
      <c r="I269" s="37">
        <f t="shared" si="50"/>
        <v>0</v>
      </c>
      <c r="J269" s="37">
        <f t="shared" si="51"/>
        <v>0</v>
      </c>
      <c r="K269" s="37">
        <f t="shared" ca="1" si="43"/>
        <v>1.5797166833386841E-3</v>
      </c>
      <c r="L269" s="37">
        <f t="shared" ca="1" si="52"/>
        <v>2.4955047996185723E-6</v>
      </c>
      <c r="M269" s="37">
        <f t="shared" ca="1" si="44"/>
        <v>57.01970284136857</v>
      </c>
      <c r="N269" s="37">
        <f t="shared" ca="1" si="45"/>
        <v>559.64937708330274</v>
      </c>
      <c r="O269" s="37">
        <f t="shared" ca="1" si="46"/>
        <v>261.61011363463518</v>
      </c>
      <c r="P269" s="26">
        <f t="shared" ca="1" si="53"/>
        <v>-1.5797166833386841E-3</v>
      </c>
    </row>
    <row r="270" spans="4:16">
      <c r="D270" s="81">
        <f t="shared" si="42"/>
        <v>0</v>
      </c>
      <c r="E270" s="81">
        <f t="shared" si="42"/>
        <v>0</v>
      </c>
      <c r="F270" s="37">
        <f t="shared" si="47"/>
        <v>0</v>
      </c>
      <c r="G270" s="37">
        <f t="shared" si="48"/>
        <v>0</v>
      </c>
      <c r="H270" s="37">
        <f t="shared" si="49"/>
        <v>0</v>
      </c>
      <c r="I270" s="37">
        <f t="shared" si="50"/>
        <v>0</v>
      </c>
      <c r="J270" s="37">
        <f t="shared" si="51"/>
        <v>0</v>
      </c>
      <c r="K270" s="37">
        <f t="shared" ca="1" si="43"/>
        <v>1.5797166833386841E-3</v>
      </c>
      <c r="L270" s="37">
        <f t="shared" ca="1" si="52"/>
        <v>2.4955047996185723E-6</v>
      </c>
      <c r="M270" s="37">
        <f t="shared" ca="1" si="44"/>
        <v>57.01970284136857</v>
      </c>
      <c r="N270" s="37">
        <f t="shared" ca="1" si="45"/>
        <v>559.64937708330274</v>
      </c>
      <c r="O270" s="37">
        <f t="shared" ca="1" si="46"/>
        <v>261.61011363463518</v>
      </c>
      <c r="P270" s="26">
        <f t="shared" ca="1" si="53"/>
        <v>-1.5797166833386841E-3</v>
      </c>
    </row>
    <row r="271" spans="4:16">
      <c r="D271" s="81">
        <f t="shared" si="42"/>
        <v>0</v>
      </c>
      <c r="E271" s="81">
        <f t="shared" si="42"/>
        <v>0</v>
      </c>
      <c r="F271" s="37">
        <f t="shared" si="47"/>
        <v>0</v>
      </c>
      <c r="G271" s="37">
        <f t="shared" si="48"/>
        <v>0</v>
      </c>
      <c r="H271" s="37">
        <f t="shared" si="49"/>
        <v>0</v>
      </c>
      <c r="I271" s="37">
        <f t="shared" si="50"/>
        <v>0</v>
      </c>
      <c r="J271" s="37">
        <f t="shared" si="51"/>
        <v>0</v>
      </c>
      <c r="K271" s="37">
        <f t="shared" ca="1" si="43"/>
        <v>1.5797166833386841E-3</v>
      </c>
      <c r="L271" s="37">
        <f t="shared" ca="1" si="52"/>
        <v>2.4955047996185723E-6</v>
      </c>
      <c r="M271" s="37">
        <f t="shared" ca="1" si="44"/>
        <v>57.01970284136857</v>
      </c>
      <c r="N271" s="37">
        <f t="shared" ca="1" si="45"/>
        <v>559.64937708330274</v>
      </c>
      <c r="O271" s="37">
        <f t="shared" ca="1" si="46"/>
        <v>261.61011363463518</v>
      </c>
      <c r="P271" s="26">
        <f t="shared" ca="1" si="53"/>
        <v>-1.5797166833386841E-3</v>
      </c>
    </row>
    <row r="272" spans="4:16">
      <c r="D272" s="81">
        <f t="shared" si="42"/>
        <v>0</v>
      </c>
      <c r="E272" s="81">
        <f t="shared" si="42"/>
        <v>0</v>
      </c>
      <c r="F272" s="37">
        <f t="shared" si="47"/>
        <v>0</v>
      </c>
      <c r="G272" s="37">
        <f t="shared" si="48"/>
        <v>0</v>
      </c>
      <c r="H272" s="37">
        <f t="shared" si="49"/>
        <v>0</v>
      </c>
      <c r="I272" s="37">
        <f t="shared" si="50"/>
        <v>0</v>
      </c>
      <c r="J272" s="37">
        <f t="shared" si="51"/>
        <v>0</v>
      </c>
      <c r="K272" s="37">
        <f t="shared" ca="1" si="43"/>
        <v>1.5797166833386841E-3</v>
      </c>
      <c r="L272" s="37">
        <f t="shared" ca="1" si="52"/>
        <v>2.4955047996185723E-6</v>
      </c>
      <c r="M272" s="37">
        <f t="shared" ca="1" si="44"/>
        <v>57.01970284136857</v>
      </c>
      <c r="N272" s="37">
        <f t="shared" ca="1" si="45"/>
        <v>559.64937708330274</v>
      </c>
      <c r="O272" s="37">
        <f t="shared" ca="1" si="46"/>
        <v>261.61011363463518</v>
      </c>
      <c r="P272" s="26">
        <f t="shared" ca="1" si="53"/>
        <v>-1.5797166833386841E-3</v>
      </c>
    </row>
    <row r="273" spans="4:16">
      <c r="D273" s="81">
        <f t="shared" si="42"/>
        <v>0</v>
      </c>
      <c r="E273" s="81">
        <f t="shared" si="42"/>
        <v>0</v>
      </c>
      <c r="F273" s="37">
        <f t="shared" si="47"/>
        <v>0</v>
      </c>
      <c r="G273" s="37">
        <f t="shared" si="48"/>
        <v>0</v>
      </c>
      <c r="H273" s="37">
        <f t="shared" si="49"/>
        <v>0</v>
      </c>
      <c r="I273" s="37">
        <f t="shared" si="50"/>
        <v>0</v>
      </c>
      <c r="J273" s="37">
        <f t="shared" si="51"/>
        <v>0</v>
      </c>
      <c r="K273" s="37">
        <f t="shared" ca="1" si="43"/>
        <v>1.5797166833386841E-3</v>
      </c>
      <c r="L273" s="37">
        <f t="shared" ca="1" si="52"/>
        <v>2.4955047996185723E-6</v>
      </c>
      <c r="M273" s="37">
        <f t="shared" ca="1" si="44"/>
        <v>57.01970284136857</v>
      </c>
      <c r="N273" s="37">
        <f t="shared" ca="1" si="45"/>
        <v>559.64937708330274</v>
      </c>
      <c r="O273" s="37">
        <f t="shared" ca="1" si="46"/>
        <v>261.61011363463518</v>
      </c>
      <c r="P273" s="26">
        <f t="shared" ca="1" si="53"/>
        <v>-1.5797166833386841E-3</v>
      </c>
    </row>
    <row r="274" spans="4:16">
      <c r="D274" s="81">
        <f t="shared" si="42"/>
        <v>0</v>
      </c>
      <c r="E274" s="81">
        <f t="shared" si="42"/>
        <v>0</v>
      </c>
      <c r="F274" s="37">
        <f t="shared" si="47"/>
        <v>0</v>
      </c>
      <c r="G274" s="37">
        <f t="shared" si="48"/>
        <v>0</v>
      </c>
      <c r="H274" s="37">
        <f t="shared" si="49"/>
        <v>0</v>
      </c>
      <c r="I274" s="37">
        <f t="shared" si="50"/>
        <v>0</v>
      </c>
      <c r="J274" s="37">
        <f t="shared" si="51"/>
        <v>0</v>
      </c>
      <c r="K274" s="37">
        <f t="shared" ca="1" si="43"/>
        <v>1.5797166833386841E-3</v>
      </c>
      <c r="L274" s="37">
        <f t="shared" ca="1" si="52"/>
        <v>2.4955047996185723E-6</v>
      </c>
      <c r="M274" s="37">
        <f t="shared" ca="1" si="44"/>
        <v>57.01970284136857</v>
      </c>
      <c r="N274" s="37">
        <f t="shared" ca="1" si="45"/>
        <v>559.64937708330274</v>
      </c>
      <c r="O274" s="37">
        <f t="shared" ca="1" si="46"/>
        <v>261.61011363463518</v>
      </c>
      <c r="P274" s="26">
        <f t="shared" ca="1" si="53"/>
        <v>-1.5797166833386841E-3</v>
      </c>
    </row>
    <row r="275" spans="4:16">
      <c r="D275" s="81">
        <f t="shared" si="42"/>
        <v>0</v>
      </c>
      <c r="E275" s="81">
        <f t="shared" si="42"/>
        <v>0</v>
      </c>
      <c r="F275" s="37">
        <f t="shared" si="47"/>
        <v>0</v>
      </c>
      <c r="G275" s="37">
        <f t="shared" si="48"/>
        <v>0</v>
      </c>
      <c r="H275" s="37">
        <f t="shared" si="49"/>
        <v>0</v>
      </c>
      <c r="I275" s="37">
        <f t="shared" si="50"/>
        <v>0</v>
      </c>
      <c r="J275" s="37">
        <f t="shared" si="51"/>
        <v>0</v>
      </c>
      <c r="K275" s="37">
        <f t="shared" ca="1" si="43"/>
        <v>1.5797166833386841E-3</v>
      </c>
      <c r="L275" s="37">
        <f t="shared" ca="1" si="52"/>
        <v>2.4955047996185723E-6</v>
      </c>
      <c r="M275" s="37">
        <f t="shared" ca="1" si="44"/>
        <v>57.01970284136857</v>
      </c>
      <c r="N275" s="37">
        <f t="shared" ca="1" si="45"/>
        <v>559.64937708330274</v>
      </c>
      <c r="O275" s="37">
        <f t="shared" ca="1" si="46"/>
        <v>261.61011363463518</v>
      </c>
      <c r="P275" s="26">
        <f t="shared" ca="1" si="53"/>
        <v>-1.5797166833386841E-3</v>
      </c>
    </row>
    <row r="276" spans="4:16">
      <c r="D276" s="81">
        <f t="shared" si="42"/>
        <v>0</v>
      </c>
      <c r="E276" s="81">
        <f t="shared" si="42"/>
        <v>0</v>
      </c>
      <c r="F276" s="37">
        <f t="shared" si="47"/>
        <v>0</v>
      </c>
      <c r="G276" s="37">
        <f t="shared" si="48"/>
        <v>0</v>
      </c>
      <c r="H276" s="37">
        <f t="shared" si="49"/>
        <v>0</v>
      </c>
      <c r="I276" s="37">
        <f t="shared" si="50"/>
        <v>0</v>
      </c>
      <c r="J276" s="37">
        <f t="shared" si="51"/>
        <v>0</v>
      </c>
      <c r="K276" s="37">
        <f t="shared" ca="1" si="43"/>
        <v>1.5797166833386841E-3</v>
      </c>
      <c r="L276" s="37">
        <f t="shared" ca="1" si="52"/>
        <v>2.4955047996185723E-6</v>
      </c>
      <c r="M276" s="37">
        <f t="shared" ca="1" si="44"/>
        <v>57.01970284136857</v>
      </c>
      <c r="N276" s="37">
        <f t="shared" ca="1" si="45"/>
        <v>559.64937708330274</v>
      </c>
      <c r="O276" s="37">
        <f t="shared" ca="1" si="46"/>
        <v>261.61011363463518</v>
      </c>
      <c r="P276" s="26">
        <f t="shared" ca="1" si="53"/>
        <v>-1.5797166833386841E-3</v>
      </c>
    </row>
    <row r="277" spans="4:16">
      <c r="D277" s="81">
        <f t="shared" ref="D277:E297" si="54">A277/A$18</f>
        <v>0</v>
      </c>
      <c r="E277" s="81">
        <f t="shared" si="54"/>
        <v>0</v>
      </c>
      <c r="F277" s="37">
        <f t="shared" si="47"/>
        <v>0</v>
      </c>
      <c r="G277" s="37">
        <f t="shared" si="48"/>
        <v>0</v>
      </c>
      <c r="H277" s="37">
        <f t="shared" si="49"/>
        <v>0</v>
      </c>
      <c r="I277" s="37">
        <f t="shared" si="50"/>
        <v>0</v>
      </c>
      <c r="J277" s="37">
        <f t="shared" si="51"/>
        <v>0</v>
      </c>
      <c r="K277" s="37">
        <f t="shared" ref="K277:K297" ca="1" si="55">+E$4+E$5*D277+E$6*D277^2</f>
        <v>1.5797166833386841E-3</v>
      </c>
      <c r="L277" s="37">
        <f t="shared" ca="1" si="52"/>
        <v>2.4955047996185723E-6</v>
      </c>
      <c r="M277" s="37">
        <f t="shared" ref="M277:M297" ca="1" si="56">(M$1-M$2*D277+M$3*F277)^2</f>
        <v>57.01970284136857</v>
      </c>
      <c r="N277" s="37">
        <f t="shared" ref="N277:N297" ca="1" si="57">(-M$2+M$4*D277-M$5*F277)^2</f>
        <v>559.64937708330274</v>
      </c>
      <c r="O277" s="37">
        <f t="shared" ref="O277:O297" ca="1" si="58">+(M$3-D277*M$5+F277*M$6)^2</f>
        <v>261.61011363463518</v>
      </c>
      <c r="P277" s="26">
        <f t="shared" ca="1" si="53"/>
        <v>-1.5797166833386841E-3</v>
      </c>
    </row>
    <row r="278" spans="4:16">
      <c r="D278" s="81">
        <f t="shared" si="54"/>
        <v>0</v>
      </c>
      <c r="E278" s="81">
        <f t="shared" si="54"/>
        <v>0</v>
      </c>
      <c r="F278" s="37">
        <f t="shared" ref="F278:F297" si="59">D278*D278</f>
        <v>0</v>
      </c>
      <c r="G278" s="37">
        <f t="shared" ref="G278:G297" si="60">D278*F278</f>
        <v>0</v>
      </c>
      <c r="H278" s="37">
        <f t="shared" ref="H278:H297" si="61">F278*F278</f>
        <v>0</v>
      </c>
      <c r="I278" s="37">
        <f t="shared" ref="I278:I297" si="62">E278*D278</f>
        <v>0</v>
      </c>
      <c r="J278" s="37">
        <f t="shared" ref="J278:J297" si="63">I278*D278</f>
        <v>0</v>
      </c>
      <c r="K278" s="37">
        <f t="shared" ca="1" si="55"/>
        <v>1.5797166833386841E-3</v>
      </c>
      <c r="L278" s="37">
        <f t="shared" ref="L278:L297" ca="1" si="64">+(K278-E278)^2</f>
        <v>2.4955047996185723E-6</v>
      </c>
      <c r="M278" s="37">
        <f t="shared" ca="1" si="56"/>
        <v>57.01970284136857</v>
      </c>
      <c r="N278" s="37">
        <f t="shared" ca="1" si="57"/>
        <v>559.64937708330274</v>
      </c>
      <c r="O278" s="37">
        <f t="shared" ca="1" si="58"/>
        <v>261.61011363463518</v>
      </c>
      <c r="P278" s="26">
        <f t="shared" ref="P278:P297" ca="1" si="65">+E278-K278</f>
        <v>-1.5797166833386841E-3</v>
      </c>
    </row>
    <row r="279" spans="4:16">
      <c r="D279" s="81">
        <f t="shared" si="54"/>
        <v>0</v>
      </c>
      <c r="E279" s="81">
        <f t="shared" si="54"/>
        <v>0</v>
      </c>
      <c r="F279" s="37">
        <f t="shared" si="59"/>
        <v>0</v>
      </c>
      <c r="G279" s="37">
        <f t="shared" si="60"/>
        <v>0</v>
      </c>
      <c r="H279" s="37">
        <f t="shared" si="61"/>
        <v>0</v>
      </c>
      <c r="I279" s="37">
        <f t="shared" si="62"/>
        <v>0</v>
      </c>
      <c r="J279" s="37">
        <f t="shared" si="63"/>
        <v>0</v>
      </c>
      <c r="K279" s="37">
        <f t="shared" ca="1" si="55"/>
        <v>1.5797166833386841E-3</v>
      </c>
      <c r="L279" s="37">
        <f t="shared" ca="1" si="64"/>
        <v>2.4955047996185723E-6</v>
      </c>
      <c r="M279" s="37">
        <f t="shared" ca="1" si="56"/>
        <v>57.01970284136857</v>
      </c>
      <c r="N279" s="37">
        <f t="shared" ca="1" si="57"/>
        <v>559.64937708330274</v>
      </c>
      <c r="O279" s="37">
        <f t="shared" ca="1" si="58"/>
        <v>261.61011363463518</v>
      </c>
      <c r="P279" s="26">
        <f t="shared" ca="1" si="65"/>
        <v>-1.5797166833386841E-3</v>
      </c>
    </row>
    <row r="280" spans="4:16">
      <c r="D280" s="81">
        <f t="shared" si="54"/>
        <v>0</v>
      </c>
      <c r="E280" s="81">
        <f t="shared" si="54"/>
        <v>0</v>
      </c>
      <c r="F280" s="37">
        <f t="shared" si="59"/>
        <v>0</v>
      </c>
      <c r="G280" s="37">
        <f t="shared" si="60"/>
        <v>0</v>
      </c>
      <c r="H280" s="37">
        <f t="shared" si="61"/>
        <v>0</v>
      </c>
      <c r="I280" s="37">
        <f t="shared" si="62"/>
        <v>0</v>
      </c>
      <c r="J280" s="37">
        <f t="shared" si="63"/>
        <v>0</v>
      </c>
      <c r="K280" s="37">
        <f t="shared" ca="1" si="55"/>
        <v>1.5797166833386841E-3</v>
      </c>
      <c r="L280" s="37">
        <f t="shared" ca="1" si="64"/>
        <v>2.4955047996185723E-6</v>
      </c>
      <c r="M280" s="37">
        <f t="shared" ca="1" si="56"/>
        <v>57.01970284136857</v>
      </c>
      <c r="N280" s="37">
        <f t="shared" ca="1" si="57"/>
        <v>559.64937708330274</v>
      </c>
      <c r="O280" s="37">
        <f t="shared" ca="1" si="58"/>
        <v>261.61011363463518</v>
      </c>
      <c r="P280" s="26">
        <f t="shared" ca="1" si="65"/>
        <v>-1.5797166833386841E-3</v>
      </c>
    </row>
    <row r="281" spans="4:16">
      <c r="D281" s="81">
        <f t="shared" si="54"/>
        <v>0</v>
      </c>
      <c r="E281" s="81">
        <f t="shared" si="54"/>
        <v>0</v>
      </c>
      <c r="F281" s="37">
        <f t="shared" si="59"/>
        <v>0</v>
      </c>
      <c r="G281" s="37">
        <f t="shared" si="60"/>
        <v>0</v>
      </c>
      <c r="H281" s="37">
        <f t="shared" si="61"/>
        <v>0</v>
      </c>
      <c r="I281" s="37">
        <f t="shared" si="62"/>
        <v>0</v>
      </c>
      <c r="J281" s="37">
        <f t="shared" si="63"/>
        <v>0</v>
      </c>
      <c r="K281" s="37">
        <f t="shared" ca="1" si="55"/>
        <v>1.5797166833386841E-3</v>
      </c>
      <c r="L281" s="37">
        <f t="shared" ca="1" si="64"/>
        <v>2.4955047996185723E-6</v>
      </c>
      <c r="M281" s="37">
        <f t="shared" ca="1" si="56"/>
        <v>57.01970284136857</v>
      </c>
      <c r="N281" s="37">
        <f t="shared" ca="1" si="57"/>
        <v>559.64937708330274</v>
      </c>
      <c r="O281" s="37">
        <f t="shared" ca="1" si="58"/>
        <v>261.61011363463518</v>
      </c>
      <c r="P281" s="26">
        <f t="shared" ca="1" si="65"/>
        <v>-1.5797166833386841E-3</v>
      </c>
    </row>
    <row r="282" spans="4:16">
      <c r="D282" s="81">
        <f t="shared" si="54"/>
        <v>0</v>
      </c>
      <c r="E282" s="81">
        <f t="shared" si="54"/>
        <v>0</v>
      </c>
      <c r="F282" s="37">
        <f t="shared" si="59"/>
        <v>0</v>
      </c>
      <c r="G282" s="37">
        <f t="shared" si="60"/>
        <v>0</v>
      </c>
      <c r="H282" s="37">
        <f t="shared" si="61"/>
        <v>0</v>
      </c>
      <c r="I282" s="37">
        <f t="shared" si="62"/>
        <v>0</v>
      </c>
      <c r="J282" s="37">
        <f t="shared" si="63"/>
        <v>0</v>
      </c>
      <c r="K282" s="37">
        <f t="shared" ca="1" si="55"/>
        <v>1.5797166833386841E-3</v>
      </c>
      <c r="L282" s="37">
        <f t="shared" ca="1" si="64"/>
        <v>2.4955047996185723E-6</v>
      </c>
      <c r="M282" s="37">
        <f t="shared" ca="1" si="56"/>
        <v>57.01970284136857</v>
      </c>
      <c r="N282" s="37">
        <f t="shared" ca="1" si="57"/>
        <v>559.64937708330274</v>
      </c>
      <c r="O282" s="37">
        <f t="shared" ca="1" si="58"/>
        <v>261.61011363463518</v>
      </c>
      <c r="P282" s="26">
        <f t="shared" ca="1" si="65"/>
        <v>-1.5797166833386841E-3</v>
      </c>
    </row>
    <row r="283" spans="4:16">
      <c r="D283" s="81">
        <f t="shared" si="54"/>
        <v>0</v>
      </c>
      <c r="E283" s="81">
        <f t="shared" si="54"/>
        <v>0</v>
      </c>
      <c r="F283" s="37">
        <f t="shared" si="59"/>
        <v>0</v>
      </c>
      <c r="G283" s="37">
        <f t="shared" si="60"/>
        <v>0</v>
      </c>
      <c r="H283" s="37">
        <f t="shared" si="61"/>
        <v>0</v>
      </c>
      <c r="I283" s="37">
        <f t="shared" si="62"/>
        <v>0</v>
      </c>
      <c r="J283" s="37">
        <f t="shared" si="63"/>
        <v>0</v>
      </c>
      <c r="K283" s="37">
        <f t="shared" ca="1" si="55"/>
        <v>1.5797166833386841E-3</v>
      </c>
      <c r="L283" s="37">
        <f t="shared" ca="1" si="64"/>
        <v>2.4955047996185723E-6</v>
      </c>
      <c r="M283" s="37">
        <f t="shared" ca="1" si="56"/>
        <v>57.01970284136857</v>
      </c>
      <c r="N283" s="37">
        <f t="shared" ca="1" si="57"/>
        <v>559.64937708330274</v>
      </c>
      <c r="O283" s="37">
        <f t="shared" ca="1" si="58"/>
        <v>261.61011363463518</v>
      </c>
      <c r="P283" s="26">
        <f t="shared" ca="1" si="65"/>
        <v>-1.5797166833386841E-3</v>
      </c>
    </row>
    <row r="284" spans="4:16">
      <c r="D284" s="81">
        <f t="shared" si="54"/>
        <v>0</v>
      </c>
      <c r="E284" s="81">
        <f t="shared" si="54"/>
        <v>0</v>
      </c>
      <c r="F284" s="37">
        <f t="shared" si="59"/>
        <v>0</v>
      </c>
      <c r="G284" s="37">
        <f t="shared" si="60"/>
        <v>0</v>
      </c>
      <c r="H284" s="37">
        <f t="shared" si="61"/>
        <v>0</v>
      </c>
      <c r="I284" s="37">
        <f t="shared" si="62"/>
        <v>0</v>
      </c>
      <c r="J284" s="37">
        <f t="shared" si="63"/>
        <v>0</v>
      </c>
      <c r="K284" s="37">
        <f t="shared" ca="1" si="55"/>
        <v>1.5797166833386841E-3</v>
      </c>
      <c r="L284" s="37">
        <f t="shared" ca="1" si="64"/>
        <v>2.4955047996185723E-6</v>
      </c>
      <c r="M284" s="37">
        <f t="shared" ca="1" si="56"/>
        <v>57.01970284136857</v>
      </c>
      <c r="N284" s="37">
        <f t="shared" ca="1" si="57"/>
        <v>559.64937708330274</v>
      </c>
      <c r="O284" s="37">
        <f t="shared" ca="1" si="58"/>
        <v>261.61011363463518</v>
      </c>
      <c r="P284" s="26">
        <f t="shared" ca="1" si="65"/>
        <v>-1.5797166833386841E-3</v>
      </c>
    </row>
    <row r="285" spans="4:16">
      <c r="D285" s="81">
        <f t="shared" si="54"/>
        <v>0</v>
      </c>
      <c r="E285" s="81">
        <f t="shared" si="54"/>
        <v>0</v>
      </c>
      <c r="F285" s="37">
        <f t="shared" si="59"/>
        <v>0</v>
      </c>
      <c r="G285" s="37">
        <f t="shared" si="60"/>
        <v>0</v>
      </c>
      <c r="H285" s="37">
        <f t="shared" si="61"/>
        <v>0</v>
      </c>
      <c r="I285" s="37">
        <f t="shared" si="62"/>
        <v>0</v>
      </c>
      <c r="J285" s="37">
        <f t="shared" si="63"/>
        <v>0</v>
      </c>
      <c r="K285" s="37">
        <f t="shared" ca="1" si="55"/>
        <v>1.5797166833386841E-3</v>
      </c>
      <c r="L285" s="37">
        <f t="shared" ca="1" si="64"/>
        <v>2.4955047996185723E-6</v>
      </c>
      <c r="M285" s="37">
        <f t="shared" ca="1" si="56"/>
        <v>57.01970284136857</v>
      </c>
      <c r="N285" s="37">
        <f t="shared" ca="1" si="57"/>
        <v>559.64937708330274</v>
      </c>
      <c r="O285" s="37">
        <f t="shared" ca="1" si="58"/>
        <v>261.61011363463518</v>
      </c>
      <c r="P285" s="26">
        <f t="shared" ca="1" si="65"/>
        <v>-1.5797166833386841E-3</v>
      </c>
    </row>
    <row r="286" spans="4:16">
      <c r="D286" s="81">
        <f t="shared" si="54"/>
        <v>0</v>
      </c>
      <c r="E286" s="81">
        <f t="shared" si="54"/>
        <v>0</v>
      </c>
      <c r="F286" s="37">
        <f t="shared" si="59"/>
        <v>0</v>
      </c>
      <c r="G286" s="37">
        <f t="shared" si="60"/>
        <v>0</v>
      </c>
      <c r="H286" s="37">
        <f t="shared" si="61"/>
        <v>0</v>
      </c>
      <c r="I286" s="37">
        <f t="shared" si="62"/>
        <v>0</v>
      </c>
      <c r="J286" s="37">
        <f t="shared" si="63"/>
        <v>0</v>
      </c>
      <c r="K286" s="37">
        <f t="shared" ca="1" si="55"/>
        <v>1.5797166833386841E-3</v>
      </c>
      <c r="L286" s="37">
        <f t="shared" ca="1" si="64"/>
        <v>2.4955047996185723E-6</v>
      </c>
      <c r="M286" s="37">
        <f t="shared" ca="1" si="56"/>
        <v>57.01970284136857</v>
      </c>
      <c r="N286" s="37">
        <f t="shared" ca="1" si="57"/>
        <v>559.64937708330274</v>
      </c>
      <c r="O286" s="37">
        <f t="shared" ca="1" si="58"/>
        <v>261.61011363463518</v>
      </c>
      <c r="P286" s="26">
        <f t="shared" ca="1" si="65"/>
        <v>-1.5797166833386841E-3</v>
      </c>
    </row>
    <row r="287" spans="4:16">
      <c r="D287" s="81">
        <f t="shared" si="54"/>
        <v>0</v>
      </c>
      <c r="E287" s="81">
        <f t="shared" si="54"/>
        <v>0</v>
      </c>
      <c r="F287" s="37">
        <f t="shared" si="59"/>
        <v>0</v>
      </c>
      <c r="G287" s="37">
        <f t="shared" si="60"/>
        <v>0</v>
      </c>
      <c r="H287" s="37">
        <f t="shared" si="61"/>
        <v>0</v>
      </c>
      <c r="I287" s="37">
        <f t="shared" si="62"/>
        <v>0</v>
      </c>
      <c r="J287" s="37">
        <f t="shared" si="63"/>
        <v>0</v>
      </c>
      <c r="K287" s="37">
        <f t="shared" ca="1" si="55"/>
        <v>1.5797166833386841E-3</v>
      </c>
      <c r="L287" s="37">
        <f t="shared" ca="1" si="64"/>
        <v>2.4955047996185723E-6</v>
      </c>
      <c r="M287" s="37">
        <f t="shared" ca="1" si="56"/>
        <v>57.01970284136857</v>
      </c>
      <c r="N287" s="37">
        <f t="shared" ca="1" si="57"/>
        <v>559.64937708330274</v>
      </c>
      <c r="O287" s="37">
        <f t="shared" ca="1" si="58"/>
        <v>261.61011363463518</v>
      </c>
      <c r="P287" s="26">
        <f t="shared" ca="1" si="65"/>
        <v>-1.5797166833386841E-3</v>
      </c>
    </row>
    <row r="288" spans="4:16">
      <c r="D288" s="81">
        <f t="shared" si="54"/>
        <v>0</v>
      </c>
      <c r="E288" s="81">
        <f t="shared" si="54"/>
        <v>0</v>
      </c>
      <c r="F288" s="37">
        <f t="shared" si="59"/>
        <v>0</v>
      </c>
      <c r="G288" s="37">
        <f t="shared" si="60"/>
        <v>0</v>
      </c>
      <c r="H288" s="37">
        <f t="shared" si="61"/>
        <v>0</v>
      </c>
      <c r="I288" s="37">
        <f t="shared" si="62"/>
        <v>0</v>
      </c>
      <c r="J288" s="37">
        <f t="shared" si="63"/>
        <v>0</v>
      </c>
      <c r="K288" s="37">
        <f t="shared" ca="1" si="55"/>
        <v>1.5797166833386841E-3</v>
      </c>
      <c r="L288" s="37">
        <f t="shared" ca="1" si="64"/>
        <v>2.4955047996185723E-6</v>
      </c>
      <c r="M288" s="37">
        <f t="shared" ca="1" si="56"/>
        <v>57.01970284136857</v>
      </c>
      <c r="N288" s="37">
        <f t="shared" ca="1" si="57"/>
        <v>559.64937708330274</v>
      </c>
      <c r="O288" s="37">
        <f t="shared" ca="1" si="58"/>
        <v>261.61011363463518</v>
      </c>
      <c r="P288" s="26">
        <f t="shared" ca="1" si="65"/>
        <v>-1.5797166833386841E-3</v>
      </c>
    </row>
    <row r="289" spans="4:16">
      <c r="D289" s="81">
        <f t="shared" si="54"/>
        <v>0</v>
      </c>
      <c r="E289" s="81">
        <f t="shared" si="54"/>
        <v>0</v>
      </c>
      <c r="F289" s="37">
        <f t="shared" si="59"/>
        <v>0</v>
      </c>
      <c r="G289" s="37">
        <f t="shared" si="60"/>
        <v>0</v>
      </c>
      <c r="H289" s="37">
        <f t="shared" si="61"/>
        <v>0</v>
      </c>
      <c r="I289" s="37">
        <f t="shared" si="62"/>
        <v>0</v>
      </c>
      <c r="J289" s="37">
        <f t="shared" si="63"/>
        <v>0</v>
      </c>
      <c r="K289" s="37">
        <f t="shared" ca="1" si="55"/>
        <v>1.5797166833386841E-3</v>
      </c>
      <c r="L289" s="37">
        <f t="shared" ca="1" si="64"/>
        <v>2.4955047996185723E-6</v>
      </c>
      <c r="M289" s="37">
        <f t="shared" ca="1" si="56"/>
        <v>57.01970284136857</v>
      </c>
      <c r="N289" s="37">
        <f t="shared" ca="1" si="57"/>
        <v>559.64937708330274</v>
      </c>
      <c r="O289" s="37">
        <f t="shared" ca="1" si="58"/>
        <v>261.61011363463518</v>
      </c>
      <c r="P289" s="26">
        <f t="shared" ca="1" si="65"/>
        <v>-1.5797166833386841E-3</v>
      </c>
    </row>
    <row r="290" spans="4:16">
      <c r="D290" s="81">
        <f t="shared" si="54"/>
        <v>0</v>
      </c>
      <c r="E290" s="81">
        <f t="shared" si="54"/>
        <v>0</v>
      </c>
      <c r="F290" s="37">
        <f t="shared" si="59"/>
        <v>0</v>
      </c>
      <c r="G290" s="37">
        <f t="shared" si="60"/>
        <v>0</v>
      </c>
      <c r="H290" s="37">
        <f t="shared" si="61"/>
        <v>0</v>
      </c>
      <c r="I290" s="37">
        <f t="shared" si="62"/>
        <v>0</v>
      </c>
      <c r="J290" s="37">
        <f t="shared" si="63"/>
        <v>0</v>
      </c>
      <c r="K290" s="37">
        <f t="shared" ca="1" si="55"/>
        <v>1.5797166833386841E-3</v>
      </c>
      <c r="L290" s="37">
        <f t="shared" ca="1" si="64"/>
        <v>2.4955047996185723E-6</v>
      </c>
      <c r="M290" s="37">
        <f t="shared" ca="1" si="56"/>
        <v>57.01970284136857</v>
      </c>
      <c r="N290" s="37">
        <f t="shared" ca="1" si="57"/>
        <v>559.64937708330274</v>
      </c>
      <c r="O290" s="37">
        <f t="shared" ca="1" si="58"/>
        <v>261.61011363463518</v>
      </c>
      <c r="P290" s="26">
        <f t="shared" ca="1" si="65"/>
        <v>-1.5797166833386841E-3</v>
      </c>
    </row>
    <row r="291" spans="4:16">
      <c r="D291" s="81">
        <f t="shared" si="54"/>
        <v>0</v>
      </c>
      <c r="E291" s="81">
        <f t="shared" si="54"/>
        <v>0</v>
      </c>
      <c r="F291" s="37">
        <f t="shared" si="59"/>
        <v>0</v>
      </c>
      <c r="G291" s="37">
        <f t="shared" si="60"/>
        <v>0</v>
      </c>
      <c r="H291" s="37">
        <f t="shared" si="61"/>
        <v>0</v>
      </c>
      <c r="I291" s="37">
        <f t="shared" si="62"/>
        <v>0</v>
      </c>
      <c r="J291" s="37">
        <f t="shared" si="63"/>
        <v>0</v>
      </c>
      <c r="K291" s="37">
        <f t="shared" ca="1" si="55"/>
        <v>1.5797166833386841E-3</v>
      </c>
      <c r="L291" s="37">
        <f t="shared" ca="1" si="64"/>
        <v>2.4955047996185723E-6</v>
      </c>
      <c r="M291" s="37">
        <f t="shared" ca="1" si="56"/>
        <v>57.01970284136857</v>
      </c>
      <c r="N291" s="37">
        <f t="shared" ca="1" si="57"/>
        <v>559.64937708330274</v>
      </c>
      <c r="O291" s="37">
        <f t="shared" ca="1" si="58"/>
        <v>261.61011363463518</v>
      </c>
      <c r="P291" s="26">
        <f t="shared" ca="1" si="65"/>
        <v>-1.5797166833386841E-3</v>
      </c>
    </row>
    <row r="292" spans="4:16">
      <c r="D292" s="81">
        <f t="shared" si="54"/>
        <v>0</v>
      </c>
      <c r="E292" s="81">
        <f t="shared" si="54"/>
        <v>0</v>
      </c>
      <c r="F292" s="37">
        <f t="shared" si="59"/>
        <v>0</v>
      </c>
      <c r="G292" s="37">
        <f t="shared" si="60"/>
        <v>0</v>
      </c>
      <c r="H292" s="37">
        <f t="shared" si="61"/>
        <v>0</v>
      </c>
      <c r="I292" s="37">
        <f t="shared" si="62"/>
        <v>0</v>
      </c>
      <c r="J292" s="37">
        <f t="shared" si="63"/>
        <v>0</v>
      </c>
      <c r="K292" s="37">
        <f t="shared" ca="1" si="55"/>
        <v>1.5797166833386841E-3</v>
      </c>
      <c r="L292" s="37">
        <f t="shared" ca="1" si="64"/>
        <v>2.4955047996185723E-6</v>
      </c>
      <c r="M292" s="37">
        <f t="shared" ca="1" si="56"/>
        <v>57.01970284136857</v>
      </c>
      <c r="N292" s="37">
        <f t="shared" ca="1" si="57"/>
        <v>559.64937708330274</v>
      </c>
      <c r="O292" s="37">
        <f t="shared" ca="1" si="58"/>
        <v>261.61011363463518</v>
      </c>
      <c r="P292" s="26">
        <f t="shared" ca="1" si="65"/>
        <v>-1.5797166833386841E-3</v>
      </c>
    </row>
    <row r="293" spans="4:16">
      <c r="D293" s="81">
        <f t="shared" si="54"/>
        <v>0</v>
      </c>
      <c r="E293" s="81">
        <f t="shared" si="54"/>
        <v>0</v>
      </c>
      <c r="F293" s="37">
        <f t="shared" si="59"/>
        <v>0</v>
      </c>
      <c r="G293" s="37">
        <f t="shared" si="60"/>
        <v>0</v>
      </c>
      <c r="H293" s="37">
        <f t="shared" si="61"/>
        <v>0</v>
      </c>
      <c r="I293" s="37">
        <f t="shared" si="62"/>
        <v>0</v>
      </c>
      <c r="J293" s="37">
        <f t="shared" si="63"/>
        <v>0</v>
      </c>
      <c r="K293" s="37">
        <f t="shared" ca="1" si="55"/>
        <v>1.5797166833386841E-3</v>
      </c>
      <c r="L293" s="37">
        <f t="shared" ca="1" si="64"/>
        <v>2.4955047996185723E-6</v>
      </c>
      <c r="M293" s="37">
        <f t="shared" ca="1" si="56"/>
        <v>57.01970284136857</v>
      </c>
      <c r="N293" s="37">
        <f t="shared" ca="1" si="57"/>
        <v>559.64937708330274</v>
      </c>
      <c r="O293" s="37">
        <f t="shared" ca="1" si="58"/>
        <v>261.61011363463518</v>
      </c>
      <c r="P293" s="26">
        <f t="shared" ca="1" si="65"/>
        <v>-1.5797166833386841E-3</v>
      </c>
    </row>
    <row r="294" spans="4:16">
      <c r="D294" s="81">
        <f t="shared" si="54"/>
        <v>0</v>
      </c>
      <c r="E294" s="81">
        <f t="shared" si="54"/>
        <v>0</v>
      </c>
      <c r="F294" s="37">
        <f t="shared" si="59"/>
        <v>0</v>
      </c>
      <c r="G294" s="37">
        <f t="shared" si="60"/>
        <v>0</v>
      </c>
      <c r="H294" s="37">
        <f t="shared" si="61"/>
        <v>0</v>
      </c>
      <c r="I294" s="37">
        <f t="shared" si="62"/>
        <v>0</v>
      </c>
      <c r="J294" s="37">
        <f t="shared" si="63"/>
        <v>0</v>
      </c>
      <c r="K294" s="37">
        <f t="shared" ca="1" si="55"/>
        <v>1.5797166833386841E-3</v>
      </c>
      <c r="L294" s="37">
        <f t="shared" ca="1" si="64"/>
        <v>2.4955047996185723E-6</v>
      </c>
      <c r="M294" s="37">
        <f t="shared" ca="1" si="56"/>
        <v>57.01970284136857</v>
      </c>
      <c r="N294" s="37">
        <f t="shared" ca="1" si="57"/>
        <v>559.64937708330274</v>
      </c>
      <c r="O294" s="37">
        <f t="shared" ca="1" si="58"/>
        <v>261.61011363463518</v>
      </c>
      <c r="P294" s="26">
        <f t="shared" ca="1" si="65"/>
        <v>-1.5797166833386841E-3</v>
      </c>
    </row>
    <row r="295" spans="4:16">
      <c r="D295" s="81">
        <f t="shared" si="54"/>
        <v>0</v>
      </c>
      <c r="E295" s="81">
        <f t="shared" si="54"/>
        <v>0</v>
      </c>
      <c r="F295" s="37">
        <f t="shared" si="59"/>
        <v>0</v>
      </c>
      <c r="G295" s="37">
        <f t="shared" si="60"/>
        <v>0</v>
      </c>
      <c r="H295" s="37">
        <f t="shared" si="61"/>
        <v>0</v>
      </c>
      <c r="I295" s="37">
        <f t="shared" si="62"/>
        <v>0</v>
      </c>
      <c r="J295" s="37">
        <f t="shared" si="63"/>
        <v>0</v>
      </c>
      <c r="K295" s="37">
        <f t="shared" ca="1" si="55"/>
        <v>1.5797166833386841E-3</v>
      </c>
      <c r="L295" s="37">
        <f t="shared" ca="1" si="64"/>
        <v>2.4955047996185723E-6</v>
      </c>
      <c r="M295" s="37">
        <f t="shared" ca="1" si="56"/>
        <v>57.01970284136857</v>
      </c>
      <c r="N295" s="37">
        <f t="shared" ca="1" si="57"/>
        <v>559.64937708330274</v>
      </c>
      <c r="O295" s="37">
        <f t="shared" ca="1" si="58"/>
        <v>261.61011363463518</v>
      </c>
      <c r="P295" s="26">
        <f t="shared" ca="1" si="65"/>
        <v>-1.5797166833386841E-3</v>
      </c>
    </row>
    <row r="296" spans="4:16">
      <c r="D296" s="81">
        <f t="shared" si="54"/>
        <v>0</v>
      </c>
      <c r="E296" s="81">
        <f t="shared" si="54"/>
        <v>0</v>
      </c>
      <c r="F296" s="37">
        <f t="shared" si="59"/>
        <v>0</v>
      </c>
      <c r="G296" s="37">
        <f t="shared" si="60"/>
        <v>0</v>
      </c>
      <c r="H296" s="37">
        <f t="shared" si="61"/>
        <v>0</v>
      </c>
      <c r="I296" s="37">
        <f t="shared" si="62"/>
        <v>0</v>
      </c>
      <c r="J296" s="37">
        <f t="shared" si="63"/>
        <v>0</v>
      </c>
      <c r="K296" s="37">
        <f t="shared" ca="1" si="55"/>
        <v>1.5797166833386841E-3</v>
      </c>
      <c r="L296" s="37">
        <f t="shared" ca="1" si="64"/>
        <v>2.4955047996185723E-6</v>
      </c>
      <c r="M296" s="37">
        <f t="shared" ca="1" si="56"/>
        <v>57.01970284136857</v>
      </c>
      <c r="N296" s="37">
        <f t="shared" ca="1" si="57"/>
        <v>559.64937708330274</v>
      </c>
      <c r="O296" s="37">
        <f t="shared" ca="1" si="58"/>
        <v>261.61011363463518</v>
      </c>
      <c r="P296" s="26">
        <f t="shared" ca="1" si="65"/>
        <v>-1.5797166833386841E-3</v>
      </c>
    </row>
    <row r="297" spans="4:16">
      <c r="D297" s="81">
        <f t="shared" si="54"/>
        <v>0</v>
      </c>
      <c r="E297" s="81">
        <f t="shared" si="54"/>
        <v>0</v>
      </c>
      <c r="F297" s="37">
        <f t="shared" si="59"/>
        <v>0</v>
      </c>
      <c r="G297" s="37">
        <f t="shared" si="60"/>
        <v>0</v>
      </c>
      <c r="H297" s="37">
        <f t="shared" si="61"/>
        <v>0</v>
      </c>
      <c r="I297" s="37">
        <f t="shared" si="62"/>
        <v>0</v>
      </c>
      <c r="J297" s="37">
        <f t="shared" si="63"/>
        <v>0</v>
      </c>
      <c r="K297" s="37">
        <f t="shared" ca="1" si="55"/>
        <v>1.5797166833386841E-3</v>
      </c>
      <c r="L297" s="37">
        <f t="shared" ca="1" si="64"/>
        <v>2.4955047996185723E-6</v>
      </c>
      <c r="M297" s="37">
        <f t="shared" ca="1" si="56"/>
        <v>57.01970284136857</v>
      </c>
      <c r="N297" s="37">
        <f t="shared" ca="1" si="57"/>
        <v>559.64937708330274</v>
      </c>
      <c r="O297" s="37">
        <f t="shared" ca="1" si="58"/>
        <v>261.61011363463518</v>
      </c>
      <c r="P297" s="26">
        <f t="shared" ca="1" si="65"/>
        <v>-1.5797166833386841E-3</v>
      </c>
    </row>
  </sheetData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2024-01-30T02:24:01Z</dcterms:modified>
</cp:coreProperties>
</file>