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7809915-5ED5-4F1E-A4A3-7455D1A4481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BAV" sheetId="3" r:id="rId2"/>
    <sheet name="A (old)" sheetId="1" r:id="rId3"/>
  </sheets>
  <calcPr calcId="181029"/>
</workbook>
</file>

<file path=xl/calcChain.xml><?xml version="1.0" encoding="utf-8"?>
<calcChain xmlns="http://schemas.openxmlformats.org/spreadsheetml/2006/main">
  <c r="I37" i="2" l="1"/>
  <c r="Q71" i="2"/>
  <c r="E87" i="2"/>
  <c r="F87" i="2"/>
  <c r="G87" i="2"/>
  <c r="K87" i="2"/>
  <c r="Q87" i="2"/>
  <c r="E85" i="2"/>
  <c r="F85" i="2"/>
  <c r="G85" i="2"/>
  <c r="K85" i="2"/>
  <c r="E86" i="2"/>
  <c r="F86" i="2"/>
  <c r="G86" i="2"/>
  <c r="K86" i="2"/>
  <c r="Q85" i="2"/>
  <c r="Q86" i="2"/>
  <c r="E38" i="2"/>
  <c r="F38" i="2"/>
  <c r="G38" i="2"/>
  <c r="K38" i="2"/>
  <c r="E84" i="2"/>
  <c r="F84" i="2"/>
  <c r="G84" i="2"/>
  <c r="J84" i="2"/>
  <c r="E27" i="2"/>
  <c r="F27" i="2"/>
  <c r="G27" i="2"/>
  <c r="K27" i="2"/>
  <c r="E26" i="2"/>
  <c r="F26" i="2"/>
  <c r="G26" i="2"/>
  <c r="K26" i="2"/>
  <c r="E34" i="2"/>
  <c r="F34" i="2"/>
  <c r="G34" i="2"/>
  <c r="K34" i="2"/>
  <c r="E39" i="2"/>
  <c r="F39" i="2"/>
  <c r="G39" i="2"/>
  <c r="K39" i="2"/>
  <c r="E46" i="2"/>
  <c r="F46" i="2"/>
  <c r="G46" i="2"/>
  <c r="K46" i="2"/>
  <c r="E49" i="2"/>
  <c r="F49" i="2"/>
  <c r="G49" i="2"/>
  <c r="K49" i="2"/>
  <c r="E62" i="2"/>
  <c r="F62" i="2"/>
  <c r="G62" i="2"/>
  <c r="K62" i="2"/>
  <c r="E66" i="2"/>
  <c r="F66" i="2"/>
  <c r="G66" i="2"/>
  <c r="K66" i="2"/>
  <c r="E67" i="2"/>
  <c r="F67" i="2"/>
  <c r="G67" i="2"/>
  <c r="K67" i="2"/>
  <c r="E68" i="2"/>
  <c r="F68" i="2"/>
  <c r="G68" i="2"/>
  <c r="K68" i="2"/>
  <c r="E70" i="2"/>
  <c r="F70" i="2"/>
  <c r="G70" i="2"/>
  <c r="K70" i="2"/>
  <c r="E76" i="2"/>
  <c r="F76" i="2"/>
  <c r="G76" i="2"/>
  <c r="K76" i="2"/>
  <c r="E77" i="2"/>
  <c r="F77" i="2"/>
  <c r="G77" i="2"/>
  <c r="K77" i="2"/>
  <c r="E78" i="2"/>
  <c r="F78" i="2"/>
  <c r="G78" i="2"/>
  <c r="K78" i="2"/>
  <c r="E81" i="2"/>
  <c r="F81" i="2"/>
  <c r="G81" i="2"/>
  <c r="K81" i="2"/>
  <c r="E53" i="2"/>
  <c r="F53" i="2"/>
  <c r="G53" i="2"/>
  <c r="K53" i="2"/>
  <c r="E59" i="2"/>
  <c r="F59" i="2"/>
  <c r="G59" i="2"/>
  <c r="K59" i="2"/>
  <c r="E83" i="2"/>
  <c r="F83" i="2"/>
  <c r="G83" i="2"/>
  <c r="J83" i="2"/>
  <c r="E22" i="2"/>
  <c r="F22" i="2"/>
  <c r="G22" i="2"/>
  <c r="I22" i="2"/>
  <c r="E23" i="2"/>
  <c r="F23" i="2"/>
  <c r="G23" i="2"/>
  <c r="I23" i="2"/>
  <c r="E24" i="2"/>
  <c r="F24" i="2"/>
  <c r="G24" i="2"/>
  <c r="I24" i="2"/>
  <c r="E25" i="2"/>
  <c r="F25" i="2"/>
  <c r="G25" i="2"/>
  <c r="I25" i="2"/>
  <c r="E28" i="2"/>
  <c r="F28" i="2"/>
  <c r="G28" i="2"/>
  <c r="I28" i="2"/>
  <c r="E29" i="2"/>
  <c r="F29" i="2"/>
  <c r="G29" i="2"/>
  <c r="I29" i="2"/>
  <c r="E32" i="2"/>
  <c r="F32" i="2"/>
  <c r="G32" i="2"/>
  <c r="I32" i="2"/>
  <c r="E33" i="2"/>
  <c r="F33" i="2"/>
  <c r="G33" i="2"/>
  <c r="I33" i="2"/>
  <c r="E37" i="2"/>
  <c r="F37" i="2"/>
  <c r="G37" i="2"/>
  <c r="E71" i="2"/>
  <c r="F71" i="2"/>
  <c r="G71" i="2"/>
  <c r="I71" i="2"/>
  <c r="E82" i="2"/>
  <c r="F82" i="2"/>
  <c r="G82" i="2"/>
  <c r="I82" i="2"/>
  <c r="D9" i="2"/>
  <c r="C9" i="2"/>
  <c r="E63" i="2"/>
  <c r="F63" i="2"/>
  <c r="G63" i="2"/>
  <c r="J63" i="2"/>
  <c r="E64" i="2"/>
  <c r="F64" i="2"/>
  <c r="G64" i="2"/>
  <c r="J64" i="2"/>
  <c r="E65" i="2"/>
  <c r="F65" i="2"/>
  <c r="G65" i="2"/>
  <c r="E69" i="2"/>
  <c r="F69" i="2"/>
  <c r="G69" i="2"/>
  <c r="J69" i="2"/>
  <c r="E72" i="2"/>
  <c r="F72" i="2"/>
  <c r="G72" i="2"/>
  <c r="E73" i="2"/>
  <c r="F73" i="2"/>
  <c r="G73" i="2"/>
  <c r="J73" i="2"/>
  <c r="E74" i="2"/>
  <c r="F74" i="2"/>
  <c r="G74" i="2"/>
  <c r="J74" i="2"/>
  <c r="E75" i="2"/>
  <c r="F75" i="2"/>
  <c r="G75" i="2"/>
  <c r="E79" i="2"/>
  <c r="F79" i="2"/>
  <c r="G79" i="2"/>
  <c r="J79" i="2"/>
  <c r="E80" i="2"/>
  <c r="F80" i="2"/>
  <c r="G80" i="2"/>
  <c r="E56" i="2"/>
  <c r="F56" i="2"/>
  <c r="G56" i="2"/>
  <c r="E57" i="2"/>
  <c r="F57" i="2"/>
  <c r="G57" i="2"/>
  <c r="J57" i="2"/>
  <c r="E60" i="2"/>
  <c r="F60" i="2"/>
  <c r="G60" i="2"/>
  <c r="E58" i="2"/>
  <c r="F58" i="2"/>
  <c r="G58" i="2"/>
  <c r="J58" i="2"/>
  <c r="E61" i="2"/>
  <c r="F61" i="2"/>
  <c r="G61" i="2"/>
  <c r="E42" i="2"/>
  <c r="F42" i="2"/>
  <c r="G42" i="2"/>
  <c r="E30" i="2"/>
  <c r="F30" i="2"/>
  <c r="G30" i="2"/>
  <c r="K30" i="2"/>
  <c r="E31" i="2"/>
  <c r="F31" i="2"/>
  <c r="G31" i="2"/>
  <c r="E35" i="2"/>
  <c r="F35" i="2"/>
  <c r="G35" i="2"/>
  <c r="E36" i="2"/>
  <c r="F36" i="2"/>
  <c r="G36" i="2"/>
  <c r="K36" i="2"/>
  <c r="E54" i="2"/>
  <c r="F54" i="2"/>
  <c r="G54" i="2"/>
  <c r="E55" i="2"/>
  <c r="F55" i="2"/>
  <c r="G55" i="2"/>
  <c r="K55" i="2"/>
  <c r="E21" i="2"/>
  <c r="F21" i="2"/>
  <c r="G21" i="2"/>
  <c r="N21" i="2"/>
  <c r="E47" i="2"/>
  <c r="F47" i="2"/>
  <c r="G47" i="2"/>
  <c r="E48" i="2"/>
  <c r="F48" i="2"/>
  <c r="G48" i="2"/>
  <c r="J48" i="2"/>
  <c r="E43" i="2"/>
  <c r="F43" i="2"/>
  <c r="G43" i="2"/>
  <c r="J43" i="2"/>
  <c r="E50" i="2"/>
  <c r="F50" i="2"/>
  <c r="G50" i="2"/>
  <c r="E51" i="2"/>
  <c r="F51" i="2"/>
  <c r="G51" i="2"/>
  <c r="J51" i="2"/>
  <c r="E52" i="2"/>
  <c r="F52" i="2"/>
  <c r="G52" i="2"/>
  <c r="Q83" i="2"/>
  <c r="Q84" i="2"/>
  <c r="Q22" i="2"/>
  <c r="Q23" i="2"/>
  <c r="Q24" i="2"/>
  <c r="Q25" i="2"/>
  <c r="Q28" i="2"/>
  <c r="Q29" i="2"/>
  <c r="Q32" i="2"/>
  <c r="Q33" i="2"/>
  <c r="Q37" i="2"/>
  <c r="Q82" i="2"/>
  <c r="G71" i="3"/>
  <c r="C71" i="3"/>
  <c r="E71" i="3"/>
  <c r="G70" i="3"/>
  <c r="C70" i="3"/>
  <c r="E70" i="3"/>
  <c r="G69" i="3"/>
  <c r="C69" i="3"/>
  <c r="E69" i="3"/>
  <c r="G56" i="3"/>
  <c r="C56" i="3"/>
  <c r="E56" i="3"/>
  <c r="G55" i="3"/>
  <c r="C55" i="3"/>
  <c r="E55" i="3"/>
  <c r="G54" i="3"/>
  <c r="C54" i="3"/>
  <c r="E54" i="3"/>
  <c r="G53" i="3"/>
  <c r="C53" i="3"/>
  <c r="E53" i="3"/>
  <c r="G52" i="3"/>
  <c r="C52" i="3"/>
  <c r="E52" i="3"/>
  <c r="G51" i="3"/>
  <c r="C51" i="3"/>
  <c r="E51" i="3"/>
  <c r="G50" i="3"/>
  <c r="C50" i="3"/>
  <c r="E50" i="3"/>
  <c r="G49" i="3"/>
  <c r="C49" i="3"/>
  <c r="E49" i="3"/>
  <c r="G48" i="3"/>
  <c r="C48" i="3"/>
  <c r="E48" i="3"/>
  <c r="G47" i="3"/>
  <c r="C47" i="3"/>
  <c r="E47" i="3"/>
  <c r="G68" i="3"/>
  <c r="C68" i="3"/>
  <c r="E68" i="3"/>
  <c r="G46" i="3"/>
  <c r="C46" i="3"/>
  <c r="E46" i="3"/>
  <c r="G45" i="3"/>
  <c r="C45" i="3"/>
  <c r="E45" i="3"/>
  <c r="G44" i="3"/>
  <c r="C44" i="3"/>
  <c r="E44" i="3"/>
  <c r="G43" i="3"/>
  <c r="C43" i="3"/>
  <c r="E43" i="3"/>
  <c r="G42" i="3"/>
  <c r="C42" i="3"/>
  <c r="E42" i="3"/>
  <c r="G41" i="3"/>
  <c r="C41" i="3"/>
  <c r="E41" i="3"/>
  <c r="G40" i="3"/>
  <c r="C40" i="3"/>
  <c r="E40" i="3"/>
  <c r="G39" i="3"/>
  <c r="C39" i="3"/>
  <c r="E39" i="3"/>
  <c r="G38" i="3"/>
  <c r="C38" i="3"/>
  <c r="E38" i="3"/>
  <c r="G37" i="3"/>
  <c r="C37" i="3"/>
  <c r="E37" i="3"/>
  <c r="G36" i="3"/>
  <c r="C36" i="3"/>
  <c r="E36" i="3"/>
  <c r="G35" i="3"/>
  <c r="C35" i="3"/>
  <c r="E35" i="3"/>
  <c r="G34" i="3"/>
  <c r="C34" i="3"/>
  <c r="E34" i="3"/>
  <c r="G33" i="3"/>
  <c r="C33" i="3"/>
  <c r="E33" i="3"/>
  <c r="G32" i="3"/>
  <c r="C32" i="3"/>
  <c r="E32" i="3"/>
  <c r="G31" i="3"/>
  <c r="C31" i="3"/>
  <c r="E31" i="3"/>
  <c r="G30" i="3"/>
  <c r="C30" i="3"/>
  <c r="E30" i="3"/>
  <c r="G29" i="3"/>
  <c r="C29" i="3"/>
  <c r="E29" i="3"/>
  <c r="G28" i="3"/>
  <c r="C28" i="3"/>
  <c r="E28" i="3"/>
  <c r="G27" i="3"/>
  <c r="C27" i="3"/>
  <c r="E27" i="3"/>
  <c r="G26" i="3"/>
  <c r="C26" i="3"/>
  <c r="E26" i="3"/>
  <c r="G67" i="3"/>
  <c r="C67" i="3"/>
  <c r="E67" i="3"/>
  <c r="G25" i="3"/>
  <c r="C25" i="3"/>
  <c r="E25" i="3"/>
  <c r="G24" i="3"/>
  <c r="C24" i="3"/>
  <c r="E24" i="3"/>
  <c r="G23" i="3"/>
  <c r="C23" i="3"/>
  <c r="E23" i="3"/>
  <c r="G22" i="3"/>
  <c r="C22" i="3"/>
  <c r="E22" i="3"/>
  <c r="E45" i="2"/>
  <c r="G21" i="3"/>
  <c r="C21" i="3"/>
  <c r="E21" i="3"/>
  <c r="E44" i="2"/>
  <c r="G20" i="3"/>
  <c r="C20" i="3"/>
  <c r="E20" i="3"/>
  <c r="G66" i="3"/>
  <c r="C66" i="3"/>
  <c r="E66" i="3"/>
  <c r="G19" i="3"/>
  <c r="C19" i="3"/>
  <c r="E19" i="3"/>
  <c r="G18" i="3"/>
  <c r="C18" i="3"/>
  <c r="E18" i="3"/>
  <c r="E41" i="2"/>
  <c r="G17" i="3"/>
  <c r="C17" i="3"/>
  <c r="E17" i="3"/>
  <c r="E40" i="2"/>
  <c r="G16" i="3"/>
  <c r="C16" i="3"/>
  <c r="E16" i="3"/>
  <c r="G15" i="3"/>
  <c r="C15" i="3"/>
  <c r="E15" i="3"/>
  <c r="G65" i="3"/>
  <c r="C65" i="3"/>
  <c r="E65" i="3"/>
  <c r="G14" i="3"/>
  <c r="C14" i="3"/>
  <c r="E14" i="3"/>
  <c r="G13" i="3"/>
  <c r="C13" i="3"/>
  <c r="E13" i="3"/>
  <c r="G64" i="3"/>
  <c r="C64" i="3"/>
  <c r="E64" i="3"/>
  <c r="G63" i="3"/>
  <c r="C63" i="3"/>
  <c r="E63" i="3"/>
  <c r="G12" i="3"/>
  <c r="C12" i="3"/>
  <c r="E12" i="3"/>
  <c r="G11" i="3"/>
  <c r="C11" i="3"/>
  <c r="E11" i="3"/>
  <c r="G62" i="3"/>
  <c r="C62" i="3"/>
  <c r="E62" i="3"/>
  <c r="G61" i="3"/>
  <c r="C61" i="3"/>
  <c r="E61" i="3"/>
  <c r="G60" i="3"/>
  <c r="C60" i="3"/>
  <c r="E60" i="3"/>
  <c r="G59" i="3"/>
  <c r="C59" i="3"/>
  <c r="E59" i="3"/>
  <c r="G58" i="3"/>
  <c r="C58" i="3"/>
  <c r="E58" i="3"/>
  <c r="G57" i="3"/>
  <c r="C57" i="3"/>
  <c r="E57" i="3"/>
  <c r="H71" i="3"/>
  <c r="B71" i="3"/>
  <c r="D71" i="3"/>
  <c r="A71" i="3"/>
  <c r="H70" i="3"/>
  <c r="D70" i="3"/>
  <c r="B70" i="3"/>
  <c r="A70" i="3"/>
  <c r="H69" i="3"/>
  <c r="B69" i="3"/>
  <c r="D69" i="3"/>
  <c r="A69" i="3"/>
  <c r="H56" i="3"/>
  <c r="D56" i="3"/>
  <c r="B56" i="3"/>
  <c r="A56" i="3"/>
  <c r="H55" i="3"/>
  <c r="B55" i="3"/>
  <c r="D55" i="3"/>
  <c r="A55" i="3"/>
  <c r="H54" i="3"/>
  <c r="D54" i="3"/>
  <c r="B54" i="3"/>
  <c r="A54" i="3"/>
  <c r="H53" i="3"/>
  <c r="B53" i="3"/>
  <c r="D53" i="3"/>
  <c r="A53" i="3"/>
  <c r="H52" i="3"/>
  <c r="D52" i="3"/>
  <c r="B52" i="3"/>
  <c r="A52" i="3"/>
  <c r="H51" i="3"/>
  <c r="B51" i="3"/>
  <c r="D51" i="3"/>
  <c r="A51" i="3"/>
  <c r="H50" i="3"/>
  <c r="D50" i="3"/>
  <c r="B50" i="3"/>
  <c r="A50" i="3"/>
  <c r="H49" i="3"/>
  <c r="B49" i="3"/>
  <c r="D49" i="3"/>
  <c r="A49" i="3"/>
  <c r="H48" i="3"/>
  <c r="D48" i="3"/>
  <c r="B48" i="3"/>
  <c r="A48" i="3"/>
  <c r="H47" i="3"/>
  <c r="B47" i="3"/>
  <c r="D47" i="3"/>
  <c r="A47" i="3"/>
  <c r="H68" i="3"/>
  <c r="D68" i="3"/>
  <c r="B68" i="3"/>
  <c r="A68" i="3"/>
  <c r="H46" i="3"/>
  <c r="B46" i="3"/>
  <c r="D46" i="3"/>
  <c r="A46" i="3"/>
  <c r="H45" i="3"/>
  <c r="D45" i="3"/>
  <c r="B45" i="3"/>
  <c r="A45" i="3"/>
  <c r="H44" i="3"/>
  <c r="B44" i="3"/>
  <c r="D44" i="3"/>
  <c r="A44" i="3"/>
  <c r="H43" i="3"/>
  <c r="D43" i="3"/>
  <c r="B43" i="3"/>
  <c r="A43" i="3"/>
  <c r="H42" i="3"/>
  <c r="B42" i="3"/>
  <c r="D42" i="3"/>
  <c r="A42" i="3"/>
  <c r="H41" i="3"/>
  <c r="D41" i="3"/>
  <c r="B41" i="3"/>
  <c r="A41" i="3"/>
  <c r="H40" i="3"/>
  <c r="B40" i="3"/>
  <c r="D40" i="3"/>
  <c r="A40" i="3"/>
  <c r="H39" i="3"/>
  <c r="D39" i="3"/>
  <c r="B39" i="3"/>
  <c r="A39" i="3"/>
  <c r="H38" i="3"/>
  <c r="B38" i="3"/>
  <c r="D38" i="3"/>
  <c r="A38" i="3"/>
  <c r="H37" i="3"/>
  <c r="D37" i="3"/>
  <c r="B37" i="3"/>
  <c r="A37" i="3"/>
  <c r="H36" i="3"/>
  <c r="B36" i="3"/>
  <c r="D36" i="3"/>
  <c r="A36" i="3"/>
  <c r="H35" i="3"/>
  <c r="D35" i="3"/>
  <c r="B35" i="3"/>
  <c r="A35" i="3"/>
  <c r="H34" i="3"/>
  <c r="B34" i="3"/>
  <c r="D34" i="3"/>
  <c r="A34" i="3"/>
  <c r="H33" i="3"/>
  <c r="D33" i="3"/>
  <c r="B33" i="3"/>
  <c r="A33" i="3"/>
  <c r="H32" i="3"/>
  <c r="B32" i="3"/>
  <c r="D32" i="3"/>
  <c r="A32" i="3"/>
  <c r="H31" i="3"/>
  <c r="D31" i="3"/>
  <c r="B31" i="3"/>
  <c r="A31" i="3"/>
  <c r="H30" i="3"/>
  <c r="B30" i="3"/>
  <c r="D30" i="3"/>
  <c r="A30" i="3"/>
  <c r="H29" i="3"/>
  <c r="D29" i="3"/>
  <c r="B29" i="3"/>
  <c r="A29" i="3"/>
  <c r="H28" i="3"/>
  <c r="B28" i="3"/>
  <c r="D28" i="3"/>
  <c r="A28" i="3"/>
  <c r="H27" i="3"/>
  <c r="D27" i="3"/>
  <c r="B27" i="3"/>
  <c r="A27" i="3"/>
  <c r="H26" i="3"/>
  <c r="B26" i="3"/>
  <c r="D26" i="3"/>
  <c r="A26" i="3"/>
  <c r="H67" i="3"/>
  <c r="D67" i="3"/>
  <c r="B67" i="3"/>
  <c r="A67" i="3"/>
  <c r="H25" i="3"/>
  <c r="B25" i="3"/>
  <c r="D25" i="3"/>
  <c r="A25" i="3"/>
  <c r="H24" i="3"/>
  <c r="D24" i="3"/>
  <c r="B24" i="3"/>
  <c r="A24" i="3"/>
  <c r="H23" i="3"/>
  <c r="B23" i="3"/>
  <c r="D23" i="3"/>
  <c r="A23" i="3"/>
  <c r="H22" i="3"/>
  <c r="D22" i="3"/>
  <c r="B22" i="3"/>
  <c r="A22" i="3"/>
  <c r="H21" i="3"/>
  <c r="B21" i="3"/>
  <c r="D21" i="3"/>
  <c r="A21" i="3"/>
  <c r="H20" i="3"/>
  <c r="D20" i="3"/>
  <c r="B20" i="3"/>
  <c r="A20" i="3"/>
  <c r="H66" i="3"/>
  <c r="B66" i="3"/>
  <c r="D66" i="3"/>
  <c r="A66" i="3"/>
  <c r="H19" i="3"/>
  <c r="D19" i="3"/>
  <c r="B19" i="3"/>
  <c r="A19" i="3"/>
  <c r="H18" i="3"/>
  <c r="B18" i="3"/>
  <c r="D18" i="3"/>
  <c r="A18" i="3"/>
  <c r="H17" i="3"/>
  <c r="D17" i="3"/>
  <c r="B17" i="3"/>
  <c r="A17" i="3"/>
  <c r="H16" i="3"/>
  <c r="B16" i="3"/>
  <c r="D16" i="3"/>
  <c r="A16" i="3"/>
  <c r="H15" i="3"/>
  <c r="D15" i="3"/>
  <c r="B15" i="3"/>
  <c r="A15" i="3"/>
  <c r="H65" i="3"/>
  <c r="B65" i="3"/>
  <c r="D65" i="3"/>
  <c r="A65" i="3"/>
  <c r="H14" i="3"/>
  <c r="D14" i="3"/>
  <c r="B14" i="3"/>
  <c r="A14" i="3"/>
  <c r="H13" i="3"/>
  <c r="B13" i="3"/>
  <c r="D13" i="3"/>
  <c r="A13" i="3"/>
  <c r="H64" i="3"/>
  <c r="D64" i="3"/>
  <c r="B64" i="3"/>
  <c r="A64" i="3"/>
  <c r="H63" i="3"/>
  <c r="B63" i="3"/>
  <c r="D63" i="3"/>
  <c r="A63" i="3"/>
  <c r="H12" i="3"/>
  <c r="D12" i="3"/>
  <c r="B12" i="3"/>
  <c r="A12" i="3"/>
  <c r="H11" i="3"/>
  <c r="B11" i="3"/>
  <c r="D11" i="3"/>
  <c r="A11" i="3"/>
  <c r="H62" i="3"/>
  <c r="D62" i="3"/>
  <c r="B62" i="3"/>
  <c r="A62" i="3"/>
  <c r="H61" i="3"/>
  <c r="B61" i="3"/>
  <c r="D61" i="3"/>
  <c r="A61" i="3"/>
  <c r="H60" i="3"/>
  <c r="D60" i="3"/>
  <c r="B60" i="3"/>
  <c r="A60" i="3"/>
  <c r="H59" i="3"/>
  <c r="B59" i="3"/>
  <c r="D59" i="3"/>
  <c r="A59" i="3"/>
  <c r="H58" i="3"/>
  <c r="D58" i="3"/>
  <c r="B58" i="3"/>
  <c r="A58" i="3"/>
  <c r="H57" i="3"/>
  <c r="B57" i="3"/>
  <c r="D57" i="3"/>
  <c r="A57" i="3"/>
  <c r="Q80" i="2"/>
  <c r="J80" i="2"/>
  <c r="Q81" i="2"/>
  <c r="Q51" i="2"/>
  <c r="Q46" i="2"/>
  <c r="Q79" i="2"/>
  <c r="K31" i="2"/>
  <c r="K35" i="2"/>
  <c r="K54" i="2"/>
  <c r="J52" i="2"/>
  <c r="J56" i="2"/>
  <c r="J60" i="2"/>
  <c r="J61" i="2"/>
  <c r="J65" i="2"/>
  <c r="J72" i="2"/>
  <c r="J75" i="2"/>
  <c r="I42" i="2"/>
  <c r="J47" i="2"/>
  <c r="J50" i="2"/>
  <c r="F45" i="2"/>
  <c r="G45" i="2"/>
  <c r="J45" i="2"/>
  <c r="F40" i="2"/>
  <c r="G40" i="2"/>
  <c r="J40" i="2"/>
  <c r="F41" i="2"/>
  <c r="G41" i="2"/>
  <c r="J41" i="2"/>
  <c r="F44" i="2"/>
  <c r="G44" i="2"/>
  <c r="J44" i="2"/>
  <c r="Q78" i="2"/>
  <c r="Q77" i="2"/>
  <c r="Q76" i="2"/>
  <c r="F16" i="2"/>
  <c r="F17" i="2" s="1"/>
  <c r="C17" i="2"/>
  <c r="Q63" i="2"/>
  <c r="Q64" i="2"/>
  <c r="Q65" i="2"/>
  <c r="Q69" i="2"/>
  <c r="Q70" i="2"/>
  <c r="Q72" i="2"/>
  <c r="Q73" i="2"/>
  <c r="Q74" i="2"/>
  <c r="Q75" i="2"/>
  <c r="Q42" i="2"/>
  <c r="Q68" i="2"/>
  <c r="Q57" i="2"/>
  <c r="Q58" i="2"/>
  <c r="Q61" i="2"/>
  <c r="Q62" i="2"/>
  <c r="Q66" i="2"/>
  <c r="Q67" i="2"/>
  <c r="Q30" i="2"/>
  <c r="Q31" i="2"/>
  <c r="Q35" i="2"/>
  <c r="Q36" i="2"/>
  <c r="Q54" i="2"/>
  <c r="Q55" i="2"/>
  <c r="Q60" i="2"/>
  <c r="Q53" i="2"/>
  <c r="Q59" i="2"/>
  <c r="Q52" i="2"/>
  <c r="Q56" i="2"/>
  <c r="Q38" i="2"/>
  <c r="Q48" i="2"/>
  <c r="Q45" i="2"/>
  <c r="Q43" i="2"/>
  <c r="Q50" i="2"/>
  <c r="Q49" i="2"/>
  <c r="Q44" i="2"/>
  <c r="Q47" i="2"/>
  <c r="F29" i="1"/>
  <c r="E28" i="1"/>
  <c r="F28" i="1"/>
  <c r="G28" i="1"/>
  <c r="J28" i="1"/>
  <c r="E29" i="1"/>
  <c r="G29" i="1"/>
  <c r="J29" i="1"/>
  <c r="E30" i="1"/>
  <c r="F30" i="1"/>
  <c r="G30" i="1"/>
  <c r="J30" i="1"/>
  <c r="Q28" i="1"/>
  <c r="Q29" i="1"/>
  <c r="Q30" i="1"/>
  <c r="Q21" i="2"/>
  <c r="Q26" i="2"/>
  <c r="Q27" i="2"/>
  <c r="Q34" i="2"/>
  <c r="Q39" i="2"/>
  <c r="Q40" i="2"/>
  <c r="Q41" i="2"/>
  <c r="F26" i="1"/>
  <c r="G26" i="1"/>
  <c r="J26" i="1"/>
  <c r="Q27" i="1"/>
  <c r="E25" i="1"/>
  <c r="F25" i="1"/>
  <c r="G25" i="1"/>
  <c r="J25" i="1"/>
  <c r="E26" i="1"/>
  <c r="E27" i="1"/>
  <c r="F27" i="1"/>
  <c r="G27" i="1"/>
  <c r="J27" i="1"/>
  <c r="Q26" i="1"/>
  <c r="Q25" i="1"/>
  <c r="C19" i="1"/>
  <c r="E23" i="1"/>
  <c r="F23" i="1"/>
  <c r="G23" i="1"/>
  <c r="J23" i="1"/>
  <c r="E21" i="1"/>
  <c r="F21" i="1"/>
  <c r="G21" i="1"/>
  <c r="H21" i="1"/>
  <c r="E22" i="1"/>
  <c r="F22" i="1"/>
  <c r="G22" i="1"/>
  <c r="I22" i="1"/>
  <c r="E24" i="1"/>
  <c r="F24" i="1"/>
  <c r="G24" i="1"/>
  <c r="I24" i="1"/>
  <c r="Q23" i="1"/>
  <c r="Q22" i="1"/>
  <c r="Q24" i="1"/>
  <c r="C18" i="1"/>
  <c r="Q21" i="1"/>
  <c r="C11" i="1"/>
  <c r="C12" i="1"/>
  <c r="C16" i="1"/>
  <c r="D18" i="1"/>
  <c r="O28" i="1"/>
  <c r="O27" i="1"/>
  <c r="O22" i="1"/>
  <c r="O24" i="1"/>
  <c r="O30" i="1"/>
  <c r="O23" i="1"/>
  <c r="O29" i="1"/>
  <c r="O21" i="1"/>
  <c r="O26" i="1"/>
  <c r="O25" i="1"/>
  <c r="C12" i="2"/>
  <c r="C11" i="2"/>
  <c r="O85" i="2" l="1"/>
  <c r="O51" i="2"/>
  <c r="O29" i="2"/>
  <c r="O47" i="2"/>
  <c r="O87" i="2"/>
  <c r="O52" i="2"/>
  <c r="O59" i="2"/>
  <c r="O58" i="2"/>
  <c r="O50" i="2"/>
  <c r="O49" i="2"/>
  <c r="O66" i="2"/>
  <c r="O72" i="2"/>
  <c r="O74" i="2"/>
  <c r="O82" i="2"/>
  <c r="O48" i="2"/>
  <c r="O73" i="2"/>
  <c r="O46" i="2"/>
  <c r="O67" i="2"/>
  <c r="O24" i="2"/>
  <c r="O65" i="2"/>
  <c r="O76" i="2"/>
  <c r="O53" i="2"/>
  <c r="O86" i="2"/>
  <c r="O69" i="2"/>
  <c r="O64" i="2"/>
  <c r="C15" i="2"/>
  <c r="O61" i="2"/>
  <c r="O32" i="2"/>
  <c r="O44" i="2"/>
  <c r="O33" i="2"/>
  <c r="O43" i="2"/>
  <c r="O57" i="2"/>
  <c r="O23" i="2"/>
  <c r="O79" i="2"/>
  <c r="O83" i="2"/>
  <c r="O75" i="2"/>
  <c r="O25" i="2"/>
  <c r="O81" i="2"/>
  <c r="O84" i="2"/>
  <c r="O45" i="2"/>
  <c r="O70" i="2"/>
  <c r="O68" i="2"/>
  <c r="O80" i="2"/>
  <c r="O71" i="2"/>
  <c r="O78" i="2"/>
  <c r="O56" i="2"/>
  <c r="O63" i="2"/>
  <c r="O37" i="2"/>
  <c r="O77" i="2"/>
  <c r="O28" i="2"/>
  <c r="O22" i="2"/>
  <c r="O62" i="2"/>
  <c r="O60" i="2"/>
  <c r="C16" i="2"/>
  <c r="D18" i="2" s="1"/>
  <c r="F18" i="2" l="1"/>
  <c r="F19" i="2" s="1"/>
  <c r="C18" i="2"/>
</calcChain>
</file>

<file path=xl/sharedStrings.xml><?xml version="1.0" encoding="utf-8"?>
<sst xmlns="http://schemas.openxmlformats.org/spreadsheetml/2006/main" count="761" uniqueCount="356">
  <si>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</si>
  <si>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</si>
  <si>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</si>
  <si>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</si>
  <si>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</si>
  <si>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</si>
  <si>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</si>
  <si>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</si>
  <si>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</si>
  <si>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</si>
  <si>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</si>
  <si>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</si>
  <si>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</si>
  <si>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</si>
  <si>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</si>
  <si>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</si>
  <si>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</si>
  <si>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</si>
  <si>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</si>
  <si>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</si>
  <si>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</si>
  <si>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</si>
  <si>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</si>
  <si>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</si>
  <si>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</si>
  <si>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</si>
  <si>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</si>
  <si>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</si>
  <si>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</si>
  <si>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</si>
  <si>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IBVS</t>
  </si>
  <si>
    <t>GCVS</t>
  </si>
  <si>
    <t>GSC 1991-1390</t>
  </si>
  <si>
    <t>aka ROTSE J123204.87+262248.1</t>
  </si>
  <si>
    <t>ROTSE</t>
  </si>
  <si>
    <t>IBVS 5224</t>
  </si>
  <si>
    <t>Nelson</t>
  </si>
  <si>
    <t>not avail.</t>
  </si>
  <si>
    <t>IBVS 5052</t>
  </si>
  <si>
    <t>LO Com</t>
  </si>
  <si>
    <t>EW</t>
  </si>
  <si>
    <t>IBVS 5543</t>
  </si>
  <si>
    <t>I</t>
  </si>
  <si>
    <t>IBVS 5643</t>
  </si>
  <si>
    <t>IBVS 5657</t>
  </si>
  <si>
    <t>See page B</t>
  </si>
  <si>
    <t># of data points:</t>
  </si>
  <si>
    <t>IBVS 5731</t>
  </si>
  <si>
    <t>IBVS 5438</t>
  </si>
  <si>
    <t>IBVS 5653</t>
  </si>
  <si>
    <t>IBVS 5713</t>
  </si>
  <si>
    <t>II</t>
  </si>
  <si>
    <t>LO Com / GSC 01991-01390</t>
  </si>
  <si>
    <t>My time zone &gt;&gt;&gt;&gt;&gt;</t>
  </si>
  <si>
    <t>(PST=8, PDT=MDT=7, MDT=CST=6, etc.)</t>
  </si>
  <si>
    <t>JD today</t>
  </si>
  <si>
    <t>New Cycle</t>
  </si>
  <si>
    <t>Next ToM</t>
  </si>
  <si>
    <t>IBVS 5760</t>
  </si>
  <si>
    <t>IBVS 5781</t>
  </si>
  <si>
    <t>IBVS 5802</t>
  </si>
  <si>
    <t>Start of linear fit &gt;&gt;&gt;&gt;&gt;&gt;&gt;&gt;&gt;&gt;&gt;&gt;&gt;&gt;&gt;&gt;&gt;&gt;&gt;&gt;&gt;</t>
  </si>
  <si>
    <t>IBVS 5837</t>
  </si>
  <si>
    <t>IBVS 5874</t>
  </si>
  <si>
    <t>IBVS 5894</t>
  </si>
  <si>
    <t>OEJV 0074</t>
  </si>
  <si>
    <t>IBVS 5945</t>
  </si>
  <si>
    <t>IBVS 5918</t>
  </si>
  <si>
    <t>IBVS 5959</t>
  </si>
  <si>
    <t>IBVS 5992</t>
  </si>
  <si>
    <t>IBVS 6010</t>
  </si>
  <si>
    <t>OEJV 0003</t>
  </si>
  <si>
    <t>Add cycle</t>
  </si>
  <si>
    <t>Old Cycle</t>
  </si>
  <si>
    <t>IBVS 6029</t>
  </si>
  <si>
    <t>IBVS 6070</t>
  </si>
  <si>
    <t>IBVS 6118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</si>
  <si>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</si>
  <si>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</si>
  <si>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</si>
  <si>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</si>
  <si>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</si>
  <si>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</si>
  <si>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</si>
  <si>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</si>
  <si>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</si>
  <si>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</si>
  <si>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</si>
  <si>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</si>
  <si>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2451951.4541 </t>
  </si>
  <si>
    <t> 10.02.2001 22:53 </t>
  </si>
  <si>
    <t> -0.0189 </t>
  </si>
  <si>
    <t>E </t>
  </si>
  <si>
    <t>?</t>
  </si>
  <si>
    <t> E.Blättler </t>
  </si>
  <si>
    <t> BBS 125 </t>
  </si>
  <si>
    <t>2451951.5975 </t>
  </si>
  <si>
    <t> 11.02.2001 02:20 </t>
  </si>
  <si>
    <t> -0.0187 </t>
  </si>
  <si>
    <t>2451955.4635 </t>
  </si>
  <si>
    <t> 14.02.2001 23:07 </t>
  </si>
  <si>
    <t> -0.0186 </t>
  </si>
  <si>
    <t>2451959.4727 </t>
  </si>
  <si>
    <t> 18.02.2001 23:20 </t>
  </si>
  <si>
    <t> -0.0184 </t>
  </si>
  <si>
    <t>2451967.3487 </t>
  </si>
  <si>
    <t> 26.02.2001 20:22 </t>
  </si>
  <si>
    <t> -0.0173 </t>
  </si>
  <si>
    <t>2451967.4914 </t>
  </si>
  <si>
    <t> 26.02.2001 23:47 </t>
  </si>
  <si>
    <t> -0.0178 </t>
  </si>
  <si>
    <t>2451968.49456 </t>
  </si>
  <si>
    <t> 27.02.2001 23:52 </t>
  </si>
  <si>
    <t> -0.01685 </t>
  </si>
  <si>
    <t>C </t>
  </si>
  <si>
    <t>o</t>
  </si>
  <si>
    <t> J.Šafár </t>
  </si>
  <si>
    <t>OEJV 0074 </t>
  </si>
  <si>
    <t>2451968.64149 </t>
  </si>
  <si>
    <t> 28.02.2001 03:23 </t>
  </si>
  <si>
    <t> -0.01310 </t>
  </si>
  <si>
    <t>2451984.5312 </t>
  </si>
  <si>
    <t> 16.03.2001 00:44 </t>
  </si>
  <si>
    <t> -0.0163 </t>
  </si>
  <si>
    <t>2451984.6721 </t>
  </si>
  <si>
    <t> 16.03.2001 04:07 </t>
  </si>
  <si>
    <t>2452001.42664 </t>
  </si>
  <si>
    <t> 01.04.2001 22:14 </t>
  </si>
  <si>
    <t> -0.01611 </t>
  </si>
  <si>
    <t>2452001.57082 </t>
  </si>
  <si>
    <t> 02.04.2001 01:41 </t>
  </si>
  <si>
    <t> -0.01511 </t>
  </si>
  <si>
    <t>2452363.3862 </t>
  </si>
  <si>
    <t> 29.03.2002 21:16 </t>
  </si>
  <si>
    <t> -0.0150 </t>
  </si>
  <si>
    <t> BBS 128 </t>
  </si>
  <si>
    <t>2452691.5579 </t>
  </si>
  <si>
    <t> 21.02.2003 01:23 </t>
  </si>
  <si>
    <t> -0.0112 </t>
  </si>
  <si>
    <t> BBS 129 </t>
  </si>
  <si>
    <t>2453068.4078 </t>
  </si>
  <si>
    <t> 03.03.2004 21:47 </t>
  </si>
  <si>
    <t> -0.0104 </t>
  </si>
  <si>
    <t> BBS 130 </t>
  </si>
  <si>
    <t>2453095.4678 </t>
  </si>
  <si>
    <t> 30.03.2004 23:13 </t>
  </si>
  <si>
    <t> -0.0114 </t>
  </si>
  <si>
    <t> F.Agerer </t>
  </si>
  <si>
    <t>BAVM 172 </t>
  </si>
  <si>
    <t>2453095.6114 </t>
  </si>
  <si>
    <t> 31.03.2004 02:40 </t>
  </si>
  <si>
    <t> -0.0110 </t>
  </si>
  <si>
    <t>2453375.526 </t>
  </si>
  <si>
    <t> 05.01.2005 00:37 </t>
  </si>
  <si>
    <t> -0.013 </t>
  </si>
  <si>
    <t>V </t>
  </si>
  <si>
    <t> K.Locher </t>
  </si>
  <si>
    <t>OEJV 0003 </t>
  </si>
  <si>
    <t>2453410.6087 </t>
  </si>
  <si>
    <t> 09.02.2005 02:36 </t>
  </si>
  <si>
    <t> -0.0092 </t>
  </si>
  <si>
    <t> M.Zejda et al. </t>
  </si>
  <si>
    <t>IBVS 5741 </t>
  </si>
  <si>
    <t>2453450.4120 </t>
  </si>
  <si>
    <t> 20.03.2005 21:53 </t>
  </si>
  <si>
    <t> -0.0098 </t>
  </si>
  <si>
    <t>-I</t>
  </si>
  <si>
    <t> C.&amp; M.Rätz </t>
  </si>
  <si>
    <t>BAVM 178 </t>
  </si>
  <si>
    <t>2453462.4396 </t>
  </si>
  <si>
    <t> 01.04.2005 22:33 </t>
  </si>
  <si>
    <t>3360</t>
  </si>
  <si>
    <t> -0.0093 </t>
  </si>
  <si>
    <t>BAVM 173 </t>
  </si>
  <si>
    <t>2453462.5820 </t>
  </si>
  <si>
    <t> 02.04.2005 01:58 </t>
  </si>
  <si>
    <t>3360.5</t>
  </si>
  <si>
    <t> -0.0101 </t>
  </si>
  <si>
    <t>2453464.444 </t>
  </si>
  <si>
    <t> 03.04.2005 22:39 </t>
  </si>
  <si>
    <t>3367</t>
  </si>
  <si>
    <t> -0.009 </t>
  </si>
  <si>
    <t>IBVS 5653 </t>
  </si>
  <si>
    <t>2453476.4695 </t>
  </si>
  <si>
    <t> 15.04.2005 23:16 </t>
  </si>
  <si>
    <t>3409</t>
  </si>
  <si>
    <t>2453788.4609 </t>
  </si>
  <si>
    <t> 21.02.2006 23:03 </t>
  </si>
  <si>
    <t>4498.5</t>
  </si>
  <si>
    <t> -0.0083 </t>
  </si>
  <si>
    <t>IBVS 5713 </t>
  </si>
  <si>
    <t>2453813.8045 </t>
  </si>
  <si>
    <t> 19.03.2006 07:18 </t>
  </si>
  <si>
    <t>4587</t>
  </si>
  <si>
    <t> -0.0075 </t>
  </si>
  <si>
    <t>R</t>
  </si>
  <si>
    <t> R.Nelson </t>
  </si>
  <si>
    <t>IBVS 5760 </t>
  </si>
  <si>
    <t>2453863.3444 </t>
  </si>
  <si>
    <t> 07.05.2006 20:15 </t>
  </si>
  <si>
    <t>4760</t>
  </si>
  <si>
    <t> -0.0078 </t>
  </si>
  <si>
    <t> P.Frank </t>
  </si>
  <si>
    <t>2453863.4874 </t>
  </si>
  <si>
    <t> 07.05.2006 23:41 </t>
  </si>
  <si>
    <t>4760.5</t>
  </si>
  <si>
    <t> -0.0080 </t>
  </si>
  <si>
    <t>2454154.5761 </t>
  </si>
  <si>
    <t> 23.02.2007 01:49 </t>
  </si>
  <si>
    <t>5777</t>
  </si>
  <si>
    <t> -0.0037 </t>
  </si>
  <si>
    <t>BAVM 186 </t>
  </si>
  <si>
    <t>2454170.4664 </t>
  </si>
  <si>
    <t> 10.03.2007 23:11 </t>
  </si>
  <si>
    <t>5832.5</t>
  </si>
  <si>
    <t> -0.0064 </t>
  </si>
  <si>
    <t> BBS 133 (=IBVS 5781) </t>
  </si>
  <si>
    <t>2454170.61198 </t>
  </si>
  <si>
    <t> 11.03.2007 02:41 </t>
  </si>
  <si>
    <t>5833</t>
  </si>
  <si>
    <t> -0.00398 </t>
  </si>
  <si>
    <t> L.Brát </t>
  </si>
  <si>
    <t>2454170.61244 </t>
  </si>
  <si>
    <t> -0.00352 </t>
  </si>
  <si>
    <t>2454174.4773 </t>
  </si>
  <si>
    <t> 14.03.2007 23:27 </t>
  </si>
  <si>
    <t>5846.5</t>
  </si>
  <si>
    <t> -0.0045 </t>
  </si>
  <si>
    <t>2454174.6205 </t>
  </si>
  <si>
    <t> 15.03.2007 02:53 </t>
  </si>
  <si>
    <t>5847</t>
  </si>
  <si>
    <t>2454185.3597 </t>
  </si>
  <si>
    <t> 25.03.2007 20:37 </t>
  </si>
  <si>
    <t>5884.5</t>
  </si>
  <si>
    <t> -0.0038 </t>
  </si>
  <si>
    <t> M.&amp; C.Rätz </t>
  </si>
  <si>
    <t>BAVM 201 </t>
  </si>
  <si>
    <t>2454200.3953 </t>
  </si>
  <si>
    <t> 09.04.2007 21:29 </t>
  </si>
  <si>
    <t>5937</t>
  </si>
  <si>
    <t> -0.0021 </t>
  </si>
  <si>
    <t> R.Diethelm </t>
  </si>
  <si>
    <t>2454564.3606 </t>
  </si>
  <si>
    <t> 07.04.2008 20:39 </t>
  </si>
  <si>
    <t>7208</t>
  </si>
  <si>
    <t> 0.0003 </t>
  </si>
  <si>
    <t>IBVS 5837 </t>
  </si>
  <si>
    <t>2454594.4268 </t>
  </si>
  <si>
    <t> 07.05.2008 22:14 </t>
  </si>
  <si>
    <t>7313</t>
  </si>
  <si>
    <t> -0.0012 </t>
  </si>
  <si>
    <t> H.Jungbluth </t>
  </si>
  <si>
    <t>2454865.8945 </t>
  </si>
  <si>
    <t> 03.02.2009 09:28 </t>
  </si>
  <si>
    <t>8261</t>
  </si>
  <si>
    <t> -0.0023 </t>
  </si>
  <si>
    <t>IBVS 5894 </t>
  </si>
  <si>
    <t>2454933.4783 </t>
  </si>
  <si>
    <t> 11.04.2009 23:28 </t>
  </si>
  <si>
    <t>8497</t>
  </si>
  <si>
    <t> 0.0006 </t>
  </si>
  <si>
    <t>BAVM 209 </t>
  </si>
  <si>
    <t>2454933.6215 </t>
  </si>
  <si>
    <t> 12.04.2009 02:54 </t>
  </si>
  <si>
    <t>8497.5</t>
  </si>
  <si>
    <t>2454937.4867 </t>
  </si>
  <si>
    <t> 15.04.2009 23:40 </t>
  </si>
  <si>
    <t>8511</t>
  </si>
  <si>
    <t> -0.0000 </t>
  </si>
  <si>
    <t>2454955.6663 </t>
  </si>
  <si>
    <t> 04.05.2009 03:59 </t>
  </si>
  <si>
    <t>8574.5</t>
  </si>
  <si>
    <t> -0.0042 </t>
  </si>
  <si>
    <t>2454996.4771 </t>
  </si>
  <si>
    <t> 13.06.2009 23:27 </t>
  </si>
  <si>
    <t>8717</t>
  </si>
  <si>
    <t>2455276.6807 </t>
  </si>
  <si>
    <t> 21.03.2010 04:20 </t>
  </si>
  <si>
    <t>9695.5</t>
  </si>
  <si>
    <t> 0.0012 </t>
  </si>
  <si>
    <t>IBVS 5945 </t>
  </si>
  <si>
    <t>2455310.4708 </t>
  </si>
  <si>
    <t> 23.04.2010 23:17 </t>
  </si>
  <si>
    <t>9813.5</t>
  </si>
  <si>
    <t> 0.0008 </t>
  </si>
  <si>
    <t>BAVM 214 </t>
  </si>
  <si>
    <t>2455609.8564 </t>
  </si>
  <si>
    <t> 17.02.2011 08:33 </t>
  </si>
  <si>
    <t>10859</t>
  </si>
  <si>
    <t> -0.0024 </t>
  </si>
  <si>
    <t>IBVS 5992 </t>
  </si>
  <si>
    <t>2455650.3766 </t>
  </si>
  <si>
    <t> 29.03.2011 21:02 </t>
  </si>
  <si>
    <t>11000.5</t>
  </si>
  <si>
    <t> M.&amp; K.Rätz </t>
  </si>
  <si>
    <t>BAVM 225 </t>
  </si>
  <si>
    <t>2455662.4047 </t>
  </si>
  <si>
    <t> 10.04.2011 21:42 </t>
  </si>
  <si>
    <t>11042.5</t>
  </si>
  <si>
    <t> -0.0011 </t>
  </si>
  <si>
    <t>BAVM 220 </t>
  </si>
  <si>
    <t>2455662.5475 </t>
  </si>
  <si>
    <t> 11.04.2011 01:08 </t>
  </si>
  <si>
    <t>11043</t>
  </si>
  <si>
    <t> -0.0015 </t>
  </si>
  <si>
    <t>2455675.4336 </t>
  </si>
  <si>
    <t> 23.04.2011 22:24 </t>
  </si>
  <si>
    <t>11088</t>
  </si>
  <si>
    <t>2455675.5766 </t>
  </si>
  <si>
    <t> 24.04.2011 01:50 </t>
  </si>
  <si>
    <t>11088.5</t>
  </si>
  <si>
    <t> -0.0017 </t>
  </si>
  <si>
    <t>2455982.8406 </t>
  </si>
  <si>
    <t> 25.02.2012 08:10 </t>
  </si>
  <si>
    <t>12161.5</t>
  </si>
  <si>
    <t>IBVS 6029 </t>
  </si>
  <si>
    <t>2455982.9856 </t>
  </si>
  <si>
    <t> 25.02.2012 11:39 </t>
  </si>
  <si>
    <t>12162</t>
  </si>
  <si>
    <t> 0.0004 </t>
  </si>
  <si>
    <t>2456046.6982 </t>
  </si>
  <si>
    <t> 29.04.2012 04:45 </t>
  </si>
  <si>
    <t>12384.5</t>
  </si>
  <si>
    <t> -0.0020 </t>
  </si>
  <si>
    <t>2456061.4487 </t>
  </si>
  <si>
    <t> 13.05.2012 22:46 </t>
  </si>
  <si>
    <t>12436</t>
  </si>
  <si>
    <t> 0.0010 </t>
  </si>
  <si>
    <t>BAVM 231 </t>
  </si>
  <si>
    <t>2456390.3289 </t>
  </si>
  <si>
    <t> 07.04.2013 19:53 </t>
  </si>
  <si>
    <t>13584.5</t>
  </si>
  <si>
    <t> -0.0027 </t>
  </si>
  <si>
    <t>BAVM 234 </t>
  </si>
  <si>
    <t>2456696.88 </t>
  </si>
  <si>
    <t> 08.02.2014 09:07 </t>
  </si>
  <si>
    <t>14655</t>
  </si>
  <si>
    <t> 0.00 </t>
  </si>
  <si>
    <t>IBVS 6131 </t>
  </si>
  <si>
    <t>2456746.4202 </t>
  </si>
  <si>
    <t> 29.03.2014 22:05 </t>
  </si>
  <si>
    <t>14828</t>
  </si>
  <si>
    <t> 0.0005 </t>
  </si>
  <si>
    <t> W.Moschner &amp; P.Frank </t>
  </si>
  <si>
    <t>BAVM 239 </t>
  </si>
  <si>
    <t>2457100.5046 </t>
  </si>
  <si>
    <t> 19.03.2015 00:06 </t>
  </si>
  <si>
    <t>16064.5</t>
  </si>
  <si>
    <t> 0.0014 </t>
  </si>
  <si>
    <t>BAVM 241 (=IBVS 6157) </t>
  </si>
  <si>
    <t>2457100.6435 </t>
  </si>
  <si>
    <t> 19.03.2015 03:26 </t>
  </si>
  <si>
    <t>16065</t>
  </si>
  <si>
    <t> -0.0029 </t>
  </si>
  <si>
    <t>IBVS 6131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</si>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</sst>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3" formatCode="0.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1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109">
    <xf numFmtId="0" fontId="0" fillId="0" borderId="0" xfId="0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72" fontId="0" fillId="0" borderId="0" xfId="0" applyNumberFormat="1" applyAlignment="1">
      <alignment horizontal="left"/>
    </xf>
    <xf numFmtId="172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3" fontId="0" fillId="0" borderId="0" xfId="0" applyNumberForma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NumberFormat="1" applyAlignment="1">
      <alignment horizontal="right" wrapText="1"/>
    </xf>
    <xf numFmtId="0" fontId="5" fillId="0" borderId="0" xfId="0" applyFont="1" applyAlignme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>
      <alignment vertical="top"/>
    </xf>
    <xf numFmtId="0" fontId="0" fillId="0" borderId="0" xfId="0" applyAlignment="1">
      <alignment horizontal="right"/>
    </xf>
    <xf numFmtId="0" fontId="0" fillId="0" borderId="5" xfId="0" applyBorder="1">
      <alignment vertical="top"/>
    </xf>
    <xf numFmtId="0" fontId="0" fillId="0" borderId="0" xfId="0">
      <alignment vertical="top"/>
    </xf>
    <xf numFmtId="0" fontId="3" fillId="0" borderId="5" xfId="0" applyFont="1" applyBorder="1">
      <alignment vertical="top"/>
    </xf>
    <xf numFmtId="0" fontId="0" fillId="0" borderId="11" xfId="0" applyBorder="1">
      <alignment vertical="top"/>
    </xf>
    <xf numFmtId="0" fontId="7" fillId="0" borderId="5" xfId="0" applyFont="1" applyBorder="1">
      <alignment vertical="top"/>
    </xf>
    <xf numFmtId="0" fontId="7" fillId="0" borderId="0" xfId="0" applyFont="1">
      <alignment vertical="top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0" fontId="10" fillId="0" borderId="0" xfId="0" applyFont="1" applyAlignment="1">
      <alignment horizontal="right"/>
    </xf>
    <xf numFmtId="0" fontId="0" fillId="0" borderId="5" xfId="0" applyNumberFormat="1" applyBorder="1" applyAlignment="1">
      <alignment horizontal="right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3" fillId="0" borderId="0" xfId="0" applyFont="1" applyAlignment="1"/>
    <xf numFmtId="0" fontId="11" fillId="0" borderId="5" xfId="0" applyFont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/>
    <xf numFmtId="0" fontId="0" fillId="0" borderId="0" xfId="0" applyAlignment="1">
      <alignment horizontal="left"/>
    </xf>
    <xf numFmtId="0" fontId="0" fillId="0" borderId="11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 vertical="top"/>
    </xf>
    <xf numFmtId="0" fontId="11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left"/>
    </xf>
    <xf numFmtId="0" fontId="13" fillId="0" borderId="0" xfId="0" applyFont="1" applyAlignment="1"/>
    <xf numFmtId="0" fontId="14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wrapText="1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14" fillId="0" borderId="0" xfId="0" applyFont="1" applyAlignment="1">
      <alignment horizontal="center"/>
    </xf>
    <xf numFmtId="0" fontId="16" fillId="0" borderId="0" xfId="0" applyFont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22" fontId="14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0" fillId="0" borderId="0" xfId="0" applyFo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172" fontId="5" fillId="0" borderId="0" xfId="0" applyNumberFormat="1" applyFont="1" applyAlignment="1">
      <alignment horizontal="left"/>
    </xf>
    <xf numFmtId="0" fontId="10" fillId="0" borderId="0" xfId="0" applyFont="1" applyAlignment="1"/>
    <xf numFmtId="0" fontId="5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0" fillId="0" borderId="0" xfId="0" quotePrefix="1">
      <alignment vertical="top"/>
    </xf>
    <xf numFmtId="0" fontId="5" fillId="24" borderId="20" xfId="0" applyFont="1" applyFill="1" applyBorder="1" applyAlignment="1">
      <alignment horizontal="left" vertical="top" wrapText="1" indent="1"/>
    </xf>
    <xf numFmtId="0" fontId="5" fillId="24" borderId="20" xfId="0" applyFont="1" applyFill="1" applyBorder="1" applyAlignment="1">
      <alignment horizontal="center" vertical="top" wrapText="1"/>
    </xf>
    <xf numFmtId="0" fontId="5" fillId="24" borderId="20" xfId="0" applyFont="1" applyFill="1" applyBorder="1" applyAlignment="1">
      <alignment horizontal="right" vertical="top" wrapText="1"/>
    </xf>
    <xf numFmtId="0" fontId="19" fillId="24" borderId="20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/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5" fillId="0" borderId="0" xfId="0" applyNumberFormat="1" applyFont="1" applyAlignment="1">
      <alignment horizontal="left" vertical="center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35" fillId="0" borderId="0" xfId="42" applyFont="1"/>
    <xf numFmtId="0" fontId="35" fillId="0" borderId="0" xfId="42" applyFont="1" applyAlignment="1">
      <alignment horizontal="center"/>
    </xf>
    <xf numFmtId="0" fontId="35" fillId="0" borderId="0" xfId="42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LO Com - O-C Diagr.</a:t>
            </a:r>
          </a:p>
        </c:rich>
      </c:tx>
      <c:layout>
        <c:manualLayout>
          <c:xMode val="edge"/>
          <c:yMode val="edge"/>
          <c:x val="0.36894824707846413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25876460767946"/>
          <c:y val="0.14814859468012961"/>
          <c:w val="0.79298831385642743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2230.5</c:v>
                </c:pt>
                <c:pt idx="2">
                  <c:v>2231</c:v>
                </c:pt>
                <c:pt idx="3">
                  <c:v>2244.5</c:v>
                </c:pt>
                <c:pt idx="4">
                  <c:v>2258.5</c:v>
                </c:pt>
                <c:pt idx="5">
                  <c:v>2270.5</c:v>
                </c:pt>
                <c:pt idx="6">
                  <c:v>2286</c:v>
                </c:pt>
                <c:pt idx="7">
                  <c:v>2286</c:v>
                </c:pt>
                <c:pt idx="8">
                  <c:v>2286.5</c:v>
                </c:pt>
                <c:pt idx="9">
                  <c:v>2290</c:v>
                </c:pt>
                <c:pt idx="10">
                  <c:v>2290.5</c:v>
                </c:pt>
                <c:pt idx="11">
                  <c:v>2346</c:v>
                </c:pt>
                <c:pt idx="12">
                  <c:v>2346.5</c:v>
                </c:pt>
                <c:pt idx="13">
                  <c:v>2375</c:v>
                </c:pt>
                <c:pt idx="14">
                  <c:v>2405</c:v>
                </c:pt>
                <c:pt idx="15">
                  <c:v>2405.5</c:v>
                </c:pt>
                <c:pt idx="16">
                  <c:v>3669</c:v>
                </c:pt>
                <c:pt idx="17">
                  <c:v>4815</c:v>
                </c:pt>
                <c:pt idx="18">
                  <c:v>6131</c:v>
                </c:pt>
                <c:pt idx="19">
                  <c:v>6225.5</c:v>
                </c:pt>
                <c:pt idx="20">
                  <c:v>6226</c:v>
                </c:pt>
                <c:pt idx="21">
                  <c:v>7203.5</c:v>
                </c:pt>
                <c:pt idx="22">
                  <c:v>7465</c:v>
                </c:pt>
                <c:pt idx="23">
                  <c:v>7507</c:v>
                </c:pt>
                <c:pt idx="24">
                  <c:v>7507.5</c:v>
                </c:pt>
                <c:pt idx="25">
                  <c:v>7514</c:v>
                </c:pt>
                <c:pt idx="26">
                  <c:v>7556</c:v>
                </c:pt>
                <c:pt idx="27">
                  <c:v>8645.5</c:v>
                </c:pt>
                <c:pt idx="28">
                  <c:v>8734</c:v>
                </c:pt>
                <c:pt idx="29">
                  <c:v>8907</c:v>
                </c:pt>
                <c:pt idx="30">
                  <c:v>8907.5</c:v>
                </c:pt>
                <c:pt idx="31">
                  <c:v>9924</c:v>
                </c:pt>
                <c:pt idx="32">
                  <c:v>9979.5</c:v>
                </c:pt>
                <c:pt idx="33">
                  <c:v>9980</c:v>
                </c:pt>
                <c:pt idx="34">
                  <c:v>9980</c:v>
                </c:pt>
                <c:pt idx="35">
                  <c:v>9993.5</c:v>
                </c:pt>
                <c:pt idx="36">
                  <c:v>9994</c:v>
                </c:pt>
                <c:pt idx="37">
                  <c:v>10031.5</c:v>
                </c:pt>
                <c:pt idx="38">
                  <c:v>10084</c:v>
                </c:pt>
                <c:pt idx="39">
                  <c:v>11355</c:v>
                </c:pt>
                <c:pt idx="40">
                  <c:v>11460</c:v>
                </c:pt>
                <c:pt idx="41">
                  <c:v>12408</c:v>
                </c:pt>
                <c:pt idx="42">
                  <c:v>12644</c:v>
                </c:pt>
                <c:pt idx="43">
                  <c:v>12644.5</c:v>
                </c:pt>
                <c:pt idx="44">
                  <c:v>12658</c:v>
                </c:pt>
                <c:pt idx="45">
                  <c:v>12721.5</c:v>
                </c:pt>
                <c:pt idx="46">
                  <c:v>12864</c:v>
                </c:pt>
                <c:pt idx="47">
                  <c:v>13842.5</c:v>
                </c:pt>
                <c:pt idx="48">
                  <c:v>13960.5</c:v>
                </c:pt>
                <c:pt idx="49">
                  <c:v>15006</c:v>
                </c:pt>
                <c:pt idx="50">
                  <c:v>15147.5</c:v>
                </c:pt>
                <c:pt idx="51">
                  <c:v>15189.5</c:v>
                </c:pt>
                <c:pt idx="52">
                  <c:v>15190</c:v>
                </c:pt>
                <c:pt idx="53">
                  <c:v>15235</c:v>
                </c:pt>
                <c:pt idx="54">
                  <c:v>15235.5</c:v>
                </c:pt>
                <c:pt idx="55">
                  <c:v>16308.5</c:v>
                </c:pt>
                <c:pt idx="56">
                  <c:v>16309</c:v>
                </c:pt>
                <c:pt idx="57">
                  <c:v>16531.5</c:v>
                </c:pt>
                <c:pt idx="58">
                  <c:v>16583</c:v>
                </c:pt>
                <c:pt idx="59">
                  <c:v>17731.5</c:v>
                </c:pt>
                <c:pt idx="60">
                  <c:v>18802</c:v>
                </c:pt>
                <c:pt idx="61">
                  <c:v>18975</c:v>
                </c:pt>
                <c:pt idx="62">
                  <c:v>20211.5</c:v>
                </c:pt>
                <c:pt idx="63">
                  <c:v>20212</c:v>
                </c:pt>
                <c:pt idx="64">
                  <c:v>21569.5</c:v>
                </c:pt>
                <c:pt idx="65">
                  <c:v>21486.5</c:v>
                </c:pt>
                <c:pt idx="66">
                  <c:v>24060</c:v>
                </c:pt>
              </c:numCache>
            </c:numRef>
          </c:xVal>
          <c:yVal>
            <c:numRef>
              <c:f>Active!$H$21:$H$985</c:f>
              <c:numCache>
                <c:formatCode>General</c:formatCode>
                <c:ptCount val="96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A1-4582-95D8-C898355648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Active!$D$21:$D$985</c:f>
                <c:numCache>
                  <c:formatCode>General</c:formatCode>
                  <c:ptCount val="965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2.3E-3</c:v>
                  </c:pt>
                  <c:pt idx="10">
                    <c:v>2.3E-3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2.2000000000000001E-3</c:v>
                  </c:pt>
                  <c:pt idx="15">
                    <c:v>2.5000000000000001E-3</c:v>
                  </c:pt>
                  <c:pt idx="16">
                    <c:v>0</c:v>
                  </c:pt>
                  <c:pt idx="17">
                    <c:v>1.6999999999999999E-3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4.0000000000000002E-4</c:v>
                  </c:pt>
                  <c:pt idx="23">
                    <c:v>1.6999999999999999E-3</c:v>
                  </c:pt>
                  <c:pt idx="24">
                    <c:v>1E-3</c:v>
                  </c:pt>
                  <c:pt idx="25">
                    <c:v>3.0000000000000001E-3</c:v>
                  </c:pt>
                  <c:pt idx="26">
                    <c:v>1.1000000000000001E-3</c:v>
                  </c:pt>
                  <c:pt idx="27">
                    <c:v>1.1000000000000001E-3</c:v>
                  </c:pt>
                  <c:pt idx="28">
                    <c:v>5.0000000000000002E-5</c:v>
                  </c:pt>
                  <c:pt idx="29">
                    <c:v>2.9999999999999997E-4</c:v>
                  </c:pt>
                  <c:pt idx="30">
                    <c:v>1.5E-3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1E-4</c:v>
                  </c:pt>
                  <c:pt idx="34">
                    <c:v>5.0000000000000001E-4</c:v>
                  </c:pt>
                  <c:pt idx="35">
                    <c:v>1E-4</c:v>
                  </c:pt>
                  <c:pt idx="36">
                    <c:v>2.7000000000000001E-3</c:v>
                  </c:pt>
                  <c:pt idx="37">
                    <c:v>5.0000000000000001E-4</c:v>
                  </c:pt>
                  <c:pt idx="38">
                    <c:v>1E-3</c:v>
                  </c:pt>
                  <c:pt idx="40">
                    <c:v>5.9999999999999995E-4</c:v>
                  </c:pt>
                  <c:pt idx="41">
                    <c:v>5.0000000000000001E-4</c:v>
                  </c:pt>
                  <c:pt idx="42">
                    <c:v>6.9999999999999999E-4</c:v>
                  </c:pt>
                  <c:pt idx="43">
                    <c:v>2.9999999999999997E-4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6.9999999999999999E-4</c:v>
                  </c:pt>
                  <c:pt idx="47">
                    <c:v>1.2999999999999999E-3</c:v>
                  </c:pt>
                  <c:pt idx="48">
                    <c:v>2.5000000000000001E-3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4.0000000000000002E-4</c:v>
                  </c:pt>
                  <c:pt idx="52">
                    <c:v>6.9999999999999999E-4</c:v>
                  </c:pt>
                  <c:pt idx="53">
                    <c:v>1.6000000000000001E-3</c:v>
                  </c:pt>
                  <c:pt idx="54">
                    <c:v>5.9999999999999995E-4</c:v>
                  </c:pt>
                  <c:pt idx="55">
                    <c:v>4.0000000000000002E-4</c:v>
                  </c:pt>
                  <c:pt idx="56">
                    <c:v>6.9999999999999999E-4</c:v>
                  </c:pt>
                  <c:pt idx="57">
                    <c:v>2.9999999999999997E-4</c:v>
                  </c:pt>
                  <c:pt idx="58">
                    <c:v>2E-3</c:v>
                  </c:pt>
                  <c:pt idx="59">
                    <c:v>2E-3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2.7000000000000001E-3</c:v>
                  </c:pt>
                  <c:pt idx="63">
                    <c:v>2.3E-3</c:v>
                  </c:pt>
                  <c:pt idx="64">
                    <c:v>5.0000000000000001E-4</c:v>
                  </c:pt>
                  <c:pt idx="65">
                    <c:v>6.9999999999999999E-4</c:v>
                  </c:pt>
                  <c:pt idx="66">
                    <c:v>4.0000000000000002E-4</c:v>
                  </c:pt>
                </c:numCache>
              </c:numRef>
            </c:plus>
            <c:minus>
              <c:numRef>
                <c:f>Active!$D$21:$D$985</c:f>
                <c:numCache>
                  <c:formatCode>General</c:formatCode>
                  <c:ptCount val="965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2.3E-3</c:v>
                  </c:pt>
                  <c:pt idx="10">
                    <c:v>2.3E-3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2.2000000000000001E-3</c:v>
                  </c:pt>
                  <c:pt idx="15">
                    <c:v>2.5000000000000001E-3</c:v>
                  </c:pt>
                  <c:pt idx="16">
                    <c:v>0</c:v>
                  </c:pt>
                  <c:pt idx="17">
                    <c:v>1.6999999999999999E-3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4.0000000000000002E-4</c:v>
                  </c:pt>
                  <c:pt idx="23">
                    <c:v>1.6999999999999999E-3</c:v>
                  </c:pt>
                  <c:pt idx="24">
                    <c:v>1E-3</c:v>
                  </c:pt>
                  <c:pt idx="25">
                    <c:v>3.0000000000000001E-3</c:v>
                  </c:pt>
                  <c:pt idx="26">
                    <c:v>1.1000000000000001E-3</c:v>
                  </c:pt>
                  <c:pt idx="27">
                    <c:v>1.1000000000000001E-3</c:v>
                  </c:pt>
                  <c:pt idx="28">
                    <c:v>5.0000000000000002E-5</c:v>
                  </c:pt>
                  <c:pt idx="29">
                    <c:v>2.9999999999999997E-4</c:v>
                  </c:pt>
                  <c:pt idx="30">
                    <c:v>1.5E-3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1E-4</c:v>
                  </c:pt>
                  <c:pt idx="34">
                    <c:v>5.0000000000000001E-4</c:v>
                  </c:pt>
                  <c:pt idx="35">
                    <c:v>1E-4</c:v>
                  </c:pt>
                  <c:pt idx="36">
                    <c:v>2.7000000000000001E-3</c:v>
                  </c:pt>
                  <c:pt idx="37">
                    <c:v>5.0000000000000001E-4</c:v>
                  </c:pt>
                  <c:pt idx="38">
                    <c:v>1E-3</c:v>
                  </c:pt>
                  <c:pt idx="40">
                    <c:v>5.9999999999999995E-4</c:v>
                  </c:pt>
                  <c:pt idx="41">
                    <c:v>5.0000000000000001E-4</c:v>
                  </c:pt>
                  <c:pt idx="42">
                    <c:v>6.9999999999999999E-4</c:v>
                  </c:pt>
                  <c:pt idx="43">
                    <c:v>2.9999999999999997E-4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6.9999999999999999E-4</c:v>
                  </c:pt>
                  <c:pt idx="47">
                    <c:v>1.2999999999999999E-3</c:v>
                  </c:pt>
                  <c:pt idx="48">
                    <c:v>2.5000000000000001E-3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4.0000000000000002E-4</c:v>
                  </c:pt>
                  <c:pt idx="52">
                    <c:v>6.9999999999999999E-4</c:v>
                  </c:pt>
                  <c:pt idx="53">
                    <c:v>1.6000000000000001E-3</c:v>
                  </c:pt>
                  <c:pt idx="54">
                    <c:v>5.9999999999999995E-4</c:v>
                  </c:pt>
                  <c:pt idx="55">
                    <c:v>4.0000000000000002E-4</c:v>
                  </c:pt>
                  <c:pt idx="56">
                    <c:v>6.9999999999999999E-4</c:v>
                  </c:pt>
                  <c:pt idx="57">
                    <c:v>2.9999999999999997E-4</c:v>
                  </c:pt>
                  <c:pt idx="58">
                    <c:v>2E-3</c:v>
                  </c:pt>
                  <c:pt idx="59">
                    <c:v>2E-3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2.7000000000000001E-3</c:v>
                  </c:pt>
                  <c:pt idx="63">
                    <c:v>2.3E-3</c:v>
                  </c:pt>
                  <c:pt idx="64">
                    <c:v>5.0000000000000001E-4</c:v>
                  </c:pt>
                  <c:pt idx="65">
                    <c:v>6.9999999999999999E-4</c:v>
                  </c:pt>
                  <c:pt idx="6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2230.5</c:v>
                </c:pt>
                <c:pt idx="2">
                  <c:v>2231</c:v>
                </c:pt>
                <c:pt idx="3">
                  <c:v>2244.5</c:v>
                </c:pt>
                <c:pt idx="4">
                  <c:v>2258.5</c:v>
                </c:pt>
                <c:pt idx="5">
                  <c:v>2270.5</c:v>
                </c:pt>
                <c:pt idx="6">
                  <c:v>2286</c:v>
                </c:pt>
                <c:pt idx="7">
                  <c:v>2286</c:v>
                </c:pt>
                <c:pt idx="8">
                  <c:v>2286.5</c:v>
                </c:pt>
                <c:pt idx="9">
                  <c:v>2290</c:v>
                </c:pt>
                <c:pt idx="10">
                  <c:v>2290.5</c:v>
                </c:pt>
                <c:pt idx="11">
                  <c:v>2346</c:v>
                </c:pt>
                <c:pt idx="12">
                  <c:v>2346.5</c:v>
                </c:pt>
                <c:pt idx="13">
                  <c:v>2375</c:v>
                </c:pt>
                <c:pt idx="14">
                  <c:v>2405</c:v>
                </c:pt>
                <c:pt idx="15">
                  <c:v>2405.5</c:v>
                </c:pt>
                <c:pt idx="16">
                  <c:v>3669</c:v>
                </c:pt>
                <c:pt idx="17">
                  <c:v>4815</c:v>
                </c:pt>
                <c:pt idx="18">
                  <c:v>6131</c:v>
                </c:pt>
                <c:pt idx="19">
                  <c:v>6225.5</c:v>
                </c:pt>
                <c:pt idx="20">
                  <c:v>6226</c:v>
                </c:pt>
                <c:pt idx="21">
                  <c:v>7203.5</c:v>
                </c:pt>
                <c:pt idx="22">
                  <c:v>7465</c:v>
                </c:pt>
                <c:pt idx="23">
                  <c:v>7507</c:v>
                </c:pt>
                <c:pt idx="24">
                  <c:v>7507.5</c:v>
                </c:pt>
                <c:pt idx="25">
                  <c:v>7514</c:v>
                </c:pt>
                <c:pt idx="26">
                  <c:v>7556</c:v>
                </c:pt>
                <c:pt idx="27">
                  <c:v>8645.5</c:v>
                </c:pt>
                <c:pt idx="28">
                  <c:v>8734</c:v>
                </c:pt>
                <c:pt idx="29">
                  <c:v>8907</c:v>
                </c:pt>
                <c:pt idx="30">
                  <c:v>8907.5</c:v>
                </c:pt>
                <c:pt idx="31">
                  <c:v>9924</c:v>
                </c:pt>
                <c:pt idx="32">
                  <c:v>9979.5</c:v>
                </c:pt>
                <c:pt idx="33">
                  <c:v>9980</c:v>
                </c:pt>
                <c:pt idx="34">
                  <c:v>9980</c:v>
                </c:pt>
                <c:pt idx="35">
                  <c:v>9993.5</c:v>
                </c:pt>
                <c:pt idx="36">
                  <c:v>9994</c:v>
                </c:pt>
                <c:pt idx="37">
                  <c:v>10031.5</c:v>
                </c:pt>
                <c:pt idx="38">
                  <c:v>10084</c:v>
                </c:pt>
                <c:pt idx="39">
                  <c:v>11355</c:v>
                </c:pt>
                <c:pt idx="40">
                  <c:v>11460</c:v>
                </c:pt>
                <c:pt idx="41">
                  <c:v>12408</c:v>
                </c:pt>
                <c:pt idx="42">
                  <c:v>12644</c:v>
                </c:pt>
                <c:pt idx="43">
                  <c:v>12644.5</c:v>
                </c:pt>
                <c:pt idx="44">
                  <c:v>12658</c:v>
                </c:pt>
                <c:pt idx="45">
                  <c:v>12721.5</c:v>
                </c:pt>
                <c:pt idx="46">
                  <c:v>12864</c:v>
                </c:pt>
                <c:pt idx="47">
                  <c:v>13842.5</c:v>
                </c:pt>
                <c:pt idx="48">
                  <c:v>13960.5</c:v>
                </c:pt>
                <c:pt idx="49">
                  <c:v>15006</c:v>
                </c:pt>
                <c:pt idx="50">
                  <c:v>15147.5</c:v>
                </c:pt>
                <c:pt idx="51">
                  <c:v>15189.5</c:v>
                </c:pt>
                <c:pt idx="52">
                  <c:v>15190</c:v>
                </c:pt>
                <c:pt idx="53">
                  <c:v>15235</c:v>
                </c:pt>
                <c:pt idx="54">
                  <c:v>15235.5</c:v>
                </c:pt>
                <c:pt idx="55">
                  <c:v>16308.5</c:v>
                </c:pt>
                <c:pt idx="56">
                  <c:v>16309</c:v>
                </c:pt>
                <c:pt idx="57">
                  <c:v>16531.5</c:v>
                </c:pt>
                <c:pt idx="58">
                  <c:v>16583</c:v>
                </c:pt>
                <c:pt idx="59">
                  <c:v>17731.5</c:v>
                </c:pt>
                <c:pt idx="60">
                  <c:v>18802</c:v>
                </c:pt>
                <c:pt idx="61">
                  <c:v>18975</c:v>
                </c:pt>
                <c:pt idx="62">
                  <c:v>20211.5</c:v>
                </c:pt>
                <c:pt idx="63">
                  <c:v>20212</c:v>
                </c:pt>
                <c:pt idx="64">
                  <c:v>21569.5</c:v>
                </c:pt>
                <c:pt idx="65">
                  <c:v>21486.5</c:v>
                </c:pt>
                <c:pt idx="66">
                  <c:v>24060</c:v>
                </c:pt>
              </c:numCache>
            </c:numRef>
          </c:xVal>
          <c:yVal>
            <c:numRef>
              <c:f>Active!$I$21:$I$985</c:f>
              <c:numCache>
                <c:formatCode>General</c:formatCode>
                <c:ptCount val="965"/>
                <c:pt idx="1">
                  <c:v>4.9133894208353013E-5</c:v>
                </c:pt>
                <c:pt idx="2">
                  <c:v>2.6844932290259749E-4</c:v>
                </c:pt>
                <c:pt idx="3">
                  <c:v>3.8996593502815813E-4</c:v>
                </c:pt>
                <c:pt idx="4">
                  <c:v>5.3079798090038821E-4</c:v>
                </c:pt>
                <c:pt idx="7">
                  <c:v>1.5931466405163519E-3</c:v>
                </c:pt>
                <c:pt idx="8">
                  <c:v>1.1124620650662109E-3</c:v>
                </c:pt>
                <c:pt idx="11">
                  <c:v>2.4109982550726272E-3</c:v>
                </c:pt>
                <c:pt idx="12">
                  <c:v>1.3031368871452287E-4</c:v>
                </c:pt>
                <c:pt idx="16">
                  <c:v>1.3196264262660407E-3</c:v>
                </c:pt>
                <c:pt idx="21">
                  <c:v>-3.1395978585351259E-3</c:v>
                </c:pt>
                <c:pt idx="50">
                  <c:v>-7.2560436674393713E-3</c:v>
                </c:pt>
                <c:pt idx="61">
                  <c:v>-1.1796425889770035E-2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A1-4582-95D8-C898355648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Active!$D$21:$D$40</c:f>
                <c:numCache>
                  <c:formatCode>General</c:formatCode>
                  <c:ptCount val="20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2.3E-3</c:v>
                  </c:pt>
                  <c:pt idx="10">
                    <c:v>2.3E-3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2.2000000000000001E-3</c:v>
                  </c:pt>
                  <c:pt idx="15">
                    <c:v>2.5000000000000001E-3</c:v>
                  </c:pt>
                  <c:pt idx="16">
                    <c:v>0</c:v>
                  </c:pt>
                  <c:pt idx="17">
                    <c:v>1.6999999999999999E-3</c:v>
                  </c:pt>
                  <c:pt idx="18">
                    <c:v>1.2999999999999999E-3</c:v>
                  </c:pt>
                  <c:pt idx="19">
                    <c:v>1.5E-3</c:v>
                  </c:pt>
                </c:numCache>
              </c:numRef>
            </c:plus>
            <c:minus>
              <c:numRef>
                <c:f>Active!$D$21:$D$40</c:f>
                <c:numCache>
                  <c:formatCode>General</c:formatCode>
                  <c:ptCount val="20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2.3E-3</c:v>
                  </c:pt>
                  <c:pt idx="10">
                    <c:v>2.3E-3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2.2000000000000001E-3</c:v>
                  </c:pt>
                  <c:pt idx="15">
                    <c:v>2.5000000000000001E-3</c:v>
                  </c:pt>
                  <c:pt idx="16">
                    <c:v>0</c:v>
                  </c:pt>
                  <c:pt idx="17">
                    <c:v>1.6999999999999999E-3</c:v>
                  </c:pt>
                  <c:pt idx="18">
                    <c:v>1.2999999999999999E-3</c:v>
                  </c:pt>
                  <c:pt idx="19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2230.5</c:v>
                </c:pt>
                <c:pt idx="2">
                  <c:v>2231</c:v>
                </c:pt>
                <c:pt idx="3">
                  <c:v>2244.5</c:v>
                </c:pt>
                <c:pt idx="4">
                  <c:v>2258.5</c:v>
                </c:pt>
                <c:pt idx="5">
                  <c:v>2270.5</c:v>
                </c:pt>
                <c:pt idx="6">
                  <c:v>2286</c:v>
                </c:pt>
                <c:pt idx="7">
                  <c:v>2286</c:v>
                </c:pt>
                <c:pt idx="8">
                  <c:v>2286.5</c:v>
                </c:pt>
                <c:pt idx="9">
                  <c:v>2290</c:v>
                </c:pt>
                <c:pt idx="10">
                  <c:v>2290.5</c:v>
                </c:pt>
                <c:pt idx="11">
                  <c:v>2346</c:v>
                </c:pt>
                <c:pt idx="12">
                  <c:v>2346.5</c:v>
                </c:pt>
                <c:pt idx="13">
                  <c:v>2375</c:v>
                </c:pt>
                <c:pt idx="14">
                  <c:v>2405</c:v>
                </c:pt>
                <c:pt idx="15">
                  <c:v>2405.5</c:v>
                </c:pt>
                <c:pt idx="16">
                  <c:v>3669</c:v>
                </c:pt>
                <c:pt idx="17">
                  <c:v>4815</c:v>
                </c:pt>
                <c:pt idx="18">
                  <c:v>6131</c:v>
                </c:pt>
                <c:pt idx="19">
                  <c:v>6225.5</c:v>
                </c:pt>
                <c:pt idx="20">
                  <c:v>6226</c:v>
                </c:pt>
                <c:pt idx="21">
                  <c:v>7203.5</c:v>
                </c:pt>
                <c:pt idx="22">
                  <c:v>7465</c:v>
                </c:pt>
                <c:pt idx="23">
                  <c:v>7507</c:v>
                </c:pt>
                <c:pt idx="24">
                  <c:v>7507.5</c:v>
                </c:pt>
                <c:pt idx="25">
                  <c:v>7514</c:v>
                </c:pt>
                <c:pt idx="26">
                  <c:v>7556</c:v>
                </c:pt>
                <c:pt idx="27">
                  <c:v>8645.5</c:v>
                </c:pt>
                <c:pt idx="28">
                  <c:v>8734</c:v>
                </c:pt>
                <c:pt idx="29">
                  <c:v>8907</c:v>
                </c:pt>
                <c:pt idx="30">
                  <c:v>8907.5</c:v>
                </c:pt>
                <c:pt idx="31">
                  <c:v>9924</c:v>
                </c:pt>
                <c:pt idx="32">
                  <c:v>9979.5</c:v>
                </c:pt>
                <c:pt idx="33">
                  <c:v>9980</c:v>
                </c:pt>
                <c:pt idx="34">
                  <c:v>9980</c:v>
                </c:pt>
                <c:pt idx="35">
                  <c:v>9993.5</c:v>
                </c:pt>
                <c:pt idx="36">
                  <c:v>9994</c:v>
                </c:pt>
                <c:pt idx="37">
                  <c:v>10031.5</c:v>
                </c:pt>
                <c:pt idx="38">
                  <c:v>10084</c:v>
                </c:pt>
                <c:pt idx="39">
                  <c:v>11355</c:v>
                </c:pt>
                <c:pt idx="40">
                  <c:v>11460</c:v>
                </c:pt>
                <c:pt idx="41">
                  <c:v>12408</c:v>
                </c:pt>
                <c:pt idx="42">
                  <c:v>12644</c:v>
                </c:pt>
                <c:pt idx="43">
                  <c:v>12644.5</c:v>
                </c:pt>
                <c:pt idx="44">
                  <c:v>12658</c:v>
                </c:pt>
                <c:pt idx="45">
                  <c:v>12721.5</c:v>
                </c:pt>
                <c:pt idx="46">
                  <c:v>12864</c:v>
                </c:pt>
                <c:pt idx="47">
                  <c:v>13842.5</c:v>
                </c:pt>
                <c:pt idx="48">
                  <c:v>13960.5</c:v>
                </c:pt>
                <c:pt idx="49">
                  <c:v>15006</c:v>
                </c:pt>
                <c:pt idx="50">
                  <c:v>15147.5</c:v>
                </c:pt>
                <c:pt idx="51">
                  <c:v>15189.5</c:v>
                </c:pt>
                <c:pt idx="52">
                  <c:v>15190</c:v>
                </c:pt>
                <c:pt idx="53">
                  <c:v>15235</c:v>
                </c:pt>
                <c:pt idx="54">
                  <c:v>15235.5</c:v>
                </c:pt>
                <c:pt idx="55">
                  <c:v>16308.5</c:v>
                </c:pt>
                <c:pt idx="56">
                  <c:v>16309</c:v>
                </c:pt>
                <c:pt idx="57">
                  <c:v>16531.5</c:v>
                </c:pt>
                <c:pt idx="58">
                  <c:v>16583</c:v>
                </c:pt>
                <c:pt idx="59">
                  <c:v>17731.5</c:v>
                </c:pt>
                <c:pt idx="60">
                  <c:v>18802</c:v>
                </c:pt>
                <c:pt idx="61">
                  <c:v>18975</c:v>
                </c:pt>
                <c:pt idx="62">
                  <c:v>20211.5</c:v>
                </c:pt>
                <c:pt idx="63">
                  <c:v>20212</c:v>
                </c:pt>
                <c:pt idx="64">
                  <c:v>21569.5</c:v>
                </c:pt>
                <c:pt idx="65">
                  <c:v>21486.5</c:v>
                </c:pt>
                <c:pt idx="66">
                  <c:v>24060</c:v>
                </c:pt>
              </c:numCache>
            </c:numRef>
          </c:xVal>
          <c:yVal>
            <c:numRef>
              <c:f>Active!$J$21:$J$985</c:f>
              <c:numCache>
                <c:formatCode>General</c:formatCode>
                <c:ptCount val="965"/>
                <c:pt idx="19">
                  <c:v>7.9420766269322485E-5</c:v>
                </c:pt>
                <c:pt idx="20">
                  <c:v>4.9873620446305722E-4</c:v>
                </c:pt>
                <c:pt idx="22">
                  <c:v>-6.3762789795873687E-4</c:v>
                </c:pt>
                <c:pt idx="23">
                  <c:v>-2.1513176034204662E-4</c:v>
                </c:pt>
                <c:pt idx="24">
                  <c:v>-9.9581632821355015E-4</c:v>
                </c:pt>
                <c:pt idx="26">
                  <c:v>-2.0222196035319939E-3</c:v>
                </c:pt>
                <c:pt idx="27">
                  <c:v>-1.3338973149075173E-3</c:v>
                </c:pt>
                <c:pt idx="29">
                  <c:v>-1.3319273421075195E-3</c:v>
                </c:pt>
                <c:pt idx="30">
                  <c:v>-1.5126119178603403E-3</c:v>
                </c:pt>
                <c:pt idx="31">
                  <c:v>8.5565757035510615E-4</c:v>
                </c:pt>
                <c:pt idx="35">
                  <c:v>-5.9497637266758829E-5</c:v>
                </c:pt>
                <c:pt idx="36">
                  <c:v>-4.0182210796047002E-5</c:v>
                </c:pt>
                <c:pt idx="37">
                  <c:v>6.0847505665151402E-4</c:v>
                </c:pt>
                <c:pt idx="39">
                  <c:v>2.2364186588674784E-3</c:v>
                </c:pt>
                <c:pt idx="40">
                  <c:v>4.9265898996964097E-4</c:v>
                </c:pt>
                <c:pt idx="42">
                  <c:v>1.3159758236724883E-4</c:v>
                </c:pt>
                <c:pt idx="43">
                  <c:v>1.5091300883796066E-4</c:v>
                </c:pt>
                <c:pt idx="44">
                  <c:v>-5.2757038065465167E-4</c:v>
                </c:pt>
                <c:pt idx="48">
                  <c:v>-2.1108748405822553E-3</c:v>
                </c:pt>
                <c:pt idx="51">
                  <c:v>-6.3335475424537435E-3</c:v>
                </c:pt>
                <c:pt idx="52">
                  <c:v>-6.7142321131541394E-3</c:v>
                </c:pt>
                <c:pt idx="53">
                  <c:v>-6.8758433990296908E-3</c:v>
                </c:pt>
                <c:pt idx="54">
                  <c:v>-7.056527967506554E-3</c:v>
                </c:pt>
                <c:pt idx="58">
                  <c:v>-6.9014437176520005E-3</c:v>
                </c:pt>
                <c:pt idx="59">
                  <c:v>-1.2733900672174059E-2</c:v>
                </c:pt>
                <c:pt idx="62">
                  <c:v>-1.3229367141320836E-2</c:v>
                </c:pt>
                <c:pt idx="63">
                  <c:v>-1.7510051708086394E-2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A1-4582-95D8-C898355648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Active!$D$21:$D$85</c:f>
                <c:numCache>
                  <c:formatCode>General</c:formatCode>
                  <c:ptCount val="65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2.3E-3</c:v>
                  </c:pt>
                  <c:pt idx="10">
                    <c:v>2.3E-3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2.2000000000000001E-3</c:v>
                  </c:pt>
                  <c:pt idx="15">
                    <c:v>2.5000000000000001E-3</c:v>
                  </c:pt>
                  <c:pt idx="16">
                    <c:v>0</c:v>
                  </c:pt>
                  <c:pt idx="17">
                    <c:v>1.6999999999999999E-3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4.0000000000000002E-4</c:v>
                  </c:pt>
                  <c:pt idx="23">
                    <c:v>1.6999999999999999E-3</c:v>
                  </c:pt>
                  <c:pt idx="24">
                    <c:v>1E-3</c:v>
                  </c:pt>
                  <c:pt idx="25">
                    <c:v>3.0000000000000001E-3</c:v>
                  </c:pt>
                  <c:pt idx="26">
                    <c:v>1.1000000000000001E-3</c:v>
                  </c:pt>
                  <c:pt idx="27">
                    <c:v>1.1000000000000001E-3</c:v>
                  </c:pt>
                  <c:pt idx="28">
                    <c:v>5.0000000000000002E-5</c:v>
                  </c:pt>
                  <c:pt idx="29">
                    <c:v>2.9999999999999997E-4</c:v>
                  </c:pt>
                  <c:pt idx="30">
                    <c:v>1.5E-3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1E-4</c:v>
                  </c:pt>
                  <c:pt idx="34">
                    <c:v>5.0000000000000001E-4</c:v>
                  </c:pt>
                  <c:pt idx="35">
                    <c:v>1E-4</c:v>
                  </c:pt>
                  <c:pt idx="36">
                    <c:v>2.7000000000000001E-3</c:v>
                  </c:pt>
                  <c:pt idx="37">
                    <c:v>5.0000000000000001E-4</c:v>
                  </c:pt>
                  <c:pt idx="38">
                    <c:v>1E-3</c:v>
                  </c:pt>
                  <c:pt idx="40">
                    <c:v>5.9999999999999995E-4</c:v>
                  </c:pt>
                  <c:pt idx="41">
                    <c:v>5.0000000000000001E-4</c:v>
                  </c:pt>
                  <c:pt idx="42">
                    <c:v>6.9999999999999999E-4</c:v>
                  </c:pt>
                  <c:pt idx="43">
                    <c:v>2.9999999999999997E-4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6.9999999999999999E-4</c:v>
                  </c:pt>
                  <c:pt idx="47">
                    <c:v>1.2999999999999999E-3</c:v>
                  </c:pt>
                  <c:pt idx="48">
                    <c:v>2.5000000000000001E-3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4.0000000000000002E-4</c:v>
                  </c:pt>
                  <c:pt idx="52">
                    <c:v>6.9999999999999999E-4</c:v>
                  </c:pt>
                  <c:pt idx="53">
                    <c:v>1.6000000000000001E-3</c:v>
                  </c:pt>
                  <c:pt idx="54">
                    <c:v>5.9999999999999995E-4</c:v>
                  </c:pt>
                  <c:pt idx="55">
                    <c:v>4.0000000000000002E-4</c:v>
                  </c:pt>
                  <c:pt idx="56">
                    <c:v>6.9999999999999999E-4</c:v>
                  </c:pt>
                  <c:pt idx="57">
                    <c:v>2.9999999999999997E-4</c:v>
                  </c:pt>
                  <c:pt idx="58">
                    <c:v>2E-3</c:v>
                  </c:pt>
                  <c:pt idx="59">
                    <c:v>2E-3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2.7000000000000001E-3</c:v>
                  </c:pt>
                  <c:pt idx="63">
                    <c:v>2.3E-3</c:v>
                  </c:pt>
                  <c:pt idx="64">
                    <c:v>5.0000000000000001E-4</c:v>
                  </c:pt>
                </c:numCache>
              </c:numRef>
            </c:plus>
            <c:minus>
              <c:numRef>
                <c:f>Active!$D$21:$D$85</c:f>
                <c:numCache>
                  <c:formatCode>General</c:formatCode>
                  <c:ptCount val="65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2.3E-3</c:v>
                  </c:pt>
                  <c:pt idx="10">
                    <c:v>2.3E-3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2.2000000000000001E-3</c:v>
                  </c:pt>
                  <c:pt idx="15">
                    <c:v>2.5000000000000001E-3</c:v>
                  </c:pt>
                  <c:pt idx="16">
                    <c:v>0</c:v>
                  </c:pt>
                  <c:pt idx="17">
                    <c:v>1.6999999999999999E-3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4.0000000000000002E-4</c:v>
                  </c:pt>
                  <c:pt idx="23">
                    <c:v>1.6999999999999999E-3</c:v>
                  </c:pt>
                  <c:pt idx="24">
                    <c:v>1E-3</c:v>
                  </c:pt>
                  <c:pt idx="25">
                    <c:v>3.0000000000000001E-3</c:v>
                  </c:pt>
                  <c:pt idx="26">
                    <c:v>1.1000000000000001E-3</c:v>
                  </c:pt>
                  <c:pt idx="27">
                    <c:v>1.1000000000000001E-3</c:v>
                  </c:pt>
                  <c:pt idx="28">
                    <c:v>5.0000000000000002E-5</c:v>
                  </c:pt>
                  <c:pt idx="29">
                    <c:v>2.9999999999999997E-4</c:v>
                  </c:pt>
                  <c:pt idx="30">
                    <c:v>1.5E-3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1E-4</c:v>
                  </c:pt>
                  <c:pt idx="34">
                    <c:v>5.0000000000000001E-4</c:v>
                  </c:pt>
                  <c:pt idx="35">
                    <c:v>1E-4</c:v>
                  </c:pt>
                  <c:pt idx="36">
                    <c:v>2.7000000000000001E-3</c:v>
                  </c:pt>
                  <c:pt idx="37">
                    <c:v>5.0000000000000001E-4</c:v>
                  </c:pt>
                  <c:pt idx="38">
                    <c:v>1E-3</c:v>
                  </c:pt>
                  <c:pt idx="40">
                    <c:v>5.9999999999999995E-4</c:v>
                  </c:pt>
                  <c:pt idx="41">
                    <c:v>5.0000000000000001E-4</c:v>
                  </c:pt>
                  <c:pt idx="42">
                    <c:v>6.9999999999999999E-4</c:v>
                  </c:pt>
                  <c:pt idx="43">
                    <c:v>2.9999999999999997E-4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6.9999999999999999E-4</c:v>
                  </c:pt>
                  <c:pt idx="47">
                    <c:v>1.2999999999999999E-3</c:v>
                  </c:pt>
                  <c:pt idx="48">
                    <c:v>2.5000000000000001E-3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4.0000000000000002E-4</c:v>
                  </c:pt>
                  <c:pt idx="52">
                    <c:v>6.9999999999999999E-4</c:v>
                  </c:pt>
                  <c:pt idx="53">
                    <c:v>1.6000000000000001E-3</c:v>
                  </c:pt>
                  <c:pt idx="54">
                    <c:v>5.9999999999999995E-4</c:v>
                  </c:pt>
                  <c:pt idx="55">
                    <c:v>4.0000000000000002E-4</c:v>
                  </c:pt>
                  <c:pt idx="56">
                    <c:v>6.9999999999999999E-4</c:v>
                  </c:pt>
                  <c:pt idx="57">
                    <c:v>2.9999999999999997E-4</c:v>
                  </c:pt>
                  <c:pt idx="58">
                    <c:v>2E-3</c:v>
                  </c:pt>
                  <c:pt idx="59">
                    <c:v>2E-3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2.7000000000000001E-3</c:v>
                  </c:pt>
                  <c:pt idx="63">
                    <c:v>2.3E-3</c:v>
                  </c:pt>
                  <c:pt idx="6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2230.5</c:v>
                </c:pt>
                <c:pt idx="2">
                  <c:v>2231</c:v>
                </c:pt>
                <c:pt idx="3">
                  <c:v>2244.5</c:v>
                </c:pt>
                <c:pt idx="4">
                  <c:v>2258.5</c:v>
                </c:pt>
                <c:pt idx="5">
                  <c:v>2270.5</c:v>
                </c:pt>
                <c:pt idx="6">
                  <c:v>2286</c:v>
                </c:pt>
                <c:pt idx="7">
                  <c:v>2286</c:v>
                </c:pt>
                <c:pt idx="8">
                  <c:v>2286.5</c:v>
                </c:pt>
                <c:pt idx="9">
                  <c:v>2290</c:v>
                </c:pt>
                <c:pt idx="10">
                  <c:v>2290.5</c:v>
                </c:pt>
                <c:pt idx="11">
                  <c:v>2346</c:v>
                </c:pt>
                <c:pt idx="12">
                  <c:v>2346.5</c:v>
                </c:pt>
                <c:pt idx="13">
                  <c:v>2375</c:v>
                </c:pt>
                <c:pt idx="14">
                  <c:v>2405</c:v>
                </c:pt>
                <c:pt idx="15">
                  <c:v>2405.5</c:v>
                </c:pt>
                <c:pt idx="16">
                  <c:v>3669</c:v>
                </c:pt>
                <c:pt idx="17">
                  <c:v>4815</c:v>
                </c:pt>
                <c:pt idx="18">
                  <c:v>6131</c:v>
                </c:pt>
                <c:pt idx="19">
                  <c:v>6225.5</c:v>
                </c:pt>
                <c:pt idx="20">
                  <c:v>6226</c:v>
                </c:pt>
                <c:pt idx="21">
                  <c:v>7203.5</c:v>
                </c:pt>
                <c:pt idx="22">
                  <c:v>7465</c:v>
                </c:pt>
                <c:pt idx="23">
                  <c:v>7507</c:v>
                </c:pt>
                <c:pt idx="24">
                  <c:v>7507.5</c:v>
                </c:pt>
                <c:pt idx="25">
                  <c:v>7514</c:v>
                </c:pt>
                <c:pt idx="26">
                  <c:v>7556</c:v>
                </c:pt>
                <c:pt idx="27">
                  <c:v>8645.5</c:v>
                </c:pt>
                <c:pt idx="28">
                  <c:v>8734</c:v>
                </c:pt>
                <c:pt idx="29">
                  <c:v>8907</c:v>
                </c:pt>
                <c:pt idx="30">
                  <c:v>8907.5</c:v>
                </c:pt>
                <c:pt idx="31">
                  <c:v>9924</c:v>
                </c:pt>
                <c:pt idx="32">
                  <c:v>9979.5</c:v>
                </c:pt>
                <c:pt idx="33">
                  <c:v>9980</c:v>
                </c:pt>
                <c:pt idx="34">
                  <c:v>9980</c:v>
                </c:pt>
                <c:pt idx="35">
                  <c:v>9993.5</c:v>
                </c:pt>
                <c:pt idx="36">
                  <c:v>9994</c:v>
                </c:pt>
                <c:pt idx="37">
                  <c:v>10031.5</c:v>
                </c:pt>
                <c:pt idx="38">
                  <c:v>10084</c:v>
                </c:pt>
                <c:pt idx="39">
                  <c:v>11355</c:v>
                </c:pt>
                <c:pt idx="40">
                  <c:v>11460</c:v>
                </c:pt>
                <c:pt idx="41">
                  <c:v>12408</c:v>
                </c:pt>
                <c:pt idx="42">
                  <c:v>12644</c:v>
                </c:pt>
                <c:pt idx="43">
                  <c:v>12644.5</c:v>
                </c:pt>
                <c:pt idx="44">
                  <c:v>12658</c:v>
                </c:pt>
                <c:pt idx="45">
                  <c:v>12721.5</c:v>
                </c:pt>
                <c:pt idx="46">
                  <c:v>12864</c:v>
                </c:pt>
                <c:pt idx="47">
                  <c:v>13842.5</c:v>
                </c:pt>
                <c:pt idx="48">
                  <c:v>13960.5</c:v>
                </c:pt>
                <c:pt idx="49">
                  <c:v>15006</c:v>
                </c:pt>
                <c:pt idx="50">
                  <c:v>15147.5</c:v>
                </c:pt>
                <c:pt idx="51">
                  <c:v>15189.5</c:v>
                </c:pt>
                <c:pt idx="52">
                  <c:v>15190</c:v>
                </c:pt>
                <c:pt idx="53">
                  <c:v>15235</c:v>
                </c:pt>
                <c:pt idx="54">
                  <c:v>15235.5</c:v>
                </c:pt>
                <c:pt idx="55">
                  <c:v>16308.5</c:v>
                </c:pt>
                <c:pt idx="56">
                  <c:v>16309</c:v>
                </c:pt>
                <c:pt idx="57">
                  <c:v>16531.5</c:v>
                </c:pt>
                <c:pt idx="58">
                  <c:v>16583</c:v>
                </c:pt>
                <c:pt idx="59">
                  <c:v>17731.5</c:v>
                </c:pt>
                <c:pt idx="60">
                  <c:v>18802</c:v>
                </c:pt>
                <c:pt idx="61">
                  <c:v>18975</c:v>
                </c:pt>
                <c:pt idx="62">
                  <c:v>20211.5</c:v>
                </c:pt>
                <c:pt idx="63">
                  <c:v>20212</c:v>
                </c:pt>
                <c:pt idx="64">
                  <c:v>21569.5</c:v>
                </c:pt>
                <c:pt idx="65">
                  <c:v>21486.5</c:v>
                </c:pt>
                <c:pt idx="66">
                  <c:v>24060</c:v>
                </c:pt>
              </c:numCache>
            </c:numRef>
          </c:xVal>
          <c:yVal>
            <c:numRef>
              <c:f>Active!$K$21:$K$985</c:f>
              <c:numCache>
                <c:formatCode>General</c:formatCode>
                <c:ptCount val="965"/>
                <c:pt idx="5">
                  <c:v>1.2943683032062836E-3</c:v>
                </c:pt>
                <c:pt idx="6">
                  <c:v>7.9314663889817894E-4</c:v>
                </c:pt>
                <c:pt idx="9">
                  <c:v>2.0076700748177245E-3</c:v>
                </c:pt>
                <c:pt idx="10">
                  <c:v>5.7569855125620961E-3</c:v>
                </c:pt>
                <c:pt idx="13">
                  <c:v>1.3312932060216554E-3</c:v>
                </c:pt>
                <c:pt idx="14">
                  <c:v>2.5302190115326084E-3</c:v>
                </c:pt>
                <c:pt idx="15">
                  <c:v>3.5295344423502684E-3</c:v>
                </c:pt>
                <c:pt idx="17">
                  <c:v>2.8905923245474696E-3</c:v>
                </c:pt>
                <c:pt idx="18">
                  <c:v>1.228804474521894E-3</c:v>
                </c:pt>
                <c:pt idx="25">
                  <c:v>-3.4471573599148542E-4</c:v>
                </c:pt>
                <c:pt idx="28">
                  <c:v>-7.2506617289036512E-4</c:v>
                </c:pt>
                <c:pt idx="32">
                  <c:v>-1.9003296838491224E-3</c:v>
                </c:pt>
                <c:pt idx="33">
                  <c:v>4.9898574798135087E-4</c:v>
                </c:pt>
                <c:pt idx="34">
                  <c:v>9.5898574363673106E-4</c:v>
                </c:pt>
                <c:pt idx="38">
                  <c:v>2.2365952172549441E-3</c:v>
                </c:pt>
                <c:pt idx="41">
                  <c:v>-2.3852854501456022E-3</c:v>
                </c:pt>
                <c:pt idx="45">
                  <c:v>-4.8745107560534962E-3</c:v>
                </c:pt>
                <c:pt idx="46">
                  <c:v>-5.6961316295200959E-4</c:v>
                </c:pt>
                <c:pt idx="47">
                  <c:v>-1.5693163586547598E-3</c:v>
                </c:pt>
                <c:pt idx="49">
                  <c:v>-7.322310411836952E-3</c:v>
                </c:pt>
                <c:pt idx="55">
                  <c:v>-8.8056148670148104E-3</c:v>
                </c:pt>
                <c:pt idx="56">
                  <c:v>-6.9862994423601776E-3</c:v>
                </c:pt>
                <c:pt idx="57">
                  <c:v>-9.7909330288530327E-3</c:v>
                </c:pt>
                <c:pt idx="60">
                  <c:v>-1.1479564731416758E-2</c:v>
                </c:pt>
                <c:pt idx="64">
                  <c:v>-1.6368658856663387E-2</c:v>
                </c:pt>
                <c:pt idx="65">
                  <c:v>-1.3275020268338267E-2</c:v>
                </c:pt>
                <c:pt idx="66">
                  <c:v>-2.0568501480738632E-2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A1-4582-95D8-C898355648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Active!$D$21:$D$85</c:f>
                <c:numCache>
                  <c:formatCode>General</c:formatCode>
                  <c:ptCount val="65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2.3E-3</c:v>
                  </c:pt>
                  <c:pt idx="10">
                    <c:v>2.3E-3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2.2000000000000001E-3</c:v>
                  </c:pt>
                  <c:pt idx="15">
                    <c:v>2.5000000000000001E-3</c:v>
                  </c:pt>
                  <c:pt idx="16">
                    <c:v>0</c:v>
                  </c:pt>
                  <c:pt idx="17">
                    <c:v>1.6999999999999999E-3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4.0000000000000002E-4</c:v>
                  </c:pt>
                  <c:pt idx="23">
                    <c:v>1.6999999999999999E-3</c:v>
                  </c:pt>
                  <c:pt idx="24">
                    <c:v>1E-3</c:v>
                  </c:pt>
                  <c:pt idx="25">
                    <c:v>3.0000000000000001E-3</c:v>
                  </c:pt>
                  <c:pt idx="26">
                    <c:v>1.1000000000000001E-3</c:v>
                  </c:pt>
                  <c:pt idx="27">
                    <c:v>1.1000000000000001E-3</c:v>
                  </c:pt>
                  <c:pt idx="28">
                    <c:v>5.0000000000000002E-5</c:v>
                  </c:pt>
                  <c:pt idx="29">
                    <c:v>2.9999999999999997E-4</c:v>
                  </c:pt>
                  <c:pt idx="30">
                    <c:v>1.5E-3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1E-4</c:v>
                  </c:pt>
                  <c:pt idx="34">
                    <c:v>5.0000000000000001E-4</c:v>
                  </c:pt>
                  <c:pt idx="35">
                    <c:v>1E-4</c:v>
                  </c:pt>
                  <c:pt idx="36">
                    <c:v>2.7000000000000001E-3</c:v>
                  </c:pt>
                  <c:pt idx="37">
                    <c:v>5.0000000000000001E-4</c:v>
                  </c:pt>
                  <c:pt idx="38">
                    <c:v>1E-3</c:v>
                  </c:pt>
                  <c:pt idx="40">
                    <c:v>5.9999999999999995E-4</c:v>
                  </c:pt>
                  <c:pt idx="41">
                    <c:v>5.0000000000000001E-4</c:v>
                  </c:pt>
                  <c:pt idx="42">
                    <c:v>6.9999999999999999E-4</c:v>
                  </c:pt>
                  <c:pt idx="43">
                    <c:v>2.9999999999999997E-4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6.9999999999999999E-4</c:v>
                  </c:pt>
                  <c:pt idx="47">
                    <c:v>1.2999999999999999E-3</c:v>
                  </c:pt>
                  <c:pt idx="48">
                    <c:v>2.5000000000000001E-3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4.0000000000000002E-4</c:v>
                  </c:pt>
                  <c:pt idx="52">
                    <c:v>6.9999999999999999E-4</c:v>
                  </c:pt>
                  <c:pt idx="53">
                    <c:v>1.6000000000000001E-3</c:v>
                  </c:pt>
                  <c:pt idx="54">
                    <c:v>5.9999999999999995E-4</c:v>
                  </c:pt>
                  <c:pt idx="55">
                    <c:v>4.0000000000000002E-4</c:v>
                  </c:pt>
                  <c:pt idx="56">
                    <c:v>6.9999999999999999E-4</c:v>
                  </c:pt>
                  <c:pt idx="57">
                    <c:v>2.9999999999999997E-4</c:v>
                  </c:pt>
                  <c:pt idx="58">
                    <c:v>2E-3</c:v>
                  </c:pt>
                  <c:pt idx="59">
                    <c:v>2E-3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2.7000000000000001E-3</c:v>
                  </c:pt>
                  <c:pt idx="63">
                    <c:v>2.3E-3</c:v>
                  </c:pt>
                  <c:pt idx="64">
                    <c:v>5.0000000000000001E-4</c:v>
                  </c:pt>
                </c:numCache>
              </c:numRef>
            </c:plus>
            <c:minus>
              <c:numRef>
                <c:f>Active!$D$21:$D$85</c:f>
                <c:numCache>
                  <c:formatCode>General</c:formatCode>
                  <c:ptCount val="65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2.3E-3</c:v>
                  </c:pt>
                  <c:pt idx="10">
                    <c:v>2.3E-3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2.2000000000000001E-3</c:v>
                  </c:pt>
                  <c:pt idx="15">
                    <c:v>2.5000000000000001E-3</c:v>
                  </c:pt>
                  <c:pt idx="16">
                    <c:v>0</c:v>
                  </c:pt>
                  <c:pt idx="17">
                    <c:v>1.6999999999999999E-3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4.0000000000000002E-4</c:v>
                  </c:pt>
                  <c:pt idx="23">
                    <c:v>1.6999999999999999E-3</c:v>
                  </c:pt>
                  <c:pt idx="24">
                    <c:v>1E-3</c:v>
                  </c:pt>
                  <c:pt idx="25">
                    <c:v>3.0000000000000001E-3</c:v>
                  </c:pt>
                  <c:pt idx="26">
                    <c:v>1.1000000000000001E-3</c:v>
                  </c:pt>
                  <c:pt idx="27">
                    <c:v>1.1000000000000001E-3</c:v>
                  </c:pt>
                  <c:pt idx="28">
                    <c:v>5.0000000000000002E-5</c:v>
                  </c:pt>
                  <c:pt idx="29">
                    <c:v>2.9999999999999997E-4</c:v>
                  </c:pt>
                  <c:pt idx="30">
                    <c:v>1.5E-3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1E-4</c:v>
                  </c:pt>
                  <c:pt idx="34">
                    <c:v>5.0000000000000001E-4</c:v>
                  </c:pt>
                  <c:pt idx="35">
                    <c:v>1E-4</c:v>
                  </c:pt>
                  <c:pt idx="36">
                    <c:v>2.7000000000000001E-3</c:v>
                  </c:pt>
                  <c:pt idx="37">
                    <c:v>5.0000000000000001E-4</c:v>
                  </c:pt>
                  <c:pt idx="38">
                    <c:v>1E-3</c:v>
                  </c:pt>
                  <c:pt idx="40">
                    <c:v>5.9999999999999995E-4</c:v>
                  </c:pt>
                  <c:pt idx="41">
                    <c:v>5.0000000000000001E-4</c:v>
                  </c:pt>
                  <c:pt idx="42">
                    <c:v>6.9999999999999999E-4</c:v>
                  </c:pt>
                  <c:pt idx="43">
                    <c:v>2.9999999999999997E-4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6.9999999999999999E-4</c:v>
                  </c:pt>
                  <c:pt idx="47">
                    <c:v>1.2999999999999999E-3</c:v>
                  </c:pt>
                  <c:pt idx="48">
                    <c:v>2.5000000000000001E-3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4.0000000000000002E-4</c:v>
                  </c:pt>
                  <c:pt idx="52">
                    <c:v>6.9999999999999999E-4</c:v>
                  </c:pt>
                  <c:pt idx="53">
                    <c:v>1.6000000000000001E-3</c:v>
                  </c:pt>
                  <c:pt idx="54">
                    <c:v>5.9999999999999995E-4</c:v>
                  </c:pt>
                  <c:pt idx="55">
                    <c:v>4.0000000000000002E-4</c:v>
                  </c:pt>
                  <c:pt idx="56">
                    <c:v>6.9999999999999999E-4</c:v>
                  </c:pt>
                  <c:pt idx="57">
                    <c:v>2.9999999999999997E-4</c:v>
                  </c:pt>
                  <c:pt idx="58">
                    <c:v>2E-3</c:v>
                  </c:pt>
                  <c:pt idx="59">
                    <c:v>2E-3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2.7000000000000001E-3</c:v>
                  </c:pt>
                  <c:pt idx="63">
                    <c:v>2.3E-3</c:v>
                  </c:pt>
                  <c:pt idx="6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2230.5</c:v>
                </c:pt>
                <c:pt idx="2">
                  <c:v>2231</c:v>
                </c:pt>
                <c:pt idx="3">
                  <c:v>2244.5</c:v>
                </c:pt>
                <c:pt idx="4">
                  <c:v>2258.5</c:v>
                </c:pt>
                <c:pt idx="5">
                  <c:v>2270.5</c:v>
                </c:pt>
                <c:pt idx="6">
                  <c:v>2286</c:v>
                </c:pt>
                <c:pt idx="7">
                  <c:v>2286</c:v>
                </c:pt>
                <c:pt idx="8">
                  <c:v>2286.5</c:v>
                </c:pt>
                <c:pt idx="9">
                  <c:v>2290</c:v>
                </c:pt>
                <c:pt idx="10">
                  <c:v>2290.5</c:v>
                </c:pt>
                <c:pt idx="11">
                  <c:v>2346</c:v>
                </c:pt>
                <c:pt idx="12">
                  <c:v>2346.5</c:v>
                </c:pt>
                <c:pt idx="13">
                  <c:v>2375</c:v>
                </c:pt>
                <c:pt idx="14">
                  <c:v>2405</c:v>
                </c:pt>
                <c:pt idx="15">
                  <c:v>2405.5</c:v>
                </c:pt>
                <c:pt idx="16">
                  <c:v>3669</c:v>
                </c:pt>
                <c:pt idx="17">
                  <c:v>4815</c:v>
                </c:pt>
                <c:pt idx="18">
                  <c:v>6131</c:v>
                </c:pt>
                <c:pt idx="19">
                  <c:v>6225.5</c:v>
                </c:pt>
                <c:pt idx="20">
                  <c:v>6226</c:v>
                </c:pt>
                <c:pt idx="21">
                  <c:v>7203.5</c:v>
                </c:pt>
                <c:pt idx="22">
                  <c:v>7465</c:v>
                </c:pt>
                <c:pt idx="23">
                  <c:v>7507</c:v>
                </c:pt>
                <c:pt idx="24">
                  <c:v>7507.5</c:v>
                </c:pt>
                <c:pt idx="25">
                  <c:v>7514</c:v>
                </c:pt>
                <c:pt idx="26">
                  <c:v>7556</c:v>
                </c:pt>
                <c:pt idx="27">
                  <c:v>8645.5</c:v>
                </c:pt>
                <c:pt idx="28">
                  <c:v>8734</c:v>
                </c:pt>
                <c:pt idx="29">
                  <c:v>8907</c:v>
                </c:pt>
                <c:pt idx="30">
                  <c:v>8907.5</c:v>
                </c:pt>
                <c:pt idx="31">
                  <c:v>9924</c:v>
                </c:pt>
                <c:pt idx="32">
                  <c:v>9979.5</c:v>
                </c:pt>
                <c:pt idx="33">
                  <c:v>9980</c:v>
                </c:pt>
                <c:pt idx="34">
                  <c:v>9980</c:v>
                </c:pt>
                <c:pt idx="35">
                  <c:v>9993.5</c:v>
                </c:pt>
                <c:pt idx="36">
                  <c:v>9994</c:v>
                </c:pt>
                <c:pt idx="37">
                  <c:v>10031.5</c:v>
                </c:pt>
                <c:pt idx="38">
                  <c:v>10084</c:v>
                </c:pt>
                <c:pt idx="39">
                  <c:v>11355</c:v>
                </c:pt>
                <c:pt idx="40">
                  <c:v>11460</c:v>
                </c:pt>
                <c:pt idx="41">
                  <c:v>12408</c:v>
                </c:pt>
                <c:pt idx="42">
                  <c:v>12644</c:v>
                </c:pt>
                <c:pt idx="43">
                  <c:v>12644.5</c:v>
                </c:pt>
                <c:pt idx="44">
                  <c:v>12658</c:v>
                </c:pt>
                <c:pt idx="45">
                  <c:v>12721.5</c:v>
                </c:pt>
                <c:pt idx="46">
                  <c:v>12864</c:v>
                </c:pt>
                <c:pt idx="47">
                  <c:v>13842.5</c:v>
                </c:pt>
                <c:pt idx="48">
                  <c:v>13960.5</c:v>
                </c:pt>
                <c:pt idx="49">
                  <c:v>15006</c:v>
                </c:pt>
                <c:pt idx="50">
                  <c:v>15147.5</c:v>
                </c:pt>
                <c:pt idx="51">
                  <c:v>15189.5</c:v>
                </c:pt>
                <c:pt idx="52">
                  <c:v>15190</c:v>
                </c:pt>
                <c:pt idx="53">
                  <c:v>15235</c:v>
                </c:pt>
                <c:pt idx="54">
                  <c:v>15235.5</c:v>
                </c:pt>
                <c:pt idx="55">
                  <c:v>16308.5</c:v>
                </c:pt>
                <c:pt idx="56">
                  <c:v>16309</c:v>
                </c:pt>
                <c:pt idx="57">
                  <c:v>16531.5</c:v>
                </c:pt>
                <c:pt idx="58">
                  <c:v>16583</c:v>
                </c:pt>
                <c:pt idx="59">
                  <c:v>17731.5</c:v>
                </c:pt>
                <c:pt idx="60">
                  <c:v>18802</c:v>
                </c:pt>
                <c:pt idx="61">
                  <c:v>18975</c:v>
                </c:pt>
                <c:pt idx="62">
                  <c:v>20211.5</c:v>
                </c:pt>
                <c:pt idx="63">
                  <c:v>20212</c:v>
                </c:pt>
                <c:pt idx="64">
                  <c:v>21569.5</c:v>
                </c:pt>
                <c:pt idx="65">
                  <c:v>21486.5</c:v>
                </c:pt>
                <c:pt idx="66">
                  <c:v>24060</c:v>
                </c:pt>
              </c:numCache>
            </c:numRef>
          </c:xVal>
          <c:yVal>
            <c:numRef>
              <c:f>Active!$L$21:$L$985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A1-4582-95D8-C898355648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Active!$D$21:$D$85</c:f>
                <c:numCache>
                  <c:formatCode>General</c:formatCode>
                  <c:ptCount val="65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2.3E-3</c:v>
                  </c:pt>
                  <c:pt idx="10">
                    <c:v>2.3E-3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2.2000000000000001E-3</c:v>
                  </c:pt>
                  <c:pt idx="15">
                    <c:v>2.5000000000000001E-3</c:v>
                  </c:pt>
                  <c:pt idx="16">
                    <c:v>0</c:v>
                  </c:pt>
                  <c:pt idx="17">
                    <c:v>1.6999999999999999E-3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4.0000000000000002E-4</c:v>
                  </c:pt>
                  <c:pt idx="23">
                    <c:v>1.6999999999999999E-3</c:v>
                  </c:pt>
                  <c:pt idx="24">
                    <c:v>1E-3</c:v>
                  </c:pt>
                  <c:pt idx="25">
                    <c:v>3.0000000000000001E-3</c:v>
                  </c:pt>
                  <c:pt idx="26">
                    <c:v>1.1000000000000001E-3</c:v>
                  </c:pt>
                  <c:pt idx="27">
                    <c:v>1.1000000000000001E-3</c:v>
                  </c:pt>
                  <c:pt idx="28">
                    <c:v>5.0000000000000002E-5</c:v>
                  </c:pt>
                  <c:pt idx="29">
                    <c:v>2.9999999999999997E-4</c:v>
                  </c:pt>
                  <c:pt idx="30">
                    <c:v>1.5E-3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1E-4</c:v>
                  </c:pt>
                  <c:pt idx="34">
                    <c:v>5.0000000000000001E-4</c:v>
                  </c:pt>
                  <c:pt idx="35">
                    <c:v>1E-4</c:v>
                  </c:pt>
                  <c:pt idx="36">
                    <c:v>2.7000000000000001E-3</c:v>
                  </c:pt>
                  <c:pt idx="37">
                    <c:v>5.0000000000000001E-4</c:v>
                  </c:pt>
                  <c:pt idx="38">
                    <c:v>1E-3</c:v>
                  </c:pt>
                  <c:pt idx="40">
                    <c:v>5.9999999999999995E-4</c:v>
                  </c:pt>
                  <c:pt idx="41">
                    <c:v>5.0000000000000001E-4</c:v>
                  </c:pt>
                  <c:pt idx="42">
                    <c:v>6.9999999999999999E-4</c:v>
                  </c:pt>
                  <c:pt idx="43">
                    <c:v>2.9999999999999997E-4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6.9999999999999999E-4</c:v>
                  </c:pt>
                  <c:pt idx="47">
                    <c:v>1.2999999999999999E-3</c:v>
                  </c:pt>
                  <c:pt idx="48">
                    <c:v>2.5000000000000001E-3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4.0000000000000002E-4</c:v>
                  </c:pt>
                  <c:pt idx="52">
                    <c:v>6.9999999999999999E-4</c:v>
                  </c:pt>
                  <c:pt idx="53">
                    <c:v>1.6000000000000001E-3</c:v>
                  </c:pt>
                  <c:pt idx="54">
                    <c:v>5.9999999999999995E-4</c:v>
                  </c:pt>
                  <c:pt idx="55">
                    <c:v>4.0000000000000002E-4</c:v>
                  </c:pt>
                  <c:pt idx="56">
                    <c:v>6.9999999999999999E-4</c:v>
                  </c:pt>
                  <c:pt idx="57">
                    <c:v>2.9999999999999997E-4</c:v>
                  </c:pt>
                  <c:pt idx="58">
                    <c:v>2E-3</c:v>
                  </c:pt>
                  <c:pt idx="59">
                    <c:v>2E-3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2.7000000000000001E-3</c:v>
                  </c:pt>
                  <c:pt idx="63">
                    <c:v>2.3E-3</c:v>
                  </c:pt>
                  <c:pt idx="64">
                    <c:v>5.0000000000000001E-4</c:v>
                  </c:pt>
                </c:numCache>
              </c:numRef>
            </c:plus>
            <c:minus>
              <c:numRef>
                <c:f>Active!$D$21:$D$85</c:f>
                <c:numCache>
                  <c:formatCode>General</c:formatCode>
                  <c:ptCount val="65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2.3E-3</c:v>
                  </c:pt>
                  <c:pt idx="10">
                    <c:v>2.3E-3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2.2000000000000001E-3</c:v>
                  </c:pt>
                  <c:pt idx="15">
                    <c:v>2.5000000000000001E-3</c:v>
                  </c:pt>
                  <c:pt idx="16">
                    <c:v>0</c:v>
                  </c:pt>
                  <c:pt idx="17">
                    <c:v>1.6999999999999999E-3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4.0000000000000002E-4</c:v>
                  </c:pt>
                  <c:pt idx="23">
                    <c:v>1.6999999999999999E-3</c:v>
                  </c:pt>
                  <c:pt idx="24">
                    <c:v>1E-3</c:v>
                  </c:pt>
                  <c:pt idx="25">
                    <c:v>3.0000000000000001E-3</c:v>
                  </c:pt>
                  <c:pt idx="26">
                    <c:v>1.1000000000000001E-3</c:v>
                  </c:pt>
                  <c:pt idx="27">
                    <c:v>1.1000000000000001E-3</c:v>
                  </c:pt>
                  <c:pt idx="28">
                    <c:v>5.0000000000000002E-5</c:v>
                  </c:pt>
                  <c:pt idx="29">
                    <c:v>2.9999999999999997E-4</c:v>
                  </c:pt>
                  <c:pt idx="30">
                    <c:v>1.5E-3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1E-4</c:v>
                  </c:pt>
                  <c:pt idx="34">
                    <c:v>5.0000000000000001E-4</c:v>
                  </c:pt>
                  <c:pt idx="35">
                    <c:v>1E-4</c:v>
                  </c:pt>
                  <c:pt idx="36">
                    <c:v>2.7000000000000001E-3</c:v>
                  </c:pt>
                  <c:pt idx="37">
                    <c:v>5.0000000000000001E-4</c:v>
                  </c:pt>
                  <c:pt idx="38">
                    <c:v>1E-3</c:v>
                  </c:pt>
                  <c:pt idx="40">
                    <c:v>5.9999999999999995E-4</c:v>
                  </c:pt>
                  <c:pt idx="41">
                    <c:v>5.0000000000000001E-4</c:v>
                  </c:pt>
                  <c:pt idx="42">
                    <c:v>6.9999999999999999E-4</c:v>
                  </c:pt>
                  <c:pt idx="43">
                    <c:v>2.9999999999999997E-4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6.9999999999999999E-4</c:v>
                  </c:pt>
                  <c:pt idx="47">
                    <c:v>1.2999999999999999E-3</c:v>
                  </c:pt>
                  <c:pt idx="48">
                    <c:v>2.5000000000000001E-3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4.0000000000000002E-4</c:v>
                  </c:pt>
                  <c:pt idx="52">
                    <c:v>6.9999999999999999E-4</c:v>
                  </c:pt>
                  <c:pt idx="53">
                    <c:v>1.6000000000000001E-3</c:v>
                  </c:pt>
                  <c:pt idx="54">
                    <c:v>5.9999999999999995E-4</c:v>
                  </c:pt>
                  <c:pt idx="55">
                    <c:v>4.0000000000000002E-4</c:v>
                  </c:pt>
                  <c:pt idx="56">
                    <c:v>6.9999999999999999E-4</c:v>
                  </c:pt>
                  <c:pt idx="57">
                    <c:v>2.9999999999999997E-4</c:v>
                  </c:pt>
                  <c:pt idx="58">
                    <c:v>2E-3</c:v>
                  </c:pt>
                  <c:pt idx="59">
                    <c:v>2E-3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2.7000000000000001E-3</c:v>
                  </c:pt>
                  <c:pt idx="63">
                    <c:v>2.3E-3</c:v>
                  </c:pt>
                  <c:pt idx="6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2230.5</c:v>
                </c:pt>
                <c:pt idx="2">
                  <c:v>2231</c:v>
                </c:pt>
                <c:pt idx="3">
                  <c:v>2244.5</c:v>
                </c:pt>
                <c:pt idx="4">
                  <c:v>2258.5</c:v>
                </c:pt>
                <c:pt idx="5">
                  <c:v>2270.5</c:v>
                </c:pt>
                <c:pt idx="6">
                  <c:v>2286</c:v>
                </c:pt>
                <c:pt idx="7">
                  <c:v>2286</c:v>
                </c:pt>
                <c:pt idx="8">
                  <c:v>2286.5</c:v>
                </c:pt>
                <c:pt idx="9">
                  <c:v>2290</c:v>
                </c:pt>
                <c:pt idx="10">
                  <c:v>2290.5</c:v>
                </c:pt>
                <c:pt idx="11">
                  <c:v>2346</c:v>
                </c:pt>
                <c:pt idx="12">
                  <c:v>2346.5</c:v>
                </c:pt>
                <c:pt idx="13">
                  <c:v>2375</c:v>
                </c:pt>
                <c:pt idx="14">
                  <c:v>2405</c:v>
                </c:pt>
                <c:pt idx="15">
                  <c:v>2405.5</c:v>
                </c:pt>
                <c:pt idx="16">
                  <c:v>3669</c:v>
                </c:pt>
                <c:pt idx="17">
                  <c:v>4815</c:v>
                </c:pt>
                <c:pt idx="18">
                  <c:v>6131</c:v>
                </c:pt>
                <c:pt idx="19">
                  <c:v>6225.5</c:v>
                </c:pt>
                <c:pt idx="20">
                  <c:v>6226</c:v>
                </c:pt>
                <c:pt idx="21">
                  <c:v>7203.5</c:v>
                </c:pt>
                <c:pt idx="22">
                  <c:v>7465</c:v>
                </c:pt>
                <c:pt idx="23">
                  <c:v>7507</c:v>
                </c:pt>
                <c:pt idx="24">
                  <c:v>7507.5</c:v>
                </c:pt>
                <c:pt idx="25">
                  <c:v>7514</c:v>
                </c:pt>
                <c:pt idx="26">
                  <c:v>7556</c:v>
                </c:pt>
                <c:pt idx="27">
                  <c:v>8645.5</c:v>
                </c:pt>
                <c:pt idx="28">
                  <c:v>8734</c:v>
                </c:pt>
                <c:pt idx="29">
                  <c:v>8907</c:v>
                </c:pt>
                <c:pt idx="30">
                  <c:v>8907.5</c:v>
                </c:pt>
                <c:pt idx="31">
                  <c:v>9924</c:v>
                </c:pt>
                <c:pt idx="32">
                  <c:v>9979.5</c:v>
                </c:pt>
                <c:pt idx="33">
                  <c:v>9980</c:v>
                </c:pt>
                <c:pt idx="34">
                  <c:v>9980</c:v>
                </c:pt>
                <c:pt idx="35">
                  <c:v>9993.5</c:v>
                </c:pt>
                <c:pt idx="36">
                  <c:v>9994</c:v>
                </c:pt>
                <c:pt idx="37">
                  <c:v>10031.5</c:v>
                </c:pt>
                <c:pt idx="38">
                  <c:v>10084</c:v>
                </c:pt>
                <c:pt idx="39">
                  <c:v>11355</c:v>
                </c:pt>
                <c:pt idx="40">
                  <c:v>11460</c:v>
                </c:pt>
                <c:pt idx="41">
                  <c:v>12408</c:v>
                </c:pt>
                <c:pt idx="42">
                  <c:v>12644</c:v>
                </c:pt>
                <c:pt idx="43">
                  <c:v>12644.5</c:v>
                </c:pt>
                <c:pt idx="44">
                  <c:v>12658</c:v>
                </c:pt>
                <c:pt idx="45">
                  <c:v>12721.5</c:v>
                </c:pt>
                <c:pt idx="46">
                  <c:v>12864</c:v>
                </c:pt>
                <c:pt idx="47">
                  <c:v>13842.5</c:v>
                </c:pt>
                <c:pt idx="48">
                  <c:v>13960.5</c:v>
                </c:pt>
                <c:pt idx="49">
                  <c:v>15006</c:v>
                </c:pt>
                <c:pt idx="50">
                  <c:v>15147.5</c:v>
                </c:pt>
                <c:pt idx="51">
                  <c:v>15189.5</c:v>
                </c:pt>
                <c:pt idx="52">
                  <c:v>15190</c:v>
                </c:pt>
                <c:pt idx="53">
                  <c:v>15235</c:v>
                </c:pt>
                <c:pt idx="54">
                  <c:v>15235.5</c:v>
                </c:pt>
                <c:pt idx="55">
                  <c:v>16308.5</c:v>
                </c:pt>
                <c:pt idx="56">
                  <c:v>16309</c:v>
                </c:pt>
                <c:pt idx="57">
                  <c:v>16531.5</c:v>
                </c:pt>
                <c:pt idx="58">
                  <c:v>16583</c:v>
                </c:pt>
                <c:pt idx="59">
                  <c:v>17731.5</c:v>
                </c:pt>
                <c:pt idx="60">
                  <c:v>18802</c:v>
                </c:pt>
                <c:pt idx="61">
                  <c:v>18975</c:v>
                </c:pt>
                <c:pt idx="62">
                  <c:v>20211.5</c:v>
                </c:pt>
                <c:pt idx="63">
                  <c:v>20212</c:v>
                </c:pt>
                <c:pt idx="64">
                  <c:v>21569.5</c:v>
                </c:pt>
                <c:pt idx="65">
                  <c:v>21486.5</c:v>
                </c:pt>
                <c:pt idx="66">
                  <c:v>24060</c:v>
                </c:pt>
              </c:numCache>
            </c:numRef>
          </c:xVal>
          <c:yVal>
            <c:numRef>
              <c:f>Active!$M$21:$M$985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A1-4582-95D8-C898355648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Active!$D$21:$D$85</c:f>
                <c:numCache>
                  <c:formatCode>General</c:formatCode>
                  <c:ptCount val="65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2.3E-3</c:v>
                  </c:pt>
                  <c:pt idx="10">
                    <c:v>2.3E-3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2.2000000000000001E-3</c:v>
                  </c:pt>
                  <c:pt idx="15">
                    <c:v>2.5000000000000001E-3</c:v>
                  </c:pt>
                  <c:pt idx="16">
                    <c:v>0</c:v>
                  </c:pt>
                  <c:pt idx="17">
                    <c:v>1.6999999999999999E-3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4.0000000000000002E-4</c:v>
                  </c:pt>
                  <c:pt idx="23">
                    <c:v>1.6999999999999999E-3</c:v>
                  </c:pt>
                  <c:pt idx="24">
                    <c:v>1E-3</c:v>
                  </c:pt>
                  <c:pt idx="25">
                    <c:v>3.0000000000000001E-3</c:v>
                  </c:pt>
                  <c:pt idx="26">
                    <c:v>1.1000000000000001E-3</c:v>
                  </c:pt>
                  <c:pt idx="27">
                    <c:v>1.1000000000000001E-3</c:v>
                  </c:pt>
                  <c:pt idx="28">
                    <c:v>5.0000000000000002E-5</c:v>
                  </c:pt>
                  <c:pt idx="29">
                    <c:v>2.9999999999999997E-4</c:v>
                  </c:pt>
                  <c:pt idx="30">
                    <c:v>1.5E-3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1E-4</c:v>
                  </c:pt>
                  <c:pt idx="34">
                    <c:v>5.0000000000000001E-4</c:v>
                  </c:pt>
                  <c:pt idx="35">
                    <c:v>1E-4</c:v>
                  </c:pt>
                  <c:pt idx="36">
                    <c:v>2.7000000000000001E-3</c:v>
                  </c:pt>
                  <c:pt idx="37">
                    <c:v>5.0000000000000001E-4</c:v>
                  </c:pt>
                  <c:pt idx="38">
                    <c:v>1E-3</c:v>
                  </c:pt>
                  <c:pt idx="40">
                    <c:v>5.9999999999999995E-4</c:v>
                  </c:pt>
                  <c:pt idx="41">
                    <c:v>5.0000000000000001E-4</c:v>
                  </c:pt>
                  <c:pt idx="42">
                    <c:v>6.9999999999999999E-4</c:v>
                  </c:pt>
                  <c:pt idx="43">
                    <c:v>2.9999999999999997E-4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6.9999999999999999E-4</c:v>
                  </c:pt>
                  <c:pt idx="47">
                    <c:v>1.2999999999999999E-3</c:v>
                  </c:pt>
                  <c:pt idx="48">
                    <c:v>2.5000000000000001E-3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4.0000000000000002E-4</c:v>
                  </c:pt>
                  <c:pt idx="52">
                    <c:v>6.9999999999999999E-4</c:v>
                  </c:pt>
                  <c:pt idx="53">
                    <c:v>1.6000000000000001E-3</c:v>
                  </c:pt>
                  <c:pt idx="54">
                    <c:v>5.9999999999999995E-4</c:v>
                  </c:pt>
                  <c:pt idx="55">
                    <c:v>4.0000000000000002E-4</c:v>
                  </c:pt>
                  <c:pt idx="56">
                    <c:v>6.9999999999999999E-4</c:v>
                  </c:pt>
                  <c:pt idx="57">
                    <c:v>2.9999999999999997E-4</c:v>
                  </c:pt>
                  <c:pt idx="58">
                    <c:v>2E-3</c:v>
                  </c:pt>
                  <c:pt idx="59">
                    <c:v>2E-3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2.7000000000000001E-3</c:v>
                  </c:pt>
                  <c:pt idx="63">
                    <c:v>2.3E-3</c:v>
                  </c:pt>
                  <c:pt idx="64">
                    <c:v>5.0000000000000001E-4</c:v>
                  </c:pt>
                </c:numCache>
              </c:numRef>
            </c:plus>
            <c:minus>
              <c:numRef>
                <c:f>Active!$D$21:$D$85</c:f>
                <c:numCache>
                  <c:formatCode>General</c:formatCode>
                  <c:ptCount val="65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2.3E-3</c:v>
                  </c:pt>
                  <c:pt idx="10">
                    <c:v>2.3E-3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1E-4</c:v>
                  </c:pt>
                  <c:pt idx="14">
                    <c:v>2.2000000000000001E-3</c:v>
                  </c:pt>
                  <c:pt idx="15">
                    <c:v>2.5000000000000001E-3</c:v>
                  </c:pt>
                  <c:pt idx="16">
                    <c:v>0</c:v>
                  </c:pt>
                  <c:pt idx="17">
                    <c:v>1.6999999999999999E-3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4.0000000000000002E-4</c:v>
                  </c:pt>
                  <c:pt idx="23">
                    <c:v>1.6999999999999999E-3</c:v>
                  </c:pt>
                  <c:pt idx="24">
                    <c:v>1E-3</c:v>
                  </c:pt>
                  <c:pt idx="25">
                    <c:v>3.0000000000000001E-3</c:v>
                  </c:pt>
                  <c:pt idx="26">
                    <c:v>1.1000000000000001E-3</c:v>
                  </c:pt>
                  <c:pt idx="27">
                    <c:v>1.1000000000000001E-3</c:v>
                  </c:pt>
                  <c:pt idx="28">
                    <c:v>5.0000000000000002E-5</c:v>
                  </c:pt>
                  <c:pt idx="29">
                    <c:v>2.9999999999999997E-4</c:v>
                  </c:pt>
                  <c:pt idx="30">
                    <c:v>1.5E-3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1E-4</c:v>
                  </c:pt>
                  <c:pt idx="34">
                    <c:v>5.0000000000000001E-4</c:v>
                  </c:pt>
                  <c:pt idx="35">
                    <c:v>1E-4</c:v>
                  </c:pt>
                  <c:pt idx="36">
                    <c:v>2.7000000000000001E-3</c:v>
                  </c:pt>
                  <c:pt idx="37">
                    <c:v>5.0000000000000001E-4</c:v>
                  </c:pt>
                  <c:pt idx="38">
                    <c:v>1E-3</c:v>
                  </c:pt>
                  <c:pt idx="40">
                    <c:v>5.9999999999999995E-4</c:v>
                  </c:pt>
                  <c:pt idx="41">
                    <c:v>5.0000000000000001E-4</c:v>
                  </c:pt>
                  <c:pt idx="42">
                    <c:v>6.9999999999999999E-4</c:v>
                  </c:pt>
                  <c:pt idx="43">
                    <c:v>2.9999999999999997E-4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6.9999999999999999E-4</c:v>
                  </c:pt>
                  <c:pt idx="47">
                    <c:v>1.2999999999999999E-3</c:v>
                  </c:pt>
                  <c:pt idx="48">
                    <c:v>2.5000000000000001E-3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4.0000000000000002E-4</c:v>
                  </c:pt>
                  <c:pt idx="52">
                    <c:v>6.9999999999999999E-4</c:v>
                  </c:pt>
                  <c:pt idx="53">
                    <c:v>1.6000000000000001E-3</c:v>
                  </c:pt>
                  <c:pt idx="54">
                    <c:v>5.9999999999999995E-4</c:v>
                  </c:pt>
                  <c:pt idx="55">
                    <c:v>4.0000000000000002E-4</c:v>
                  </c:pt>
                  <c:pt idx="56">
                    <c:v>6.9999999999999999E-4</c:v>
                  </c:pt>
                  <c:pt idx="57">
                    <c:v>2.9999999999999997E-4</c:v>
                  </c:pt>
                  <c:pt idx="58">
                    <c:v>2E-3</c:v>
                  </c:pt>
                  <c:pt idx="59">
                    <c:v>2E-3</c:v>
                  </c:pt>
                  <c:pt idx="60">
                    <c:v>2.9999999999999997E-4</c:v>
                  </c:pt>
                  <c:pt idx="61">
                    <c:v>0</c:v>
                  </c:pt>
                  <c:pt idx="62">
                    <c:v>2.7000000000000001E-3</c:v>
                  </c:pt>
                  <c:pt idx="63">
                    <c:v>2.3E-3</c:v>
                  </c:pt>
                  <c:pt idx="6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2230.5</c:v>
                </c:pt>
                <c:pt idx="2">
                  <c:v>2231</c:v>
                </c:pt>
                <c:pt idx="3">
                  <c:v>2244.5</c:v>
                </c:pt>
                <c:pt idx="4">
                  <c:v>2258.5</c:v>
                </c:pt>
                <c:pt idx="5">
                  <c:v>2270.5</c:v>
                </c:pt>
                <c:pt idx="6">
                  <c:v>2286</c:v>
                </c:pt>
                <c:pt idx="7">
                  <c:v>2286</c:v>
                </c:pt>
                <c:pt idx="8">
                  <c:v>2286.5</c:v>
                </c:pt>
                <c:pt idx="9">
                  <c:v>2290</c:v>
                </c:pt>
                <c:pt idx="10">
                  <c:v>2290.5</c:v>
                </c:pt>
                <c:pt idx="11">
                  <c:v>2346</c:v>
                </c:pt>
                <c:pt idx="12">
                  <c:v>2346.5</c:v>
                </c:pt>
                <c:pt idx="13">
                  <c:v>2375</c:v>
                </c:pt>
                <c:pt idx="14">
                  <c:v>2405</c:v>
                </c:pt>
                <c:pt idx="15">
                  <c:v>2405.5</c:v>
                </c:pt>
                <c:pt idx="16">
                  <c:v>3669</c:v>
                </c:pt>
                <c:pt idx="17">
                  <c:v>4815</c:v>
                </c:pt>
                <c:pt idx="18">
                  <c:v>6131</c:v>
                </c:pt>
                <c:pt idx="19">
                  <c:v>6225.5</c:v>
                </c:pt>
                <c:pt idx="20">
                  <c:v>6226</c:v>
                </c:pt>
                <c:pt idx="21">
                  <c:v>7203.5</c:v>
                </c:pt>
                <c:pt idx="22">
                  <c:v>7465</c:v>
                </c:pt>
                <c:pt idx="23">
                  <c:v>7507</c:v>
                </c:pt>
                <c:pt idx="24">
                  <c:v>7507.5</c:v>
                </c:pt>
                <c:pt idx="25">
                  <c:v>7514</c:v>
                </c:pt>
                <c:pt idx="26">
                  <c:v>7556</c:v>
                </c:pt>
                <c:pt idx="27">
                  <c:v>8645.5</c:v>
                </c:pt>
                <c:pt idx="28">
                  <c:v>8734</c:v>
                </c:pt>
                <c:pt idx="29">
                  <c:v>8907</c:v>
                </c:pt>
                <c:pt idx="30">
                  <c:v>8907.5</c:v>
                </c:pt>
                <c:pt idx="31">
                  <c:v>9924</c:v>
                </c:pt>
                <c:pt idx="32">
                  <c:v>9979.5</c:v>
                </c:pt>
                <c:pt idx="33">
                  <c:v>9980</c:v>
                </c:pt>
                <c:pt idx="34">
                  <c:v>9980</c:v>
                </c:pt>
                <c:pt idx="35">
                  <c:v>9993.5</c:v>
                </c:pt>
                <c:pt idx="36">
                  <c:v>9994</c:v>
                </c:pt>
                <c:pt idx="37">
                  <c:v>10031.5</c:v>
                </c:pt>
                <c:pt idx="38">
                  <c:v>10084</c:v>
                </c:pt>
                <c:pt idx="39">
                  <c:v>11355</c:v>
                </c:pt>
                <c:pt idx="40">
                  <c:v>11460</c:v>
                </c:pt>
                <c:pt idx="41">
                  <c:v>12408</c:v>
                </c:pt>
                <c:pt idx="42">
                  <c:v>12644</c:v>
                </c:pt>
                <c:pt idx="43">
                  <c:v>12644.5</c:v>
                </c:pt>
                <c:pt idx="44">
                  <c:v>12658</c:v>
                </c:pt>
                <c:pt idx="45">
                  <c:v>12721.5</c:v>
                </c:pt>
                <c:pt idx="46">
                  <c:v>12864</c:v>
                </c:pt>
                <c:pt idx="47">
                  <c:v>13842.5</c:v>
                </c:pt>
                <c:pt idx="48">
                  <c:v>13960.5</c:v>
                </c:pt>
                <c:pt idx="49">
                  <c:v>15006</c:v>
                </c:pt>
                <c:pt idx="50">
                  <c:v>15147.5</c:v>
                </c:pt>
                <c:pt idx="51">
                  <c:v>15189.5</c:v>
                </c:pt>
                <c:pt idx="52">
                  <c:v>15190</c:v>
                </c:pt>
                <c:pt idx="53">
                  <c:v>15235</c:v>
                </c:pt>
                <c:pt idx="54">
                  <c:v>15235.5</c:v>
                </c:pt>
                <c:pt idx="55">
                  <c:v>16308.5</c:v>
                </c:pt>
                <c:pt idx="56">
                  <c:v>16309</c:v>
                </c:pt>
                <c:pt idx="57">
                  <c:v>16531.5</c:v>
                </c:pt>
                <c:pt idx="58">
                  <c:v>16583</c:v>
                </c:pt>
                <c:pt idx="59">
                  <c:v>17731.5</c:v>
                </c:pt>
                <c:pt idx="60">
                  <c:v>18802</c:v>
                </c:pt>
                <c:pt idx="61">
                  <c:v>18975</c:v>
                </c:pt>
                <c:pt idx="62">
                  <c:v>20211.5</c:v>
                </c:pt>
                <c:pt idx="63">
                  <c:v>20212</c:v>
                </c:pt>
                <c:pt idx="64">
                  <c:v>21569.5</c:v>
                </c:pt>
                <c:pt idx="65">
                  <c:v>21486.5</c:v>
                </c:pt>
                <c:pt idx="66">
                  <c:v>24060</c:v>
                </c:pt>
              </c:numCache>
            </c:numRef>
          </c:xVal>
          <c:yVal>
            <c:numRef>
              <c:f>Active!$N$21:$N$985</c:f>
              <c:numCache>
                <c:formatCode>General</c:formatCode>
                <c:ptCount val="96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A1-4582-95D8-C898355648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2230.5</c:v>
                </c:pt>
                <c:pt idx="2">
                  <c:v>2231</c:v>
                </c:pt>
                <c:pt idx="3">
                  <c:v>2244.5</c:v>
                </c:pt>
                <c:pt idx="4">
                  <c:v>2258.5</c:v>
                </c:pt>
                <c:pt idx="5">
                  <c:v>2270.5</c:v>
                </c:pt>
                <c:pt idx="6">
                  <c:v>2286</c:v>
                </c:pt>
                <c:pt idx="7">
                  <c:v>2286</c:v>
                </c:pt>
                <c:pt idx="8">
                  <c:v>2286.5</c:v>
                </c:pt>
                <c:pt idx="9">
                  <c:v>2290</c:v>
                </c:pt>
                <c:pt idx="10">
                  <c:v>2290.5</c:v>
                </c:pt>
                <c:pt idx="11">
                  <c:v>2346</c:v>
                </c:pt>
                <c:pt idx="12">
                  <c:v>2346.5</c:v>
                </c:pt>
                <c:pt idx="13">
                  <c:v>2375</c:v>
                </c:pt>
                <c:pt idx="14">
                  <c:v>2405</c:v>
                </c:pt>
                <c:pt idx="15">
                  <c:v>2405.5</c:v>
                </c:pt>
                <c:pt idx="16">
                  <c:v>3669</c:v>
                </c:pt>
                <c:pt idx="17">
                  <c:v>4815</c:v>
                </c:pt>
                <c:pt idx="18">
                  <c:v>6131</c:v>
                </c:pt>
                <c:pt idx="19">
                  <c:v>6225.5</c:v>
                </c:pt>
                <c:pt idx="20">
                  <c:v>6226</c:v>
                </c:pt>
                <c:pt idx="21">
                  <c:v>7203.5</c:v>
                </c:pt>
                <c:pt idx="22">
                  <c:v>7465</c:v>
                </c:pt>
                <c:pt idx="23">
                  <c:v>7507</c:v>
                </c:pt>
                <c:pt idx="24">
                  <c:v>7507.5</c:v>
                </c:pt>
                <c:pt idx="25">
                  <c:v>7514</c:v>
                </c:pt>
                <c:pt idx="26">
                  <c:v>7556</c:v>
                </c:pt>
                <c:pt idx="27">
                  <c:v>8645.5</c:v>
                </c:pt>
                <c:pt idx="28">
                  <c:v>8734</c:v>
                </c:pt>
                <c:pt idx="29">
                  <c:v>8907</c:v>
                </c:pt>
                <c:pt idx="30">
                  <c:v>8907.5</c:v>
                </c:pt>
                <c:pt idx="31">
                  <c:v>9924</c:v>
                </c:pt>
                <c:pt idx="32">
                  <c:v>9979.5</c:v>
                </c:pt>
                <c:pt idx="33">
                  <c:v>9980</c:v>
                </c:pt>
                <c:pt idx="34">
                  <c:v>9980</c:v>
                </c:pt>
                <c:pt idx="35">
                  <c:v>9993.5</c:v>
                </c:pt>
                <c:pt idx="36">
                  <c:v>9994</c:v>
                </c:pt>
                <c:pt idx="37">
                  <c:v>10031.5</c:v>
                </c:pt>
                <c:pt idx="38">
                  <c:v>10084</c:v>
                </c:pt>
                <c:pt idx="39">
                  <c:v>11355</c:v>
                </c:pt>
                <c:pt idx="40">
                  <c:v>11460</c:v>
                </c:pt>
                <c:pt idx="41">
                  <c:v>12408</c:v>
                </c:pt>
                <c:pt idx="42">
                  <c:v>12644</c:v>
                </c:pt>
                <c:pt idx="43">
                  <c:v>12644.5</c:v>
                </c:pt>
                <c:pt idx="44">
                  <c:v>12658</c:v>
                </c:pt>
                <c:pt idx="45">
                  <c:v>12721.5</c:v>
                </c:pt>
                <c:pt idx="46">
                  <c:v>12864</c:v>
                </c:pt>
                <c:pt idx="47">
                  <c:v>13842.5</c:v>
                </c:pt>
                <c:pt idx="48">
                  <c:v>13960.5</c:v>
                </c:pt>
                <c:pt idx="49">
                  <c:v>15006</c:v>
                </c:pt>
                <c:pt idx="50">
                  <c:v>15147.5</c:v>
                </c:pt>
                <c:pt idx="51">
                  <c:v>15189.5</c:v>
                </c:pt>
                <c:pt idx="52">
                  <c:v>15190</c:v>
                </c:pt>
                <c:pt idx="53">
                  <c:v>15235</c:v>
                </c:pt>
                <c:pt idx="54">
                  <c:v>15235.5</c:v>
                </c:pt>
                <c:pt idx="55">
                  <c:v>16308.5</c:v>
                </c:pt>
                <c:pt idx="56">
                  <c:v>16309</c:v>
                </c:pt>
                <c:pt idx="57">
                  <c:v>16531.5</c:v>
                </c:pt>
                <c:pt idx="58">
                  <c:v>16583</c:v>
                </c:pt>
                <c:pt idx="59">
                  <c:v>17731.5</c:v>
                </c:pt>
                <c:pt idx="60">
                  <c:v>18802</c:v>
                </c:pt>
                <c:pt idx="61">
                  <c:v>18975</c:v>
                </c:pt>
                <c:pt idx="62">
                  <c:v>20211.5</c:v>
                </c:pt>
                <c:pt idx="63">
                  <c:v>20212</c:v>
                </c:pt>
                <c:pt idx="64">
                  <c:v>21569.5</c:v>
                </c:pt>
                <c:pt idx="65">
                  <c:v>21486.5</c:v>
                </c:pt>
                <c:pt idx="66">
                  <c:v>24060</c:v>
                </c:pt>
              </c:numCache>
            </c:numRef>
          </c:xVal>
          <c:yVal>
            <c:numRef>
              <c:f>Active!$O$21:$O$985</c:f>
              <c:numCache>
                <c:formatCode>General</c:formatCode>
                <c:ptCount val="965"/>
                <c:pt idx="1">
                  <c:v>1.3469178146523307E-2</c:v>
                </c:pt>
                <c:pt idx="2">
                  <c:v>1.3468414830434922E-2</c:v>
                </c:pt>
                <c:pt idx="3">
                  <c:v>1.3447805296048519E-2</c:v>
                </c:pt>
                <c:pt idx="4">
                  <c:v>1.3426432445573729E-2</c:v>
                </c:pt>
                <c:pt idx="7">
                  <c:v>1.3384450060712535E-2</c:v>
                </c:pt>
                <c:pt idx="8">
                  <c:v>1.3383686744624149E-2</c:v>
                </c:pt>
                <c:pt idx="11">
                  <c:v>1.3292852130106293E-2</c:v>
                </c:pt>
                <c:pt idx="12">
                  <c:v>1.3292088814017907E-2</c:v>
                </c:pt>
                <c:pt idx="16">
                  <c:v>1.1273117760238663E-2</c:v>
                </c:pt>
                <c:pt idx="22">
                  <c:v>5.4780220172171035E-3</c:v>
                </c:pt>
                <c:pt idx="23">
                  <c:v>5.4139034657927354E-3</c:v>
                </c:pt>
                <c:pt idx="24">
                  <c:v>5.4131401497043499E-3</c:v>
                </c:pt>
                <c:pt idx="25">
                  <c:v>5.4032170405553404E-3</c:v>
                </c:pt>
                <c:pt idx="26">
                  <c:v>5.3390984891309706E-3</c:v>
                </c:pt>
                <c:pt idx="27">
                  <c:v>3.6758327325392987E-3</c:v>
                </c:pt>
                <c:pt idx="28">
                  <c:v>3.5407257848950914E-3</c:v>
                </c:pt>
                <c:pt idx="29">
                  <c:v>3.2766184183137623E-3</c:v>
                </c:pt>
                <c:pt idx="30">
                  <c:v>3.2758551022253769E-3</c:v>
                </c:pt>
                <c:pt idx="31">
                  <c:v>1.7240334945379642E-3</c:v>
                </c:pt>
                <c:pt idx="32">
                  <c:v>1.6393054087271916E-3</c:v>
                </c:pt>
                <c:pt idx="35">
                  <c:v>1.6179325582524016E-3</c:v>
                </c:pt>
                <c:pt idx="36">
                  <c:v>1.6171692421640162E-3</c:v>
                </c:pt>
                <c:pt idx="37">
                  <c:v>1.5599205355351156E-3</c:v>
                </c:pt>
                <c:pt idx="38">
                  <c:v>1.4797723462546541E-3</c:v>
                </c:pt>
                <c:pt idx="39">
                  <c:v>-4.6057715042089817E-4</c:v>
                </c:pt>
                <c:pt idx="40">
                  <c:v>-6.208735289818211E-4</c:v>
                </c:pt>
                <c:pt idx="41">
                  <c:v>-2.0681208325604404E-3</c:v>
                </c:pt>
                <c:pt idx="42">
                  <c:v>-2.4284060262783243E-3</c:v>
                </c:pt>
                <c:pt idx="43">
                  <c:v>-2.4291693423667098E-3</c:v>
                </c:pt>
                <c:pt idx="44">
                  <c:v>-2.4497788767531142E-3</c:v>
                </c:pt>
                <c:pt idx="45">
                  <c:v>-2.5467200199780562E-3</c:v>
                </c:pt>
                <c:pt idx="46">
                  <c:v>-2.7642651051678797E-3</c:v>
                </c:pt>
                <c:pt idx="47">
                  <c:v>-4.2580746901380029E-3</c:v>
                </c:pt>
                <c:pt idx="48">
                  <c:v>-4.4382172869969448E-3</c:v>
                </c:pt>
                <c:pt idx="49">
                  <c:v>-6.0343112278107083E-3</c:v>
                </c:pt>
                <c:pt idx="50">
                  <c:v>-6.2503296808237609E-3</c:v>
                </c:pt>
                <c:pt idx="51">
                  <c:v>-6.3144482322481307E-3</c:v>
                </c:pt>
                <c:pt idx="52">
                  <c:v>-6.3152115483365162E-3</c:v>
                </c:pt>
                <c:pt idx="53">
                  <c:v>-6.3839099962911955E-3</c:v>
                </c:pt>
                <c:pt idx="54">
                  <c:v>-6.384673312379581E-3</c:v>
                </c:pt>
                <c:pt idx="55">
                  <c:v>-8.0227496380545389E-3</c:v>
                </c:pt>
                <c:pt idx="56">
                  <c:v>-8.0235129541429244E-3</c:v>
                </c:pt>
                <c:pt idx="57">
                  <c:v>-8.3631886134744038E-3</c:v>
                </c:pt>
                <c:pt idx="58">
                  <c:v>-8.4418101705780943E-3</c:v>
                </c:pt>
                <c:pt idx="59">
                  <c:v>-1.0195147225599239E-2</c:v>
                </c:pt>
                <c:pt idx="60">
                  <c:v>-1.1829406970832266E-2</c:v>
                </c:pt>
                <c:pt idx="61">
                  <c:v>-1.2093514337413597E-2</c:v>
                </c:pt>
                <c:pt idx="62">
                  <c:v>-1.3981195023990561E-2</c:v>
                </c:pt>
                <c:pt idx="63">
                  <c:v>-1.3981958340078947E-2</c:v>
                </c:pt>
                <c:pt idx="64">
                  <c:v>-1.6054361520045166E-2</c:v>
                </c:pt>
                <c:pt idx="65">
                  <c:v>-1.5927651049373198E-2</c:v>
                </c:pt>
                <c:pt idx="66">
                  <c:v>-1.985643895629258E-2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A1-4582-95D8-C89835564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044792"/>
        <c:axId val="1"/>
      </c:scatterChart>
      <c:valAx>
        <c:axId val="600044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21535893155258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52921535893157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044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68113522537562"/>
          <c:y val="0.91975600272188196"/>
          <c:w val="0.69782971619365597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LO Com - O-C Diagr.</a:t>
            </a:r>
          </a:p>
        </c:rich>
      </c:tx>
      <c:layout>
        <c:manualLayout>
          <c:xMode val="edge"/>
          <c:yMode val="edge"/>
          <c:x val="0.33677729333420098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28942294984722"/>
          <c:y val="0.14906854902912253"/>
          <c:w val="0.77686028786428185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2270.5</c:v>
                </c:pt>
                <c:pt idx="2">
                  <c:v>2286</c:v>
                </c:pt>
                <c:pt idx="3">
                  <c:v>2375</c:v>
                </c:pt>
                <c:pt idx="4">
                  <c:v>6131</c:v>
                </c:pt>
                <c:pt idx="5">
                  <c:v>6225.5</c:v>
                </c:pt>
                <c:pt idx="6">
                  <c:v>6226</c:v>
                </c:pt>
                <c:pt idx="7">
                  <c:v>7507</c:v>
                </c:pt>
                <c:pt idx="8">
                  <c:v>7507.5</c:v>
                </c:pt>
                <c:pt idx="9">
                  <c:v>7556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4F-4E0D-936C-26329FAA8744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2270.5</c:v>
                </c:pt>
                <c:pt idx="2">
                  <c:v>2286</c:v>
                </c:pt>
                <c:pt idx="3">
                  <c:v>2375</c:v>
                </c:pt>
                <c:pt idx="4">
                  <c:v>6131</c:v>
                </c:pt>
                <c:pt idx="5">
                  <c:v>6225.5</c:v>
                </c:pt>
                <c:pt idx="6">
                  <c:v>6226</c:v>
                </c:pt>
                <c:pt idx="7">
                  <c:v>7507</c:v>
                </c:pt>
                <c:pt idx="8">
                  <c:v>7507.5</c:v>
                </c:pt>
                <c:pt idx="9">
                  <c:v>7556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6.7954295001982246E-2</c:v>
                </c:pt>
                <c:pt idx="3">
                  <c:v>7.1059250003600027E-2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4F-4E0D-936C-26329FAA8744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2270.5</c:v>
                </c:pt>
                <c:pt idx="2">
                  <c:v>2286</c:v>
                </c:pt>
                <c:pt idx="3">
                  <c:v>2375</c:v>
                </c:pt>
                <c:pt idx="4">
                  <c:v>6131</c:v>
                </c:pt>
                <c:pt idx="5">
                  <c:v>6225.5</c:v>
                </c:pt>
                <c:pt idx="6">
                  <c:v>6226</c:v>
                </c:pt>
                <c:pt idx="7">
                  <c:v>7507</c:v>
                </c:pt>
                <c:pt idx="8">
                  <c:v>7507.5</c:v>
                </c:pt>
                <c:pt idx="9">
                  <c:v>7556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2">
                  <c:v>6.7908140001236461E-2</c:v>
                </c:pt>
                <c:pt idx="4">
                  <c:v>0.18122969000251032</c:v>
                </c:pt>
                <c:pt idx="5">
                  <c:v>0.18285474499862175</c:v>
                </c:pt>
                <c:pt idx="6">
                  <c:v>0.18328874000144424</c:v>
                </c:pt>
                <c:pt idx="7">
                  <c:v>0.22018393000325887</c:v>
                </c:pt>
                <c:pt idx="8">
                  <c:v>0.21941792500729207</c:v>
                </c:pt>
                <c:pt idx="9">
                  <c:v>0.21981544000300346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4F-4E0D-936C-26329FAA8744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2270.5</c:v>
                </c:pt>
                <c:pt idx="2">
                  <c:v>2286</c:v>
                </c:pt>
                <c:pt idx="3">
                  <c:v>2375</c:v>
                </c:pt>
                <c:pt idx="4">
                  <c:v>6131</c:v>
                </c:pt>
                <c:pt idx="5">
                  <c:v>6225.5</c:v>
                </c:pt>
                <c:pt idx="6">
                  <c:v>6226</c:v>
                </c:pt>
                <c:pt idx="7">
                  <c:v>7507</c:v>
                </c:pt>
                <c:pt idx="8">
                  <c:v>7507.5</c:v>
                </c:pt>
                <c:pt idx="9">
                  <c:v>7556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4F-4E0D-936C-26329FAA8744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2270.5</c:v>
                </c:pt>
                <c:pt idx="2">
                  <c:v>2286</c:v>
                </c:pt>
                <c:pt idx="3">
                  <c:v>2375</c:v>
                </c:pt>
                <c:pt idx="4">
                  <c:v>6131</c:v>
                </c:pt>
                <c:pt idx="5">
                  <c:v>6225.5</c:v>
                </c:pt>
                <c:pt idx="6">
                  <c:v>6226</c:v>
                </c:pt>
                <c:pt idx="7">
                  <c:v>7507</c:v>
                </c:pt>
                <c:pt idx="8">
                  <c:v>7507.5</c:v>
                </c:pt>
                <c:pt idx="9">
                  <c:v>7556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4F-4E0D-936C-26329FAA8744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2270.5</c:v>
                </c:pt>
                <c:pt idx="2">
                  <c:v>2286</c:v>
                </c:pt>
                <c:pt idx="3">
                  <c:v>2375</c:v>
                </c:pt>
                <c:pt idx="4">
                  <c:v>6131</c:v>
                </c:pt>
                <c:pt idx="5">
                  <c:v>6225.5</c:v>
                </c:pt>
                <c:pt idx="6">
                  <c:v>6226</c:v>
                </c:pt>
                <c:pt idx="7">
                  <c:v>7507</c:v>
                </c:pt>
                <c:pt idx="8">
                  <c:v>7507.5</c:v>
                </c:pt>
                <c:pt idx="9">
                  <c:v>7556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4F-4E0D-936C-26329FAA8744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2270.5</c:v>
                </c:pt>
                <c:pt idx="2">
                  <c:v>2286</c:v>
                </c:pt>
                <c:pt idx="3">
                  <c:v>2375</c:v>
                </c:pt>
                <c:pt idx="4">
                  <c:v>6131</c:v>
                </c:pt>
                <c:pt idx="5">
                  <c:v>6225.5</c:v>
                </c:pt>
                <c:pt idx="6">
                  <c:v>6226</c:v>
                </c:pt>
                <c:pt idx="7">
                  <c:v>7507</c:v>
                </c:pt>
                <c:pt idx="8">
                  <c:v>7507.5</c:v>
                </c:pt>
                <c:pt idx="9">
                  <c:v>7556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4F-4E0D-936C-26329FAA8744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2270.5</c:v>
                </c:pt>
                <c:pt idx="2">
                  <c:v>2286</c:v>
                </c:pt>
                <c:pt idx="3">
                  <c:v>2375</c:v>
                </c:pt>
                <c:pt idx="4">
                  <c:v>6131</c:v>
                </c:pt>
                <c:pt idx="5">
                  <c:v>6225.5</c:v>
                </c:pt>
                <c:pt idx="6">
                  <c:v>6226</c:v>
                </c:pt>
                <c:pt idx="7">
                  <c:v>7507</c:v>
                </c:pt>
                <c:pt idx="8">
                  <c:v>7507.5</c:v>
                </c:pt>
                <c:pt idx="9">
                  <c:v>7556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1.227096556829399E-3</c:v>
                </c:pt>
                <c:pt idx="1">
                  <c:v>6.7401689630622305E-2</c:v>
                </c:pt>
                <c:pt idx="2">
                  <c:v>6.7853443073759859E-2</c:v>
                </c:pt>
                <c:pt idx="3">
                  <c:v>7.0447382198872199E-2</c:v>
                </c:pt>
                <c:pt idx="4">
                  <c:v>0.17991744235529861</c:v>
                </c:pt>
                <c:pt idx="5">
                  <c:v>0.18267168108926621</c:v>
                </c:pt>
                <c:pt idx="6">
                  <c:v>0.18268625378098033</c:v>
                </c:pt>
                <c:pt idx="7">
                  <c:v>0.22002148995254109</c:v>
                </c:pt>
                <c:pt idx="8">
                  <c:v>0.22003606264425521</c:v>
                </c:pt>
                <c:pt idx="9">
                  <c:v>0.2214496137405243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4F-4E0D-936C-26329FAA8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467720"/>
        <c:axId val="1"/>
      </c:scatterChart>
      <c:valAx>
        <c:axId val="601467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467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4.3388429752066117E-2"/>
          <c:y val="0.91925596256989606"/>
          <c:w val="0.99173640485022019"/>
          <c:h val="0.981367763812132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LO Com - O-C Diagr.</a:t>
            </a:r>
          </a:p>
        </c:rich>
      </c:tx>
      <c:layout>
        <c:manualLayout>
          <c:xMode val="edge"/>
          <c:yMode val="edge"/>
          <c:x val="0.3381443298969072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94845360824742"/>
          <c:y val="0.14860681114551083"/>
          <c:w val="0.77731958762886599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2270.5</c:v>
                </c:pt>
                <c:pt idx="2">
                  <c:v>2286</c:v>
                </c:pt>
                <c:pt idx="3">
                  <c:v>2375</c:v>
                </c:pt>
                <c:pt idx="4">
                  <c:v>6131</c:v>
                </c:pt>
                <c:pt idx="5">
                  <c:v>6225.5</c:v>
                </c:pt>
                <c:pt idx="6">
                  <c:v>6226</c:v>
                </c:pt>
                <c:pt idx="7">
                  <c:v>7507</c:v>
                </c:pt>
                <c:pt idx="8">
                  <c:v>7507.5</c:v>
                </c:pt>
                <c:pt idx="9">
                  <c:v>7556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3B-4D08-AB0C-5483CCC288A8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2270.5</c:v>
                </c:pt>
                <c:pt idx="2">
                  <c:v>2286</c:v>
                </c:pt>
                <c:pt idx="3">
                  <c:v>2375</c:v>
                </c:pt>
                <c:pt idx="4">
                  <c:v>6131</c:v>
                </c:pt>
                <c:pt idx="5">
                  <c:v>6225.5</c:v>
                </c:pt>
                <c:pt idx="6">
                  <c:v>6226</c:v>
                </c:pt>
                <c:pt idx="7">
                  <c:v>7507</c:v>
                </c:pt>
                <c:pt idx="8">
                  <c:v>7507.5</c:v>
                </c:pt>
                <c:pt idx="9">
                  <c:v>7556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6.7954295001982246E-2</c:v>
                </c:pt>
                <c:pt idx="3">
                  <c:v>7.1059250003600027E-2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3B-4D08-AB0C-5483CCC288A8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2270.5</c:v>
                </c:pt>
                <c:pt idx="2">
                  <c:v>2286</c:v>
                </c:pt>
                <c:pt idx="3">
                  <c:v>2375</c:v>
                </c:pt>
                <c:pt idx="4">
                  <c:v>6131</c:v>
                </c:pt>
                <c:pt idx="5">
                  <c:v>6225.5</c:v>
                </c:pt>
                <c:pt idx="6">
                  <c:v>6226</c:v>
                </c:pt>
                <c:pt idx="7">
                  <c:v>7507</c:v>
                </c:pt>
                <c:pt idx="8">
                  <c:v>7507.5</c:v>
                </c:pt>
                <c:pt idx="9">
                  <c:v>7556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2">
                  <c:v>6.7908140001236461E-2</c:v>
                </c:pt>
                <c:pt idx="4">
                  <c:v>0.18122969000251032</c:v>
                </c:pt>
                <c:pt idx="5">
                  <c:v>0.18285474499862175</c:v>
                </c:pt>
                <c:pt idx="6">
                  <c:v>0.18328874000144424</c:v>
                </c:pt>
                <c:pt idx="7">
                  <c:v>0.22018393000325887</c:v>
                </c:pt>
                <c:pt idx="8">
                  <c:v>0.21941792500729207</c:v>
                </c:pt>
                <c:pt idx="9">
                  <c:v>0.21981544000300346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3B-4D08-AB0C-5483CCC288A8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2270.5</c:v>
                </c:pt>
                <c:pt idx="2">
                  <c:v>2286</c:v>
                </c:pt>
                <c:pt idx="3">
                  <c:v>2375</c:v>
                </c:pt>
                <c:pt idx="4">
                  <c:v>6131</c:v>
                </c:pt>
                <c:pt idx="5">
                  <c:v>6225.5</c:v>
                </c:pt>
                <c:pt idx="6">
                  <c:v>6226</c:v>
                </c:pt>
                <c:pt idx="7">
                  <c:v>7507</c:v>
                </c:pt>
                <c:pt idx="8">
                  <c:v>7507.5</c:v>
                </c:pt>
                <c:pt idx="9">
                  <c:v>7556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3B-4D08-AB0C-5483CCC288A8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2270.5</c:v>
                </c:pt>
                <c:pt idx="2">
                  <c:v>2286</c:v>
                </c:pt>
                <c:pt idx="3">
                  <c:v>2375</c:v>
                </c:pt>
                <c:pt idx="4">
                  <c:v>6131</c:v>
                </c:pt>
                <c:pt idx="5">
                  <c:v>6225.5</c:v>
                </c:pt>
                <c:pt idx="6">
                  <c:v>6226</c:v>
                </c:pt>
                <c:pt idx="7">
                  <c:v>7507</c:v>
                </c:pt>
                <c:pt idx="8">
                  <c:v>7507.5</c:v>
                </c:pt>
                <c:pt idx="9">
                  <c:v>7556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3B-4D08-AB0C-5483CCC288A8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2270.5</c:v>
                </c:pt>
                <c:pt idx="2">
                  <c:v>2286</c:v>
                </c:pt>
                <c:pt idx="3">
                  <c:v>2375</c:v>
                </c:pt>
                <c:pt idx="4">
                  <c:v>6131</c:v>
                </c:pt>
                <c:pt idx="5">
                  <c:v>6225.5</c:v>
                </c:pt>
                <c:pt idx="6">
                  <c:v>6226</c:v>
                </c:pt>
                <c:pt idx="7">
                  <c:v>7507</c:v>
                </c:pt>
                <c:pt idx="8">
                  <c:v>7507.5</c:v>
                </c:pt>
                <c:pt idx="9">
                  <c:v>7556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3B-4D08-AB0C-5483CCC288A8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1">
                    <c:v>1E-4</c:v>
                  </c:pt>
                  <c:pt idx="2">
                    <c:v>8.9999999999999998E-4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1.5E-3</c:v>
                  </c:pt>
                  <c:pt idx="6">
                    <c:v>2.9999999999999997E-4</c:v>
                  </c:pt>
                  <c:pt idx="7">
                    <c:v>1.6999999999999999E-3</c:v>
                  </c:pt>
                  <c:pt idx="8">
                    <c:v>1E-3</c:v>
                  </c:pt>
                  <c:pt idx="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2270.5</c:v>
                </c:pt>
                <c:pt idx="2">
                  <c:v>2286</c:v>
                </c:pt>
                <c:pt idx="3">
                  <c:v>2375</c:v>
                </c:pt>
                <c:pt idx="4">
                  <c:v>6131</c:v>
                </c:pt>
                <c:pt idx="5">
                  <c:v>6225.5</c:v>
                </c:pt>
                <c:pt idx="6">
                  <c:v>6226</c:v>
                </c:pt>
                <c:pt idx="7">
                  <c:v>7507</c:v>
                </c:pt>
                <c:pt idx="8">
                  <c:v>7507.5</c:v>
                </c:pt>
                <c:pt idx="9">
                  <c:v>7556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3B-4D08-AB0C-5483CCC288A8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2270.5</c:v>
                </c:pt>
                <c:pt idx="2">
                  <c:v>2286</c:v>
                </c:pt>
                <c:pt idx="3">
                  <c:v>2375</c:v>
                </c:pt>
                <c:pt idx="4">
                  <c:v>6131</c:v>
                </c:pt>
                <c:pt idx="5">
                  <c:v>6225.5</c:v>
                </c:pt>
                <c:pt idx="6">
                  <c:v>6226</c:v>
                </c:pt>
                <c:pt idx="7">
                  <c:v>7507</c:v>
                </c:pt>
                <c:pt idx="8">
                  <c:v>7507.5</c:v>
                </c:pt>
                <c:pt idx="9">
                  <c:v>7556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1.227096556829399E-3</c:v>
                </c:pt>
                <c:pt idx="1">
                  <c:v>6.7401689630622305E-2</c:v>
                </c:pt>
                <c:pt idx="2">
                  <c:v>6.7853443073759859E-2</c:v>
                </c:pt>
                <c:pt idx="3">
                  <c:v>7.0447382198872199E-2</c:v>
                </c:pt>
                <c:pt idx="4">
                  <c:v>0.17991744235529861</c:v>
                </c:pt>
                <c:pt idx="5">
                  <c:v>0.18267168108926621</c:v>
                </c:pt>
                <c:pt idx="6">
                  <c:v>0.18268625378098033</c:v>
                </c:pt>
                <c:pt idx="7">
                  <c:v>0.22002148995254109</c:v>
                </c:pt>
                <c:pt idx="8">
                  <c:v>0.22003606264425521</c:v>
                </c:pt>
                <c:pt idx="9">
                  <c:v>0.2214496137405243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3B-4D08-AB0C-5483CCC28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878424"/>
        <c:axId val="1"/>
      </c:scatterChart>
      <c:valAx>
        <c:axId val="32687842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1134020618559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6878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4.536082474226804E-2"/>
          <c:y val="0.91950464396284826"/>
          <c:w val="0.99175257731958755"/>
          <c:h val="0.9814241486068111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514350</xdr:colOff>
      <xdr:row>18</xdr:row>
      <xdr:rowOff>19050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B62879CD-2E60-770A-E7D5-0FB4B0E73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2AAC0BB-502A-CEEC-1586-60E58497AA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0</xdr:row>
      <xdr:rowOff>0</xdr:rowOff>
    </xdr:from>
    <xdr:to>
      <xdr:col>21</xdr:col>
      <xdr:colOff>171450</xdr:colOff>
      <xdr:row>18</xdr:row>
      <xdr:rowOff>28575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E89F288D-2CF6-B7D8-4B80-367319EC4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741" TargetMode="External"/><Relationship Id="rId13" Type="http://schemas.openxmlformats.org/officeDocument/2006/relationships/hyperlink" Target="http://www.bav-astro.de/sfs/BAVM_link.php?BAVMnr=173" TargetMode="External"/><Relationship Id="rId18" Type="http://schemas.openxmlformats.org/officeDocument/2006/relationships/hyperlink" Target="http://www.bav-astro.de/sfs/BAVM_link.php?BAVMnr=186" TargetMode="External"/><Relationship Id="rId26" Type="http://schemas.openxmlformats.org/officeDocument/2006/relationships/hyperlink" Target="http://www.konkoly.hu/cgi-bin/IBVS?5894" TargetMode="External"/><Relationship Id="rId39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var.astro.cz/oejv/issues/oejv0074.pdf" TargetMode="External"/><Relationship Id="rId21" Type="http://schemas.openxmlformats.org/officeDocument/2006/relationships/hyperlink" Target="http://www.bav-astro.de/sfs/BAVM_link.php?BAVMnr=186" TargetMode="External"/><Relationship Id="rId34" Type="http://schemas.openxmlformats.org/officeDocument/2006/relationships/hyperlink" Target="http://www.konkoly.hu/cgi-bin/IBVS?5992" TargetMode="External"/><Relationship Id="rId42" Type="http://schemas.openxmlformats.org/officeDocument/2006/relationships/hyperlink" Target="http://www.konkoly.hu/cgi-bin/IBVS?6029" TargetMode="External"/><Relationship Id="rId47" Type="http://schemas.openxmlformats.org/officeDocument/2006/relationships/hyperlink" Target="http://www.bav-astro.de/sfs/BAVM_link.php?BAVMnr=241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www.konkoly.hu/cgi-bin/IBVS?5653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www.bav-astro.de/sfs/BAVM_link.php?BAVMnr=201" TargetMode="External"/><Relationship Id="rId33" Type="http://schemas.openxmlformats.org/officeDocument/2006/relationships/hyperlink" Target="http://www.bav-astro.de/sfs/BAVM_link.php?BAVMnr=214" TargetMode="External"/><Relationship Id="rId38" Type="http://schemas.openxmlformats.org/officeDocument/2006/relationships/hyperlink" Target="http://www.bav-astro.de/sfs/BAVM_link.php?BAVMnr=220" TargetMode="External"/><Relationship Id="rId46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www.bav-astro.de/sfs/BAVM_link.php?BAVMnr=178" TargetMode="External"/><Relationship Id="rId20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bav-astro.de/sfs/BAVM_link.php?BAVMnr=209" TargetMode="External"/><Relationship Id="rId41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bav-astro.de/sfs/BAVM_link.php?BAVMnr=172" TargetMode="External"/><Relationship Id="rId11" Type="http://schemas.openxmlformats.org/officeDocument/2006/relationships/hyperlink" Target="http://www.bav-astro.de/sfs/BAVM_link.php?BAVMnr=173" TargetMode="External"/><Relationship Id="rId24" Type="http://schemas.openxmlformats.org/officeDocument/2006/relationships/hyperlink" Target="http://www.konkoly.hu/cgi-bin/IBVS?5837" TargetMode="External"/><Relationship Id="rId32" Type="http://schemas.openxmlformats.org/officeDocument/2006/relationships/hyperlink" Target="http://www.konkoly.hu/cgi-bin/IBVS?5945" TargetMode="External"/><Relationship Id="rId37" Type="http://schemas.openxmlformats.org/officeDocument/2006/relationships/hyperlink" Target="http://www.bav-astro.de/sfs/BAVM_link.php?BAVMnr=220" TargetMode="External"/><Relationship Id="rId40" Type="http://schemas.openxmlformats.org/officeDocument/2006/relationships/hyperlink" Target="http://www.konkoly.hu/cgi-bin/IBVS?6029" TargetMode="External"/><Relationship Id="rId45" Type="http://schemas.openxmlformats.org/officeDocument/2006/relationships/hyperlink" Target="http://www.konkoly.hu/cgi-bin/IBVS?6131" TargetMode="External"/><Relationship Id="rId5" Type="http://schemas.openxmlformats.org/officeDocument/2006/relationships/hyperlink" Target="http://www.bav-astro.de/sfs/BAVM_link.php?BAVMnr=172" TargetMode="External"/><Relationship Id="rId15" Type="http://schemas.openxmlformats.org/officeDocument/2006/relationships/hyperlink" Target="http://www.konkoly.hu/cgi-bin/IBVS?5760" TargetMode="External"/><Relationship Id="rId23" Type="http://schemas.openxmlformats.org/officeDocument/2006/relationships/hyperlink" Target="http://www.bav-astro.de/sfs/BAVM_link.php?BAVMnr=201" TargetMode="External"/><Relationship Id="rId28" Type="http://schemas.openxmlformats.org/officeDocument/2006/relationships/hyperlink" Target="http://www.bav-astro.de/sfs/BAVM_link.php?BAVMnr=209" TargetMode="External"/><Relationship Id="rId36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www.bav-astro.de/sfs/BAVM_link.php?BAVMnr=173" TargetMode="External"/><Relationship Id="rId19" Type="http://schemas.openxmlformats.org/officeDocument/2006/relationships/hyperlink" Target="http://var.astro.cz/oejv/issues/oejv0074.pdf" TargetMode="External"/><Relationship Id="rId31" Type="http://schemas.openxmlformats.org/officeDocument/2006/relationships/hyperlink" Target="http://www.konkoly.hu/cgi-bin/IBVS?5894" TargetMode="External"/><Relationship Id="rId44" Type="http://schemas.openxmlformats.org/officeDocument/2006/relationships/hyperlink" Target="http://www.bav-astro.de/sfs/BAVM_link.php?BAVMnr=234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konkoly.hu/cgi-bin/IBVS?5713" TargetMode="External"/><Relationship Id="rId22" Type="http://schemas.openxmlformats.org/officeDocument/2006/relationships/hyperlink" Target="http://www.bav-astro.de/sfs/BAVM_link.php?BAVMnr=186" TargetMode="External"/><Relationship Id="rId27" Type="http://schemas.openxmlformats.org/officeDocument/2006/relationships/hyperlink" Target="http://www.bav-astro.de/sfs/BAVM_link.php?BAVMnr=209" TargetMode="External"/><Relationship Id="rId30" Type="http://schemas.openxmlformats.org/officeDocument/2006/relationships/hyperlink" Target="http://www.konkoly.hu/cgi-bin/IBVS?5894" TargetMode="External"/><Relationship Id="rId35" Type="http://schemas.openxmlformats.org/officeDocument/2006/relationships/hyperlink" Target="http://www.bav-astro.de/sfs/BAVM_link.php?BAVMnr=225" TargetMode="External"/><Relationship Id="rId43" Type="http://schemas.openxmlformats.org/officeDocument/2006/relationships/hyperlink" Target="http://www.bav-astro.de/sfs/BAVM_link.php?BAVMnr=231" TargetMode="External"/><Relationship Id="rId48" Type="http://schemas.openxmlformats.org/officeDocument/2006/relationships/hyperlink" Target="http://www.bav-astro.de/sfs/BAVM_link.php?BAVMnr=24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Q735"/>
  <sheetViews>
    <sheetView tabSelected="1" workbookViewId="0">
      <pane xSplit="14" ySplit="22" topLeftCell="O74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37" t="s">
        <v>52</v>
      </c>
      <c r="B1" s="24"/>
      <c r="C1" s="26"/>
      <c r="D1" s="24"/>
      <c r="E1" s="24"/>
      <c r="F1" s="24"/>
    </row>
    <row r="2" spans="1:6" x14ac:dyDescent="0.2">
      <c r="A2" s="25" t="s">
        <v>26</v>
      </c>
      <c r="B2" s="38" t="s">
        <v>40</v>
      </c>
      <c r="C2" s="24" t="s">
        <v>33</v>
      </c>
      <c r="D2" s="24"/>
      <c r="E2" s="24"/>
      <c r="F2" s="24"/>
    </row>
    <row r="3" spans="1:6" ht="13.5" thickBot="1" x14ac:dyDescent="0.25"/>
    <row r="4" spans="1:6" ht="13.5" thickBot="1" x14ac:dyDescent="0.25">
      <c r="A4" s="7" t="s">
        <v>1</v>
      </c>
      <c r="C4" s="35" t="s">
        <v>37</v>
      </c>
      <c r="D4" s="36" t="s">
        <v>37</v>
      </c>
    </row>
    <row r="5" spans="1:6" x14ac:dyDescent="0.2">
      <c r="A5" s="59" t="s">
        <v>53</v>
      </c>
      <c r="B5" s="25"/>
      <c r="C5" s="60">
        <v>-9.5</v>
      </c>
      <c r="D5" s="25" t="s">
        <v>54</v>
      </c>
    </row>
    <row r="6" spans="1:6" x14ac:dyDescent="0.2">
      <c r="A6" s="7" t="s">
        <v>2</v>
      </c>
    </row>
    <row r="7" spans="1:6" x14ac:dyDescent="0.2">
      <c r="A7" s="24" t="s">
        <v>3</v>
      </c>
      <c r="B7" s="24"/>
      <c r="C7" s="24">
        <v>51312.725016999997</v>
      </c>
    </row>
    <row r="8" spans="1:6" x14ac:dyDescent="0.2">
      <c r="A8" s="24" t="s">
        <v>4</v>
      </c>
      <c r="B8" s="24"/>
      <c r="C8" s="24">
        <v>0.28636136913970472</v>
      </c>
    </row>
    <row r="9" spans="1:6" x14ac:dyDescent="0.2">
      <c r="A9" s="71" t="s">
        <v>61</v>
      </c>
      <c r="B9" s="72">
        <v>53</v>
      </c>
      <c r="C9" s="70" t="str">
        <f>"F"&amp;B9</f>
        <v>F53</v>
      </c>
      <c r="D9" s="51" t="str">
        <f>"G"&amp;B9</f>
        <v>G53</v>
      </c>
    </row>
    <row r="10" spans="1:6" ht="13.5" thickBot="1" x14ac:dyDescent="0.25">
      <c r="A10" s="25"/>
      <c r="B10" s="25"/>
      <c r="C10" s="6" t="s">
        <v>21</v>
      </c>
      <c r="D10" s="6" t="s">
        <v>22</v>
      </c>
      <c r="E10" s="25"/>
    </row>
    <row r="11" spans="1:6" x14ac:dyDescent="0.2">
      <c r="A11" s="25" t="s">
        <v>16</v>
      </c>
      <c r="B11" s="25"/>
      <c r="C11" s="69">
        <f ca="1">INTERCEPT(INDIRECT($D$9):G988,INDIRECT($C$9):F988)</f>
        <v>1.6874331216810343E-2</v>
      </c>
      <c r="D11" s="5"/>
      <c r="E11" s="25"/>
    </row>
    <row r="12" spans="1:6" x14ac:dyDescent="0.2">
      <c r="A12" s="25" t="s">
        <v>17</v>
      </c>
      <c r="B12" s="25"/>
      <c r="C12" s="69">
        <f ca="1">SLOPE(INDIRECT($D$9):G988,INDIRECT($C$9):F988)</f>
        <v>-1.5266321767706951E-6</v>
      </c>
      <c r="D12" s="5"/>
      <c r="E12" s="25"/>
    </row>
    <row r="13" spans="1:6" x14ac:dyDescent="0.2">
      <c r="A13" s="25" t="s">
        <v>20</v>
      </c>
      <c r="B13" s="25"/>
      <c r="C13" s="5" t="s">
        <v>14</v>
      </c>
    </row>
    <row r="14" spans="1:6" x14ac:dyDescent="0.2">
      <c r="A14" s="25"/>
      <c r="B14" s="25"/>
      <c r="C14" s="25"/>
    </row>
    <row r="15" spans="1:6" x14ac:dyDescent="0.2">
      <c r="A15" s="61" t="s">
        <v>18</v>
      </c>
      <c r="B15" s="25"/>
      <c r="C15" s="62">
        <f ca="1">(C7+C11)+(C8+C12)*INT(MAX(F21:F3529))</f>
        <v>58202.559702062339</v>
      </c>
      <c r="E15" s="63" t="s">
        <v>72</v>
      </c>
      <c r="F15" s="60">
        <v>1</v>
      </c>
    </row>
    <row r="16" spans="1:6" x14ac:dyDescent="0.2">
      <c r="A16" s="29" t="s">
        <v>5</v>
      </c>
      <c r="B16" s="25"/>
      <c r="C16" s="65">
        <f ca="1">+C8+C12</f>
        <v>0.28635984250752794</v>
      </c>
      <c r="E16" s="63" t="s">
        <v>55</v>
      </c>
      <c r="F16" s="64">
        <f ca="1">NOW()+15018.5+$C$5/24</f>
        <v>60339.643389236109</v>
      </c>
    </row>
    <row r="17" spans="1:17" ht="13.5" thickBot="1" x14ac:dyDescent="0.25">
      <c r="A17" s="63" t="s">
        <v>46</v>
      </c>
      <c r="B17" s="25"/>
      <c r="C17" s="25">
        <f>COUNT(C21:C2187)</f>
        <v>67</v>
      </c>
      <c r="E17" s="63" t="s">
        <v>73</v>
      </c>
      <c r="F17" s="64">
        <f ca="1">ROUND(2*(F16-$C$7)/$C$8,0)/2+F15</f>
        <v>31524</v>
      </c>
    </row>
    <row r="18" spans="1:17" ht="14.25" thickTop="1" thickBot="1" x14ac:dyDescent="0.25">
      <c r="A18" s="29" t="s">
        <v>6</v>
      </c>
      <c r="B18" s="25"/>
      <c r="C18" s="67">
        <f ca="1">+C15</f>
        <v>58202.559702062339</v>
      </c>
      <c r="D18" s="68">
        <f ca="1">+C16</f>
        <v>0.28635984250752794</v>
      </c>
      <c r="E18" s="63" t="s">
        <v>56</v>
      </c>
      <c r="F18" s="51">
        <f ca="1">ROUND(2*(F16-$C$15)/$C$16,0)/2+F15</f>
        <v>7464</v>
      </c>
    </row>
    <row r="19" spans="1:17" ht="13.5" thickTop="1" x14ac:dyDescent="0.2">
      <c r="E19" s="63" t="s">
        <v>57</v>
      </c>
      <c r="F19" s="66">
        <f ca="1">+$C$15+$C$16*F18-15018.5-$C$5/24</f>
        <v>45321.845399871861</v>
      </c>
    </row>
    <row r="20" spans="1:17" ht="13.5" thickBot="1" x14ac:dyDescent="0.25">
      <c r="A20" s="6" t="s">
        <v>7</v>
      </c>
      <c r="B20" s="6" t="s">
        <v>8</v>
      </c>
      <c r="C20" s="6" t="s">
        <v>9</v>
      </c>
      <c r="D20" s="6" t="s">
        <v>13</v>
      </c>
      <c r="E20" s="6" t="s">
        <v>10</v>
      </c>
      <c r="F20" s="6" t="s">
        <v>11</v>
      </c>
      <c r="G20" s="6" t="s">
        <v>12</v>
      </c>
      <c r="H20" s="9" t="s">
        <v>85</v>
      </c>
      <c r="I20" s="9" t="s">
        <v>88</v>
      </c>
      <c r="J20" s="9" t="s">
        <v>82</v>
      </c>
      <c r="K20" s="9" t="s">
        <v>80</v>
      </c>
      <c r="L20" s="9" t="s">
        <v>27</v>
      </c>
      <c r="M20" s="9" t="s">
        <v>28</v>
      </c>
      <c r="N20" s="9" t="s">
        <v>29</v>
      </c>
      <c r="O20" s="9" t="s">
        <v>24</v>
      </c>
      <c r="P20" s="8" t="s">
        <v>23</v>
      </c>
      <c r="Q20" s="6" t="s">
        <v>15</v>
      </c>
    </row>
    <row r="21" spans="1:17" x14ac:dyDescent="0.2">
      <c r="A21" s="27" t="s">
        <v>34</v>
      </c>
      <c r="B21" s="27"/>
      <c r="C21" s="44">
        <v>51312.725016999997</v>
      </c>
      <c r="D21" s="44"/>
      <c r="E21" s="19">
        <f t="shared" ref="E21:E52" si="0">+(C21-C$7)/C$8</f>
        <v>0</v>
      </c>
      <c r="F21">
        <f t="shared" ref="F21:F52" si="1">ROUND(2*E21,0)/2</f>
        <v>0</v>
      </c>
      <c r="G21">
        <f t="shared" ref="G21:G52" si="2">C21-($C$7+$C$8*$F21)</f>
        <v>0</v>
      </c>
      <c r="H21" s="51">
        <v>0</v>
      </c>
      <c r="N21">
        <f>G21</f>
        <v>0</v>
      </c>
      <c r="Q21" s="1">
        <f t="shared" ref="Q21:Q29" si="3">+C21-15018.5</f>
        <v>36294.225016999997</v>
      </c>
    </row>
    <row r="22" spans="1:17" x14ac:dyDescent="0.2">
      <c r="A22" s="99" t="s">
        <v>95</v>
      </c>
      <c r="B22" s="100" t="s">
        <v>51</v>
      </c>
      <c r="C22" s="101">
        <v>51951.454100000003</v>
      </c>
      <c r="D22" s="101" t="s">
        <v>88</v>
      </c>
      <c r="E22" s="19">
        <f t="shared" si="0"/>
        <v>2230.5001715800367</v>
      </c>
      <c r="F22">
        <f t="shared" si="1"/>
        <v>2230.5</v>
      </c>
      <c r="G22">
        <f t="shared" si="2"/>
        <v>4.9133894208353013E-5</v>
      </c>
      <c r="I22">
        <f>+G22</f>
        <v>4.9133894208353013E-5</v>
      </c>
      <c r="O22">
        <f ca="1">+C$11+C$12*$F22</f>
        <v>1.3469178146523307E-2</v>
      </c>
      <c r="Q22" s="1">
        <f t="shared" si="3"/>
        <v>36932.954100000003</v>
      </c>
    </row>
    <row r="23" spans="1:17" x14ac:dyDescent="0.2">
      <c r="A23" s="99" t="s">
        <v>95</v>
      </c>
      <c r="B23" s="100" t="s">
        <v>42</v>
      </c>
      <c r="C23" s="101">
        <v>51951.597500000003</v>
      </c>
      <c r="D23" s="101" t="s">
        <v>88</v>
      </c>
      <c r="E23" s="19">
        <f t="shared" si="0"/>
        <v>2231.0009374495103</v>
      </c>
      <c r="F23">
        <f t="shared" si="1"/>
        <v>2231</v>
      </c>
      <c r="G23">
        <f t="shared" si="2"/>
        <v>2.6844932290259749E-4</v>
      </c>
      <c r="I23">
        <f>+G23</f>
        <v>2.6844932290259749E-4</v>
      </c>
      <c r="O23">
        <f ca="1">+C$11+C$12*$F23</f>
        <v>1.3468414830434922E-2</v>
      </c>
      <c r="Q23" s="1">
        <f t="shared" si="3"/>
        <v>36933.097500000003</v>
      </c>
    </row>
    <row r="24" spans="1:17" x14ac:dyDescent="0.2">
      <c r="A24" s="99" t="s">
        <v>95</v>
      </c>
      <c r="B24" s="100" t="s">
        <v>51</v>
      </c>
      <c r="C24" s="97">
        <v>51955.463499999998</v>
      </c>
      <c r="D24" s="101" t="s">
        <v>88</v>
      </c>
      <c r="E24" s="19">
        <f t="shared" si="0"/>
        <v>2244.5013617965819</v>
      </c>
      <c r="F24">
        <f t="shared" si="1"/>
        <v>2244.5</v>
      </c>
      <c r="G24">
        <f t="shared" si="2"/>
        <v>3.8996593502815813E-4</v>
      </c>
      <c r="I24">
        <f>+G24</f>
        <v>3.8996593502815813E-4</v>
      </c>
      <c r="O24">
        <f ca="1">+C$11+C$12*$F24</f>
        <v>1.3447805296048519E-2</v>
      </c>
      <c r="Q24" s="1">
        <f t="shared" si="3"/>
        <v>36936.963499999998</v>
      </c>
    </row>
    <row r="25" spans="1:17" x14ac:dyDescent="0.2">
      <c r="A25" s="96" t="s">
        <v>95</v>
      </c>
      <c r="B25" s="98" t="s">
        <v>51</v>
      </c>
      <c r="C25" s="97">
        <v>51959.472699999998</v>
      </c>
      <c r="D25" s="97" t="s">
        <v>88</v>
      </c>
      <c r="E25" s="19">
        <f t="shared" si="0"/>
        <v>2258.5018535949171</v>
      </c>
      <c r="F25">
        <f t="shared" si="1"/>
        <v>2258.5</v>
      </c>
      <c r="G25">
        <f t="shared" si="2"/>
        <v>5.3079798090038821E-4</v>
      </c>
      <c r="I25">
        <f>+G25</f>
        <v>5.3079798090038821E-4</v>
      </c>
      <c r="O25">
        <f ca="1">+C$11+C$12*$F25</f>
        <v>1.3426432445573729E-2</v>
      </c>
      <c r="Q25" s="1">
        <f t="shared" si="3"/>
        <v>36940.972699999998</v>
      </c>
    </row>
    <row r="26" spans="1:17" x14ac:dyDescent="0.2">
      <c r="A26" s="29" t="s">
        <v>35</v>
      </c>
      <c r="B26" s="25"/>
      <c r="C26" s="47">
        <v>51962.909800000001</v>
      </c>
      <c r="D26" s="47">
        <v>1E-4</v>
      </c>
      <c r="E26">
        <f t="shared" si="0"/>
        <v>2270.5045200520885</v>
      </c>
      <c r="F26">
        <f t="shared" si="1"/>
        <v>2270.5</v>
      </c>
      <c r="G26">
        <f t="shared" si="2"/>
        <v>1.2943683032062836E-3</v>
      </c>
      <c r="K26">
        <f t="shared" ref="K22:K29" si="4">+G26</f>
        <v>1.2943683032062836E-3</v>
      </c>
      <c r="Q26" s="1">
        <f t="shared" si="3"/>
        <v>36944.409800000001</v>
      </c>
    </row>
    <row r="27" spans="1:17" x14ac:dyDescent="0.2">
      <c r="A27" s="25" t="s">
        <v>38</v>
      </c>
      <c r="B27" s="25"/>
      <c r="C27" s="43">
        <v>51967.347900000001</v>
      </c>
      <c r="D27" s="47">
        <v>8.9999999999999998E-4</v>
      </c>
      <c r="E27">
        <f t="shared" si="0"/>
        <v>2286.0027697403493</v>
      </c>
      <c r="F27">
        <f t="shared" si="1"/>
        <v>2286</v>
      </c>
      <c r="G27">
        <f t="shared" si="2"/>
        <v>7.9314663889817894E-4</v>
      </c>
      <c r="K27">
        <f t="shared" si="4"/>
        <v>7.9314663889817894E-4</v>
      </c>
      <c r="Q27" s="1">
        <f t="shared" si="3"/>
        <v>36948.847900000001</v>
      </c>
    </row>
    <row r="28" spans="1:17" x14ac:dyDescent="0.2">
      <c r="A28" s="96" t="s">
        <v>95</v>
      </c>
      <c r="B28" s="98" t="s">
        <v>42</v>
      </c>
      <c r="C28" s="97">
        <v>51967.348700000002</v>
      </c>
      <c r="D28" s="97" t="s">
        <v>88</v>
      </c>
      <c r="E28" s="19">
        <f t="shared" si="0"/>
        <v>2286.0055634132673</v>
      </c>
      <c r="F28">
        <f t="shared" si="1"/>
        <v>2286</v>
      </c>
      <c r="G28">
        <f t="shared" si="2"/>
        <v>1.5931466405163519E-3</v>
      </c>
      <c r="I28">
        <f>+G28</f>
        <v>1.5931466405163519E-3</v>
      </c>
      <c r="O28">
        <f ca="1">+C$11+C$12*$F28</f>
        <v>1.3384450060712535E-2</v>
      </c>
      <c r="Q28" s="1">
        <f t="shared" si="3"/>
        <v>36948.848700000002</v>
      </c>
    </row>
    <row r="29" spans="1:17" x14ac:dyDescent="0.2">
      <c r="A29" s="96" t="s">
        <v>95</v>
      </c>
      <c r="B29" s="98" t="s">
        <v>51</v>
      </c>
      <c r="C29" s="97">
        <v>51967.491399999999</v>
      </c>
      <c r="D29" s="97" t="s">
        <v>88</v>
      </c>
      <c r="E29" s="19">
        <f t="shared" si="0"/>
        <v>2286.5038848189279</v>
      </c>
      <c r="F29">
        <f t="shared" si="1"/>
        <v>2286.5</v>
      </c>
      <c r="G29">
        <f t="shared" si="2"/>
        <v>1.1124620650662109E-3</v>
      </c>
      <c r="I29">
        <f>+G29</f>
        <v>1.1124620650662109E-3</v>
      </c>
      <c r="O29">
        <f ca="1">+C$11+C$12*$F29</f>
        <v>1.3383686744624149E-2</v>
      </c>
      <c r="Q29" s="1">
        <f t="shared" si="3"/>
        <v>36948.991399999999</v>
      </c>
    </row>
    <row r="30" spans="1:17" x14ac:dyDescent="0.2">
      <c r="A30" s="73" t="s">
        <v>65</v>
      </c>
      <c r="B30" s="74" t="s">
        <v>42</v>
      </c>
      <c r="C30" s="73">
        <v>51968.494559999999</v>
      </c>
      <c r="D30" s="73">
        <v>2.3E-3</v>
      </c>
      <c r="E30" s="19">
        <f t="shared" si="0"/>
        <v>2290.0070109668927</v>
      </c>
      <c r="F30">
        <f t="shared" si="1"/>
        <v>2290</v>
      </c>
      <c r="G30">
        <f t="shared" si="2"/>
        <v>2.0076700748177245E-3</v>
      </c>
      <c r="K30">
        <f>G30</f>
        <v>2.0076700748177245E-3</v>
      </c>
      <c r="Q30" s="1">
        <f>+C27-15018.5</f>
        <v>36948.847900000001</v>
      </c>
    </row>
    <row r="31" spans="1:17" x14ac:dyDescent="0.2">
      <c r="A31" s="75" t="s">
        <v>65</v>
      </c>
      <c r="B31" s="76" t="s">
        <v>51</v>
      </c>
      <c r="C31" s="75">
        <v>51968.641490000002</v>
      </c>
      <c r="D31" s="75">
        <v>2.3E-3</v>
      </c>
      <c r="E31" s="19">
        <f t="shared" si="0"/>
        <v>2290.5201039180961</v>
      </c>
      <c r="F31">
        <f t="shared" si="1"/>
        <v>2290.5</v>
      </c>
      <c r="G31">
        <f t="shared" si="2"/>
        <v>5.7569855125620961E-3</v>
      </c>
      <c r="K31">
        <f>G31</f>
        <v>5.7569855125620961E-3</v>
      </c>
      <c r="Q31" s="1">
        <f>+C28-15018.5</f>
        <v>36948.848700000002</v>
      </c>
    </row>
    <row r="32" spans="1:17" x14ac:dyDescent="0.2">
      <c r="A32" s="96" t="s">
        <v>95</v>
      </c>
      <c r="B32" s="98" t="s">
        <v>42</v>
      </c>
      <c r="C32" s="97">
        <v>51984.531199999998</v>
      </c>
      <c r="D32" s="97" t="s">
        <v>88</v>
      </c>
      <c r="E32" s="19">
        <f t="shared" si="0"/>
        <v>2346.0084194256387</v>
      </c>
      <c r="F32">
        <f t="shared" si="1"/>
        <v>2346</v>
      </c>
      <c r="G32">
        <f t="shared" si="2"/>
        <v>2.4109982550726272E-3</v>
      </c>
      <c r="I32">
        <f>+G32</f>
        <v>2.4109982550726272E-3</v>
      </c>
      <c r="O32">
        <f ca="1">+C$11+C$12*$F32</f>
        <v>1.3292852130106293E-2</v>
      </c>
      <c r="Q32" s="1">
        <f>+C32-15018.5</f>
        <v>36966.031199999998</v>
      </c>
    </row>
    <row r="33" spans="1:17" x14ac:dyDescent="0.2">
      <c r="A33" s="96" t="s">
        <v>95</v>
      </c>
      <c r="B33" s="98" t="s">
        <v>51</v>
      </c>
      <c r="C33" s="97">
        <v>51984.672100000003</v>
      </c>
      <c r="D33" s="97" t="s">
        <v>88</v>
      </c>
      <c r="E33" s="19">
        <f t="shared" si="0"/>
        <v>2346.5004550672797</v>
      </c>
      <c r="F33">
        <f t="shared" si="1"/>
        <v>2346.5</v>
      </c>
      <c r="G33">
        <f t="shared" si="2"/>
        <v>1.3031368871452287E-4</v>
      </c>
      <c r="I33">
        <f>+G33</f>
        <v>1.3031368871452287E-4</v>
      </c>
      <c r="O33">
        <f ca="1">+C$11+C$12*$F33</f>
        <v>1.3292088814017907E-2</v>
      </c>
      <c r="Q33" s="1">
        <f>+C33-15018.5</f>
        <v>36966.172100000003</v>
      </c>
    </row>
    <row r="34" spans="1:17" x14ac:dyDescent="0.2">
      <c r="A34" s="77" t="s">
        <v>35</v>
      </c>
      <c r="B34" s="22"/>
      <c r="C34" s="78">
        <v>51992.834600000002</v>
      </c>
      <c r="D34" s="78">
        <v>1E-4</v>
      </c>
      <c r="E34" s="19">
        <f t="shared" si="0"/>
        <v>2375.0046489972101</v>
      </c>
      <c r="F34">
        <f t="shared" si="1"/>
        <v>2375</v>
      </c>
      <c r="G34">
        <f t="shared" si="2"/>
        <v>1.3312932060216554E-3</v>
      </c>
      <c r="K34">
        <f>+G34</f>
        <v>1.3312932060216554E-3</v>
      </c>
      <c r="Q34" s="1">
        <f>+C34-15018.5</f>
        <v>36974.334600000002</v>
      </c>
    </row>
    <row r="35" spans="1:17" x14ac:dyDescent="0.2">
      <c r="A35" s="75" t="s">
        <v>65</v>
      </c>
      <c r="B35" s="76" t="s">
        <v>42</v>
      </c>
      <c r="C35" s="75">
        <v>52001.426639999998</v>
      </c>
      <c r="D35" s="75">
        <v>2.2000000000000001E-3</v>
      </c>
      <c r="E35" s="19">
        <f t="shared" si="0"/>
        <v>2405.0088357553905</v>
      </c>
      <c r="F35">
        <f t="shared" si="1"/>
        <v>2405</v>
      </c>
      <c r="G35">
        <f t="shared" si="2"/>
        <v>2.5302190115326084E-3</v>
      </c>
      <c r="K35">
        <f>G35</f>
        <v>2.5302190115326084E-3</v>
      </c>
      <c r="Q35" s="1">
        <f>+C32-15018.5</f>
        <v>36966.031199999998</v>
      </c>
    </row>
    <row r="36" spans="1:17" x14ac:dyDescent="0.2">
      <c r="A36" s="75" t="s">
        <v>65</v>
      </c>
      <c r="B36" s="76" t="s">
        <v>51</v>
      </c>
      <c r="C36" s="75">
        <v>52001.570820000001</v>
      </c>
      <c r="D36" s="75">
        <v>2.5000000000000001E-3</v>
      </c>
      <c r="E36" s="19">
        <f t="shared" si="0"/>
        <v>2405.5123254559603</v>
      </c>
      <c r="F36">
        <f t="shared" si="1"/>
        <v>2405.5</v>
      </c>
      <c r="G36">
        <f t="shared" si="2"/>
        <v>3.5295344423502684E-3</v>
      </c>
      <c r="K36">
        <f>G36</f>
        <v>3.5295344423502684E-3</v>
      </c>
      <c r="Q36" s="1">
        <f>+C33-15018.5</f>
        <v>36966.172100000003</v>
      </c>
    </row>
    <row r="37" spans="1:17" x14ac:dyDescent="0.2">
      <c r="A37" s="96" t="s">
        <v>135</v>
      </c>
      <c r="B37" s="98" t="s">
        <v>42</v>
      </c>
      <c r="C37" s="97">
        <v>52363.386200000001</v>
      </c>
      <c r="D37" s="97" t="s">
        <v>88</v>
      </c>
      <c r="E37" s="19">
        <f t="shared" si="0"/>
        <v>3669.0046082557542</v>
      </c>
      <c r="F37">
        <f t="shared" si="1"/>
        <v>3669</v>
      </c>
      <c r="G37">
        <f t="shared" si="2"/>
        <v>1.3196264262660407E-3</v>
      </c>
      <c r="I37">
        <f>G37</f>
        <v>1.3196264262660407E-3</v>
      </c>
      <c r="O37">
        <f ca="1">+C$11+C$12*$F37</f>
        <v>1.1273117760238663E-2</v>
      </c>
      <c r="Q37" s="1">
        <f>+C37-15018.5</f>
        <v>37344.886200000001</v>
      </c>
    </row>
    <row r="38" spans="1:17" x14ac:dyDescent="0.2">
      <c r="A38" s="22" t="s">
        <v>48</v>
      </c>
      <c r="B38" s="54" t="s">
        <v>42</v>
      </c>
      <c r="C38" s="14">
        <v>52691.5579</v>
      </c>
      <c r="D38" s="14">
        <v>1.6999999999999999E-3</v>
      </c>
      <c r="E38" s="19">
        <f t="shared" si="0"/>
        <v>4815.0100942118461</v>
      </c>
      <c r="F38">
        <f t="shared" si="1"/>
        <v>4815</v>
      </c>
      <c r="G38">
        <f t="shared" si="2"/>
        <v>2.8905923245474696E-3</v>
      </c>
      <c r="K38">
        <f>G38</f>
        <v>2.8905923245474696E-3</v>
      </c>
      <c r="Q38" s="1">
        <f>+C35-15018.5</f>
        <v>36982.926639999998</v>
      </c>
    </row>
    <row r="39" spans="1:17" x14ac:dyDescent="0.2">
      <c r="A39" s="55" t="s">
        <v>41</v>
      </c>
      <c r="B39" s="79" t="s">
        <v>42</v>
      </c>
      <c r="C39" s="55">
        <v>53068.407800000001</v>
      </c>
      <c r="D39" s="102">
        <v>1.2999999999999999E-3</v>
      </c>
      <c r="E39" s="19">
        <f t="shared" si="0"/>
        <v>6131.004291097217</v>
      </c>
      <c r="F39">
        <f t="shared" si="1"/>
        <v>6131</v>
      </c>
      <c r="G39">
        <f t="shared" si="2"/>
        <v>1.228804474521894E-3</v>
      </c>
      <c r="K39">
        <f>+G39</f>
        <v>1.228804474521894E-3</v>
      </c>
      <c r="Q39" s="1">
        <f>+C39-15018.5</f>
        <v>38049.907800000001</v>
      </c>
    </row>
    <row r="40" spans="1:17" x14ac:dyDescent="0.2">
      <c r="A40" s="56" t="s">
        <v>43</v>
      </c>
      <c r="B40" s="21"/>
      <c r="C40" s="57">
        <v>53095.467799999999</v>
      </c>
      <c r="D40" s="57">
        <v>1.5E-3</v>
      </c>
      <c r="E40" s="19">
        <f t="shared" si="0"/>
        <v>6225.5002773445667</v>
      </c>
      <c r="F40">
        <f t="shared" si="1"/>
        <v>6225.5</v>
      </c>
      <c r="G40">
        <f t="shared" si="2"/>
        <v>7.9420766269322485E-5</v>
      </c>
      <c r="J40">
        <f>+G40</f>
        <v>7.9420766269322485E-5</v>
      </c>
      <c r="Q40" s="1">
        <f>+C40-15018.5</f>
        <v>38076.967799999999</v>
      </c>
    </row>
    <row r="41" spans="1:17" x14ac:dyDescent="0.2">
      <c r="A41" s="56" t="s">
        <v>43</v>
      </c>
      <c r="B41" s="21"/>
      <c r="C41" s="57">
        <v>53095.611400000002</v>
      </c>
      <c r="D41" s="57">
        <v>2.9999999999999997E-4</v>
      </c>
      <c r="E41" s="19">
        <f t="shared" si="0"/>
        <v>6226.0017416322753</v>
      </c>
      <c r="F41">
        <f t="shared" si="1"/>
        <v>6226</v>
      </c>
      <c r="G41">
        <f t="shared" si="2"/>
        <v>4.9873620446305722E-4</v>
      </c>
      <c r="J41">
        <f>+G41</f>
        <v>4.9873620446305722E-4</v>
      </c>
      <c r="Q41" s="1">
        <f>+C41-15018.5</f>
        <v>38077.111400000002</v>
      </c>
    </row>
    <row r="42" spans="1:17" x14ac:dyDescent="0.2">
      <c r="A42" s="55" t="s">
        <v>71</v>
      </c>
      <c r="B42" s="79" t="s">
        <v>51</v>
      </c>
      <c r="C42" s="55">
        <v>53375.525999999998</v>
      </c>
      <c r="D42" s="55">
        <v>6.0000000000000001E-3</v>
      </c>
      <c r="E42" s="19">
        <f t="shared" si="0"/>
        <v>7203.4890362381229</v>
      </c>
      <c r="F42">
        <f t="shared" si="1"/>
        <v>7203.5</v>
      </c>
      <c r="G42">
        <f t="shared" si="2"/>
        <v>-3.1395978585351259E-3</v>
      </c>
      <c r="I42">
        <f>+G42</f>
        <v>-3.1395978585351259E-3</v>
      </c>
      <c r="Q42" s="1">
        <f>+C39-15018.5</f>
        <v>38049.907800000001</v>
      </c>
    </row>
    <row r="43" spans="1:17" x14ac:dyDescent="0.2">
      <c r="A43" s="22" t="s">
        <v>47</v>
      </c>
      <c r="B43" s="21"/>
      <c r="C43" s="14">
        <v>53450.411999999997</v>
      </c>
      <c r="D43" s="14">
        <v>4.0000000000000002E-4</v>
      </c>
      <c r="E43" s="19">
        <f t="shared" si="0"/>
        <v>7464.9977733452733</v>
      </c>
      <c r="F43">
        <f t="shared" si="1"/>
        <v>7465</v>
      </c>
      <c r="G43">
        <f t="shared" si="2"/>
        <v>-6.3762789795873687E-4</v>
      </c>
      <c r="J43">
        <f>+G43</f>
        <v>-6.3762789795873687E-4</v>
      </c>
      <c r="O43">
        <f t="shared" ref="O43:O53" ca="1" si="5">+C$11+C$12*$F43</f>
        <v>5.4780220172171035E-3</v>
      </c>
      <c r="Q43" s="1">
        <f>+C43-15018.5</f>
        <v>38431.911999999997</v>
      </c>
    </row>
    <row r="44" spans="1:17" x14ac:dyDescent="0.2">
      <c r="A44" s="56" t="s">
        <v>44</v>
      </c>
      <c r="B44" s="58"/>
      <c r="C44" s="14">
        <v>53462.439599999998</v>
      </c>
      <c r="D44" s="14">
        <v>1.6999999999999999E-3</v>
      </c>
      <c r="E44" s="19">
        <f t="shared" si="0"/>
        <v>7506.9992487402778</v>
      </c>
      <c r="F44">
        <f t="shared" si="1"/>
        <v>7507</v>
      </c>
      <c r="G44">
        <f t="shared" si="2"/>
        <v>-2.1513176034204662E-4</v>
      </c>
      <c r="J44">
        <f>+G44</f>
        <v>-2.1513176034204662E-4</v>
      </c>
      <c r="O44">
        <f t="shared" ca="1" si="5"/>
        <v>5.4139034657927354E-3</v>
      </c>
      <c r="Q44" s="1">
        <f>+C44-15018.5</f>
        <v>38443.939599999998</v>
      </c>
    </row>
    <row r="45" spans="1:17" x14ac:dyDescent="0.2">
      <c r="A45" s="56" t="s">
        <v>44</v>
      </c>
      <c r="B45" s="58"/>
      <c r="C45" s="14">
        <v>53462.582000000002</v>
      </c>
      <c r="D45" s="14">
        <v>1E-3</v>
      </c>
      <c r="E45" s="19">
        <f t="shared" si="0"/>
        <v>7507.4965225186234</v>
      </c>
      <c r="F45">
        <f t="shared" si="1"/>
        <v>7507.5</v>
      </c>
      <c r="G45">
        <f t="shared" si="2"/>
        <v>-9.9581632821355015E-4</v>
      </c>
      <c r="J45">
        <f>+G45</f>
        <v>-9.9581632821355015E-4</v>
      </c>
      <c r="O45">
        <f t="shared" ca="1" si="5"/>
        <v>5.4131401497043499E-3</v>
      </c>
      <c r="Q45" s="1">
        <f>+C45-15018.5</f>
        <v>38444.082000000002</v>
      </c>
    </row>
    <row r="46" spans="1:17" x14ac:dyDescent="0.2">
      <c r="A46" s="22" t="s">
        <v>49</v>
      </c>
      <c r="B46" s="54" t="s">
        <v>42</v>
      </c>
      <c r="C46" s="14">
        <v>53464.444000000003</v>
      </c>
      <c r="D46" s="14">
        <v>3.0000000000000001E-3</v>
      </c>
      <c r="E46" s="19">
        <f t="shared" si="0"/>
        <v>7513.9987962212354</v>
      </c>
      <c r="F46">
        <f t="shared" si="1"/>
        <v>7514</v>
      </c>
      <c r="G46">
        <f t="shared" si="2"/>
        <v>-3.4471573599148542E-4</v>
      </c>
      <c r="K46">
        <f>+G46</f>
        <v>-3.4471573599148542E-4</v>
      </c>
      <c r="O46">
        <f t="shared" ca="1" si="5"/>
        <v>5.4032170405553404E-3</v>
      </c>
      <c r="Q46" s="1">
        <f>+C46-15018.5</f>
        <v>38445.944000000003</v>
      </c>
    </row>
    <row r="47" spans="1:17" x14ac:dyDescent="0.2">
      <c r="A47" s="56" t="s">
        <v>44</v>
      </c>
      <c r="B47" s="58"/>
      <c r="C47" s="14">
        <v>53476.469499999999</v>
      </c>
      <c r="D47" s="14">
        <v>1.1000000000000001E-3</v>
      </c>
      <c r="E47" s="19">
        <f t="shared" si="0"/>
        <v>7555.9929382248283</v>
      </c>
      <c r="F47">
        <f t="shared" si="1"/>
        <v>7556</v>
      </c>
      <c r="G47">
        <f t="shared" si="2"/>
        <v>-2.0222196035319939E-3</v>
      </c>
      <c r="J47">
        <f>+G47</f>
        <v>-2.0222196035319939E-3</v>
      </c>
      <c r="O47">
        <f t="shared" ca="1" si="5"/>
        <v>5.3390984891309706E-3</v>
      </c>
      <c r="Q47" s="1">
        <f>+C47-15018.5</f>
        <v>38457.969499999999</v>
      </c>
    </row>
    <row r="48" spans="1:17" x14ac:dyDescent="0.2">
      <c r="A48" s="22" t="s">
        <v>50</v>
      </c>
      <c r="B48" s="54" t="s">
        <v>51</v>
      </c>
      <c r="C48" s="14">
        <v>53788.460899999998</v>
      </c>
      <c r="D48" s="14">
        <v>1.1000000000000001E-3</v>
      </c>
      <c r="E48" s="19">
        <f t="shared" si="0"/>
        <v>8645.4953419090016</v>
      </c>
      <c r="F48">
        <f t="shared" si="1"/>
        <v>8645.5</v>
      </c>
      <c r="G48">
        <f t="shared" si="2"/>
        <v>-1.3338973149075173E-3</v>
      </c>
      <c r="J48">
        <f>+G48</f>
        <v>-1.3338973149075173E-3</v>
      </c>
      <c r="O48">
        <f t="shared" ca="1" si="5"/>
        <v>3.6758327325392987E-3</v>
      </c>
      <c r="Q48" s="1">
        <f>+C45-15018.5</f>
        <v>38444.082000000002</v>
      </c>
    </row>
    <row r="49" spans="1:17" x14ac:dyDescent="0.2">
      <c r="A49" s="53" t="s">
        <v>58</v>
      </c>
      <c r="B49" s="54"/>
      <c r="C49" s="57">
        <v>53813.804490000002</v>
      </c>
      <c r="D49" s="57">
        <v>5.0000000000000002E-5</v>
      </c>
      <c r="E49" s="19">
        <f t="shared" si="0"/>
        <v>8733.9974680028317</v>
      </c>
      <c r="F49">
        <f t="shared" si="1"/>
        <v>8734</v>
      </c>
      <c r="G49">
        <f t="shared" si="2"/>
        <v>-7.2506617289036512E-4</v>
      </c>
      <c r="K49">
        <f>+G49</f>
        <v>-7.2506617289036512E-4</v>
      </c>
      <c r="O49">
        <f t="shared" ca="1" si="5"/>
        <v>3.5407257848950914E-3</v>
      </c>
      <c r="Q49" s="1">
        <f>+C49-15018.5</f>
        <v>38795.304490000002</v>
      </c>
    </row>
    <row r="50" spans="1:17" x14ac:dyDescent="0.2">
      <c r="A50" s="22" t="s">
        <v>47</v>
      </c>
      <c r="B50" s="21"/>
      <c r="C50" s="14">
        <v>53863.344400000002</v>
      </c>
      <c r="D50" s="14">
        <v>2.9999999999999997E-4</v>
      </c>
      <c r="E50" s="19">
        <f t="shared" si="0"/>
        <v>8906.9953487883195</v>
      </c>
      <c r="F50">
        <f t="shared" si="1"/>
        <v>8907</v>
      </c>
      <c r="G50">
        <f t="shared" si="2"/>
        <v>-1.3319273421075195E-3</v>
      </c>
      <c r="J50">
        <f>+G50</f>
        <v>-1.3319273421075195E-3</v>
      </c>
      <c r="O50">
        <f t="shared" ca="1" si="5"/>
        <v>3.2766184183137623E-3</v>
      </c>
      <c r="Q50" s="1">
        <f>+C48-15018.5</f>
        <v>38769.960899999998</v>
      </c>
    </row>
    <row r="51" spans="1:17" x14ac:dyDescent="0.2">
      <c r="A51" s="22" t="s">
        <v>47</v>
      </c>
      <c r="B51" s="21"/>
      <c r="C51" s="14">
        <v>53863.487399999998</v>
      </c>
      <c r="D51" s="14">
        <v>1.5E-3</v>
      </c>
      <c r="E51" s="19">
        <f t="shared" si="0"/>
        <v>8907.4947178213206</v>
      </c>
      <c r="F51">
        <f t="shared" si="1"/>
        <v>8907.5</v>
      </c>
      <c r="G51">
        <f t="shared" si="2"/>
        <v>-1.5126119178603403E-3</v>
      </c>
      <c r="J51">
        <f>+G51</f>
        <v>-1.5126119178603403E-3</v>
      </c>
      <c r="O51">
        <f t="shared" ca="1" si="5"/>
        <v>3.2758551022253769E-3</v>
      </c>
      <c r="Q51" s="1">
        <f>+C49-15018.5</f>
        <v>38795.304490000002</v>
      </c>
    </row>
    <row r="52" spans="1:17" x14ac:dyDescent="0.2">
      <c r="A52" s="14" t="s">
        <v>60</v>
      </c>
      <c r="B52" s="58"/>
      <c r="C52" s="14">
        <v>54154.576099999998</v>
      </c>
      <c r="D52" s="14">
        <v>8.0000000000000004E-4</v>
      </c>
      <c r="E52" s="19">
        <f t="shared" si="0"/>
        <v>9924.0029880342245</v>
      </c>
      <c r="F52">
        <f t="shared" si="1"/>
        <v>9924</v>
      </c>
      <c r="G52">
        <f t="shared" si="2"/>
        <v>8.5565757035510615E-4</v>
      </c>
      <c r="J52">
        <f>+G52</f>
        <v>8.5565757035510615E-4</v>
      </c>
      <c r="O52">
        <f t="shared" ca="1" si="5"/>
        <v>1.7240334945379642E-3</v>
      </c>
      <c r="Q52" s="1">
        <f>+C50-15018.5</f>
        <v>38844.844400000002</v>
      </c>
    </row>
    <row r="53" spans="1:17" x14ac:dyDescent="0.2">
      <c r="A53" s="55" t="s">
        <v>59</v>
      </c>
      <c r="B53" s="54" t="s">
        <v>51</v>
      </c>
      <c r="C53" s="14">
        <v>54170.466399999998</v>
      </c>
      <c r="D53" s="14">
        <v>5.0000000000000001E-4</v>
      </c>
      <c r="E53" s="19">
        <f t="shared" ref="E53:E84" si="6">+(C53-C$7)/C$8</f>
        <v>9979.4933638755519</v>
      </c>
      <c r="F53">
        <f t="shared" ref="F53:F87" si="7">ROUND(2*E53,0)/2</f>
        <v>9979.5</v>
      </c>
      <c r="G53">
        <f t="shared" ref="G53:G84" si="8">C53-($C$7+$C$8*$F53)</f>
        <v>-1.9003296838491224E-3</v>
      </c>
      <c r="K53">
        <f>+G53</f>
        <v>-1.9003296838491224E-3</v>
      </c>
      <c r="O53">
        <f t="shared" ca="1" si="5"/>
        <v>1.6393054087271916E-3</v>
      </c>
      <c r="Q53" s="1">
        <f>+C52-15018.5</f>
        <v>39136.076099999998</v>
      </c>
    </row>
    <row r="54" spans="1:17" x14ac:dyDescent="0.2">
      <c r="A54" s="75" t="s">
        <v>65</v>
      </c>
      <c r="B54" s="76" t="s">
        <v>42</v>
      </c>
      <c r="C54" s="75">
        <v>54170.611980000001</v>
      </c>
      <c r="D54" s="75">
        <v>1E-4</v>
      </c>
      <c r="E54" s="19">
        <f t="shared" si="6"/>
        <v>9980.0017425037204</v>
      </c>
      <c r="F54">
        <f t="shared" si="7"/>
        <v>9980</v>
      </c>
      <c r="G54">
        <f t="shared" si="8"/>
        <v>4.9898574798135087E-4</v>
      </c>
      <c r="K54">
        <f>G54</f>
        <v>4.9898574798135087E-4</v>
      </c>
      <c r="Q54" s="1">
        <f>+C51-15018.5</f>
        <v>38844.987399999998</v>
      </c>
    </row>
    <row r="55" spans="1:17" x14ac:dyDescent="0.2">
      <c r="A55" s="75" t="s">
        <v>65</v>
      </c>
      <c r="B55" s="76" t="s">
        <v>42</v>
      </c>
      <c r="C55" s="75">
        <v>54170.612439999997</v>
      </c>
      <c r="D55" s="75">
        <v>5.0000000000000001E-4</v>
      </c>
      <c r="E55" s="19">
        <f t="shared" si="6"/>
        <v>9980.00334886563</v>
      </c>
      <c r="F55">
        <f t="shared" si="7"/>
        <v>9980</v>
      </c>
      <c r="G55">
        <f t="shared" si="8"/>
        <v>9.5898574363673106E-4</v>
      </c>
      <c r="K55">
        <f>G55</f>
        <v>9.5898574363673106E-4</v>
      </c>
      <c r="Q55" s="1">
        <f>+C52-15018.5</f>
        <v>39136.076099999998</v>
      </c>
    </row>
    <row r="56" spans="1:17" x14ac:dyDescent="0.2">
      <c r="A56" s="14" t="s">
        <v>60</v>
      </c>
      <c r="B56" s="58"/>
      <c r="C56" s="14">
        <v>54174.477299999999</v>
      </c>
      <c r="D56" s="14">
        <v>1E-4</v>
      </c>
      <c r="E56" s="19">
        <f t="shared" si="6"/>
        <v>9993.4997922288276</v>
      </c>
      <c r="F56">
        <f t="shared" si="7"/>
        <v>9993.5</v>
      </c>
      <c r="G56">
        <f t="shared" si="8"/>
        <v>-5.9497637266758829E-5</v>
      </c>
      <c r="J56">
        <f>+G56</f>
        <v>-5.9497637266758829E-5</v>
      </c>
      <c r="O56">
        <f t="shared" ref="O56:O84" ca="1" si="9">+C$11+C$12*$F56</f>
        <v>1.6179325582524016E-3</v>
      </c>
      <c r="Q56" s="1">
        <f>+C54-15018.5</f>
        <v>39152.111980000001</v>
      </c>
    </row>
    <row r="57" spans="1:17" x14ac:dyDescent="0.2">
      <c r="A57" s="14" t="s">
        <v>60</v>
      </c>
      <c r="B57" s="58"/>
      <c r="C57" s="14">
        <v>54174.620499999997</v>
      </c>
      <c r="D57" s="14">
        <v>2.7000000000000001E-3</v>
      </c>
      <c r="E57" s="19">
        <f t="shared" si="6"/>
        <v>9993.9998596800651</v>
      </c>
      <c r="F57">
        <f t="shared" si="7"/>
        <v>9994</v>
      </c>
      <c r="G57">
        <f t="shared" si="8"/>
        <v>-4.0182210796047002E-5</v>
      </c>
      <c r="J57">
        <f>+G57</f>
        <v>-4.0182210796047002E-5</v>
      </c>
      <c r="O57">
        <f t="shared" ca="1" si="9"/>
        <v>1.6171692421640162E-3</v>
      </c>
      <c r="Q57" s="1">
        <f>+C55-15018.5</f>
        <v>39152.112439999997</v>
      </c>
    </row>
    <row r="58" spans="1:17" x14ac:dyDescent="0.2">
      <c r="A58" s="14" t="s">
        <v>63</v>
      </c>
      <c r="B58" s="54" t="s">
        <v>42</v>
      </c>
      <c r="C58" s="14">
        <v>54185.359700000001</v>
      </c>
      <c r="D58" s="14">
        <v>5.0000000000000001E-4</v>
      </c>
      <c r="E58" s="19">
        <f t="shared" si="6"/>
        <v>10031.502124850351</v>
      </c>
      <c r="F58">
        <f t="shared" si="7"/>
        <v>10031.5</v>
      </c>
      <c r="G58">
        <f t="shared" si="8"/>
        <v>6.0847505665151402E-4</v>
      </c>
      <c r="J58">
        <f>+G58</f>
        <v>6.0847505665151402E-4</v>
      </c>
      <c r="O58">
        <f t="shared" ca="1" si="9"/>
        <v>1.5599205355351156E-3</v>
      </c>
      <c r="Q58" s="1">
        <f>+C55-15018.5</f>
        <v>39152.112439999997</v>
      </c>
    </row>
    <row r="59" spans="1:17" x14ac:dyDescent="0.2">
      <c r="A59" s="55" t="s">
        <v>59</v>
      </c>
      <c r="B59" s="54" t="s">
        <v>42</v>
      </c>
      <c r="C59" s="14">
        <v>54200.395299999996</v>
      </c>
      <c r="D59" s="14">
        <v>1E-3</v>
      </c>
      <c r="E59" s="19">
        <f t="shared" si="6"/>
        <v>10084.007810394342</v>
      </c>
      <c r="F59">
        <f t="shared" si="7"/>
        <v>10084</v>
      </c>
      <c r="G59">
        <f t="shared" si="8"/>
        <v>2.2365952172549441E-3</v>
      </c>
      <c r="K59">
        <f>+G59</f>
        <v>2.2365952172549441E-3</v>
      </c>
      <c r="O59">
        <f t="shared" ca="1" si="9"/>
        <v>1.4797723462546541E-3</v>
      </c>
      <c r="Q59" s="1">
        <f>+C57-15018.5</f>
        <v>39156.120499999997</v>
      </c>
    </row>
    <row r="60" spans="1:17" x14ac:dyDescent="0.2">
      <c r="A60" s="22" t="s">
        <v>62</v>
      </c>
      <c r="B60" s="54" t="s">
        <v>42</v>
      </c>
      <c r="C60" s="14">
        <v>54564.3606</v>
      </c>
      <c r="D60" s="80"/>
      <c r="E60" s="19">
        <f t="shared" si="6"/>
        <v>11355.007809777773</v>
      </c>
      <c r="F60">
        <f t="shared" si="7"/>
        <v>11355</v>
      </c>
      <c r="G60">
        <f t="shared" si="8"/>
        <v>2.2364186588674784E-3</v>
      </c>
      <c r="J60">
        <f>+G60</f>
        <v>2.2364186588674784E-3</v>
      </c>
      <c r="O60">
        <f t="shared" ca="1" si="9"/>
        <v>-4.6057715042089817E-4</v>
      </c>
      <c r="Q60" s="1">
        <f t="shared" ref="Q60:Q71" si="10">+C57-15018.5</f>
        <v>39156.120499999997</v>
      </c>
    </row>
    <row r="61" spans="1:17" x14ac:dyDescent="0.2">
      <c r="A61" s="14" t="s">
        <v>63</v>
      </c>
      <c r="B61" s="54" t="s">
        <v>42</v>
      </c>
      <c r="C61" s="14">
        <v>54594.426800000001</v>
      </c>
      <c r="D61" s="14">
        <v>5.9999999999999995E-4</v>
      </c>
      <c r="E61" s="19">
        <f t="shared" si="6"/>
        <v>11460.001720410086</v>
      </c>
      <c r="F61">
        <f t="shared" si="7"/>
        <v>11460</v>
      </c>
      <c r="G61">
        <f t="shared" si="8"/>
        <v>4.9265898996964097E-4</v>
      </c>
      <c r="J61">
        <f>+G61</f>
        <v>4.9265898996964097E-4</v>
      </c>
      <c r="O61">
        <f t="shared" ca="1" si="9"/>
        <v>-6.208735289818211E-4</v>
      </c>
      <c r="Q61" s="1">
        <f t="shared" si="10"/>
        <v>39166.859700000001</v>
      </c>
    </row>
    <row r="62" spans="1:17" x14ac:dyDescent="0.2">
      <c r="A62" s="14" t="s">
        <v>64</v>
      </c>
      <c r="B62" s="54" t="s">
        <v>42</v>
      </c>
      <c r="C62" s="14">
        <v>54865.894500000002</v>
      </c>
      <c r="D62" s="14">
        <v>5.0000000000000001E-4</v>
      </c>
      <c r="E62" s="19">
        <f t="shared" si="6"/>
        <v>12407.991670365809</v>
      </c>
      <c r="F62">
        <f t="shared" si="7"/>
        <v>12408</v>
      </c>
      <c r="G62">
        <f t="shared" si="8"/>
        <v>-2.3852854501456022E-3</v>
      </c>
      <c r="K62">
        <f>+G62</f>
        <v>-2.3852854501456022E-3</v>
      </c>
      <c r="O62">
        <f t="shared" ca="1" si="9"/>
        <v>-2.0681208325604404E-3</v>
      </c>
      <c r="Q62" s="1">
        <f t="shared" si="10"/>
        <v>39181.895299999996</v>
      </c>
    </row>
    <row r="63" spans="1:17" x14ac:dyDescent="0.2">
      <c r="A63" s="55" t="s">
        <v>67</v>
      </c>
      <c r="B63" s="79" t="s">
        <v>42</v>
      </c>
      <c r="C63" s="55">
        <v>54933.478300000002</v>
      </c>
      <c r="D63" s="55">
        <v>6.9999999999999999E-4</v>
      </c>
      <c r="E63" s="19">
        <f t="shared" si="6"/>
        <v>12644.00045955074</v>
      </c>
      <c r="F63">
        <f t="shared" si="7"/>
        <v>12644</v>
      </c>
      <c r="G63">
        <f t="shared" si="8"/>
        <v>1.3159758236724883E-4</v>
      </c>
      <c r="J63">
        <f>+G63</f>
        <v>1.3159758236724883E-4</v>
      </c>
      <c r="O63">
        <f t="shared" ca="1" si="9"/>
        <v>-2.4284060262783243E-3</v>
      </c>
      <c r="Q63" s="1">
        <f t="shared" si="10"/>
        <v>39545.8606</v>
      </c>
    </row>
    <row r="64" spans="1:17" x14ac:dyDescent="0.2">
      <c r="A64" s="55" t="s">
        <v>67</v>
      </c>
      <c r="B64" s="79" t="s">
        <v>42</v>
      </c>
      <c r="C64" s="55">
        <v>54933.621500000001</v>
      </c>
      <c r="D64" s="55">
        <v>2.9999999999999997E-4</v>
      </c>
      <c r="E64" s="19">
        <f t="shared" si="6"/>
        <v>12644.500527001977</v>
      </c>
      <c r="F64">
        <f t="shared" si="7"/>
        <v>12644.5</v>
      </c>
      <c r="G64">
        <f t="shared" si="8"/>
        <v>1.5091300883796066E-4</v>
      </c>
      <c r="J64">
        <f>+G64</f>
        <v>1.5091300883796066E-4</v>
      </c>
      <c r="O64">
        <f t="shared" ca="1" si="9"/>
        <v>-2.4291693423667098E-3</v>
      </c>
      <c r="Q64" s="1">
        <f t="shared" si="10"/>
        <v>39575.926800000001</v>
      </c>
    </row>
    <row r="65" spans="1:17" x14ac:dyDescent="0.2">
      <c r="A65" s="55" t="s">
        <v>67</v>
      </c>
      <c r="B65" s="79" t="s">
        <v>42</v>
      </c>
      <c r="C65" s="55">
        <v>54937.486700000001</v>
      </c>
      <c r="D65" s="55">
        <v>8.9999999999999998E-4</v>
      </c>
      <c r="E65" s="19">
        <f t="shared" si="6"/>
        <v>12657.998157676157</v>
      </c>
      <c r="F65">
        <f t="shared" si="7"/>
        <v>12658</v>
      </c>
      <c r="G65">
        <f t="shared" si="8"/>
        <v>-5.2757038065465167E-4</v>
      </c>
      <c r="J65">
        <f>+G65</f>
        <v>-5.2757038065465167E-4</v>
      </c>
      <c r="O65">
        <f t="shared" ca="1" si="9"/>
        <v>-2.4497788767531142E-3</v>
      </c>
      <c r="Q65" s="1">
        <f t="shared" si="10"/>
        <v>39847.394500000002</v>
      </c>
    </row>
    <row r="66" spans="1:17" x14ac:dyDescent="0.2">
      <c r="A66" s="14" t="s">
        <v>64</v>
      </c>
      <c r="B66" s="54" t="s">
        <v>51</v>
      </c>
      <c r="C66" s="14">
        <v>54955.666299999997</v>
      </c>
      <c r="D66" s="14">
        <v>1.1000000000000001E-3</v>
      </c>
      <c r="E66" s="19">
        <f t="shared" si="6"/>
        <v>12721.482977764186</v>
      </c>
      <c r="F66">
        <f t="shared" si="7"/>
        <v>12721.5</v>
      </c>
      <c r="G66">
        <f t="shared" si="8"/>
        <v>-4.8745107560534962E-3</v>
      </c>
      <c r="K66">
        <f>+G66</f>
        <v>-4.8745107560534962E-3</v>
      </c>
      <c r="O66">
        <f t="shared" ca="1" si="9"/>
        <v>-2.5467200199780562E-3</v>
      </c>
      <c r="Q66" s="1">
        <f t="shared" si="10"/>
        <v>39914.978300000002</v>
      </c>
    </row>
    <row r="67" spans="1:17" x14ac:dyDescent="0.2">
      <c r="A67" s="14" t="s">
        <v>64</v>
      </c>
      <c r="B67" s="54" t="s">
        <v>42</v>
      </c>
      <c r="C67" s="14">
        <v>54996.477099999996</v>
      </c>
      <c r="D67" s="14">
        <v>6.9999999999999999E-4</v>
      </c>
      <c r="E67" s="19">
        <f t="shared" si="6"/>
        <v>12863.998010858922</v>
      </c>
      <c r="F67">
        <f t="shared" si="7"/>
        <v>12864</v>
      </c>
      <c r="G67">
        <f t="shared" si="8"/>
        <v>-5.6961316295200959E-4</v>
      </c>
      <c r="K67">
        <f>+G67</f>
        <v>-5.6961316295200959E-4</v>
      </c>
      <c r="O67">
        <f t="shared" ca="1" si="9"/>
        <v>-2.7642651051678797E-3</v>
      </c>
      <c r="Q67" s="1">
        <f t="shared" si="10"/>
        <v>39915.121500000001</v>
      </c>
    </row>
    <row r="68" spans="1:17" x14ac:dyDescent="0.2">
      <c r="A68" s="55" t="s">
        <v>66</v>
      </c>
      <c r="B68" s="79" t="s">
        <v>51</v>
      </c>
      <c r="C68" s="55">
        <v>55276.680699999997</v>
      </c>
      <c r="D68" s="55">
        <v>1.2999999999999999E-3</v>
      </c>
      <c r="E68" s="19">
        <f t="shared" si="6"/>
        <v>13842.494519804235</v>
      </c>
      <c r="F68">
        <f t="shared" si="7"/>
        <v>13842.5</v>
      </c>
      <c r="G68">
        <f t="shared" si="8"/>
        <v>-1.5693163586547598E-3</v>
      </c>
      <c r="K68">
        <f>+G68</f>
        <v>-1.5693163586547598E-3</v>
      </c>
      <c r="O68">
        <f t="shared" ca="1" si="9"/>
        <v>-4.2580746901380029E-3</v>
      </c>
      <c r="Q68" s="1">
        <f t="shared" si="10"/>
        <v>39918.986700000001</v>
      </c>
    </row>
    <row r="69" spans="1:17" x14ac:dyDescent="0.2">
      <c r="A69" s="55" t="s">
        <v>68</v>
      </c>
      <c r="B69" s="79" t="s">
        <v>42</v>
      </c>
      <c r="C69" s="55">
        <v>55310.470800000003</v>
      </c>
      <c r="D69" s="55">
        <v>2.5000000000000001E-3</v>
      </c>
      <c r="E69" s="19">
        <f t="shared" si="6"/>
        <v>13960.492628632666</v>
      </c>
      <c r="F69">
        <f t="shared" si="7"/>
        <v>13960.5</v>
      </c>
      <c r="G69">
        <f t="shared" si="8"/>
        <v>-2.1108748405822553E-3</v>
      </c>
      <c r="J69">
        <f>+G69</f>
        <v>-2.1108748405822553E-3</v>
      </c>
      <c r="O69">
        <f t="shared" ca="1" si="9"/>
        <v>-4.4382172869969448E-3</v>
      </c>
      <c r="Q69" s="1">
        <f t="shared" si="10"/>
        <v>39937.166299999997</v>
      </c>
    </row>
    <row r="70" spans="1:17" x14ac:dyDescent="0.2">
      <c r="A70" s="55" t="s">
        <v>69</v>
      </c>
      <c r="B70" s="79" t="s">
        <v>42</v>
      </c>
      <c r="C70" s="55">
        <v>55609.856399999997</v>
      </c>
      <c r="D70" s="55">
        <v>5.0000000000000001E-4</v>
      </c>
      <c r="E70" s="19">
        <f t="shared" si="6"/>
        <v>15005.974429824697</v>
      </c>
      <c r="F70">
        <f t="shared" si="7"/>
        <v>15006</v>
      </c>
      <c r="G70">
        <f t="shared" si="8"/>
        <v>-7.322310411836952E-3</v>
      </c>
      <c r="K70">
        <f>+G70</f>
        <v>-7.322310411836952E-3</v>
      </c>
      <c r="O70">
        <f t="shared" ca="1" si="9"/>
        <v>-6.0343112278107083E-3</v>
      </c>
      <c r="Q70" s="1">
        <f t="shared" si="10"/>
        <v>39977.977099999996</v>
      </c>
    </row>
    <row r="71" spans="1:17" x14ac:dyDescent="0.2">
      <c r="A71" s="96" t="s">
        <v>295</v>
      </c>
      <c r="B71" s="98" t="s">
        <v>51</v>
      </c>
      <c r="C71" s="97">
        <v>55650.376600000003</v>
      </c>
      <c r="D71" s="97" t="s">
        <v>88</v>
      </c>
      <c r="E71" s="19">
        <f t="shared" si="6"/>
        <v>15147.474661234184</v>
      </c>
      <c r="F71">
        <f t="shared" si="7"/>
        <v>15147.5</v>
      </c>
      <c r="G71">
        <f t="shared" si="8"/>
        <v>-7.2560436674393713E-3</v>
      </c>
      <c r="I71">
        <f>+G71</f>
        <v>-7.2560436674393713E-3</v>
      </c>
      <c r="O71">
        <f t="shared" ca="1" si="9"/>
        <v>-6.2503296808237609E-3</v>
      </c>
      <c r="Q71" s="1">
        <f t="shared" si="10"/>
        <v>40258.180699999997</v>
      </c>
    </row>
    <row r="72" spans="1:17" x14ac:dyDescent="0.2">
      <c r="A72" s="55" t="s">
        <v>70</v>
      </c>
      <c r="B72" s="79" t="s">
        <v>42</v>
      </c>
      <c r="C72" s="55">
        <v>55662.404699999999</v>
      </c>
      <c r="D72" s="55">
        <v>4.0000000000000002E-4</v>
      </c>
      <c r="E72" s="19">
        <f t="shared" si="6"/>
        <v>15189.477882674741</v>
      </c>
      <c r="F72">
        <f t="shared" si="7"/>
        <v>15189.5</v>
      </c>
      <c r="G72">
        <f t="shared" si="8"/>
        <v>-6.3335475424537435E-3</v>
      </c>
      <c r="J72">
        <f>+G72</f>
        <v>-6.3335475424537435E-3</v>
      </c>
      <c r="O72">
        <f t="shared" ca="1" si="9"/>
        <v>-6.3144482322481307E-3</v>
      </c>
      <c r="Q72" s="1">
        <f t="shared" ref="Q72:Q80" si="11">+C69-15018.5</f>
        <v>40291.970800000003</v>
      </c>
    </row>
    <row r="73" spans="1:17" x14ac:dyDescent="0.2">
      <c r="A73" s="55" t="s">
        <v>70</v>
      </c>
      <c r="B73" s="79" t="s">
        <v>42</v>
      </c>
      <c r="C73" s="55">
        <v>55662.547500000001</v>
      </c>
      <c r="D73" s="55">
        <v>6.9999999999999999E-4</v>
      </c>
      <c r="E73" s="19">
        <f t="shared" si="6"/>
        <v>15189.976553289533</v>
      </c>
      <c r="F73">
        <f t="shared" si="7"/>
        <v>15190</v>
      </c>
      <c r="G73">
        <f t="shared" si="8"/>
        <v>-6.7142321131541394E-3</v>
      </c>
      <c r="J73">
        <f>+G73</f>
        <v>-6.7142321131541394E-3</v>
      </c>
      <c r="O73">
        <f t="shared" ca="1" si="9"/>
        <v>-6.3152115483365162E-3</v>
      </c>
      <c r="Q73" s="1">
        <f t="shared" si="11"/>
        <v>40591.356399999997</v>
      </c>
    </row>
    <row r="74" spans="1:17" x14ac:dyDescent="0.2">
      <c r="A74" s="55" t="s">
        <v>70</v>
      </c>
      <c r="B74" s="79" t="s">
        <v>42</v>
      </c>
      <c r="C74" s="55">
        <v>55675.433599999997</v>
      </c>
      <c r="D74" s="55">
        <v>1.6000000000000001E-3</v>
      </c>
      <c r="E74" s="19">
        <f t="shared" si="6"/>
        <v>15234.975988928176</v>
      </c>
      <c r="F74">
        <f t="shared" si="7"/>
        <v>15235</v>
      </c>
      <c r="G74">
        <f t="shared" si="8"/>
        <v>-6.8758433990296908E-3</v>
      </c>
      <c r="J74">
        <f>+G74</f>
        <v>-6.8758433990296908E-3</v>
      </c>
      <c r="O74">
        <f t="shared" ca="1" si="9"/>
        <v>-6.3839099962911955E-3</v>
      </c>
      <c r="Q74" s="1">
        <f t="shared" si="11"/>
        <v>40631.876600000003</v>
      </c>
    </row>
    <row r="75" spans="1:17" x14ac:dyDescent="0.2">
      <c r="A75" s="55" t="s">
        <v>70</v>
      </c>
      <c r="B75" s="79" t="s">
        <v>42</v>
      </c>
      <c r="C75" s="55">
        <v>55675.5766</v>
      </c>
      <c r="D75" s="55">
        <v>5.9999999999999995E-4</v>
      </c>
      <c r="E75" s="19">
        <f t="shared" si="6"/>
        <v>15235.475357961204</v>
      </c>
      <c r="F75">
        <f t="shared" si="7"/>
        <v>15235.5</v>
      </c>
      <c r="G75">
        <f t="shared" si="8"/>
        <v>-7.056527967506554E-3</v>
      </c>
      <c r="J75">
        <f>+G75</f>
        <v>-7.056527967506554E-3</v>
      </c>
      <c r="O75">
        <f t="shared" ca="1" si="9"/>
        <v>-6.384673312379581E-3</v>
      </c>
      <c r="Q75" s="1">
        <f t="shared" si="11"/>
        <v>40643.904699999999</v>
      </c>
    </row>
    <row r="76" spans="1:17" x14ac:dyDescent="0.2">
      <c r="A76" s="14" t="s">
        <v>74</v>
      </c>
      <c r="B76" s="54" t="s">
        <v>51</v>
      </c>
      <c r="C76" s="14">
        <v>55982.840600000003</v>
      </c>
      <c r="D76" s="14">
        <v>4.0000000000000002E-4</v>
      </c>
      <c r="E76" s="19">
        <f t="shared" si="6"/>
        <v>16308.469249990336</v>
      </c>
      <c r="F76">
        <f t="shared" si="7"/>
        <v>16308.5</v>
      </c>
      <c r="G76">
        <f t="shared" si="8"/>
        <v>-8.8056148670148104E-3</v>
      </c>
      <c r="K76">
        <f>+G76</f>
        <v>-8.8056148670148104E-3</v>
      </c>
      <c r="O76">
        <f t="shared" ca="1" si="9"/>
        <v>-8.0227496380545389E-3</v>
      </c>
      <c r="Q76" s="1">
        <f t="shared" si="11"/>
        <v>40644.047500000001</v>
      </c>
    </row>
    <row r="77" spans="1:17" x14ac:dyDescent="0.2">
      <c r="A77" s="14" t="s">
        <v>74</v>
      </c>
      <c r="B77" s="54" t="s">
        <v>42</v>
      </c>
      <c r="C77" s="14">
        <v>55982.9856</v>
      </c>
      <c r="D77" s="14">
        <v>6.9999999999999999E-4</v>
      </c>
      <c r="E77" s="19">
        <f t="shared" si="6"/>
        <v>16308.975603205619</v>
      </c>
      <c r="F77">
        <f t="shared" si="7"/>
        <v>16309</v>
      </c>
      <c r="G77">
        <f t="shared" si="8"/>
        <v>-6.9862994423601776E-3</v>
      </c>
      <c r="K77">
        <f>+G77</f>
        <v>-6.9862994423601776E-3</v>
      </c>
      <c r="O77">
        <f t="shared" ca="1" si="9"/>
        <v>-8.0235129541429244E-3</v>
      </c>
      <c r="Q77" s="1">
        <f t="shared" si="11"/>
        <v>40656.933599999997</v>
      </c>
    </row>
    <row r="78" spans="1:17" x14ac:dyDescent="0.2">
      <c r="A78" s="14" t="s">
        <v>74</v>
      </c>
      <c r="B78" s="54" t="s">
        <v>42</v>
      </c>
      <c r="C78" s="14">
        <v>56046.698199999999</v>
      </c>
      <c r="D78" s="14">
        <v>2.9999999999999997E-4</v>
      </c>
      <c r="E78" s="19">
        <f t="shared" si="6"/>
        <v>16531.465809169524</v>
      </c>
      <c r="F78">
        <f t="shared" si="7"/>
        <v>16531.5</v>
      </c>
      <c r="G78">
        <f t="shared" si="8"/>
        <v>-9.7909330288530327E-3</v>
      </c>
      <c r="K78">
        <f>+G78</f>
        <v>-9.7909330288530327E-3</v>
      </c>
      <c r="O78">
        <f t="shared" ca="1" si="9"/>
        <v>-8.3631886134744038E-3</v>
      </c>
      <c r="Q78" s="1">
        <f t="shared" si="11"/>
        <v>40657.0766</v>
      </c>
    </row>
    <row r="79" spans="1:17" x14ac:dyDescent="0.2">
      <c r="A79" s="22" t="s">
        <v>75</v>
      </c>
      <c r="B79" s="54" t="s">
        <v>42</v>
      </c>
      <c r="C79" s="14">
        <v>56061.448700000001</v>
      </c>
      <c r="D79" s="14">
        <v>2E-3</v>
      </c>
      <c r="E79" s="19">
        <f t="shared" si="6"/>
        <v>16582.975899529534</v>
      </c>
      <c r="F79">
        <f t="shared" si="7"/>
        <v>16583</v>
      </c>
      <c r="G79">
        <f t="shared" si="8"/>
        <v>-6.9014437176520005E-3</v>
      </c>
      <c r="J79">
        <f>+G79</f>
        <v>-6.9014437176520005E-3</v>
      </c>
      <c r="O79">
        <f t="shared" ca="1" si="9"/>
        <v>-8.4418101705780943E-3</v>
      </c>
      <c r="Q79" s="1">
        <f t="shared" si="11"/>
        <v>40964.340600000003</v>
      </c>
    </row>
    <row r="80" spans="1:17" x14ac:dyDescent="0.2">
      <c r="A80" s="21" t="s">
        <v>76</v>
      </c>
      <c r="B80" s="58" t="s">
        <v>42</v>
      </c>
      <c r="C80" s="14">
        <v>56390.3289</v>
      </c>
      <c r="D80" s="82">
        <v>2E-3</v>
      </c>
      <c r="E80" s="19">
        <f t="shared" si="6"/>
        <v>17731.455532058291</v>
      </c>
      <c r="F80">
        <f t="shared" si="7"/>
        <v>17731.5</v>
      </c>
      <c r="G80">
        <f t="shared" si="8"/>
        <v>-1.2733900672174059E-2</v>
      </c>
      <c r="J80">
        <f>+G80</f>
        <v>-1.2733900672174059E-2</v>
      </c>
      <c r="O80">
        <f t="shared" ca="1" si="9"/>
        <v>-1.0195147225599239E-2</v>
      </c>
      <c r="Q80" s="1">
        <f t="shared" si="11"/>
        <v>40964.4856</v>
      </c>
    </row>
    <row r="81" spans="1:17" x14ac:dyDescent="0.2">
      <c r="A81" s="81" t="s">
        <v>354</v>
      </c>
      <c r="B81" s="19"/>
      <c r="C81" s="14">
        <v>56696.88</v>
      </c>
      <c r="D81" s="14">
        <v>2.9999999999999997E-4</v>
      </c>
      <c r="E81" s="19">
        <f t="shared" si="6"/>
        <v>18801.959912313723</v>
      </c>
      <c r="F81">
        <f t="shared" si="7"/>
        <v>18802</v>
      </c>
      <c r="G81">
        <f t="shared" si="8"/>
        <v>-1.1479564731416758E-2</v>
      </c>
      <c r="K81">
        <f>+G81</f>
        <v>-1.1479564731416758E-2</v>
      </c>
      <c r="O81">
        <f t="shared" ca="1" si="9"/>
        <v>-1.1829406970832266E-2</v>
      </c>
      <c r="Q81" s="1">
        <f t="shared" ref="Q81:Q86" si="12">+C81-15018.5</f>
        <v>41678.379999999997</v>
      </c>
    </row>
    <row r="82" spans="1:17" x14ac:dyDescent="0.2">
      <c r="A82" s="96" t="s">
        <v>344</v>
      </c>
      <c r="B82" s="98" t="s">
        <v>42</v>
      </c>
      <c r="C82" s="97">
        <v>56746.4202</v>
      </c>
      <c r="D82" s="97" t="s">
        <v>88</v>
      </c>
      <c r="E82" s="19">
        <f t="shared" si="6"/>
        <v>18974.958805805654</v>
      </c>
      <c r="F82">
        <f t="shared" si="7"/>
        <v>18975</v>
      </c>
      <c r="G82">
        <f t="shared" si="8"/>
        <v>-1.1796425889770035E-2</v>
      </c>
      <c r="I82">
        <f>+G82</f>
        <v>-1.1796425889770035E-2</v>
      </c>
      <c r="O82">
        <f t="shared" ca="1" si="9"/>
        <v>-1.2093514337413597E-2</v>
      </c>
      <c r="Q82" s="1">
        <f t="shared" si="12"/>
        <v>41727.9202</v>
      </c>
    </row>
    <row r="83" spans="1:17" x14ac:dyDescent="0.2">
      <c r="A83" s="14" t="s">
        <v>77</v>
      </c>
      <c r="B83" s="54"/>
      <c r="C83" s="14">
        <v>57100.5046</v>
      </c>
      <c r="D83" s="14">
        <v>2.7000000000000001E-3</v>
      </c>
      <c r="E83" s="19">
        <f t="shared" si="6"/>
        <v>20211.453801844225</v>
      </c>
      <c r="F83">
        <f t="shared" si="7"/>
        <v>20211.5</v>
      </c>
      <c r="G83">
        <f t="shared" si="8"/>
        <v>-1.3229367141320836E-2</v>
      </c>
      <c r="J83">
        <f>+G83</f>
        <v>-1.3229367141320836E-2</v>
      </c>
      <c r="O83">
        <f t="shared" ca="1" si="9"/>
        <v>-1.3981195023990561E-2</v>
      </c>
      <c r="Q83" s="1">
        <f t="shared" si="12"/>
        <v>42082.0046</v>
      </c>
    </row>
    <row r="84" spans="1:17" x14ac:dyDescent="0.2">
      <c r="A84" s="14" t="s">
        <v>77</v>
      </c>
      <c r="B84" s="54"/>
      <c r="C84" s="14">
        <v>57100.643499999998</v>
      </c>
      <c r="D84" s="14">
        <v>2.3E-3</v>
      </c>
      <c r="E84" s="19">
        <f t="shared" si="6"/>
        <v>20211.93885330356</v>
      </c>
      <c r="F84">
        <f t="shared" si="7"/>
        <v>20212</v>
      </c>
      <c r="G84">
        <f t="shared" si="8"/>
        <v>-1.7510051708086394E-2</v>
      </c>
      <c r="J84">
        <f>+G84</f>
        <v>-1.7510051708086394E-2</v>
      </c>
      <c r="O84">
        <f t="shared" ca="1" si="9"/>
        <v>-1.3981958340078947E-2</v>
      </c>
      <c r="Q84" s="1">
        <f t="shared" si="12"/>
        <v>42082.143499999998</v>
      </c>
    </row>
    <row r="85" spans="1:17" x14ac:dyDescent="0.2">
      <c r="A85" s="103" t="s">
        <v>0</v>
      </c>
      <c r="B85" s="104" t="s">
        <v>51</v>
      </c>
      <c r="C85" s="105">
        <v>57489.3802</v>
      </c>
      <c r="D85" s="105">
        <v>5.0000000000000001E-4</v>
      </c>
      <c r="E85" s="19">
        <f>+(C85-C$7)/C$8</f>
        <v>21569.442839151427</v>
      </c>
      <c r="F85">
        <f t="shared" si="7"/>
        <v>21569.5</v>
      </c>
      <c r="G85">
        <f>C85-($C$7+$C$8*$F85)</f>
        <v>-1.6368658856663387E-2</v>
      </c>
      <c r="K85">
        <f>+G85</f>
        <v>-1.6368658856663387E-2</v>
      </c>
      <c r="O85">
        <f ca="1">+C$11+C$12*$F85</f>
        <v>-1.6054361520045166E-2</v>
      </c>
      <c r="Q85" s="1">
        <f t="shared" si="12"/>
        <v>42470.8802</v>
      </c>
    </row>
    <row r="86" spans="1:17" x14ac:dyDescent="0.2">
      <c r="A86" s="103" t="s">
        <v>0</v>
      </c>
      <c r="B86" s="104" t="s">
        <v>42</v>
      </c>
      <c r="C86" s="105">
        <v>57465.615299999998</v>
      </c>
      <c r="D86" s="105">
        <v>6.9999999999999999E-4</v>
      </c>
      <c r="E86" s="19">
        <f>+(C86-C$7)/C$8</f>
        <v>21486.45364241935</v>
      </c>
      <c r="F86">
        <f t="shared" si="7"/>
        <v>21486.5</v>
      </c>
      <c r="G86">
        <f>C86-($C$7+$C$8*$F86)</f>
        <v>-1.3275020268338267E-2</v>
      </c>
      <c r="K86">
        <f>+G86</f>
        <v>-1.3275020268338267E-2</v>
      </c>
      <c r="O86">
        <f ca="1">+C$11+C$12*$F86</f>
        <v>-1.5927651049373198E-2</v>
      </c>
      <c r="Q86" s="1">
        <f t="shared" si="12"/>
        <v>42447.115299999998</v>
      </c>
    </row>
    <row r="87" spans="1:17" x14ac:dyDescent="0.2">
      <c r="A87" s="106" t="s">
        <v>355</v>
      </c>
      <c r="B87" s="107" t="s">
        <v>42</v>
      </c>
      <c r="C87" s="108">
        <v>58202.558989999816</v>
      </c>
      <c r="D87" s="108">
        <v>4.0000000000000002E-4</v>
      </c>
      <c r="E87" s="19">
        <f>+(C87-C$7)/C$8</f>
        <v>24059.928172918229</v>
      </c>
      <c r="F87">
        <f t="shared" si="7"/>
        <v>24060</v>
      </c>
      <c r="G87">
        <f>C87-($C$7+$C$8*$F87)</f>
        <v>-2.0568501480738632E-2</v>
      </c>
      <c r="K87">
        <f>+G87</f>
        <v>-2.0568501480738632E-2</v>
      </c>
      <c r="O87">
        <f ca="1">+C$11+C$12*$F87</f>
        <v>-1.985643895629258E-2</v>
      </c>
      <c r="Q87" s="1">
        <f>+C87-15018.5</f>
        <v>43184.058989999816</v>
      </c>
    </row>
    <row r="88" spans="1:17" x14ac:dyDescent="0.2">
      <c r="A88" s="19"/>
      <c r="B88" s="19"/>
      <c r="C88" s="14"/>
      <c r="D88" s="14"/>
      <c r="E88" s="19"/>
    </row>
    <row r="89" spans="1:17" x14ac:dyDescent="0.2">
      <c r="A89" s="19"/>
      <c r="B89" s="19"/>
      <c r="C89" s="14"/>
      <c r="D89" s="14"/>
      <c r="E89" s="19"/>
    </row>
    <row r="90" spans="1:17" x14ac:dyDescent="0.2">
      <c r="A90" s="19"/>
      <c r="B90" s="19"/>
      <c r="C90" s="14"/>
      <c r="D90" s="14"/>
      <c r="E90" s="19"/>
    </row>
    <row r="91" spans="1:17" x14ac:dyDescent="0.2">
      <c r="A91" s="19"/>
      <c r="B91" s="19"/>
      <c r="C91" s="14"/>
      <c r="D91" s="14"/>
      <c r="E91" s="19"/>
    </row>
    <row r="92" spans="1:17" x14ac:dyDescent="0.2">
      <c r="A92" s="19"/>
      <c r="B92" s="19"/>
      <c r="C92" s="14"/>
      <c r="D92" s="14"/>
      <c r="E92" s="19"/>
    </row>
    <row r="93" spans="1:17" x14ac:dyDescent="0.2">
      <c r="A93" s="19"/>
      <c r="B93" s="19"/>
      <c r="C93" s="14"/>
      <c r="D93" s="14"/>
      <c r="E93" s="19"/>
    </row>
    <row r="94" spans="1:17" x14ac:dyDescent="0.2">
      <c r="A94" s="19"/>
      <c r="B94" s="19"/>
      <c r="C94" s="14"/>
      <c r="D94" s="14"/>
      <c r="E94" s="19"/>
    </row>
    <row r="95" spans="1:17" x14ac:dyDescent="0.2">
      <c r="A95" s="19"/>
      <c r="B95" s="19"/>
      <c r="C95" s="14"/>
      <c r="D95" s="14"/>
      <c r="E95" s="19"/>
    </row>
    <row r="96" spans="1:17" x14ac:dyDescent="0.2">
      <c r="C96" s="43"/>
      <c r="D96" s="43"/>
    </row>
    <row r="97" spans="3:4" x14ac:dyDescent="0.2">
      <c r="C97" s="43"/>
      <c r="D97" s="43"/>
    </row>
    <row r="98" spans="3:4" x14ac:dyDescent="0.2">
      <c r="C98" s="43"/>
      <c r="D98" s="43"/>
    </row>
    <row r="99" spans="3:4" x14ac:dyDescent="0.2">
      <c r="C99" s="43"/>
      <c r="D99" s="43"/>
    </row>
    <row r="100" spans="3:4" x14ac:dyDescent="0.2">
      <c r="C100" s="43"/>
      <c r="D100" s="43"/>
    </row>
    <row r="101" spans="3:4" x14ac:dyDescent="0.2">
      <c r="C101" s="43"/>
      <c r="D101" s="43"/>
    </row>
    <row r="102" spans="3:4" x14ac:dyDescent="0.2">
      <c r="C102" s="43"/>
      <c r="D102" s="43"/>
    </row>
    <row r="103" spans="3:4" x14ac:dyDescent="0.2">
      <c r="C103" s="43"/>
      <c r="D103" s="43"/>
    </row>
    <row r="104" spans="3:4" x14ac:dyDescent="0.2">
      <c r="C104" s="43"/>
      <c r="D104" s="43"/>
    </row>
    <row r="105" spans="3:4" x14ac:dyDescent="0.2">
      <c r="C105" s="43"/>
      <c r="D105" s="43"/>
    </row>
    <row r="106" spans="3:4" x14ac:dyDescent="0.2">
      <c r="C106" s="43"/>
      <c r="D106" s="43"/>
    </row>
    <row r="107" spans="3:4" x14ac:dyDescent="0.2">
      <c r="C107" s="43"/>
      <c r="D107" s="43"/>
    </row>
    <row r="108" spans="3:4" x14ac:dyDescent="0.2">
      <c r="C108" s="43"/>
      <c r="D108" s="43"/>
    </row>
    <row r="109" spans="3:4" x14ac:dyDescent="0.2">
      <c r="C109" s="43"/>
      <c r="D109" s="43"/>
    </row>
    <row r="110" spans="3:4" x14ac:dyDescent="0.2">
      <c r="C110" s="43"/>
      <c r="D110" s="43"/>
    </row>
    <row r="111" spans="3:4" x14ac:dyDescent="0.2">
      <c r="C111" s="43"/>
      <c r="D111" s="43"/>
    </row>
    <row r="112" spans="3:4" x14ac:dyDescent="0.2">
      <c r="C112" s="43"/>
      <c r="D112" s="43"/>
    </row>
    <row r="113" spans="3:4" x14ac:dyDescent="0.2">
      <c r="C113" s="43"/>
      <c r="D113" s="43"/>
    </row>
    <row r="114" spans="3:4" x14ac:dyDescent="0.2">
      <c r="C114" s="43"/>
      <c r="D114" s="43"/>
    </row>
    <row r="115" spans="3:4" x14ac:dyDescent="0.2">
      <c r="C115" s="43"/>
      <c r="D115" s="43"/>
    </row>
    <row r="116" spans="3:4" x14ac:dyDescent="0.2">
      <c r="C116" s="43"/>
      <c r="D116" s="43"/>
    </row>
    <row r="117" spans="3:4" x14ac:dyDescent="0.2">
      <c r="C117" s="43"/>
      <c r="D117" s="43"/>
    </row>
    <row r="118" spans="3:4" x14ac:dyDescent="0.2">
      <c r="C118" s="43"/>
      <c r="D118" s="43"/>
    </row>
    <row r="119" spans="3:4" x14ac:dyDescent="0.2">
      <c r="C119" s="43"/>
      <c r="D119" s="43"/>
    </row>
    <row r="120" spans="3:4" x14ac:dyDescent="0.2">
      <c r="C120" s="43"/>
      <c r="D120" s="43"/>
    </row>
    <row r="121" spans="3:4" x14ac:dyDescent="0.2">
      <c r="C121" s="43"/>
      <c r="D121" s="43"/>
    </row>
    <row r="122" spans="3:4" x14ac:dyDescent="0.2">
      <c r="C122" s="43"/>
      <c r="D122" s="43"/>
    </row>
    <row r="123" spans="3:4" x14ac:dyDescent="0.2">
      <c r="C123" s="43"/>
      <c r="D123" s="43"/>
    </row>
    <row r="124" spans="3:4" x14ac:dyDescent="0.2">
      <c r="C124" s="43"/>
      <c r="D124" s="43"/>
    </row>
    <row r="125" spans="3:4" x14ac:dyDescent="0.2">
      <c r="C125" s="43"/>
      <c r="D125" s="43"/>
    </row>
    <row r="126" spans="3:4" x14ac:dyDescent="0.2">
      <c r="C126" s="43"/>
      <c r="D126" s="43"/>
    </row>
    <row r="127" spans="3:4" x14ac:dyDescent="0.2">
      <c r="C127" s="43"/>
      <c r="D127" s="43"/>
    </row>
    <row r="128" spans="3:4" x14ac:dyDescent="0.2">
      <c r="C128" s="43"/>
      <c r="D128" s="43"/>
    </row>
    <row r="129" spans="3:4" x14ac:dyDescent="0.2">
      <c r="C129" s="43"/>
      <c r="D129" s="43"/>
    </row>
    <row r="130" spans="3:4" x14ac:dyDescent="0.2">
      <c r="C130" s="43"/>
      <c r="D130" s="43"/>
    </row>
    <row r="131" spans="3:4" x14ac:dyDescent="0.2">
      <c r="C131" s="43"/>
      <c r="D131" s="43"/>
    </row>
    <row r="132" spans="3:4" x14ac:dyDescent="0.2">
      <c r="C132" s="43"/>
      <c r="D132" s="43"/>
    </row>
    <row r="133" spans="3:4" x14ac:dyDescent="0.2">
      <c r="C133" s="43"/>
      <c r="D133" s="43"/>
    </row>
    <row r="134" spans="3:4" x14ac:dyDescent="0.2">
      <c r="C134" s="43"/>
      <c r="D134" s="43"/>
    </row>
    <row r="135" spans="3:4" x14ac:dyDescent="0.2">
      <c r="C135" s="43"/>
      <c r="D135" s="43"/>
    </row>
    <row r="136" spans="3:4" x14ac:dyDescent="0.2">
      <c r="C136" s="43"/>
      <c r="D136" s="43"/>
    </row>
    <row r="137" spans="3:4" x14ac:dyDescent="0.2">
      <c r="C137" s="43"/>
      <c r="D137" s="43"/>
    </row>
    <row r="138" spans="3:4" x14ac:dyDescent="0.2">
      <c r="C138" s="43"/>
      <c r="D138" s="43"/>
    </row>
    <row r="139" spans="3:4" x14ac:dyDescent="0.2">
      <c r="C139" s="43"/>
      <c r="D139" s="43"/>
    </row>
    <row r="140" spans="3:4" x14ac:dyDescent="0.2">
      <c r="C140" s="43"/>
      <c r="D140" s="43"/>
    </row>
    <row r="141" spans="3:4" x14ac:dyDescent="0.2">
      <c r="C141" s="43"/>
      <c r="D141" s="43"/>
    </row>
    <row r="142" spans="3:4" x14ac:dyDescent="0.2">
      <c r="C142" s="43"/>
      <c r="D142" s="43"/>
    </row>
    <row r="143" spans="3:4" x14ac:dyDescent="0.2">
      <c r="C143" s="43"/>
      <c r="D143" s="43"/>
    </row>
    <row r="144" spans="3:4" x14ac:dyDescent="0.2">
      <c r="C144" s="43"/>
      <c r="D144" s="43"/>
    </row>
    <row r="145" spans="3:4" x14ac:dyDescent="0.2">
      <c r="C145" s="43"/>
      <c r="D145" s="43"/>
    </row>
    <row r="146" spans="3:4" x14ac:dyDescent="0.2">
      <c r="C146" s="43"/>
      <c r="D146" s="43"/>
    </row>
    <row r="147" spans="3:4" x14ac:dyDescent="0.2">
      <c r="C147" s="43"/>
      <c r="D147" s="43"/>
    </row>
    <row r="148" spans="3:4" x14ac:dyDescent="0.2">
      <c r="C148" s="43"/>
      <c r="D148" s="43"/>
    </row>
    <row r="149" spans="3:4" x14ac:dyDescent="0.2">
      <c r="C149" s="43"/>
      <c r="D149" s="43"/>
    </row>
    <row r="150" spans="3:4" x14ac:dyDescent="0.2">
      <c r="C150" s="43"/>
      <c r="D150" s="43"/>
    </row>
    <row r="151" spans="3:4" x14ac:dyDescent="0.2">
      <c r="C151" s="43"/>
      <c r="D151" s="43"/>
    </row>
    <row r="152" spans="3:4" x14ac:dyDescent="0.2">
      <c r="C152" s="43"/>
      <c r="D152" s="43"/>
    </row>
    <row r="153" spans="3:4" x14ac:dyDescent="0.2">
      <c r="C153" s="43"/>
      <c r="D153" s="43"/>
    </row>
    <row r="154" spans="3:4" x14ac:dyDescent="0.2">
      <c r="C154" s="43"/>
      <c r="D154" s="43"/>
    </row>
    <row r="155" spans="3:4" x14ac:dyDescent="0.2">
      <c r="C155" s="43"/>
      <c r="D155" s="43"/>
    </row>
    <row r="156" spans="3:4" x14ac:dyDescent="0.2">
      <c r="C156" s="43"/>
      <c r="D156" s="43"/>
    </row>
    <row r="157" spans="3:4" x14ac:dyDescent="0.2">
      <c r="C157" s="43"/>
      <c r="D157" s="43"/>
    </row>
    <row r="158" spans="3:4" x14ac:dyDescent="0.2">
      <c r="C158" s="43"/>
      <c r="D158" s="43"/>
    </row>
    <row r="159" spans="3:4" x14ac:dyDescent="0.2">
      <c r="C159" s="43"/>
      <c r="D159" s="43"/>
    </row>
    <row r="160" spans="3:4" x14ac:dyDescent="0.2">
      <c r="C160" s="43"/>
      <c r="D160" s="43"/>
    </row>
    <row r="161" spans="3:4" x14ac:dyDescent="0.2">
      <c r="C161" s="43"/>
      <c r="D161" s="43"/>
    </row>
    <row r="162" spans="3:4" x14ac:dyDescent="0.2">
      <c r="C162" s="43"/>
      <c r="D162" s="43"/>
    </row>
    <row r="163" spans="3:4" x14ac:dyDescent="0.2">
      <c r="C163" s="43"/>
      <c r="D163" s="43"/>
    </row>
    <row r="164" spans="3:4" x14ac:dyDescent="0.2">
      <c r="C164" s="43"/>
      <c r="D164" s="43"/>
    </row>
    <row r="165" spans="3:4" x14ac:dyDescent="0.2">
      <c r="C165" s="43"/>
      <c r="D165" s="43"/>
    </row>
    <row r="166" spans="3:4" x14ac:dyDescent="0.2">
      <c r="C166" s="43"/>
      <c r="D166" s="43"/>
    </row>
    <row r="167" spans="3:4" x14ac:dyDescent="0.2">
      <c r="C167" s="43"/>
      <c r="D167" s="43"/>
    </row>
    <row r="168" spans="3:4" x14ac:dyDescent="0.2">
      <c r="C168" s="43"/>
      <c r="D168" s="43"/>
    </row>
    <row r="169" spans="3:4" x14ac:dyDescent="0.2">
      <c r="C169" s="43"/>
      <c r="D169" s="43"/>
    </row>
    <row r="170" spans="3:4" x14ac:dyDescent="0.2">
      <c r="C170" s="43"/>
      <c r="D170" s="43"/>
    </row>
    <row r="171" spans="3:4" x14ac:dyDescent="0.2">
      <c r="C171" s="43"/>
      <c r="D171" s="43"/>
    </row>
    <row r="172" spans="3:4" x14ac:dyDescent="0.2">
      <c r="C172" s="43"/>
      <c r="D172" s="43"/>
    </row>
    <row r="173" spans="3:4" x14ac:dyDescent="0.2">
      <c r="C173" s="43"/>
      <c r="D173" s="43"/>
    </row>
    <row r="174" spans="3:4" x14ac:dyDescent="0.2">
      <c r="C174" s="43"/>
      <c r="D174" s="43"/>
    </row>
    <row r="175" spans="3:4" x14ac:dyDescent="0.2">
      <c r="C175" s="43"/>
      <c r="D175" s="43"/>
    </row>
    <row r="176" spans="3:4" x14ac:dyDescent="0.2">
      <c r="C176" s="43"/>
      <c r="D176" s="43"/>
    </row>
    <row r="177" spans="3:4" x14ac:dyDescent="0.2">
      <c r="C177" s="43"/>
      <c r="D177" s="43"/>
    </row>
    <row r="178" spans="3:4" x14ac:dyDescent="0.2">
      <c r="C178" s="43"/>
      <c r="D178" s="43"/>
    </row>
    <row r="179" spans="3:4" x14ac:dyDescent="0.2">
      <c r="C179" s="43"/>
      <c r="D179" s="43"/>
    </row>
    <row r="180" spans="3:4" x14ac:dyDescent="0.2">
      <c r="C180" s="43"/>
      <c r="D180" s="43"/>
    </row>
    <row r="181" spans="3:4" x14ac:dyDescent="0.2">
      <c r="C181" s="43"/>
      <c r="D181" s="43"/>
    </row>
    <row r="182" spans="3:4" x14ac:dyDescent="0.2">
      <c r="C182" s="43"/>
      <c r="D182" s="43"/>
    </row>
    <row r="183" spans="3:4" x14ac:dyDescent="0.2">
      <c r="C183" s="43"/>
      <c r="D183" s="43"/>
    </row>
    <row r="184" spans="3:4" x14ac:dyDescent="0.2">
      <c r="C184" s="43"/>
      <c r="D184" s="43"/>
    </row>
    <row r="185" spans="3:4" x14ac:dyDescent="0.2">
      <c r="C185" s="43"/>
      <c r="D185" s="43"/>
    </row>
    <row r="186" spans="3:4" x14ac:dyDescent="0.2">
      <c r="C186" s="43"/>
      <c r="D186" s="43"/>
    </row>
    <row r="187" spans="3:4" x14ac:dyDescent="0.2">
      <c r="C187" s="43"/>
      <c r="D187" s="43"/>
    </row>
    <row r="188" spans="3:4" x14ac:dyDescent="0.2">
      <c r="C188" s="43"/>
      <c r="D188" s="43"/>
    </row>
    <row r="189" spans="3:4" x14ac:dyDescent="0.2">
      <c r="C189" s="43"/>
      <c r="D189" s="43"/>
    </row>
    <row r="190" spans="3:4" x14ac:dyDescent="0.2">
      <c r="C190" s="43"/>
      <c r="D190" s="43"/>
    </row>
    <row r="191" spans="3:4" x14ac:dyDescent="0.2">
      <c r="C191" s="43"/>
      <c r="D191" s="43"/>
    </row>
    <row r="192" spans="3:4" x14ac:dyDescent="0.2">
      <c r="C192" s="43"/>
      <c r="D192" s="43"/>
    </row>
    <row r="193" spans="3:4" x14ac:dyDescent="0.2">
      <c r="C193" s="43"/>
      <c r="D193" s="43"/>
    </row>
    <row r="194" spans="3:4" x14ac:dyDescent="0.2">
      <c r="C194" s="43"/>
      <c r="D194" s="43"/>
    </row>
    <row r="195" spans="3:4" x14ac:dyDescent="0.2">
      <c r="C195" s="43"/>
      <c r="D195" s="43"/>
    </row>
    <row r="196" spans="3:4" x14ac:dyDescent="0.2">
      <c r="C196" s="43"/>
      <c r="D196" s="43"/>
    </row>
    <row r="197" spans="3:4" x14ac:dyDescent="0.2">
      <c r="C197" s="43"/>
      <c r="D197" s="43"/>
    </row>
    <row r="198" spans="3:4" x14ac:dyDescent="0.2">
      <c r="C198" s="43"/>
      <c r="D198" s="43"/>
    </row>
    <row r="199" spans="3:4" x14ac:dyDescent="0.2">
      <c r="C199" s="43"/>
      <c r="D199" s="43"/>
    </row>
    <row r="200" spans="3:4" x14ac:dyDescent="0.2">
      <c r="C200" s="43"/>
      <c r="D200" s="43"/>
    </row>
    <row r="201" spans="3:4" x14ac:dyDescent="0.2">
      <c r="C201" s="43"/>
      <c r="D201" s="43"/>
    </row>
    <row r="202" spans="3:4" x14ac:dyDescent="0.2">
      <c r="C202" s="43"/>
      <c r="D202" s="43"/>
    </row>
    <row r="203" spans="3:4" x14ac:dyDescent="0.2">
      <c r="C203" s="43"/>
      <c r="D203" s="43"/>
    </row>
    <row r="204" spans="3:4" x14ac:dyDescent="0.2">
      <c r="C204" s="43"/>
      <c r="D204" s="43"/>
    </row>
    <row r="205" spans="3:4" x14ac:dyDescent="0.2">
      <c r="C205" s="43"/>
      <c r="D205" s="43"/>
    </row>
    <row r="206" spans="3:4" x14ac:dyDescent="0.2">
      <c r="C206" s="43"/>
      <c r="D206" s="43"/>
    </row>
    <row r="207" spans="3:4" x14ac:dyDescent="0.2">
      <c r="C207" s="43"/>
      <c r="D207" s="43"/>
    </row>
    <row r="208" spans="3:4" x14ac:dyDescent="0.2">
      <c r="C208" s="43"/>
      <c r="D208" s="43"/>
    </row>
    <row r="209" spans="3:4" x14ac:dyDescent="0.2">
      <c r="C209" s="43"/>
      <c r="D209" s="43"/>
    </row>
    <row r="210" spans="3:4" x14ac:dyDescent="0.2">
      <c r="C210" s="43"/>
      <c r="D210" s="43"/>
    </row>
    <row r="211" spans="3:4" x14ac:dyDescent="0.2">
      <c r="C211" s="43"/>
      <c r="D211" s="43"/>
    </row>
    <row r="212" spans="3:4" x14ac:dyDescent="0.2">
      <c r="C212" s="43"/>
      <c r="D212" s="43"/>
    </row>
    <row r="213" spans="3:4" x14ac:dyDescent="0.2">
      <c r="C213" s="43"/>
      <c r="D213" s="43"/>
    </row>
    <row r="214" spans="3:4" x14ac:dyDescent="0.2">
      <c r="C214" s="43"/>
      <c r="D214" s="43"/>
    </row>
    <row r="215" spans="3:4" x14ac:dyDescent="0.2">
      <c r="C215" s="43"/>
      <c r="D215" s="43"/>
    </row>
    <row r="216" spans="3:4" x14ac:dyDescent="0.2">
      <c r="C216" s="43"/>
      <c r="D216" s="43"/>
    </row>
    <row r="217" spans="3:4" x14ac:dyDescent="0.2">
      <c r="C217" s="43"/>
      <c r="D217" s="43"/>
    </row>
    <row r="218" spans="3:4" x14ac:dyDescent="0.2">
      <c r="C218" s="43"/>
      <c r="D218" s="43"/>
    </row>
    <row r="219" spans="3:4" x14ac:dyDescent="0.2">
      <c r="C219" s="43"/>
      <c r="D219" s="43"/>
    </row>
    <row r="220" spans="3:4" x14ac:dyDescent="0.2">
      <c r="C220" s="43"/>
      <c r="D220" s="43"/>
    </row>
    <row r="221" spans="3:4" x14ac:dyDescent="0.2">
      <c r="C221" s="43"/>
      <c r="D221" s="43"/>
    </row>
    <row r="222" spans="3:4" x14ac:dyDescent="0.2">
      <c r="C222" s="43"/>
      <c r="D222" s="43"/>
    </row>
    <row r="223" spans="3:4" x14ac:dyDescent="0.2">
      <c r="C223" s="43"/>
      <c r="D223" s="43"/>
    </row>
    <row r="224" spans="3:4" x14ac:dyDescent="0.2">
      <c r="C224" s="43"/>
      <c r="D224" s="43"/>
    </row>
    <row r="225" spans="3:4" x14ac:dyDescent="0.2">
      <c r="C225" s="43"/>
      <c r="D225" s="43"/>
    </row>
    <row r="226" spans="3:4" x14ac:dyDescent="0.2">
      <c r="C226" s="43"/>
      <c r="D226" s="43"/>
    </row>
    <row r="227" spans="3:4" x14ac:dyDescent="0.2">
      <c r="C227" s="43"/>
      <c r="D227" s="43"/>
    </row>
    <row r="228" spans="3:4" x14ac:dyDescent="0.2">
      <c r="C228" s="43"/>
      <c r="D228" s="43"/>
    </row>
    <row r="229" spans="3:4" x14ac:dyDescent="0.2">
      <c r="C229" s="43"/>
      <c r="D229" s="43"/>
    </row>
    <row r="230" spans="3:4" x14ac:dyDescent="0.2">
      <c r="C230" s="43"/>
      <c r="D230" s="43"/>
    </row>
    <row r="231" spans="3:4" x14ac:dyDescent="0.2">
      <c r="C231" s="43"/>
      <c r="D231" s="43"/>
    </row>
    <row r="232" spans="3:4" x14ac:dyDescent="0.2">
      <c r="C232" s="43"/>
      <c r="D232" s="43"/>
    </row>
    <row r="233" spans="3:4" x14ac:dyDescent="0.2">
      <c r="C233" s="43"/>
      <c r="D233" s="43"/>
    </row>
    <row r="234" spans="3:4" x14ac:dyDescent="0.2">
      <c r="C234" s="43"/>
      <c r="D234" s="43"/>
    </row>
    <row r="235" spans="3:4" x14ac:dyDescent="0.2">
      <c r="C235" s="43"/>
      <c r="D235" s="43"/>
    </row>
    <row r="236" spans="3:4" x14ac:dyDescent="0.2">
      <c r="C236" s="43"/>
      <c r="D236" s="43"/>
    </row>
    <row r="237" spans="3:4" x14ac:dyDescent="0.2">
      <c r="C237" s="43"/>
      <c r="D237" s="43"/>
    </row>
    <row r="238" spans="3:4" x14ac:dyDescent="0.2">
      <c r="C238" s="43"/>
      <c r="D238" s="43"/>
    </row>
    <row r="239" spans="3:4" x14ac:dyDescent="0.2">
      <c r="C239" s="43"/>
      <c r="D239" s="43"/>
    </row>
    <row r="240" spans="3:4" x14ac:dyDescent="0.2">
      <c r="C240" s="43"/>
      <c r="D240" s="43"/>
    </row>
    <row r="241" spans="3:4" x14ac:dyDescent="0.2">
      <c r="C241" s="43"/>
      <c r="D241" s="43"/>
    </row>
    <row r="242" spans="3:4" x14ac:dyDescent="0.2">
      <c r="C242" s="43"/>
      <c r="D242" s="43"/>
    </row>
    <row r="243" spans="3:4" x14ac:dyDescent="0.2">
      <c r="C243" s="43"/>
      <c r="D243" s="43"/>
    </row>
    <row r="244" spans="3:4" x14ac:dyDescent="0.2">
      <c r="C244" s="43"/>
      <c r="D244" s="43"/>
    </row>
    <row r="245" spans="3:4" x14ac:dyDescent="0.2">
      <c r="C245" s="43"/>
      <c r="D245" s="43"/>
    </row>
    <row r="246" spans="3:4" x14ac:dyDescent="0.2">
      <c r="C246" s="43"/>
      <c r="D246" s="43"/>
    </row>
    <row r="247" spans="3:4" x14ac:dyDescent="0.2">
      <c r="C247" s="43"/>
      <c r="D247" s="43"/>
    </row>
    <row r="248" spans="3:4" x14ac:dyDescent="0.2">
      <c r="C248" s="43"/>
      <c r="D248" s="43"/>
    </row>
    <row r="249" spans="3:4" x14ac:dyDescent="0.2">
      <c r="C249" s="43"/>
      <c r="D249" s="43"/>
    </row>
    <row r="250" spans="3:4" x14ac:dyDescent="0.2">
      <c r="C250" s="43"/>
      <c r="D250" s="43"/>
    </row>
    <row r="251" spans="3:4" x14ac:dyDescent="0.2">
      <c r="C251" s="43"/>
      <c r="D251" s="43"/>
    </row>
    <row r="252" spans="3:4" x14ac:dyDescent="0.2">
      <c r="C252" s="43"/>
      <c r="D252" s="43"/>
    </row>
    <row r="253" spans="3:4" x14ac:dyDescent="0.2">
      <c r="C253" s="43"/>
      <c r="D253" s="43"/>
    </row>
    <row r="254" spans="3:4" x14ac:dyDescent="0.2">
      <c r="C254" s="43"/>
      <c r="D254" s="43"/>
    </row>
    <row r="255" spans="3:4" x14ac:dyDescent="0.2">
      <c r="C255" s="43"/>
      <c r="D255" s="43"/>
    </row>
    <row r="256" spans="3:4" x14ac:dyDescent="0.2">
      <c r="C256" s="43"/>
      <c r="D256" s="43"/>
    </row>
    <row r="257" spans="3:4" x14ac:dyDescent="0.2">
      <c r="C257" s="43"/>
      <c r="D257" s="43"/>
    </row>
    <row r="258" spans="3:4" x14ac:dyDescent="0.2">
      <c r="C258" s="43"/>
      <c r="D258" s="43"/>
    </row>
    <row r="259" spans="3:4" x14ac:dyDescent="0.2">
      <c r="C259" s="43"/>
      <c r="D259" s="43"/>
    </row>
    <row r="260" spans="3:4" x14ac:dyDescent="0.2">
      <c r="C260" s="43"/>
      <c r="D260" s="43"/>
    </row>
    <row r="261" spans="3:4" x14ac:dyDescent="0.2">
      <c r="C261" s="43"/>
      <c r="D261" s="43"/>
    </row>
    <row r="262" spans="3:4" x14ac:dyDescent="0.2">
      <c r="C262" s="43"/>
      <c r="D262" s="43"/>
    </row>
    <row r="263" spans="3:4" x14ac:dyDescent="0.2">
      <c r="C263" s="43"/>
      <c r="D263" s="43"/>
    </row>
    <row r="264" spans="3:4" x14ac:dyDescent="0.2">
      <c r="C264" s="43"/>
      <c r="D264" s="43"/>
    </row>
    <row r="265" spans="3:4" x14ac:dyDescent="0.2">
      <c r="C265" s="43"/>
      <c r="D265" s="43"/>
    </row>
    <row r="266" spans="3:4" x14ac:dyDescent="0.2">
      <c r="C266" s="43"/>
      <c r="D266" s="43"/>
    </row>
    <row r="267" spans="3:4" x14ac:dyDescent="0.2">
      <c r="C267" s="43"/>
      <c r="D267" s="43"/>
    </row>
    <row r="268" spans="3:4" x14ac:dyDescent="0.2">
      <c r="C268" s="43"/>
      <c r="D268" s="43"/>
    </row>
    <row r="269" spans="3:4" x14ac:dyDescent="0.2">
      <c r="C269" s="43"/>
      <c r="D269" s="43"/>
    </row>
    <row r="270" spans="3:4" x14ac:dyDescent="0.2">
      <c r="C270" s="43"/>
      <c r="D270" s="43"/>
    </row>
    <row r="271" spans="3:4" x14ac:dyDescent="0.2">
      <c r="C271" s="43"/>
      <c r="D271" s="43"/>
    </row>
    <row r="272" spans="3:4" x14ac:dyDescent="0.2">
      <c r="C272" s="43"/>
      <c r="D272" s="43"/>
    </row>
    <row r="273" spans="3:4" x14ac:dyDescent="0.2">
      <c r="C273" s="43"/>
      <c r="D273" s="43"/>
    </row>
    <row r="274" spans="3:4" x14ac:dyDescent="0.2">
      <c r="C274" s="43"/>
      <c r="D274" s="43"/>
    </row>
    <row r="275" spans="3:4" x14ac:dyDescent="0.2">
      <c r="C275" s="43"/>
      <c r="D275" s="43"/>
    </row>
    <row r="276" spans="3:4" x14ac:dyDescent="0.2">
      <c r="C276" s="43"/>
      <c r="D276" s="43"/>
    </row>
    <row r="277" spans="3:4" x14ac:dyDescent="0.2">
      <c r="C277" s="43"/>
      <c r="D277" s="43"/>
    </row>
    <row r="278" spans="3:4" x14ac:dyDescent="0.2">
      <c r="C278" s="43"/>
      <c r="D278" s="43"/>
    </row>
    <row r="279" spans="3:4" x14ac:dyDescent="0.2">
      <c r="C279" s="43"/>
      <c r="D279" s="43"/>
    </row>
    <row r="280" spans="3:4" x14ac:dyDescent="0.2">
      <c r="C280" s="43"/>
      <c r="D280" s="43"/>
    </row>
    <row r="281" spans="3:4" x14ac:dyDescent="0.2">
      <c r="C281" s="43"/>
      <c r="D281" s="43"/>
    </row>
    <row r="282" spans="3:4" x14ac:dyDescent="0.2">
      <c r="C282" s="43"/>
      <c r="D282" s="43"/>
    </row>
    <row r="283" spans="3:4" x14ac:dyDescent="0.2">
      <c r="C283" s="43"/>
      <c r="D283" s="43"/>
    </row>
    <row r="284" spans="3:4" x14ac:dyDescent="0.2">
      <c r="C284" s="43"/>
      <c r="D284" s="43"/>
    </row>
    <row r="285" spans="3:4" x14ac:dyDescent="0.2">
      <c r="C285" s="43"/>
      <c r="D285" s="43"/>
    </row>
    <row r="286" spans="3:4" x14ac:dyDescent="0.2">
      <c r="C286" s="43"/>
      <c r="D286" s="43"/>
    </row>
    <row r="287" spans="3:4" x14ac:dyDescent="0.2">
      <c r="C287" s="43"/>
      <c r="D287" s="43"/>
    </row>
    <row r="288" spans="3:4" x14ac:dyDescent="0.2">
      <c r="C288" s="43"/>
      <c r="D288" s="43"/>
    </row>
    <row r="289" spans="3:4" x14ac:dyDescent="0.2">
      <c r="C289" s="43"/>
      <c r="D289" s="43"/>
    </row>
    <row r="290" spans="3:4" x14ac:dyDescent="0.2">
      <c r="C290" s="43"/>
      <c r="D290" s="43"/>
    </row>
    <row r="291" spans="3:4" x14ac:dyDescent="0.2">
      <c r="C291" s="43"/>
      <c r="D291" s="43"/>
    </row>
    <row r="292" spans="3:4" x14ac:dyDescent="0.2">
      <c r="C292" s="43"/>
      <c r="D292" s="43"/>
    </row>
    <row r="293" spans="3:4" x14ac:dyDescent="0.2">
      <c r="C293" s="43"/>
      <c r="D293" s="43"/>
    </row>
    <row r="294" spans="3:4" x14ac:dyDescent="0.2">
      <c r="C294" s="43"/>
      <c r="D294" s="43"/>
    </row>
    <row r="295" spans="3:4" x14ac:dyDescent="0.2">
      <c r="C295" s="43"/>
      <c r="D295" s="43"/>
    </row>
    <row r="296" spans="3:4" x14ac:dyDescent="0.2">
      <c r="C296" s="43"/>
      <c r="D296" s="43"/>
    </row>
    <row r="297" spans="3:4" x14ac:dyDescent="0.2">
      <c r="C297" s="43"/>
      <c r="D297" s="43"/>
    </row>
    <row r="298" spans="3:4" x14ac:dyDescent="0.2">
      <c r="C298" s="43"/>
      <c r="D298" s="43"/>
    </row>
    <row r="299" spans="3:4" x14ac:dyDescent="0.2">
      <c r="C299" s="43"/>
      <c r="D299" s="43"/>
    </row>
    <row r="300" spans="3:4" x14ac:dyDescent="0.2">
      <c r="C300" s="43"/>
      <c r="D300" s="43"/>
    </row>
    <row r="301" spans="3:4" x14ac:dyDescent="0.2">
      <c r="C301" s="43"/>
      <c r="D301" s="43"/>
    </row>
    <row r="302" spans="3:4" x14ac:dyDescent="0.2">
      <c r="C302" s="43"/>
      <c r="D302" s="43"/>
    </row>
    <row r="303" spans="3:4" x14ac:dyDescent="0.2">
      <c r="C303" s="43"/>
      <c r="D303" s="43"/>
    </row>
    <row r="304" spans="3:4" x14ac:dyDescent="0.2">
      <c r="C304" s="43"/>
      <c r="D304" s="43"/>
    </row>
    <row r="305" spans="3:4" x14ac:dyDescent="0.2">
      <c r="C305" s="43"/>
      <c r="D305" s="43"/>
    </row>
    <row r="306" spans="3:4" x14ac:dyDescent="0.2">
      <c r="C306" s="43"/>
      <c r="D306" s="43"/>
    </row>
    <row r="307" spans="3:4" x14ac:dyDescent="0.2">
      <c r="C307" s="43"/>
      <c r="D307" s="43"/>
    </row>
    <row r="308" spans="3:4" x14ac:dyDescent="0.2">
      <c r="C308" s="43"/>
      <c r="D308" s="43"/>
    </row>
    <row r="309" spans="3:4" x14ac:dyDescent="0.2">
      <c r="C309" s="43"/>
      <c r="D309" s="43"/>
    </row>
    <row r="310" spans="3:4" x14ac:dyDescent="0.2">
      <c r="C310" s="43"/>
      <c r="D310" s="43"/>
    </row>
    <row r="311" spans="3:4" x14ac:dyDescent="0.2">
      <c r="C311" s="43"/>
      <c r="D311" s="43"/>
    </row>
    <row r="312" spans="3:4" x14ac:dyDescent="0.2">
      <c r="C312" s="43"/>
      <c r="D312" s="43"/>
    </row>
    <row r="313" spans="3:4" x14ac:dyDescent="0.2">
      <c r="C313" s="43"/>
      <c r="D313" s="43"/>
    </row>
    <row r="314" spans="3:4" x14ac:dyDescent="0.2">
      <c r="C314" s="43"/>
      <c r="D314" s="43"/>
    </row>
    <row r="315" spans="3:4" x14ac:dyDescent="0.2">
      <c r="C315" s="43"/>
      <c r="D315" s="43"/>
    </row>
    <row r="316" spans="3:4" x14ac:dyDescent="0.2">
      <c r="C316" s="43"/>
      <c r="D316" s="43"/>
    </row>
    <row r="317" spans="3:4" x14ac:dyDescent="0.2">
      <c r="C317" s="43"/>
      <c r="D317" s="43"/>
    </row>
    <row r="318" spans="3:4" x14ac:dyDescent="0.2">
      <c r="C318" s="43"/>
      <c r="D318" s="43"/>
    </row>
    <row r="319" spans="3:4" x14ac:dyDescent="0.2">
      <c r="C319" s="43"/>
      <c r="D319" s="43"/>
    </row>
    <row r="320" spans="3:4" x14ac:dyDescent="0.2">
      <c r="C320" s="43"/>
      <c r="D320" s="43"/>
    </row>
    <row r="321" spans="3:4" x14ac:dyDescent="0.2">
      <c r="C321" s="43"/>
      <c r="D321" s="43"/>
    </row>
    <row r="322" spans="3:4" x14ac:dyDescent="0.2">
      <c r="C322" s="43"/>
      <c r="D322" s="43"/>
    </row>
    <row r="323" spans="3:4" x14ac:dyDescent="0.2">
      <c r="C323" s="43"/>
      <c r="D323" s="43"/>
    </row>
    <row r="324" spans="3:4" x14ac:dyDescent="0.2">
      <c r="C324" s="43"/>
      <c r="D324" s="43"/>
    </row>
    <row r="325" spans="3:4" x14ac:dyDescent="0.2">
      <c r="C325" s="43"/>
      <c r="D325" s="43"/>
    </row>
    <row r="326" spans="3:4" x14ac:dyDescent="0.2">
      <c r="C326" s="43"/>
      <c r="D326" s="43"/>
    </row>
    <row r="327" spans="3:4" x14ac:dyDescent="0.2">
      <c r="C327" s="43"/>
      <c r="D327" s="43"/>
    </row>
    <row r="328" spans="3:4" x14ac:dyDescent="0.2">
      <c r="C328" s="43"/>
      <c r="D328" s="43"/>
    </row>
    <row r="329" spans="3:4" x14ac:dyDescent="0.2">
      <c r="C329" s="43"/>
      <c r="D329" s="43"/>
    </row>
    <row r="330" spans="3:4" x14ac:dyDescent="0.2">
      <c r="C330" s="43"/>
      <c r="D330" s="43"/>
    </row>
    <row r="331" spans="3:4" x14ac:dyDescent="0.2">
      <c r="C331" s="43"/>
      <c r="D331" s="43"/>
    </row>
    <row r="332" spans="3:4" x14ac:dyDescent="0.2">
      <c r="C332" s="43"/>
      <c r="D332" s="43"/>
    </row>
    <row r="333" spans="3:4" x14ac:dyDescent="0.2">
      <c r="C333" s="43"/>
      <c r="D333" s="43"/>
    </row>
    <row r="334" spans="3:4" x14ac:dyDescent="0.2">
      <c r="C334" s="43"/>
      <c r="D334" s="43"/>
    </row>
    <row r="335" spans="3:4" x14ac:dyDescent="0.2">
      <c r="C335" s="43"/>
      <c r="D335" s="43"/>
    </row>
    <row r="336" spans="3:4" x14ac:dyDescent="0.2">
      <c r="C336" s="43"/>
      <c r="D336" s="43"/>
    </row>
    <row r="337" spans="3:4" x14ac:dyDescent="0.2">
      <c r="C337" s="43"/>
      <c r="D337" s="43"/>
    </row>
    <row r="338" spans="3:4" x14ac:dyDescent="0.2">
      <c r="C338" s="43"/>
      <c r="D338" s="43"/>
    </row>
    <row r="339" spans="3:4" x14ac:dyDescent="0.2">
      <c r="C339" s="43"/>
      <c r="D339" s="43"/>
    </row>
    <row r="340" spans="3:4" x14ac:dyDescent="0.2">
      <c r="C340" s="43"/>
      <c r="D340" s="43"/>
    </row>
    <row r="341" spans="3:4" x14ac:dyDescent="0.2">
      <c r="C341" s="43"/>
      <c r="D341" s="43"/>
    </row>
    <row r="342" spans="3:4" x14ac:dyDescent="0.2">
      <c r="C342" s="43"/>
      <c r="D342" s="43"/>
    </row>
    <row r="343" spans="3:4" x14ac:dyDescent="0.2">
      <c r="C343" s="43"/>
      <c r="D343" s="43"/>
    </row>
    <row r="344" spans="3:4" x14ac:dyDescent="0.2">
      <c r="C344" s="43"/>
      <c r="D344" s="43"/>
    </row>
    <row r="345" spans="3:4" x14ac:dyDescent="0.2">
      <c r="C345" s="43"/>
      <c r="D345" s="43"/>
    </row>
    <row r="346" spans="3:4" x14ac:dyDescent="0.2">
      <c r="C346" s="43"/>
      <c r="D346" s="43"/>
    </row>
    <row r="347" spans="3:4" x14ac:dyDescent="0.2">
      <c r="C347" s="43"/>
      <c r="D347" s="43"/>
    </row>
    <row r="348" spans="3:4" x14ac:dyDescent="0.2">
      <c r="C348" s="43"/>
      <c r="D348" s="43"/>
    </row>
    <row r="349" spans="3:4" x14ac:dyDescent="0.2">
      <c r="C349" s="43"/>
      <c r="D349" s="43"/>
    </row>
    <row r="350" spans="3:4" x14ac:dyDescent="0.2">
      <c r="C350" s="43"/>
      <c r="D350" s="43"/>
    </row>
    <row r="351" spans="3:4" x14ac:dyDescent="0.2">
      <c r="C351" s="43"/>
      <c r="D351" s="43"/>
    </row>
    <row r="352" spans="3:4" x14ac:dyDescent="0.2">
      <c r="C352" s="43"/>
      <c r="D352" s="43"/>
    </row>
    <row r="353" spans="3:4" x14ac:dyDescent="0.2">
      <c r="C353" s="43"/>
      <c r="D353" s="43"/>
    </row>
    <row r="354" spans="3:4" x14ac:dyDescent="0.2">
      <c r="C354" s="43"/>
      <c r="D354" s="43"/>
    </row>
    <row r="355" spans="3:4" x14ac:dyDescent="0.2">
      <c r="C355" s="43"/>
      <c r="D355" s="43"/>
    </row>
    <row r="356" spans="3:4" x14ac:dyDescent="0.2">
      <c r="C356" s="43"/>
      <c r="D356" s="43"/>
    </row>
    <row r="357" spans="3:4" x14ac:dyDescent="0.2">
      <c r="C357" s="43"/>
      <c r="D357" s="43"/>
    </row>
    <row r="358" spans="3:4" x14ac:dyDescent="0.2">
      <c r="C358" s="43"/>
      <c r="D358" s="43"/>
    </row>
    <row r="359" spans="3:4" x14ac:dyDescent="0.2">
      <c r="C359" s="43"/>
      <c r="D359" s="43"/>
    </row>
    <row r="360" spans="3:4" x14ac:dyDescent="0.2">
      <c r="C360" s="43"/>
      <c r="D360" s="43"/>
    </row>
    <row r="361" spans="3:4" x14ac:dyDescent="0.2">
      <c r="C361" s="43"/>
      <c r="D361" s="43"/>
    </row>
    <row r="362" spans="3:4" x14ac:dyDescent="0.2">
      <c r="C362" s="43"/>
      <c r="D362" s="43"/>
    </row>
    <row r="363" spans="3:4" x14ac:dyDescent="0.2">
      <c r="C363" s="43"/>
      <c r="D363" s="43"/>
    </row>
    <row r="364" spans="3:4" x14ac:dyDescent="0.2">
      <c r="C364" s="43"/>
      <c r="D364" s="43"/>
    </row>
    <row r="365" spans="3:4" x14ac:dyDescent="0.2">
      <c r="C365" s="43"/>
      <c r="D365" s="43"/>
    </row>
    <row r="366" spans="3:4" x14ac:dyDescent="0.2">
      <c r="C366" s="43"/>
      <c r="D366" s="43"/>
    </row>
    <row r="367" spans="3:4" x14ac:dyDescent="0.2">
      <c r="C367" s="43"/>
      <c r="D367" s="43"/>
    </row>
    <row r="368" spans="3:4" x14ac:dyDescent="0.2">
      <c r="C368" s="43"/>
      <c r="D368" s="43"/>
    </row>
    <row r="369" spans="3:4" x14ac:dyDescent="0.2">
      <c r="C369" s="43"/>
      <c r="D369" s="43"/>
    </row>
    <row r="370" spans="3:4" x14ac:dyDescent="0.2">
      <c r="C370" s="43"/>
      <c r="D370" s="43"/>
    </row>
    <row r="371" spans="3:4" x14ac:dyDescent="0.2">
      <c r="C371" s="43"/>
      <c r="D371" s="43"/>
    </row>
    <row r="372" spans="3:4" x14ac:dyDescent="0.2">
      <c r="C372" s="43"/>
      <c r="D372" s="43"/>
    </row>
    <row r="373" spans="3:4" x14ac:dyDescent="0.2">
      <c r="C373" s="43"/>
      <c r="D373" s="43"/>
    </row>
    <row r="374" spans="3:4" x14ac:dyDescent="0.2">
      <c r="C374" s="43"/>
      <c r="D374" s="43"/>
    </row>
    <row r="375" spans="3:4" x14ac:dyDescent="0.2">
      <c r="C375" s="43"/>
      <c r="D375" s="43"/>
    </row>
    <row r="376" spans="3:4" x14ac:dyDescent="0.2">
      <c r="C376" s="43"/>
      <c r="D376" s="43"/>
    </row>
    <row r="377" spans="3:4" x14ac:dyDescent="0.2">
      <c r="C377" s="43"/>
      <c r="D377" s="43"/>
    </row>
    <row r="378" spans="3:4" x14ac:dyDescent="0.2">
      <c r="C378" s="43"/>
      <c r="D378" s="43"/>
    </row>
    <row r="379" spans="3:4" x14ac:dyDescent="0.2">
      <c r="C379" s="43"/>
      <c r="D379" s="43"/>
    </row>
    <row r="380" spans="3:4" x14ac:dyDescent="0.2">
      <c r="C380" s="43"/>
      <c r="D380" s="43"/>
    </row>
    <row r="381" spans="3:4" x14ac:dyDescent="0.2">
      <c r="C381" s="43"/>
      <c r="D381" s="43"/>
    </row>
    <row r="382" spans="3:4" x14ac:dyDescent="0.2">
      <c r="C382" s="43"/>
      <c r="D382" s="43"/>
    </row>
    <row r="383" spans="3:4" x14ac:dyDescent="0.2">
      <c r="C383" s="43"/>
      <c r="D383" s="43"/>
    </row>
    <row r="384" spans="3:4" x14ac:dyDescent="0.2">
      <c r="C384" s="43"/>
      <c r="D384" s="43"/>
    </row>
    <row r="385" spans="3:4" x14ac:dyDescent="0.2">
      <c r="C385" s="43"/>
      <c r="D385" s="43"/>
    </row>
    <row r="386" spans="3:4" x14ac:dyDescent="0.2">
      <c r="C386" s="43"/>
      <c r="D386" s="43"/>
    </row>
    <row r="387" spans="3:4" x14ac:dyDescent="0.2">
      <c r="C387" s="43"/>
      <c r="D387" s="43"/>
    </row>
    <row r="388" spans="3:4" x14ac:dyDescent="0.2">
      <c r="C388" s="43"/>
      <c r="D388" s="43"/>
    </row>
    <row r="389" spans="3:4" x14ac:dyDescent="0.2">
      <c r="C389" s="43"/>
      <c r="D389" s="43"/>
    </row>
    <row r="390" spans="3:4" x14ac:dyDescent="0.2">
      <c r="C390" s="43"/>
      <c r="D390" s="43"/>
    </row>
    <row r="391" spans="3:4" x14ac:dyDescent="0.2">
      <c r="C391" s="43"/>
      <c r="D391" s="43"/>
    </row>
    <row r="392" spans="3:4" x14ac:dyDescent="0.2">
      <c r="C392" s="43"/>
      <c r="D392" s="43"/>
    </row>
    <row r="393" spans="3:4" x14ac:dyDescent="0.2">
      <c r="C393" s="43"/>
      <c r="D393" s="43"/>
    </row>
    <row r="394" spans="3:4" x14ac:dyDescent="0.2">
      <c r="C394" s="43"/>
      <c r="D394" s="43"/>
    </row>
    <row r="395" spans="3:4" x14ac:dyDescent="0.2">
      <c r="C395" s="43"/>
      <c r="D395" s="43"/>
    </row>
    <row r="396" spans="3:4" x14ac:dyDescent="0.2">
      <c r="C396" s="43"/>
      <c r="D396" s="43"/>
    </row>
    <row r="397" spans="3:4" x14ac:dyDescent="0.2">
      <c r="C397" s="43"/>
      <c r="D397" s="43"/>
    </row>
    <row r="398" spans="3:4" x14ac:dyDescent="0.2">
      <c r="C398" s="43"/>
      <c r="D398" s="43"/>
    </row>
    <row r="399" spans="3:4" x14ac:dyDescent="0.2">
      <c r="C399" s="43"/>
      <c r="D399" s="43"/>
    </row>
    <row r="400" spans="3:4" x14ac:dyDescent="0.2">
      <c r="C400" s="43"/>
      <c r="D400" s="43"/>
    </row>
    <row r="401" spans="3:4" x14ac:dyDescent="0.2">
      <c r="C401" s="43"/>
      <c r="D401" s="43"/>
    </row>
    <row r="402" spans="3:4" x14ac:dyDescent="0.2">
      <c r="C402" s="43"/>
      <c r="D402" s="43"/>
    </row>
    <row r="403" spans="3:4" x14ac:dyDescent="0.2">
      <c r="C403" s="43"/>
      <c r="D403" s="43"/>
    </row>
    <row r="404" spans="3:4" x14ac:dyDescent="0.2">
      <c r="C404" s="43"/>
      <c r="D404" s="43"/>
    </row>
    <row r="405" spans="3:4" x14ac:dyDescent="0.2">
      <c r="C405" s="43"/>
      <c r="D405" s="43"/>
    </row>
    <row r="406" spans="3:4" x14ac:dyDescent="0.2">
      <c r="C406" s="43"/>
      <c r="D406" s="43"/>
    </row>
    <row r="407" spans="3:4" x14ac:dyDescent="0.2">
      <c r="C407" s="43"/>
      <c r="D407" s="43"/>
    </row>
    <row r="408" spans="3:4" x14ac:dyDescent="0.2">
      <c r="C408" s="43"/>
      <c r="D408" s="43"/>
    </row>
    <row r="409" spans="3:4" x14ac:dyDescent="0.2">
      <c r="C409" s="43"/>
      <c r="D409" s="43"/>
    </row>
    <row r="410" spans="3:4" x14ac:dyDescent="0.2">
      <c r="C410" s="43"/>
      <c r="D410" s="43"/>
    </row>
    <row r="411" spans="3:4" x14ac:dyDescent="0.2">
      <c r="C411" s="43"/>
      <c r="D411" s="43"/>
    </row>
    <row r="412" spans="3:4" x14ac:dyDescent="0.2">
      <c r="C412" s="43"/>
      <c r="D412" s="43"/>
    </row>
    <row r="413" spans="3:4" x14ac:dyDescent="0.2">
      <c r="C413" s="43"/>
      <c r="D413" s="43"/>
    </row>
    <row r="414" spans="3:4" x14ac:dyDescent="0.2">
      <c r="C414" s="43"/>
      <c r="D414" s="43"/>
    </row>
    <row r="415" spans="3:4" x14ac:dyDescent="0.2">
      <c r="C415" s="43"/>
      <c r="D415" s="43"/>
    </row>
    <row r="416" spans="3:4" x14ac:dyDescent="0.2">
      <c r="C416" s="43"/>
      <c r="D416" s="43"/>
    </row>
    <row r="417" spans="3:4" x14ac:dyDescent="0.2">
      <c r="C417" s="43"/>
      <c r="D417" s="43"/>
    </row>
    <row r="418" spans="3:4" x14ac:dyDescent="0.2">
      <c r="C418" s="43"/>
      <c r="D418" s="43"/>
    </row>
    <row r="419" spans="3:4" x14ac:dyDescent="0.2">
      <c r="C419" s="43"/>
      <c r="D419" s="43"/>
    </row>
    <row r="420" spans="3:4" x14ac:dyDescent="0.2">
      <c r="C420" s="43"/>
      <c r="D420" s="43"/>
    </row>
    <row r="421" spans="3:4" x14ac:dyDescent="0.2">
      <c r="C421" s="43"/>
      <c r="D421" s="43"/>
    </row>
    <row r="422" spans="3:4" x14ac:dyDescent="0.2">
      <c r="C422" s="43"/>
      <c r="D422" s="43"/>
    </row>
    <row r="423" spans="3:4" x14ac:dyDescent="0.2">
      <c r="C423" s="43"/>
      <c r="D423" s="43"/>
    </row>
    <row r="424" spans="3:4" x14ac:dyDescent="0.2">
      <c r="C424" s="43"/>
      <c r="D424" s="43"/>
    </row>
    <row r="425" spans="3:4" x14ac:dyDescent="0.2">
      <c r="C425" s="43"/>
      <c r="D425" s="43"/>
    </row>
    <row r="426" spans="3:4" x14ac:dyDescent="0.2">
      <c r="C426" s="43"/>
      <c r="D426" s="43"/>
    </row>
    <row r="427" spans="3:4" x14ac:dyDescent="0.2">
      <c r="C427" s="43"/>
      <c r="D427" s="43"/>
    </row>
    <row r="428" spans="3:4" x14ac:dyDescent="0.2">
      <c r="C428" s="43"/>
      <c r="D428" s="43"/>
    </row>
    <row r="429" spans="3:4" x14ac:dyDescent="0.2">
      <c r="C429" s="43"/>
      <c r="D429" s="43"/>
    </row>
    <row r="430" spans="3:4" x14ac:dyDescent="0.2">
      <c r="C430" s="43"/>
      <c r="D430" s="43"/>
    </row>
    <row r="431" spans="3:4" x14ac:dyDescent="0.2">
      <c r="C431" s="43"/>
      <c r="D431" s="43"/>
    </row>
    <row r="432" spans="3:4" x14ac:dyDescent="0.2">
      <c r="C432" s="43"/>
      <c r="D432" s="43"/>
    </row>
    <row r="433" spans="3:4" x14ac:dyDescent="0.2">
      <c r="C433" s="43"/>
      <c r="D433" s="43"/>
    </row>
    <row r="434" spans="3:4" x14ac:dyDescent="0.2">
      <c r="C434" s="43"/>
      <c r="D434" s="43"/>
    </row>
    <row r="435" spans="3:4" x14ac:dyDescent="0.2">
      <c r="C435" s="43"/>
      <c r="D435" s="43"/>
    </row>
    <row r="436" spans="3:4" x14ac:dyDescent="0.2">
      <c r="C436" s="43"/>
      <c r="D436" s="43"/>
    </row>
    <row r="437" spans="3:4" x14ac:dyDescent="0.2">
      <c r="C437" s="43"/>
      <c r="D437" s="43"/>
    </row>
    <row r="438" spans="3:4" x14ac:dyDescent="0.2">
      <c r="C438" s="43"/>
      <c r="D438" s="43"/>
    </row>
    <row r="439" spans="3:4" x14ac:dyDescent="0.2">
      <c r="C439" s="43"/>
      <c r="D439" s="43"/>
    </row>
    <row r="440" spans="3:4" x14ac:dyDescent="0.2">
      <c r="C440" s="43"/>
      <c r="D440" s="43"/>
    </row>
    <row r="441" spans="3:4" x14ac:dyDescent="0.2">
      <c r="C441" s="43"/>
      <c r="D441" s="43"/>
    </row>
    <row r="442" spans="3:4" x14ac:dyDescent="0.2">
      <c r="C442" s="43"/>
      <c r="D442" s="43"/>
    </row>
    <row r="443" spans="3:4" x14ac:dyDescent="0.2">
      <c r="C443" s="43"/>
      <c r="D443" s="43"/>
    </row>
    <row r="444" spans="3:4" x14ac:dyDescent="0.2">
      <c r="C444" s="43"/>
      <c r="D444" s="43"/>
    </row>
    <row r="445" spans="3:4" x14ac:dyDescent="0.2">
      <c r="C445" s="43"/>
      <c r="D445" s="43"/>
    </row>
    <row r="446" spans="3:4" x14ac:dyDescent="0.2">
      <c r="C446" s="43"/>
      <c r="D446" s="43"/>
    </row>
    <row r="447" spans="3:4" x14ac:dyDescent="0.2">
      <c r="C447" s="43"/>
      <c r="D447" s="43"/>
    </row>
    <row r="448" spans="3:4" x14ac:dyDescent="0.2">
      <c r="C448" s="43"/>
      <c r="D448" s="43"/>
    </row>
    <row r="449" spans="3:4" x14ac:dyDescent="0.2">
      <c r="C449" s="43"/>
      <c r="D449" s="43"/>
    </row>
    <row r="450" spans="3:4" x14ac:dyDescent="0.2">
      <c r="C450" s="43"/>
      <c r="D450" s="43"/>
    </row>
    <row r="451" spans="3:4" x14ac:dyDescent="0.2">
      <c r="C451" s="43"/>
      <c r="D451" s="43"/>
    </row>
    <row r="452" spans="3:4" x14ac:dyDescent="0.2">
      <c r="C452" s="43"/>
      <c r="D452" s="43"/>
    </row>
    <row r="453" spans="3:4" x14ac:dyDescent="0.2">
      <c r="C453" s="43"/>
      <c r="D453" s="43"/>
    </row>
    <row r="454" spans="3:4" x14ac:dyDescent="0.2">
      <c r="C454" s="43"/>
      <c r="D454" s="43"/>
    </row>
    <row r="455" spans="3:4" x14ac:dyDescent="0.2">
      <c r="C455" s="43"/>
      <c r="D455" s="43"/>
    </row>
    <row r="456" spans="3:4" x14ac:dyDescent="0.2">
      <c r="C456" s="43"/>
      <c r="D456" s="43"/>
    </row>
    <row r="457" spans="3:4" x14ac:dyDescent="0.2">
      <c r="C457" s="43"/>
      <c r="D457" s="43"/>
    </row>
    <row r="458" spans="3:4" x14ac:dyDescent="0.2">
      <c r="C458" s="43"/>
      <c r="D458" s="43"/>
    </row>
    <row r="459" spans="3:4" x14ac:dyDescent="0.2">
      <c r="C459" s="43"/>
      <c r="D459" s="43"/>
    </row>
    <row r="460" spans="3:4" x14ac:dyDescent="0.2">
      <c r="C460" s="43"/>
      <c r="D460" s="43"/>
    </row>
    <row r="461" spans="3:4" x14ac:dyDescent="0.2">
      <c r="C461" s="43"/>
      <c r="D461" s="43"/>
    </row>
    <row r="462" spans="3:4" x14ac:dyDescent="0.2">
      <c r="C462" s="43"/>
      <c r="D462" s="43"/>
    </row>
    <row r="463" spans="3:4" x14ac:dyDescent="0.2">
      <c r="C463" s="43"/>
      <c r="D463" s="43"/>
    </row>
    <row r="464" spans="3:4" x14ac:dyDescent="0.2">
      <c r="C464" s="43"/>
      <c r="D464" s="43"/>
    </row>
    <row r="465" spans="3:4" x14ac:dyDescent="0.2">
      <c r="C465" s="43"/>
      <c r="D465" s="43"/>
    </row>
    <row r="466" spans="3:4" x14ac:dyDescent="0.2">
      <c r="C466" s="43"/>
      <c r="D466" s="43"/>
    </row>
    <row r="467" spans="3:4" x14ac:dyDescent="0.2">
      <c r="C467" s="43"/>
      <c r="D467" s="43"/>
    </row>
    <row r="468" spans="3:4" x14ac:dyDescent="0.2">
      <c r="C468" s="43"/>
      <c r="D468" s="43"/>
    </row>
    <row r="469" spans="3:4" x14ac:dyDescent="0.2">
      <c r="C469" s="43"/>
      <c r="D469" s="43"/>
    </row>
    <row r="470" spans="3:4" x14ac:dyDescent="0.2">
      <c r="C470" s="43"/>
      <c r="D470" s="43"/>
    </row>
    <row r="471" spans="3:4" x14ac:dyDescent="0.2">
      <c r="C471" s="43"/>
      <c r="D471" s="43"/>
    </row>
    <row r="472" spans="3:4" x14ac:dyDescent="0.2">
      <c r="C472" s="43"/>
      <c r="D472" s="43"/>
    </row>
    <row r="473" spans="3:4" x14ac:dyDescent="0.2">
      <c r="C473" s="43"/>
      <c r="D473" s="43"/>
    </row>
    <row r="474" spans="3:4" x14ac:dyDescent="0.2">
      <c r="C474" s="43"/>
      <c r="D474" s="43"/>
    </row>
    <row r="475" spans="3:4" x14ac:dyDescent="0.2">
      <c r="C475" s="43"/>
      <c r="D475" s="43"/>
    </row>
    <row r="476" spans="3:4" x14ac:dyDescent="0.2">
      <c r="C476" s="43"/>
      <c r="D476" s="43"/>
    </row>
    <row r="477" spans="3:4" x14ac:dyDescent="0.2">
      <c r="C477" s="43"/>
      <c r="D477" s="43"/>
    </row>
    <row r="478" spans="3:4" x14ac:dyDescent="0.2">
      <c r="C478" s="43"/>
      <c r="D478" s="43"/>
    </row>
    <row r="479" spans="3:4" x14ac:dyDescent="0.2">
      <c r="C479" s="43"/>
      <c r="D479" s="43"/>
    </row>
    <row r="480" spans="3:4" x14ac:dyDescent="0.2">
      <c r="C480" s="43"/>
      <c r="D480" s="43"/>
    </row>
    <row r="481" spans="3:4" x14ac:dyDescent="0.2">
      <c r="C481" s="43"/>
      <c r="D481" s="43"/>
    </row>
    <row r="482" spans="3:4" x14ac:dyDescent="0.2">
      <c r="C482" s="43"/>
      <c r="D482" s="43"/>
    </row>
    <row r="483" spans="3:4" x14ac:dyDescent="0.2">
      <c r="C483" s="43"/>
      <c r="D483" s="43"/>
    </row>
    <row r="484" spans="3:4" x14ac:dyDescent="0.2">
      <c r="C484" s="43"/>
      <c r="D484" s="43"/>
    </row>
    <row r="485" spans="3:4" x14ac:dyDescent="0.2">
      <c r="C485" s="43"/>
      <c r="D485" s="43"/>
    </row>
    <row r="486" spans="3:4" x14ac:dyDescent="0.2">
      <c r="C486" s="43"/>
      <c r="D486" s="43"/>
    </row>
    <row r="487" spans="3:4" x14ac:dyDescent="0.2">
      <c r="C487" s="43"/>
      <c r="D487" s="43"/>
    </row>
    <row r="488" spans="3:4" x14ac:dyDescent="0.2">
      <c r="C488" s="43"/>
      <c r="D488" s="43"/>
    </row>
    <row r="489" spans="3:4" x14ac:dyDescent="0.2">
      <c r="C489" s="43"/>
      <c r="D489" s="43"/>
    </row>
    <row r="490" spans="3:4" x14ac:dyDescent="0.2">
      <c r="C490" s="43"/>
      <c r="D490" s="43"/>
    </row>
    <row r="491" spans="3:4" x14ac:dyDescent="0.2">
      <c r="C491" s="43"/>
      <c r="D491" s="43"/>
    </row>
    <row r="492" spans="3:4" x14ac:dyDescent="0.2">
      <c r="C492" s="43"/>
      <c r="D492" s="43"/>
    </row>
    <row r="493" spans="3:4" x14ac:dyDescent="0.2">
      <c r="C493" s="43"/>
      <c r="D493" s="43"/>
    </row>
    <row r="494" spans="3:4" x14ac:dyDescent="0.2">
      <c r="C494" s="43"/>
      <c r="D494" s="43"/>
    </row>
    <row r="495" spans="3:4" x14ac:dyDescent="0.2">
      <c r="C495" s="43"/>
      <c r="D495" s="43"/>
    </row>
    <row r="496" spans="3:4" x14ac:dyDescent="0.2">
      <c r="C496" s="43"/>
      <c r="D496" s="43"/>
    </row>
    <row r="497" spans="3:4" x14ac:dyDescent="0.2">
      <c r="C497" s="43"/>
      <c r="D497" s="43"/>
    </row>
    <row r="498" spans="3:4" x14ac:dyDescent="0.2">
      <c r="C498" s="43"/>
      <c r="D498" s="43"/>
    </row>
    <row r="499" spans="3:4" x14ac:dyDescent="0.2">
      <c r="C499" s="43"/>
      <c r="D499" s="43"/>
    </row>
    <row r="500" spans="3:4" x14ac:dyDescent="0.2">
      <c r="C500" s="43"/>
      <c r="D500" s="43"/>
    </row>
    <row r="501" spans="3:4" x14ac:dyDescent="0.2">
      <c r="C501" s="43"/>
      <c r="D501" s="43"/>
    </row>
    <row r="502" spans="3:4" x14ac:dyDescent="0.2">
      <c r="C502" s="43"/>
      <c r="D502" s="43"/>
    </row>
    <row r="503" spans="3:4" x14ac:dyDescent="0.2">
      <c r="C503" s="43"/>
      <c r="D503" s="43"/>
    </row>
    <row r="504" spans="3:4" x14ac:dyDescent="0.2">
      <c r="C504" s="43"/>
      <c r="D504" s="43"/>
    </row>
    <row r="505" spans="3:4" x14ac:dyDescent="0.2">
      <c r="C505" s="43"/>
      <c r="D505" s="43"/>
    </row>
    <row r="506" spans="3:4" x14ac:dyDescent="0.2">
      <c r="C506" s="43"/>
      <c r="D506" s="43"/>
    </row>
    <row r="507" spans="3:4" x14ac:dyDescent="0.2">
      <c r="C507" s="43"/>
      <c r="D507" s="43"/>
    </row>
    <row r="508" spans="3:4" x14ac:dyDescent="0.2">
      <c r="C508" s="43"/>
      <c r="D508" s="43"/>
    </row>
    <row r="509" spans="3:4" x14ac:dyDescent="0.2">
      <c r="C509" s="43"/>
      <c r="D509" s="43"/>
    </row>
    <row r="510" spans="3:4" x14ac:dyDescent="0.2">
      <c r="C510" s="43"/>
      <c r="D510" s="43"/>
    </row>
    <row r="511" spans="3:4" x14ac:dyDescent="0.2">
      <c r="C511" s="43"/>
      <c r="D511" s="43"/>
    </row>
    <row r="512" spans="3:4" x14ac:dyDescent="0.2">
      <c r="C512" s="43"/>
      <c r="D512" s="43"/>
    </row>
    <row r="513" spans="3:4" x14ac:dyDescent="0.2">
      <c r="C513" s="43"/>
      <c r="D513" s="43"/>
    </row>
    <row r="514" spans="3:4" x14ac:dyDescent="0.2">
      <c r="C514" s="43"/>
      <c r="D514" s="43"/>
    </row>
    <row r="515" spans="3:4" x14ac:dyDescent="0.2">
      <c r="C515" s="43"/>
      <c r="D515" s="43"/>
    </row>
    <row r="516" spans="3:4" x14ac:dyDescent="0.2">
      <c r="C516" s="43"/>
      <c r="D516" s="43"/>
    </row>
    <row r="517" spans="3:4" x14ac:dyDescent="0.2">
      <c r="C517" s="43"/>
      <c r="D517" s="43"/>
    </row>
    <row r="518" spans="3:4" x14ac:dyDescent="0.2">
      <c r="C518" s="43"/>
      <c r="D518" s="43"/>
    </row>
    <row r="519" spans="3:4" x14ac:dyDescent="0.2">
      <c r="C519" s="43"/>
      <c r="D519" s="43"/>
    </row>
    <row r="520" spans="3:4" x14ac:dyDescent="0.2">
      <c r="C520" s="43"/>
      <c r="D520" s="43"/>
    </row>
    <row r="521" spans="3:4" x14ac:dyDescent="0.2">
      <c r="C521" s="43"/>
      <c r="D521" s="43"/>
    </row>
    <row r="522" spans="3:4" x14ac:dyDescent="0.2">
      <c r="C522" s="43"/>
      <c r="D522" s="43"/>
    </row>
    <row r="523" spans="3:4" x14ac:dyDescent="0.2">
      <c r="C523" s="43"/>
      <c r="D523" s="43"/>
    </row>
    <row r="524" spans="3:4" x14ac:dyDescent="0.2">
      <c r="C524" s="43"/>
      <c r="D524" s="43"/>
    </row>
    <row r="525" spans="3:4" x14ac:dyDescent="0.2">
      <c r="C525" s="43"/>
      <c r="D525" s="43"/>
    </row>
    <row r="526" spans="3:4" x14ac:dyDescent="0.2">
      <c r="C526" s="43"/>
      <c r="D526" s="43"/>
    </row>
    <row r="527" spans="3:4" x14ac:dyDescent="0.2">
      <c r="C527" s="43"/>
      <c r="D527" s="43"/>
    </row>
    <row r="528" spans="3:4" x14ac:dyDescent="0.2">
      <c r="C528" s="43"/>
      <c r="D528" s="43"/>
    </row>
    <row r="529" spans="3:4" x14ac:dyDescent="0.2">
      <c r="C529" s="43"/>
      <c r="D529" s="43"/>
    </row>
    <row r="530" spans="3:4" x14ac:dyDescent="0.2">
      <c r="C530" s="43"/>
      <c r="D530" s="43"/>
    </row>
    <row r="531" spans="3:4" x14ac:dyDescent="0.2">
      <c r="C531" s="43"/>
      <c r="D531" s="43"/>
    </row>
    <row r="532" spans="3:4" x14ac:dyDescent="0.2">
      <c r="C532" s="43"/>
      <c r="D532" s="43"/>
    </row>
    <row r="533" spans="3:4" x14ac:dyDescent="0.2">
      <c r="C533" s="43"/>
      <c r="D533" s="43"/>
    </row>
    <row r="534" spans="3:4" x14ac:dyDescent="0.2">
      <c r="C534" s="43"/>
      <c r="D534" s="43"/>
    </row>
    <row r="535" spans="3:4" x14ac:dyDescent="0.2">
      <c r="C535" s="43"/>
      <c r="D535" s="43"/>
    </row>
    <row r="536" spans="3:4" x14ac:dyDescent="0.2">
      <c r="C536" s="43"/>
      <c r="D536" s="43"/>
    </row>
    <row r="537" spans="3:4" x14ac:dyDescent="0.2">
      <c r="C537" s="43"/>
      <c r="D537" s="43"/>
    </row>
    <row r="538" spans="3:4" x14ac:dyDescent="0.2">
      <c r="C538" s="43"/>
      <c r="D538" s="43"/>
    </row>
    <row r="539" spans="3:4" x14ac:dyDescent="0.2">
      <c r="C539" s="43"/>
      <c r="D539" s="43"/>
    </row>
    <row r="540" spans="3:4" x14ac:dyDescent="0.2">
      <c r="C540" s="43"/>
      <c r="D540" s="43"/>
    </row>
    <row r="541" spans="3:4" x14ac:dyDescent="0.2">
      <c r="C541" s="43"/>
      <c r="D541" s="43"/>
    </row>
    <row r="542" spans="3:4" x14ac:dyDescent="0.2">
      <c r="C542" s="43"/>
      <c r="D542" s="43"/>
    </row>
    <row r="543" spans="3:4" x14ac:dyDescent="0.2">
      <c r="C543" s="43"/>
      <c r="D543" s="43"/>
    </row>
    <row r="544" spans="3:4" x14ac:dyDescent="0.2">
      <c r="C544" s="43"/>
      <c r="D544" s="43"/>
    </row>
    <row r="545" spans="3:4" x14ac:dyDescent="0.2">
      <c r="C545" s="43"/>
      <c r="D545" s="43"/>
    </row>
    <row r="546" spans="3:4" x14ac:dyDescent="0.2">
      <c r="C546" s="43"/>
      <c r="D546" s="43"/>
    </row>
    <row r="547" spans="3:4" x14ac:dyDescent="0.2">
      <c r="C547" s="43"/>
      <c r="D547" s="43"/>
    </row>
    <row r="548" spans="3:4" x14ac:dyDescent="0.2">
      <c r="C548" s="43"/>
      <c r="D548" s="43"/>
    </row>
    <row r="549" spans="3:4" x14ac:dyDescent="0.2">
      <c r="C549" s="43"/>
      <c r="D549" s="43"/>
    </row>
    <row r="550" spans="3:4" x14ac:dyDescent="0.2">
      <c r="C550" s="43"/>
      <c r="D550" s="43"/>
    </row>
    <row r="551" spans="3:4" x14ac:dyDescent="0.2">
      <c r="C551" s="43"/>
      <c r="D551" s="43"/>
    </row>
    <row r="552" spans="3:4" x14ac:dyDescent="0.2">
      <c r="C552" s="43"/>
      <c r="D552" s="43"/>
    </row>
    <row r="553" spans="3:4" x14ac:dyDescent="0.2">
      <c r="C553" s="43"/>
      <c r="D553" s="43"/>
    </row>
    <row r="554" spans="3:4" x14ac:dyDescent="0.2">
      <c r="C554" s="43"/>
      <c r="D554" s="43"/>
    </row>
    <row r="555" spans="3:4" x14ac:dyDescent="0.2">
      <c r="C555" s="43"/>
      <c r="D555" s="43"/>
    </row>
    <row r="556" spans="3:4" x14ac:dyDescent="0.2">
      <c r="C556" s="43"/>
      <c r="D556" s="43"/>
    </row>
    <row r="557" spans="3:4" x14ac:dyDescent="0.2">
      <c r="C557" s="43"/>
      <c r="D557" s="43"/>
    </row>
    <row r="558" spans="3:4" x14ac:dyDescent="0.2">
      <c r="C558" s="43"/>
      <c r="D558" s="43"/>
    </row>
    <row r="559" spans="3:4" x14ac:dyDescent="0.2">
      <c r="C559" s="43"/>
      <c r="D559" s="43"/>
    </row>
    <row r="560" spans="3:4" x14ac:dyDescent="0.2">
      <c r="C560" s="43"/>
      <c r="D560" s="43"/>
    </row>
    <row r="561" spans="3:4" x14ac:dyDescent="0.2">
      <c r="C561" s="43"/>
      <c r="D561" s="43"/>
    </row>
    <row r="562" spans="3:4" x14ac:dyDescent="0.2">
      <c r="C562" s="43"/>
      <c r="D562" s="43"/>
    </row>
    <row r="563" spans="3:4" x14ac:dyDescent="0.2">
      <c r="C563" s="43"/>
      <c r="D563" s="43"/>
    </row>
    <row r="564" spans="3:4" x14ac:dyDescent="0.2">
      <c r="C564" s="43"/>
      <c r="D564" s="43"/>
    </row>
    <row r="565" spans="3:4" x14ac:dyDescent="0.2">
      <c r="C565" s="43"/>
      <c r="D565" s="43"/>
    </row>
    <row r="566" spans="3:4" x14ac:dyDescent="0.2">
      <c r="C566" s="43"/>
      <c r="D566" s="43"/>
    </row>
    <row r="567" spans="3:4" x14ac:dyDescent="0.2">
      <c r="C567" s="43"/>
      <c r="D567" s="43"/>
    </row>
    <row r="568" spans="3:4" x14ac:dyDescent="0.2">
      <c r="C568" s="43"/>
      <c r="D568" s="43"/>
    </row>
    <row r="569" spans="3:4" x14ac:dyDescent="0.2">
      <c r="C569" s="43"/>
      <c r="D569" s="43"/>
    </row>
    <row r="570" spans="3:4" x14ac:dyDescent="0.2">
      <c r="C570" s="43"/>
      <c r="D570" s="43"/>
    </row>
    <row r="571" spans="3:4" x14ac:dyDescent="0.2">
      <c r="C571" s="43"/>
      <c r="D571" s="43"/>
    </row>
    <row r="572" spans="3:4" x14ac:dyDescent="0.2">
      <c r="C572" s="43"/>
      <c r="D572" s="43"/>
    </row>
    <row r="573" spans="3:4" x14ac:dyDescent="0.2">
      <c r="C573" s="43"/>
      <c r="D573" s="43"/>
    </row>
    <row r="574" spans="3:4" x14ac:dyDescent="0.2">
      <c r="C574" s="43"/>
      <c r="D574" s="43"/>
    </row>
    <row r="575" spans="3:4" x14ac:dyDescent="0.2">
      <c r="C575" s="43"/>
      <c r="D575" s="43"/>
    </row>
    <row r="576" spans="3:4" x14ac:dyDescent="0.2">
      <c r="C576" s="43"/>
      <c r="D576" s="43"/>
    </row>
    <row r="577" spans="3:4" x14ac:dyDescent="0.2">
      <c r="C577" s="43"/>
      <c r="D577" s="43"/>
    </row>
    <row r="578" spans="3:4" x14ac:dyDescent="0.2">
      <c r="C578" s="43"/>
      <c r="D578" s="43"/>
    </row>
    <row r="579" spans="3:4" x14ac:dyDescent="0.2">
      <c r="C579" s="43"/>
      <c r="D579" s="43"/>
    </row>
    <row r="580" spans="3:4" x14ac:dyDescent="0.2">
      <c r="C580" s="43"/>
      <c r="D580" s="43"/>
    </row>
    <row r="581" spans="3:4" x14ac:dyDescent="0.2">
      <c r="C581" s="43"/>
      <c r="D581" s="43"/>
    </row>
    <row r="582" spans="3:4" x14ac:dyDescent="0.2">
      <c r="C582" s="43"/>
      <c r="D582" s="43"/>
    </row>
    <row r="583" spans="3:4" x14ac:dyDescent="0.2">
      <c r="C583" s="43"/>
      <c r="D583" s="43"/>
    </row>
    <row r="584" spans="3:4" x14ac:dyDescent="0.2">
      <c r="C584" s="43"/>
      <c r="D584" s="43"/>
    </row>
    <row r="585" spans="3:4" x14ac:dyDescent="0.2">
      <c r="C585" s="43"/>
      <c r="D585" s="43"/>
    </row>
    <row r="586" spans="3:4" x14ac:dyDescent="0.2">
      <c r="C586" s="43"/>
      <c r="D586" s="43"/>
    </row>
    <row r="587" spans="3:4" x14ac:dyDescent="0.2">
      <c r="C587" s="43"/>
      <c r="D587" s="43"/>
    </row>
    <row r="588" spans="3:4" x14ac:dyDescent="0.2">
      <c r="C588" s="43"/>
      <c r="D588" s="43"/>
    </row>
    <row r="589" spans="3:4" x14ac:dyDescent="0.2">
      <c r="C589" s="43"/>
      <c r="D589" s="43"/>
    </row>
    <row r="590" spans="3:4" x14ac:dyDescent="0.2">
      <c r="C590" s="43"/>
      <c r="D590" s="43"/>
    </row>
    <row r="591" spans="3:4" x14ac:dyDescent="0.2">
      <c r="C591" s="43"/>
      <c r="D591" s="43"/>
    </row>
    <row r="592" spans="3:4" x14ac:dyDescent="0.2">
      <c r="C592" s="43"/>
      <c r="D592" s="43"/>
    </row>
    <row r="593" spans="3:4" x14ac:dyDescent="0.2">
      <c r="C593" s="43"/>
      <c r="D593" s="43"/>
    </row>
    <row r="594" spans="3:4" x14ac:dyDescent="0.2">
      <c r="C594" s="43"/>
      <c r="D594" s="43"/>
    </row>
    <row r="595" spans="3:4" x14ac:dyDescent="0.2">
      <c r="C595" s="43"/>
      <c r="D595" s="43"/>
    </row>
    <row r="596" spans="3:4" x14ac:dyDescent="0.2">
      <c r="C596" s="43"/>
      <c r="D596" s="43"/>
    </row>
    <row r="597" spans="3:4" x14ac:dyDescent="0.2">
      <c r="C597" s="43"/>
      <c r="D597" s="43"/>
    </row>
    <row r="598" spans="3:4" x14ac:dyDescent="0.2">
      <c r="C598" s="43"/>
      <c r="D598" s="43"/>
    </row>
    <row r="599" spans="3:4" x14ac:dyDescent="0.2">
      <c r="C599" s="43"/>
      <c r="D599" s="43"/>
    </row>
    <row r="600" spans="3:4" x14ac:dyDescent="0.2">
      <c r="C600" s="43"/>
      <c r="D600" s="43"/>
    </row>
    <row r="601" spans="3:4" x14ac:dyDescent="0.2">
      <c r="C601" s="43"/>
      <c r="D601" s="43"/>
    </row>
    <row r="602" spans="3:4" x14ac:dyDescent="0.2">
      <c r="C602" s="43"/>
      <c r="D602" s="43"/>
    </row>
    <row r="603" spans="3:4" x14ac:dyDescent="0.2">
      <c r="C603" s="43"/>
      <c r="D603" s="43"/>
    </row>
    <row r="604" spans="3:4" x14ac:dyDescent="0.2">
      <c r="C604" s="43"/>
      <c r="D604" s="43"/>
    </row>
    <row r="605" spans="3:4" x14ac:dyDescent="0.2">
      <c r="C605" s="43"/>
      <c r="D605" s="43"/>
    </row>
    <row r="606" spans="3:4" x14ac:dyDescent="0.2">
      <c r="C606" s="43"/>
      <c r="D606" s="43"/>
    </row>
    <row r="607" spans="3:4" x14ac:dyDescent="0.2">
      <c r="C607" s="43"/>
      <c r="D607" s="43"/>
    </row>
    <row r="608" spans="3:4" x14ac:dyDescent="0.2">
      <c r="C608" s="43"/>
      <c r="D608" s="43"/>
    </row>
    <row r="609" spans="3:4" x14ac:dyDescent="0.2">
      <c r="C609" s="43"/>
      <c r="D609" s="43"/>
    </row>
    <row r="610" spans="3:4" x14ac:dyDescent="0.2">
      <c r="C610" s="43"/>
      <c r="D610" s="43"/>
    </row>
    <row r="611" spans="3:4" x14ac:dyDescent="0.2">
      <c r="C611" s="43"/>
      <c r="D611" s="43"/>
    </row>
    <row r="612" spans="3:4" x14ac:dyDescent="0.2">
      <c r="C612" s="43"/>
      <c r="D612" s="43"/>
    </row>
    <row r="613" spans="3:4" x14ac:dyDescent="0.2">
      <c r="C613" s="43"/>
      <c r="D613" s="43"/>
    </row>
    <row r="614" spans="3:4" x14ac:dyDescent="0.2">
      <c r="C614" s="43"/>
      <c r="D614" s="43"/>
    </row>
    <row r="615" spans="3:4" x14ac:dyDescent="0.2">
      <c r="C615" s="43"/>
      <c r="D615" s="43"/>
    </row>
    <row r="616" spans="3:4" x14ac:dyDescent="0.2">
      <c r="C616" s="43"/>
      <c r="D616" s="43"/>
    </row>
    <row r="617" spans="3:4" x14ac:dyDescent="0.2">
      <c r="C617" s="43"/>
      <c r="D617" s="43"/>
    </row>
    <row r="618" spans="3:4" x14ac:dyDescent="0.2">
      <c r="C618" s="43"/>
      <c r="D618" s="43"/>
    </row>
    <row r="619" spans="3:4" x14ac:dyDescent="0.2">
      <c r="C619" s="43"/>
      <c r="D619" s="43"/>
    </row>
    <row r="620" spans="3:4" x14ac:dyDescent="0.2">
      <c r="C620" s="43"/>
      <c r="D620" s="43"/>
    </row>
    <row r="621" spans="3:4" x14ac:dyDescent="0.2">
      <c r="C621" s="43"/>
      <c r="D621" s="43"/>
    </row>
    <row r="622" spans="3:4" x14ac:dyDescent="0.2">
      <c r="C622" s="43"/>
      <c r="D622" s="43"/>
    </row>
    <row r="623" spans="3:4" x14ac:dyDescent="0.2">
      <c r="C623" s="43"/>
      <c r="D623" s="43"/>
    </row>
    <row r="624" spans="3:4" x14ac:dyDescent="0.2">
      <c r="C624" s="43"/>
      <c r="D624" s="43"/>
    </row>
    <row r="625" spans="3:4" x14ac:dyDescent="0.2">
      <c r="C625" s="43"/>
      <c r="D625" s="43"/>
    </row>
    <row r="626" spans="3:4" x14ac:dyDescent="0.2">
      <c r="C626" s="43"/>
      <c r="D626" s="43"/>
    </row>
    <row r="627" spans="3:4" x14ac:dyDescent="0.2">
      <c r="C627" s="43"/>
      <c r="D627" s="43"/>
    </row>
    <row r="628" spans="3:4" x14ac:dyDescent="0.2">
      <c r="C628" s="43"/>
      <c r="D628" s="43"/>
    </row>
    <row r="629" spans="3:4" x14ac:dyDescent="0.2">
      <c r="C629" s="43"/>
      <c r="D629" s="43"/>
    </row>
    <row r="630" spans="3:4" x14ac:dyDescent="0.2">
      <c r="C630" s="43"/>
      <c r="D630" s="43"/>
    </row>
    <row r="631" spans="3:4" x14ac:dyDescent="0.2">
      <c r="C631" s="43"/>
      <c r="D631" s="43"/>
    </row>
    <row r="632" spans="3:4" x14ac:dyDescent="0.2">
      <c r="C632" s="43"/>
      <c r="D632" s="43"/>
    </row>
    <row r="633" spans="3:4" x14ac:dyDescent="0.2">
      <c r="C633" s="43"/>
      <c r="D633" s="43"/>
    </row>
    <row r="634" spans="3:4" x14ac:dyDescent="0.2">
      <c r="C634" s="43"/>
      <c r="D634" s="43"/>
    </row>
    <row r="635" spans="3:4" x14ac:dyDescent="0.2">
      <c r="C635" s="43"/>
      <c r="D635" s="43"/>
    </row>
    <row r="636" spans="3:4" x14ac:dyDescent="0.2">
      <c r="C636" s="43"/>
      <c r="D636" s="43"/>
    </row>
    <row r="637" spans="3:4" x14ac:dyDescent="0.2">
      <c r="C637" s="43"/>
      <c r="D637" s="43"/>
    </row>
    <row r="638" spans="3:4" x14ac:dyDescent="0.2">
      <c r="C638" s="43"/>
      <c r="D638" s="43"/>
    </row>
    <row r="639" spans="3:4" x14ac:dyDescent="0.2">
      <c r="C639" s="43"/>
      <c r="D639" s="43"/>
    </row>
    <row r="640" spans="3:4" x14ac:dyDescent="0.2">
      <c r="C640" s="43"/>
      <c r="D640" s="43"/>
    </row>
    <row r="641" spans="3:4" x14ac:dyDescent="0.2">
      <c r="C641" s="43"/>
      <c r="D641" s="43"/>
    </row>
    <row r="642" spans="3:4" x14ac:dyDescent="0.2">
      <c r="C642" s="43"/>
      <c r="D642" s="43"/>
    </row>
    <row r="643" spans="3:4" x14ac:dyDescent="0.2">
      <c r="C643" s="43"/>
      <c r="D643" s="43"/>
    </row>
    <row r="644" spans="3:4" x14ac:dyDescent="0.2">
      <c r="C644" s="43"/>
      <c r="D644" s="43"/>
    </row>
    <row r="645" spans="3:4" x14ac:dyDescent="0.2">
      <c r="C645" s="43"/>
      <c r="D645" s="43"/>
    </row>
    <row r="646" spans="3:4" x14ac:dyDescent="0.2">
      <c r="C646" s="43"/>
      <c r="D646" s="43"/>
    </row>
    <row r="647" spans="3:4" x14ac:dyDescent="0.2">
      <c r="C647" s="43"/>
      <c r="D647" s="43"/>
    </row>
    <row r="648" spans="3:4" x14ac:dyDescent="0.2">
      <c r="C648" s="43"/>
      <c r="D648" s="43"/>
    </row>
    <row r="649" spans="3:4" x14ac:dyDescent="0.2">
      <c r="C649" s="43"/>
      <c r="D649" s="43"/>
    </row>
    <row r="650" spans="3:4" x14ac:dyDescent="0.2">
      <c r="C650" s="43"/>
      <c r="D650" s="43"/>
    </row>
    <row r="651" spans="3:4" x14ac:dyDescent="0.2">
      <c r="C651" s="43"/>
      <c r="D651" s="43"/>
    </row>
    <row r="652" spans="3:4" x14ac:dyDescent="0.2">
      <c r="C652" s="43"/>
      <c r="D652" s="43"/>
    </row>
    <row r="653" spans="3:4" x14ac:dyDescent="0.2">
      <c r="C653" s="43"/>
      <c r="D653" s="43"/>
    </row>
    <row r="654" spans="3:4" x14ac:dyDescent="0.2">
      <c r="C654" s="43"/>
      <c r="D654" s="43"/>
    </row>
    <row r="655" spans="3:4" x14ac:dyDescent="0.2">
      <c r="C655" s="43"/>
      <c r="D655" s="43"/>
    </row>
    <row r="656" spans="3:4" x14ac:dyDescent="0.2">
      <c r="C656" s="43"/>
      <c r="D656" s="43"/>
    </row>
    <row r="657" spans="3:4" x14ac:dyDescent="0.2">
      <c r="C657" s="43"/>
      <c r="D657" s="43"/>
    </row>
    <row r="658" spans="3:4" x14ac:dyDescent="0.2">
      <c r="C658" s="43"/>
      <c r="D658" s="43"/>
    </row>
    <row r="659" spans="3:4" x14ac:dyDescent="0.2">
      <c r="C659" s="43"/>
      <c r="D659" s="43"/>
    </row>
    <row r="660" spans="3:4" x14ac:dyDescent="0.2">
      <c r="C660" s="43"/>
      <c r="D660" s="43"/>
    </row>
    <row r="661" spans="3:4" x14ac:dyDescent="0.2">
      <c r="C661" s="43"/>
      <c r="D661" s="43"/>
    </row>
    <row r="662" spans="3:4" x14ac:dyDescent="0.2">
      <c r="C662" s="43"/>
      <c r="D662" s="43"/>
    </row>
    <row r="663" spans="3:4" x14ac:dyDescent="0.2">
      <c r="C663" s="43"/>
      <c r="D663" s="43"/>
    </row>
    <row r="664" spans="3:4" x14ac:dyDescent="0.2">
      <c r="C664" s="43"/>
      <c r="D664" s="43"/>
    </row>
    <row r="665" spans="3:4" x14ac:dyDescent="0.2">
      <c r="C665" s="43"/>
      <c r="D665" s="43"/>
    </row>
    <row r="666" spans="3:4" x14ac:dyDescent="0.2">
      <c r="C666" s="43"/>
      <c r="D666" s="43"/>
    </row>
    <row r="667" spans="3:4" x14ac:dyDescent="0.2">
      <c r="C667" s="43"/>
      <c r="D667" s="43"/>
    </row>
    <row r="668" spans="3:4" x14ac:dyDescent="0.2">
      <c r="C668" s="43"/>
      <c r="D668" s="43"/>
    </row>
    <row r="669" spans="3:4" x14ac:dyDescent="0.2">
      <c r="C669" s="43"/>
      <c r="D669" s="43"/>
    </row>
    <row r="670" spans="3:4" x14ac:dyDescent="0.2">
      <c r="C670" s="43"/>
      <c r="D670" s="43"/>
    </row>
    <row r="671" spans="3:4" x14ac:dyDescent="0.2">
      <c r="C671" s="43"/>
      <c r="D671" s="43"/>
    </row>
    <row r="672" spans="3:4" x14ac:dyDescent="0.2">
      <c r="C672" s="43"/>
      <c r="D672" s="43"/>
    </row>
    <row r="673" spans="3:4" x14ac:dyDescent="0.2">
      <c r="C673" s="43"/>
      <c r="D673" s="43"/>
    </row>
    <row r="674" spans="3:4" x14ac:dyDescent="0.2">
      <c r="C674" s="43"/>
      <c r="D674" s="43"/>
    </row>
    <row r="675" spans="3:4" x14ac:dyDescent="0.2">
      <c r="C675" s="43"/>
      <c r="D675" s="43"/>
    </row>
    <row r="676" spans="3:4" x14ac:dyDescent="0.2">
      <c r="C676" s="43"/>
      <c r="D676" s="43"/>
    </row>
    <row r="677" spans="3:4" x14ac:dyDescent="0.2">
      <c r="C677" s="43"/>
      <c r="D677" s="43"/>
    </row>
    <row r="678" spans="3:4" x14ac:dyDescent="0.2">
      <c r="C678" s="43"/>
      <c r="D678" s="43"/>
    </row>
    <row r="679" spans="3:4" x14ac:dyDescent="0.2">
      <c r="C679" s="43"/>
      <c r="D679" s="43"/>
    </row>
    <row r="680" spans="3:4" x14ac:dyDescent="0.2">
      <c r="C680" s="43"/>
      <c r="D680" s="43"/>
    </row>
    <row r="681" spans="3:4" x14ac:dyDescent="0.2">
      <c r="C681" s="43"/>
      <c r="D681" s="43"/>
    </row>
    <row r="682" spans="3:4" x14ac:dyDescent="0.2">
      <c r="C682" s="43"/>
      <c r="D682" s="43"/>
    </row>
    <row r="683" spans="3:4" x14ac:dyDescent="0.2">
      <c r="C683" s="43"/>
      <c r="D683" s="43"/>
    </row>
    <row r="684" spans="3:4" x14ac:dyDescent="0.2">
      <c r="C684" s="43"/>
      <c r="D684" s="43"/>
    </row>
    <row r="685" spans="3:4" x14ac:dyDescent="0.2">
      <c r="C685" s="43"/>
      <c r="D685" s="43"/>
    </row>
    <row r="686" spans="3:4" x14ac:dyDescent="0.2">
      <c r="C686" s="43"/>
      <c r="D686" s="43"/>
    </row>
    <row r="687" spans="3:4" x14ac:dyDescent="0.2">
      <c r="C687" s="43"/>
      <c r="D687" s="43"/>
    </row>
    <row r="688" spans="3:4" x14ac:dyDescent="0.2">
      <c r="C688" s="43"/>
      <c r="D688" s="43"/>
    </row>
    <row r="689" spans="3:4" x14ac:dyDescent="0.2">
      <c r="C689" s="43"/>
      <c r="D689" s="43"/>
    </row>
    <row r="690" spans="3:4" x14ac:dyDescent="0.2">
      <c r="C690" s="43"/>
      <c r="D690" s="43"/>
    </row>
    <row r="691" spans="3:4" x14ac:dyDescent="0.2">
      <c r="C691" s="43"/>
      <c r="D691" s="43"/>
    </row>
    <row r="692" spans="3:4" x14ac:dyDescent="0.2">
      <c r="C692" s="43"/>
      <c r="D692" s="43"/>
    </row>
    <row r="693" spans="3:4" x14ac:dyDescent="0.2">
      <c r="C693" s="43"/>
      <c r="D693" s="43"/>
    </row>
    <row r="694" spans="3:4" x14ac:dyDescent="0.2">
      <c r="C694" s="43"/>
      <c r="D694" s="43"/>
    </row>
    <row r="695" spans="3:4" x14ac:dyDescent="0.2">
      <c r="C695" s="43"/>
      <c r="D695" s="43"/>
    </row>
    <row r="696" spans="3:4" x14ac:dyDescent="0.2">
      <c r="C696" s="43"/>
      <c r="D696" s="43"/>
    </row>
    <row r="697" spans="3:4" x14ac:dyDescent="0.2">
      <c r="C697" s="43"/>
      <c r="D697" s="43"/>
    </row>
    <row r="698" spans="3:4" x14ac:dyDescent="0.2">
      <c r="C698" s="43"/>
      <c r="D698" s="43"/>
    </row>
    <row r="699" spans="3:4" x14ac:dyDescent="0.2">
      <c r="C699" s="43"/>
      <c r="D699" s="43"/>
    </row>
    <row r="700" spans="3:4" x14ac:dyDescent="0.2">
      <c r="C700" s="43"/>
      <c r="D700" s="43"/>
    </row>
    <row r="701" spans="3:4" x14ac:dyDescent="0.2">
      <c r="C701" s="43"/>
      <c r="D701" s="43"/>
    </row>
    <row r="702" spans="3:4" x14ac:dyDescent="0.2">
      <c r="C702" s="43"/>
      <c r="D702" s="43"/>
    </row>
    <row r="703" spans="3:4" x14ac:dyDescent="0.2">
      <c r="C703" s="43"/>
      <c r="D703" s="43"/>
    </row>
    <row r="704" spans="3:4" x14ac:dyDescent="0.2">
      <c r="C704" s="43"/>
      <c r="D704" s="43"/>
    </row>
    <row r="705" spans="3:4" x14ac:dyDescent="0.2">
      <c r="C705" s="43"/>
      <c r="D705" s="43"/>
    </row>
    <row r="706" spans="3:4" x14ac:dyDescent="0.2">
      <c r="C706" s="43"/>
      <c r="D706" s="43"/>
    </row>
    <row r="707" spans="3:4" x14ac:dyDescent="0.2">
      <c r="C707" s="43"/>
      <c r="D707" s="43"/>
    </row>
    <row r="708" spans="3:4" x14ac:dyDescent="0.2">
      <c r="C708" s="43"/>
      <c r="D708" s="43"/>
    </row>
    <row r="709" spans="3:4" x14ac:dyDescent="0.2">
      <c r="C709" s="43"/>
      <c r="D709" s="43"/>
    </row>
    <row r="710" spans="3:4" x14ac:dyDescent="0.2">
      <c r="C710" s="43"/>
      <c r="D710" s="43"/>
    </row>
    <row r="711" spans="3:4" x14ac:dyDescent="0.2">
      <c r="C711" s="43"/>
      <c r="D711" s="43"/>
    </row>
    <row r="712" spans="3:4" x14ac:dyDescent="0.2">
      <c r="C712" s="43"/>
      <c r="D712" s="43"/>
    </row>
    <row r="713" spans="3:4" x14ac:dyDescent="0.2">
      <c r="C713" s="43"/>
      <c r="D713" s="43"/>
    </row>
    <row r="714" spans="3:4" x14ac:dyDescent="0.2">
      <c r="C714" s="43"/>
      <c r="D714" s="43"/>
    </row>
    <row r="715" spans="3:4" x14ac:dyDescent="0.2">
      <c r="C715" s="43"/>
      <c r="D715" s="43"/>
    </row>
    <row r="716" spans="3:4" x14ac:dyDescent="0.2">
      <c r="C716" s="43"/>
      <c r="D716" s="43"/>
    </row>
    <row r="717" spans="3:4" x14ac:dyDescent="0.2">
      <c r="C717" s="43"/>
      <c r="D717" s="43"/>
    </row>
    <row r="718" spans="3:4" x14ac:dyDescent="0.2">
      <c r="C718" s="43"/>
      <c r="D718" s="43"/>
    </row>
    <row r="719" spans="3:4" x14ac:dyDescent="0.2">
      <c r="C719" s="43"/>
      <c r="D719" s="43"/>
    </row>
    <row r="720" spans="3:4" x14ac:dyDescent="0.2">
      <c r="C720" s="43"/>
      <c r="D720" s="43"/>
    </row>
    <row r="721" spans="3:4" x14ac:dyDescent="0.2">
      <c r="C721" s="43"/>
      <c r="D721" s="43"/>
    </row>
    <row r="722" spans="3:4" x14ac:dyDescent="0.2">
      <c r="C722" s="43"/>
      <c r="D722" s="43"/>
    </row>
    <row r="723" spans="3:4" x14ac:dyDescent="0.2">
      <c r="C723" s="43"/>
      <c r="D723" s="43"/>
    </row>
    <row r="724" spans="3:4" x14ac:dyDescent="0.2">
      <c r="C724" s="43"/>
      <c r="D724" s="43"/>
    </row>
    <row r="725" spans="3:4" x14ac:dyDescent="0.2">
      <c r="C725" s="43"/>
      <c r="D725" s="43"/>
    </row>
    <row r="726" spans="3:4" x14ac:dyDescent="0.2">
      <c r="C726" s="43"/>
      <c r="D726" s="43"/>
    </row>
    <row r="727" spans="3:4" x14ac:dyDescent="0.2">
      <c r="C727" s="43"/>
      <c r="D727" s="43"/>
    </row>
    <row r="728" spans="3:4" x14ac:dyDescent="0.2">
      <c r="C728" s="43"/>
      <c r="D728" s="43"/>
    </row>
    <row r="729" spans="3:4" x14ac:dyDescent="0.2">
      <c r="C729" s="43"/>
      <c r="D729" s="43"/>
    </row>
    <row r="730" spans="3:4" x14ac:dyDescent="0.2">
      <c r="C730" s="43"/>
      <c r="D730" s="43"/>
    </row>
    <row r="731" spans="3:4" x14ac:dyDescent="0.2">
      <c r="C731" s="43"/>
      <c r="D731" s="43"/>
    </row>
    <row r="732" spans="3:4" x14ac:dyDescent="0.2">
      <c r="C732" s="43"/>
      <c r="D732" s="43"/>
    </row>
    <row r="733" spans="3:4" x14ac:dyDescent="0.2">
      <c r="C733" s="43"/>
      <c r="D733" s="43"/>
    </row>
    <row r="734" spans="3:4" x14ac:dyDescent="0.2">
      <c r="C734" s="43"/>
      <c r="D734" s="43"/>
    </row>
    <row r="735" spans="3:4" x14ac:dyDescent="0.2">
      <c r="C735" s="43"/>
      <c r="D735" s="43"/>
    </row>
  </sheetData>
  <protectedRanges>
    <protectedRange sqref="A87:D87" name="Range1"/>
  </protectedRanges>
  <phoneticPr fontId="8" type="noConversion"/>
  <hyperlinks>
    <hyperlink ref="H1418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5"/>
  <sheetViews>
    <sheetView topLeftCell="A34" workbookViewId="0">
      <selection activeCell="A57" sqref="A57:D71"/>
    </sheetView>
  </sheetViews>
  <sheetFormatPr defaultRowHeight="12.75" x14ac:dyDescent="0.2"/>
  <cols>
    <col min="1" max="1" width="19.7109375" style="43" customWidth="1"/>
    <col min="2" max="2" width="4.42578125" style="25" customWidth="1"/>
    <col min="3" max="3" width="12.7109375" style="43" customWidth="1"/>
    <col min="4" max="4" width="5.42578125" style="25" customWidth="1"/>
    <col min="5" max="5" width="14.85546875" style="25" customWidth="1"/>
    <col min="6" max="6" width="9.140625" style="25"/>
    <col min="7" max="7" width="12" style="25" customWidth="1"/>
    <col min="8" max="8" width="14.140625" style="43" customWidth="1"/>
    <col min="9" max="9" width="22.5703125" style="25" customWidth="1"/>
    <col min="10" max="10" width="25.140625" style="25" customWidth="1"/>
    <col min="11" max="11" width="15.7109375" style="25" customWidth="1"/>
    <col min="12" max="12" width="14.140625" style="25" customWidth="1"/>
    <col min="13" max="13" width="9.5703125" style="25" customWidth="1"/>
    <col min="14" max="14" width="14.140625" style="25" customWidth="1"/>
    <col min="15" max="15" width="23.42578125" style="25" customWidth="1"/>
    <col min="16" max="16" width="16.5703125" style="25" customWidth="1"/>
    <col min="17" max="17" width="41" style="25" customWidth="1"/>
    <col min="18" max="16384" width="9.140625" style="25"/>
  </cols>
  <sheetData>
    <row r="1" spans="1:16" ht="15.75" x14ac:dyDescent="0.25">
      <c r="A1" s="83" t="s">
        <v>78</v>
      </c>
      <c r="I1" s="84" t="s">
        <v>79</v>
      </c>
      <c r="J1" s="85" t="s">
        <v>80</v>
      </c>
    </row>
    <row r="2" spans="1:16" x14ac:dyDescent="0.2">
      <c r="I2" s="86" t="s">
        <v>81</v>
      </c>
      <c r="J2" s="87" t="s">
        <v>82</v>
      </c>
    </row>
    <row r="3" spans="1:16" x14ac:dyDescent="0.2">
      <c r="A3" s="88" t="s">
        <v>83</v>
      </c>
      <c r="I3" s="86" t="s">
        <v>84</v>
      </c>
      <c r="J3" s="87" t="s">
        <v>85</v>
      </c>
    </row>
    <row r="4" spans="1:16" x14ac:dyDescent="0.2">
      <c r="I4" s="86" t="s">
        <v>86</v>
      </c>
      <c r="J4" s="87" t="s">
        <v>85</v>
      </c>
    </row>
    <row r="5" spans="1:16" ht="13.5" thickBot="1" x14ac:dyDescent="0.25">
      <c r="I5" s="89" t="s">
        <v>87</v>
      </c>
      <c r="J5" s="90" t="s">
        <v>88</v>
      </c>
    </row>
    <row r="10" spans="1:16" ht="13.5" thickBot="1" x14ac:dyDescent="0.25"/>
    <row r="11" spans="1:16" ht="12.75" customHeight="1" thickBot="1" x14ac:dyDescent="0.25">
      <c r="A11" s="43" t="str">
        <f t="shared" ref="A11:A42" si="0">P11</f>
        <v>OEJV 0074 </v>
      </c>
      <c r="B11" s="5" t="str">
        <f t="shared" ref="B11:B42" si="1">IF(H11=INT(H11),"I","II")</f>
        <v>I</v>
      </c>
      <c r="C11" s="43">
        <f t="shared" ref="C11:C42" si="2">1*G11</f>
        <v>51968.494559999999</v>
      </c>
      <c r="D11" s="25" t="str">
        <f t="shared" ref="D11:D42" si="3">VLOOKUP(F11,I$1:J$5,2,FALSE)</f>
        <v>vis</v>
      </c>
      <c r="E11" s="91">
        <f>VLOOKUP(C11,Active!C$21:E$969,3,FALSE)</f>
        <v>2290.0070109668927</v>
      </c>
      <c r="F11" s="5" t="s">
        <v>87</v>
      </c>
      <c r="G11" s="25" t="str">
        <f t="shared" ref="G11:G42" si="4">MID(I11,3,LEN(I11)-3)</f>
        <v>51968.49456</v>
      </c>
      <c r="H11" s="43">
        <f t="shared" ref="H11:H42" si="5">1*K11</f>
        <v>-1857</v>
      </c>
      <c r="I11" s="92" t="s">
        <v>111</v>
      </c>
      <c r="J11" s="93" t="s">
        <v>112</v>
      </c>
      <c r="K11" s="92">
        <v>-1857</v>
      </c>
      <c r="L11" s="92" t="s">
        <v>113</v>
      </c>
      <c r="M11" s="93" t="s">
        <v>114</v>
      </c>
      <c r="N11" s="93" t="s">
        <v>115</v>
      </c>
      <c r="O11" s="94" t="s">
        <v>116</v>
      </c>
      <c r="P11" s="95" t="s">
        <v>117</v>
      </c>
    </row>
    <row r="12" spans="1:16" ht="12.75" customHeight="1" thickBot="1" x14ac:dyDescent="0.25">
      <c r="A12" s="43" t="str">
        <f t="shared" si="0"/>
        <v>OEJV 0074 </v>
      </c>
      <c r="B12" s="5" t="str">
        <f t="shared" si="1"/>
        <v>II</v>
      </c>
      <c r="C12" s="43">
        <f t="shared" si="2"/>
        <v>51968.641490000002</v>
      </c>
      <c r="D12" s="25" t="str">
        <f t="shared" si="3"/>
        <v>vis</v>
      </c>
      <c r="E12" s="91">
        <f>VLOOKUP(C12,Active!C$21:E$969,3,FALSE)</f>
        <v>2290.5201039180961</v>
      </c>
      <c r="F12" s="5" t="s">
        <v>87</v>
      </c>
      <c r="G12" s="25" t="str">
        <f t="shared" si="4"/>
        <v>51968.64149</v>
      </c>
      <c r="H12" s="43">
        <f t="shared" si="5"/>
        <v>-1856.5</v>
      </c>
      <c r="I12" s="92" t="s">
        <v>118</v>
      </c>
      <c r="J12" s="93" t="s">
        <v>119</v>
      </c>
      <c r="K12" s="92">
        <v>-1856.5</v>
      </c>
      <c r="L12" s="92" t="s">
        <v>120</v>
      </c>
      <c r="M12" s="93" t="s">
        <v>114</v>
      </c>
      <c r="N12" s="93" t="s">
        <v>115</v>
      </c>
      <c r="O12" s="94" t="s">
        <v>116</v>
      </c>
      <c r="P12" s="95" t="s">
        <v>117</v>
      </c>
    </row>
    <row r="13" spans="1:16" ht="12.75" customHeight="1" thickBot="1" x14ac:dyDescent="0.25">
      <c r="A13" s="43" t="str">
        <f t="shared" si="0"/>
        <v>OEJV 0074 </v>
      </c>
      <c r="B13" s="5" t="str">
        <f t="shared" si="1"/>
        <v>I</v>
      </c>
      <c r="C13" s="43">
        <f t="shared" si="2"/>
        <v>52001.426639999998</v>
      </c>
      <c r="D13" s="25" t="str">
        <f t="shared" si="3"/>
        <v>vis</v>
      </c>
      <c r="E13" s="91">
        <f>VLOOKUP(C13,Active!C$21:E$969,3,FALSE)</f>
        <v>2405.0088357553905</v>
      </c>
      <c r="F13" s="5" t="s">
        <v>87</v>
      </c>
      <c r="G13" s="25" t="str">
        <f t="shared" si="4"/>
        <v>52001.42664</v>
      </c>
      <c r="H13" s="43">
        <f t="shared" si="5"/>
        <v>-1742</v>
      </c>
      <c r="I13" s="92" t="s">
        <v>126</v>
      </c>
      <c r="J13" s="93" t="s">
        <v>127</v>
      </c>
      <c r="K13" s="92">
        <v>-1742</v>
      </c>
      <c r="L13" s="92" t="s">
        <v>128</v>
      </c>
      <c r="M13" s="93" t="s">
        <v>114</v>
      </c>
      <c r="N13" s="93" t="s">
        <v>115</v>
      </c>
      <c r="O13" s="94" t="s">
        <v>116</v>
      </c>
      <c r="P13" s="95" t="s">
        <v>117</v>
      </c>
    </row>
    <row r="14" spans="1:16" ht="12.75" customHeight="1" thickBot="1" x14ac:dyDescent="0.25">
      <c r="A14" s="43" t="str">
        <f t="shared" si="0"/>
        <v>OEJV 0074 </v>
      </c>
      <c r="B14" s="5" t="str">
        <f t="shared" si="1"/>
        <v>II</v>
      </c>
      <c r="C14" s="43">
        <f t="shared" si="2"/>
        <v>52001.570820000001</v>
      </c>
      <c r="D14" s="25" t="str">
        <f t="shared" si="3"/>
        <v>vis</v>
      </c>
      <c r="E14" s="91">
        <f>VLOOKUP(C14,Active!C$21:E$969,3,FALSE)</f>
        <v>2405.5123254559603</v>
      </c>
      <c r="F14" s="5" t="s">
        <v>87</v>
      </c>
      <c r="G14" s="25" t="str">
        <f t="shared" si="4"/>
        <v>52001.57082</v>
      </c>
      <c r="H14" s="43">
        <f t="shared" si="5"/>
        <v>-1741.5</v>
      </c>
      <c r="I14" s="92" t="s">
        <v>129</v>
      </c>
      <c r="J14" s="93" t="s">
        <v>130</v>
      </c>
      <c r="K14" s="92">
        <v>-1741.5</v>
      </c>
      <c r="L14" s="92" t="s">
        <v>131</v>
      </c>
      <c r="M14" s="93" t="s">
        <v>114</v>
      </c>
      <c r="N14" s="93" t="s">
        <v>115</v>
      </c>
      <c r="O14" s="94" t="s">
        <v>116</v>
      </c>
      <c r="P14" s="95" t="s">
        <v>117</v>
      </c>
    </row>
    <row r="15" spans="1:16" ht="12.75" customHeight="1" thickBot="1" x14ac:dyDescent="0.25">
      <c r="A15" s="43" t="str">
        <f t="shared" si="0"/>
        <v> BBS 129 </v>
      </c>
      <c r="B15" s="5" t="str">
        <f t="shared" si="1"/>
        <v>I</v>
      </c>
      <c r="C15" s="43">
        <f t="shared" si="2"/>
        <v>52691.5579</v>
      </c>
      <c r="D15" s="25" t="str">
        <f t="shared" si="3"/>
        <v>vis</v>
      </c>
      <c r="E15" s="91">
        <f>VLOOKUP(C15,Active!C$21:E$969,3,FALSE)</f>
        <v>4815.0100942118461</v>
      </c>
      <c r="F15" s="5" t="s">
        <v>87</v>
      </c>
      <c r="G15" s="25" t="str">
        <f t="shared" si="4"/>
        <v>52691.5579</v>
      </c>
      <c r="H15" s="43">
        <f t="shared" si="5"/>
        <v>668</v>
      </c>
      <c r="I15" s="92" t="s">
        <v>136</v>
      </c>
      <c r="J15" s="93" t="s">
        <v>137</v>
      </c>
      <c r="K15" s="92">
        <v>668</v>
      </c>
      <c r="L15" s="92" t="s">
        <v>138</v>
      </c>
      <c r="M15" s="93" t="s">
        <v>92</v>
      </c>
      <c r="N15" s="93" t="s">
        <v>93</v>
      </c>
      <c r="O15" s="94" t="s">
        <v>94</v>
      </c>
      <c r="P15" s="94" t="s">
        <v>139</v>
      </c>
    </row>
    <row r="16" spans="1:16" ht="12.75" customHeight="1" thickBot="1" x14ac:dyDescent="0.25">
      <c r="A16" s="43" t="str">
        <f t="shared" si="0"/>
        <v> BBS 130 </v>
      </c>
      <c r="B16" s="5" t="str">
        <f t="shared" si="1"/>
        <v>I</v>
      </c>
      <c r="C16" s="43">
        <f t="shared" si="2"/>
        <v>53068.407800000001</v>
      </c>
      <c r="D16" s="25" t="str">
        <f t="shared" si="3"/>
        <v>vis</v>
      </c>
      <c r="E16" s="91">
        <f>VLOOKUP(C16,Active!C$21:E$969,3,FALSE)</f>
        <v>6131.004291097217</v>
      </c>
      <c r="F16" s="5" t="s">
        <v>87</v>
      </c>
      <c r="G16" s="25" t="str">
        <f t="shared" si="4"/>
        <v>53068.4078</v>
      </c>
      <c r="H16" s="43">
        <f t="shared" si="5"/>
        <v>1984</v>
      </c>
      <c r="I16" s="92" t="s">
        <v>140</v>
      </c>
      <c r="J16" s="93" t="s">
        <v>141</v>
      </c>
      <c r="K16" s="92">
        <v>1984</v>
      </c>
      <c r="L16" s="92" t="s">
        <v>142</v>
      </c>
      <c r="M16" s="93" t="s">
        <v>92</v>
      </c>
      <c r="N16" s="93" t="s">
        <v>93</v>
      </c>
      <c r="O16" s="94" t="s">
        <v>94</v>
      </c>
      <c r="P16" s="94" t="s">
        <v>143</v>
      </c>
    </row>
    <row r="17" spans="1:16" ht="12.75" customHeight="1" thickBot="1" x14ac:dyDescent="0.25">
      <c r="A17" s="43" t="str">
        <f t="shared" si="0"/>
        <v>BAVM 172 </v>
      </c>
      <c r="B17" s="5" t="str">
        <f t="shared" si="1"/>
        <v>II</v>
      </c>
      <c r="C17" s="43">
        <f t="shared" si="2"/>
        <v>53095.467799999999</v>
      </c>
      <c r="D17" s="25" t="str">
        <f t="shared" si="3"/>
        <v>vis</v>
      </c>
      <c r="E17" s="91">
        <f>VLOOKUP(C17,Active!C$21:E$969,3,FALSE)</f>
        <v>6225.5002773445667</v>
      </c>
      <c r="F17" s="5" t="s">
        <v>87</v>
      </c>
      <c r="G17" s="25" t="str">
        <f t="shared" si="4"/>
        <v>53095.4678</v>
      </c>
      <c r="H17" s="43">
        <f t="shared" si="5"/>
        <v>2078.5</v>
      </c>
      <c r="I17" s="92" t="s">
        <v>144</v>
      </c>
      <c r="J17" s="93" t="s">
        <v>145</v>
      </c>
      <c r="K17" s="92">
        <v>2078.5</v>
      </c>
      <c r="L17" s="92" t="s">
        <v>146</v>
      </c>
      <c r="M17" s="93" t="s">
        <v>92</v>
      </c>
      <c r="N17" s="93" t="s">
        <v>115</v>
      </c>
      <c r="O17" s="94" t="s">
        <v>147</v>
      </c>
      <c r="P17" s="95" t="s">
        <v>148</v>
      </c>
    </row>
    <row r="18" spans="1:16" ht="12.75" customHeight="1" thickBot="1" x14ac:dyDescent="0.25">
      <c r="A18" s="43" t="str">
        <f t="shared" si="0"/>
        <v>BAVM 172 </v>
      </c>
      <c r="B18" s="5" t="str">
        <f t="shared" si="1"/>
        <v>I</v>
      </c>
      <c r="C18" s="43">
        <f t="shared" si="2"/>
        <v>53095.611400000002</v>
      </c>
      <c r="D18" s="25" t="str">
        <f t="shared" si="3"/>
        <v>vis</v>
      </c>
      <c r="E18" s="91">
        <f>VLOOKUP(C18,Active!C$21:E$969,3,FALSE)</f>
        <v>6226.0017416322753</v>
      </c>
      <c r="F18" s="5" t="s">
        <v>87</v>
      </c>
      <c r="G18" s="25" t="str">
        <f t="shared" si="4"/>
        <v>53095.6114</v>
      </c>
      <c r="H18" s="43">
        <f t="shared" si="5"/>
        <v>2079</v>
      </c>
      <c r="I18" s="92" t="s">
        <v>149</v>
      </c>
      <c r="J18" s="93" t="s">
        <v>150</v>
      </c>
      <c r="K18" s="92">
        <v>2079</v>
      </c>
      <c r="L18" s="92" t="s">
        <v>151</v>
      </c>
      <c r="M18" s="93" t="s">
        <v>92</v>
      </c>
      <c r="N18" s="93" t="s">
        <v>115</v>
      </c>
      <c r="O18" s="94" t="s">
        <v>147</v>
      </c>
      <c r="P18" s="95" t="s">
        <v>148</v>
      </c>
    </row>
    <row r="19" spans="1:16" ht="12.75" customHeight="1" thickBot="1" x14ac:dyDescent="0.25">
      <c r="A19" s="43" t="str">
        <f t="shared" si="0"/>
        <v>OEJV 0003 </v>
      </c>
      <c r="B19" s="5" t="str">
        <f t="shared" si="1"/>
        <v>II</v>
      </c>
      <c r="C19" s="43">
        <f t="shared" si="2"/>
        <v>53375.525999999998</v>
      </c>
      <c r="D19" s="25" t="str">
        <f t="shared" si="3"/>
        <v>vis</v>
      </c>
      <c r="E19" s="91">
        <f>VLOOKUP(C19,Active!C$21:E$969,3,FALSE)</f>
        <v>7203.4890362381229</v>
      </c>
      <c r="F19" s="5" t="s">
        <v>87</v>
      </c>
      <c r="G19" s="25" t="str">
        <f t="shared" si="4"/>
        <v>53375.526</v>
      </c>
      <c r="H19" s="43">
        <f t="shared" si="5"/>
        <v>3056.5</v>
      </c>
      <c r="I19" s="92" t="s">
        <v>152</v>
      </c>
      <c r="J19" s="93" t="s">
        <v>153</v>
      </c>
      <c r="K19" s="92">
        <v>3056.5</v>
      </c>
      <c r="L19" s="92" t="s">
        <v>154</v>
      </c>
      <c r="M19" s="93" t="s">
        <v>155</v>
      </c>
      <c r="N19" s="93"/>
      <c r="O19" s="94" t="s">
        <v>156</v>
      </c>
      <c r="P19" s="95" t="s">
        <v>157</v>
      </c>
    </row>
    <row r="20" spans="1:16" ht="12.75" customHeight="1" thickBot="1" x14ac:dyDescent="0.25">
      <c r="A20" s="43" t="str">
        <f t="shared" si="0"/>
        <v>BAVM 178 </v>
      </c>
      <c r="B20" s="5" t="str">
        <f t="shared" si="1"/>
        <v>I</v>
      </c>
      <c r="C20" s="43">
        <f t="shared" si="2"/>
        <v>53450.411999999997</v>
      </c>
      <c r="D20" s="25" t="str">
        <f t="shared" si="3"/>
        <v>vis</v>
      </c>
      <c r="E20" s="91">
        <f>VLOOKUP(C20,Active!C$21:E$969,3,FALSE)</f>
        <v>7464.9977733452733</v>
      </c>
      <c r="F20" s="5" t="s">
        <v>87</v>
      </c>
      <c r="G20" s="25" t="str">
        <f t="shared" si="4"/>
        <v>53450.4120</v>
      </c>
      <c r="H20" s="43">
        <f t="shared" si="5"/>
        <v>3318</v>
      </c>
      <c r="I20" s="92" t="s">
        <v>163</v>
      </c>
      <c r="J20" s="93" t="s">
        <v>164</v>
      </c>
      <c r="K20" s="92">
        <v>3318</v>
      </c>
      <c r="L20" s="92" t="s">
        <v>165</v>
      </c>
      <c r="M20" s="93" t="s">
        <v>114</v>
      </c>
      <c r="N20" s="93" t="s">
        <v>166</v>
      </c>
      <c r="O20" s="94" t="s">
        <v>167</v>
      </c>
      <c r="P20" s="95" t="s">
        <v>168</v>
      </c>
    </row>
    <row r="21" spans="1:16" ht="12.75" customHeight="1" thickBot="1" x14ac:dyDescent="0.25">
      <c r="A21" s="43" t="str">
        <f t="shared" si="0"/>
        <v>BAVM 173 </v>
      </c>
      <c r="B21" s="5" t="str">
        <f t="shared" si="1"/>
        <v>I</v>
      </c>
      <c r="C21" s="43">
        <f t="shared" si="2"/>
        <v>53462.439599999998</v>
      </c>
      <c r="D21" s="25" t="str">
        <f t="shared" si="3"/>
        <v>vis</v>
      </c>
      <c r="E21" s="91">
        <f>VLOOKUP(C21,Active!C$21:E$969,3,FALSE)</f>
        <v>7506.9992487402778</v>
      </c>
      <c r="F21" s="5" t="s">
        <v>87</v>
      </c>
      <c r="G21" s="25" t="str">
        <f t="shared" si="4"/>
        <v>53462.4396</v>
      </c>
      <c r="H21" s="43">
        <f t="shared" si="5"/>
        <v>3360</v>
      </c>
      <c r="I21" s="92" t="s">
        <v>169</v>
      </c>
      <c r="J21" s="93" t="s">
        <v>170</v>
      </c>
      <c r="K21" s="92" t="s">
        <v>171</v>
      </c>
      <c r="L21" s="92" t="s">
        <v>172</v>
      </c>
      <c r="M21" s="93" t="s">
        <v>92</v>
      </c>
      <c r="N21" s="93" t="s">
        <v>166</v>
      </c>
      <c r="O21" s="94" t="s">
        <v>147</v>
      </c>
      <c r="P21" s="95" t="s">
        <v>173</v>
      </c>
    </row>
    <row r="22" spans="1:16" ht="12.75" customHeight="1" thickBot="1" x14ac:dyDescent="0.25">
      <c r="A22" s="43" t="str">
        <f t="shared" si="0"/>
        <v>BAVM 173 </v>
      </c>
      <c r="B22" s="5" t="str">
        <f t="shared" si="1"/>
        <v>II</v>
      </c>
      <c r="C22" s="43">
        <f t="shared" si="2"/>
        <v>53462.582000000002</v>
      </c>
      <c r="D22" s="25" t="str">
        <f t="shared" si="3"/>
        <v>vis</v>
      </c>
      <c r="E22" s="91">
        <f>VLOOKUP(C22,Active!C$21:E$969,3,FALSE)</f>
        <v>7507.4965225186234</v>
      </c>
      <c r="F22" s="5" t="s">
        <v>87</v>
      </c>
      <c r="G22" s="25" t="str">
        <f t="shared" si="4"/>
        <v>53462.5820</v>
      </c>
      <c r="H22" s="43">
        <f t="shared" si="5"/>
        <v>3360.5</v>
      </c>
      <c r="I22" s="92" t="s">
        <v>174</v>
      </c>
      <c r="J22" s="93" t="s">
        <v>175</v>
      </c>
      <c r="K22" s="92" t="s">
        <v>176</v>
      </c>
      <c r="L22" s="92" t="s">
        <v>177</v>
      </c>
      <c r="M22" s="93" t="s">
        <v>92</v>
      </c>
      <c r="N22" s="93" t="s">
        <v>166</v>
      </c>
      <c r="O22" s="94" t="s">
        <v>147</v>
      </c>
      <c r="P22" s="95" t="s">
        <v>173</v>
      </c>
    </row>
    <row r="23" spans="1:16" ht="12.75" customHeight="1" thickBot="1" x14ac:dyDescent="0.25">
      <c r="A23" s="43" t="str">
        <f t="shared" si="0"/>
        <v>IBVS 5653 </v>
      </c>
      <c r="B23" s="5" t="str">
        <f t="shared" si="1"/>
        <v>I</v>
      </c>
      <c r="C23" s="43">
        <f t="shared" si="2"/>
        <v>53464.444000000003</v>
      </c>
      <c r="D23" s="25" t="str">
        <f t="shared" si="3"/>
        <v>vis</v>
      </c>
      <c r="E23" s="91">
        <f>VLOOKUP(C23,Active!C$21:E$969,3,FALSE)</f>
        <v>7513.9987962212354</v>
      </c>
      <c r="F23" s="5" t="s">
        <v>87</v>
      </c>
      <c r="G23" s="25" t="str">
        <f t="shared" si="4"/>
        <v>53464.444</v>
      </c>
      <c r="H23" s="43">
        <f t="shared" si="5"/>
        <v>3367</v>
      </c>
      <c r="I23" s="92" t="s">
        <v>178</v>
      </c>
      <c r="J23" s="93" t="s">
        <v>179</v>
      </c>
      <c r="K23" s="92" t="s">
        <v>180</v>
      </c>
      <c r="L23" s="92" t="s">
        <v>181</v>
      </c>
      <c r="M23" s="93" t="s">
        <v>92</v>
      </c>
      <c r="N23" s="93" t="s">
        <v>93</v>
      </c>
      <c r="O23" s="94" t="s">
        <v>94</v>
      </c>
      <c r="P23" s="95" t="s">
        <v>182</v>
      </c>
    </row>
    <row r="24" spans="1:16" ht="12.75" customHeight="1" thickBot="1" x14ac:dyDescent="0.25">
      <c r="A24" s="43" t="str">
        <f t="shared" si="0"/>
        <v>BAVM 173 </v>
      </c>
      <c r="B24" s="5" t="str">
        <f t="shared" si="1"/>
        <v>I</v>
      </c>
      <c r="C24" s="43">
        <f t="shared" si="2"/>
        <v>53476.469499999999</v>
      </c>
      <c r="D24" s="25" t="str">
        <f t="shared" si="3"/>
        <v>vis</v>
      </c>
      <c r="E24" s="91">
        <f>VLOOKUP(C24,Active!C$21:E$969,3,FALSE)</f>
        <v>7555.9929382248283</v>
      </c>
      <c r="F24" s="5" t="s">
        <v>87</v>
      </c>
      <c r="G24" s="25" t="str">
        <f t="shared" si="4"/>
        <v>53476.4695</v>
      </c>
      <c r="H24" s="43">
        <f t="shared" si="5"/>
        <v>3409</v>
      </c>
      <c r="I24" s="92" t="s">
        <v>183</v>
      </c>
      <c r="J24" s="93" t="s">
        <v>184</v>
      </c>
      <c r="K24" s="92" t="s">
        <v>185</v>
      </c>
      <c r="L24" s="92" t="s">
        <v>151</v>
      </c>
      <c r="M24" s="93" t="s">
        <v>92</v>
      </c>
      <c r="N24" s="93" t="s">
        <v>166</v>
      </c>
      <c r="O24" s="94" t="s">
        <v>147</v>
      </c>
      <c r="P24" s="95" t="s">
        <v>173</v>
      </c>
    </row>
    <row r="25" spans="1:16" ht="12.75" customHeight="1" thickBot="1" x14ac:dyDescent="0.25">
      <c r="A25" s="43" t="str">
        <f t="shared" si="0"/>
        <v>IBVS 5713 </v>
      </c>
      <c r="B25" s="5" t="str">
        <f t="shared" si="1"/>
        <v>II</v>
      </c>
      <c r="C25" s="43">
        <f t="shared" si="2"/>
        <v>53788.460899999998</v>
      </c>
      <c r="D25" s="25" t="str">
        <f t="shared" si="3"/>
        <v>vis</v>
      </c>
      <c r="E25" s="91">
        <f>VLOOKUP(C25,Active!C$21:E$969,3,FALSE)</f>
        <v>8645.4953419090016</v>
      </c>
      <c r="F25" s="5" t="s">
        <v>87</v>
      </c>
      <c r="G25" s="25" t="str">
        <f t="shared" si="4"/>
        <v>53788.4609</v>
      </c>
      <c r="H25" s="43">
        <f t="shared" si="5"/>
        <v>4498.5</v>
      </c>
      <c r="I25" s="92" t="s">
        <v>186</v>
      </c>
      <c r="J25" s="93" t="s">
        <v>187</v>
      </c>
      <c r="K25" s="92" t="s">
        <v>188</v>
      </c>
      <c r="L25" s="92" t="s">
        <v>189</v>
      </c>
      <c r="M25" s="93" t="s">
        <v>92</v>
      </c>
      <c r="N25" s="93" t="s">
        <v>93</v>
      </c>
      <c r="O25" s="94" t="s">
        <v>94</v>
      </c>
      <c r="P25" s="95" t="s">
        <v>190</v>
      </c>
    </row>
    <row r="26" spans="1:16" ht="12.75" customHeight="1" thickBot="1" x14ac:dyDescent="0.25">
      <c r="A26" s="43" t="str">
        <f t="shared" si="0"/>
        <v>BAVM 178 </v>
      </c>
      <c r="B26" s="5" t="str">
        <f t="shared" si="1"/>
        <v>I</v>
      </c>
      <c r="C26" s="43">
        <f t="shared" si="2"/>
        <v>53863.344400000002</v>
      </c>
      <c r="D26" s="25" t="str">
        <f t="shared" si="3"/>
        <v>vis</v>
      </c>
      <c r="E26" s="91">
        <f>VLOOKUP(C26,Active!C$21:E$969,3,FALSE)</f>
        <v>8906.9953487883195</v>
      </c>
      <c r="F26" s="5" t="s">
        <v>87</v>
      </c>
      <c r="G26" s="25" t="str">
        <f t="shared" si="4"/>
        <v>53863.3444</v>
      </c>
      <c r="H26" s="43">
        <f t="shared" si="5"/>
        <v>4760</v>
      </c>
      <c r="I26" s="92" t="s">
        <v>198</v>
      </c>
      <c r="J26" s="93" t="s">
        <v>199</v>
      </c>
      <c r="K26" s="92" t="s">
        <v>200</v>
      </c>
      <c r="L26" s="92" t="s">
        <v>201</v>
      </c>
      <c r="M26" s="93" t="s">
        <v>114</v>
      </c>
      <c r="N26" s="93" t="s">
        <v>166</v>
      </c>
      <c r="O26" s="94" t="s">
        <v>202</v>
      </c>
      <c r="P26" s="95" t="s">
        <v>168</v>
      </c>
    </row>
    <row r="27" spans="1:16" ht="12.75" customHeight="1" thickBot="1" x14ac:dyDescent="0.25">
      <c r="A27" s="43" t="str">
        <f t="shared" si="0"/>
        <v>BAVM 178 </v>
      </c>
      <c r="B27" s="5" t="str">
        <f t="shared" si="1"/>
        <v>II</v>
      </c>
      <c r="C27" s="43">
        <f t="shared" si="2"/>
        <v>53863.487399999998</v>
      </c>
      <c r="D27" s="25" t="str">
        <f t="shared" si="3"/>
        <v>vis</v>
      </c>
      <c r="E27" s="91">
        <f>VLOOKUP(C27,Active!C$21:E$969,3,FALSE)</f>
        <v>8907.4947178213206</v>
      </c>
      <c r="F27" s="5" t="s">
        <v>87</v>
      </c>
      <c r="G27" s="25" t="str">
        <f t="shared" si="4"/>
        <v>53863.4874</v>
      </c>
      <c r="H27" s="43">
        <f t="shared" si="5"/>
        <v>4760.5</v>
      </c>
      <c r="I27" s="92" t="s">
        <v>203</v>
      </c>
      <c r="J27" s="93" t="s">
        <v>204</v>
      </c>
      <c r="K27" s="92" t="s">
        <v>205</v>
      </c>
      <c r="L27" s="92" t="s">
        <v>206</v>
      </c>
      <c r="M27" s="93" t="s">
        <v>114</v>
      </c>
      <c r="N27" s="93" t="s">
        <v>166</v>
      </c>
      <c r="O27" s="94" t="s">
        <v>202</v>
      </c>
      <c r="P27" s="95" t="s">
        <v>168</v>
      </c>
    </row>
    <row r="28" spans="1:16" ht="12.75" customHeight="1" thickBot="1" x14ac:dyDescent="0.25">
      <c r="A28" s="43" t="str">
        <f t="shared" si="0"/>
        <v>BAVM 186 </v>
      </c>
      <c r="B28" s="5" t="str">
        <f t="shared" si="1"/>
        <v>I</v>
      </c>
      <c r="C28" s="43">
        <f t="shared" si="2"/>
        <v>54154.576099999998</v>
      </c>
      <c r="D28" s="25" t="str">
        <f t="shared" si="3"/>
        <v>vis</v>
      </c>
      <c r="E28" s="91">
        <f>VLOOKUP(C28,Active!C$21:E$969,3,FALSE)</f>
        <v>9924.0029880342245</v>
      </c>
      <c r="F28" s="5" t="s">
        <v>87</v>
      </c>
      <c r="G28" s="25" t="str">
        <f t="shared" si="4"/>
        <v>54154.5761</v>
      </c>
      <c r="H28" s="43">
        <f t="shared" si="5"/>
        <v>5777</v>
      </c>
      <c r="I28" s="92" t="s">
        <v>207</v>
      </c>
      <c r="J28" s="93" t="s">
        <v>208</v>
      </c>
      <c r="K28" s="92" t="s">
        <v>209</v>
      </c>
      <c r="L28" s="92" t="s">
        <v>210</v>
      </c>
      <c r="M28" s="93" t="s">
        <v>114</v>
      </c>
      <c r="N28" s="93" t="s">
        <v>166</v>
      </c>
      <c r="O28" s="94" t="s">
        <v>147</v>
      </c>
      <c r="P28" s="95" t="s">
        <v>211</v>
      </c>
    </row>
    <row r="29" spans="1:16" ht="12.75" customHeight="1" thickBot="1" x14ac:dyDescent="0.25">
      <c r="A29" s="43" t="str">
        <f t="shared" si="0"/>
        <v> BBS 133 (=IBVS 5781) </v>
      </c>
      <c r="B29" s="5" t="str">
        <f t="shared" si="1"/>
        <v>II</v>
      </c>
      <c r="C29" s="43">
        <f t="shared" si="2"/>
        <v>54170.466399999998</v>
      </c>
      <c r="D29" s="25" t="str">
        <f t="shared" si="3"/>
        <v>vis</v>
      </c>
      <c r="E29" s="91">
        <f>VLOOKUP(C29,Active!C$21:E$969,3,FALSE)</f>
        <v>9979.4933638755519</v>
      </c>
      <c r="F29" s="5" t="s">
        <v>87</v>
      </c>
      <c r="G29" s="25" t="str">
        <f t="shared" si="4"/>
        <v>54170.4664</v>
      </c>
      <c r="H29" s="43">
        <f t="shared" si="5"/>
        <v>5832.5</v>
      </c>
      <c r="I29" s="92" t="s">
        <v>212</v>
      </c>
      <c r="J29" s="93" t="s">
        <v>213</v>
      </c>
      <c r="K29" s="92" t="s">
        <v>214</v>
      </c>
      <c r="L29" s="92" t="s">
        <v>215</v>
      </c>
      <c r="M29" s="93" t="s">
        <v>114</v>
      </c>
      <c r="N29" s="93" t="s">
        <v>115</v>
      </c>
      <c r="O29" s="94" t="s">
        <v>94</v>
      </c>
      <c r="P29" s="94" t="s">
        <v>216</v>
      </c>
    </row>
    <row r="30" spans="1:16" ht="12.75" customHeight="1" thickBot="1" x14ac:dyDescent="0.25">
      <c r="A30" s="43" t="str">
        <f t="shared" si="0"/>
        <v>OEJV 0074 </v>
      </c>
      <c r="B30" s="5" t="str">
        <f t="shared" si="1"/>
        <v>I</v>
      </c>
      <c r="C30" s="43">
        <f t="shared" si="2"/>
        <v>54170.611980000001</v>
      </c>
      <c r="D30" s="25" t="str">
        <f t="shared" si="3"/>
        <v>vis</v>
      </c>
      <c r="E30" s="91">
        <f>VLOOKUP(C30,Active!C$21:E$969,3,FALSE)</f>
        <v>9980.0017425037204</v>
      </c>
      <c r="F30" s="5" t="s">
        <v>87</v>
      </c>
      <c r="G30" s="25" t="str">
        <f t="shared" si="4"/>
        <v>54170.61198</v>
      </c>
      <c r="H30" s="43">
        <f t="shared" si="5"/>
        <v>5833</v>
      </c>
      <c r="I30" s="92" t="s">
        <v>217</v>
      </c>
      <c r="J30" s="93" t="s">
        <v>218</v>
      </c>
      <c r="K30" s="92" t="s">
        <v>219</v>
      </c>
      <c r="L30" s="92" t="s">
        <v>220</v>
      </c>
      <c r="M30" s="93" t="s">
        <v>114</v>
      </c>
      <c r="N30" s="93" t="s">
        <v>195</v>
      </c>
      <c r="O30" s="94" t="s">
        <v>221</v>
      </c>
      <c r="P30" s="95" t="s">
        <v>117</v>
      </c>
    </row>
    <row r="31" spans="1:16" ht="12.75" customHeight="1" thickBot="1" x14ac:dyDescent="0.25">
      <c r="A31" s="43" t="str">
        <f t="shared" si="0"/>
        <v>OEJV 0074 </v>
      </c>
      <c r="B31" s="5" t="str">
        <f t="shared" si="1"/>
        <v>I</v>
      </c>
      <c r="C31" s="43">
        <f t="shared" si="2"/>
        <v>54170.612439999997</v>
      </c>
      <c r="D31" s="25" t="str">
        <f t="shared" si="3"/>
        <v>vis</v>
      </c>
      <c r="E31" s="91">
        <f>VLOOKUP(C31,Active!C$21:E$969,3,FALSE)</f>
        <v>9980.00334886563</v>
      </c>
      <c r="F31" s="5" t="s">
        <v>87</v>
      </c>
      <c r="G31" s="25" t="str">
        <f t="shared" si="4"/>
        <v>54170.61244</v>
      </c>
      <c r="H31" s="43">
        <f t="shared" si="5"/>
        <v>5833</v>
      </c>
      <c r="I31" s="92" t="s">
        <v>222</v>
      </c>
      <c r="J31" s="93" t="s">
        <v>218</v>
      </c>
      <c r="K31" s="92" t="s">
        <v>219</v>
      </c>
      <c r="L31" s="92" t="s">
        <v>223</v>
      </c>
      <c r="M31" s="93" t="s">
        <v>114</v>
      </c>
      <c r="N31" s="93" t="s">
        <v>195</v>
      </c>
      <c r="O31" s="94" t="s">
        <v>221</v>
      </c>
      <c r="P31" s="95" t="s">
        <v>117</v>
      </c>
    </row>
    <row r="32" spans="1:16" ht="12.75" customHeight="1" thickBot="1" x14ac:dyDescent="0.25">
      <c r="A32" s="43" t="str">
        <f t="shared" si="0"/>
        <v>BAVM 186 </v>
      </c>
      <c r="B32" s="5" t="str">
        <f t="shared" si="1"/>
        <v>II</v>
      </c>
      <c r="C32" s="43">
        <f t="shared" si="2"/>
        <v>54174.477299999999</v>
      </c>
      <c r="D32" s="25" t="str">
        <f t="shared" si="3"/>
        <v>vis</v>
      </c>
      <c r="E32" s="91">
        <f>VLOOKUP(C32,Active!C$21:E$969,3,FALSE)</f>
        <v>9993.4997922288276</v>
      </c>
      <c r="F32" s="5" t="s">
        <v>87</v>
      </c>
      <c r="G32" s="25" t="str">
        <f t="shared" si="4"/>
        <v>54174.4773</v>
      </c>
      <c r="H32" s="43">
        <f t="shared" si="5"/>
        <v>5846.5</v>
      </c>
      <c r="I32" s="92" t="s">
        <v>224</v>
      </c>
      <c r="J32" s="93" t="s">
        <v>225</v>
      </c>
      <c r="K32" s="92" t="s">
        <v>226</v>
      </c>
      <c r="L32" s="92" t="s">
        <v>227</v>
      </c>
      <c r="M32" s="93" t="s">
        <v>114</v>
      </c>
      <c r="N32" s="93" t="s">
        <v>166</v>
      </c>
      <c r="O32" s="94" t="s">
        <v>147</v>
      </c>
      <c r="P32" s="95" t="s">
        <v>211</v>
      </c>
    </row>
    <row r="33" spans="1:16" ht="12.75" customHeight="1" thickBot="1" x14ac:dyDescent="0.25">
      <c r="A33" s="43" t="str">
        <f t="shared" si="0"/>
        <v>BAVM 186 </v>
      </c>
      <c r="B33" s="5" t="str">
        <f t="shared" si="1"/>
        <v>I</v>
      </c>
      <c r="C33" s="43">
        <f t="shared" si="2"/>
        <v>54174.620499999997</v>
      </c>
      <c r="D33" s="25" t="str">
        <f t="shared" si="3"/>
        <v>vis</v>
      </c>
      <c r="E33" s="91">
        <f>VLOOKUP(C33,Active!C$21:E$969,3,FALSE)</f>
        <v>9993.9998596800651</v>
      </c>
      <c r="F33" s="5" t="s">
        <v>87</v>
      </c>
      <c r="G33" s="25" t="str">
        <f t="shared" si="4"/>
        <v>54174.6205</v>
      </c>
      <c r="H33" s="43">
        <f t="shared" si="5"/>
        <v>5847</v>
      </c>
      <c r="I33" s="92" t="s">
        <v>228</v>
      </c>
      <c r="J33" s="93" t="s">
        <v>229</v>
      </c>
      <c r="K33" s="92" t="s">
        <v>230</v>
      </c>
      <c r="L33" s="92" t="s">
        <v>227</v>
      </c>
      <c r="M33" s="93" t="s">
        <v>114</v>
      </c>
      <c r="N33" s="93" t="s">
        <v>166</v>
      </c>
      <c r="O33" s="94" t="s">
        <v>147</v>
      </c>
      <c r="P33" s="95" t="s">
        <v>211</v>
      </c>
    </row>
    <row r="34" spans="1:16" ht="12.75" customHeight="1" thickBot="1" x14ac:dyDescent="0.25">
      <c r="A34" s="43" t="str">
        <f t="shared" si="0"/>
        <v>BAVM 201 </v>
      </c>
      <c r="B34" s="5" t="str">
        <f t="shared" si="1"/>
        <v>II</v>
      </c>
      <c r="C34" s="43">
        <f t="shared" si="2"/>
        <v>54185.359700000001</v>
      </c>
      <c r="D34" s="25" t="str">
        <f t="shared" si="3"/>
        <v>vis</v>
      </c>
      <c r="E34" s="91">
        <f>VLOOKUP(C34,Active!C$21:E$969,3,FALSE)</f>
        <v>10031.502124850351</v>
      </c>
      <c r="F34" s="5" t="s">
        <v>87</v>
      </c>
      <c r="G34" s="25" t="str">
        <f t="shared" si="4"/>
        <v>54185.3597</v>
      </c>
      <c r="H34" s="43">
        <f t="shared" si="5"/>
        <v>5884.5</v>
      </c>
      <c r="I34" s="92" t="s">
        <v>231</v>
      </c>
      <c r="J34" s="93" t="s">
        <v>232</v>
      </c>
      <c r="K34" s="92" t="s">
        <v>233</v>
      </c>
      <c r="L34" s="92" t="s">
        <v>234</v>
      </c>
      <c r="M34" s="93" t="s">
        <v>114</v>
      </c>
      <c r="N34" s="93" t="s">
        <v>166</v>
      </c>
      <c r="O34" s="94" t="s">
        <v>235</v>
      </c>
      <c r="P34" s="95" t="s">
        <v>236</v>
      </c>
    </row>
    <row r="35" spans="1:16" ht="12.75" customHeight="1" thickBot="1" x14ac:dyDescent="0.25">
      <c r="A35" s="43" t="str">
        <f t="shared" si="0"/>
        <v> BBS 133 (=IBVS 5781) </v>
      </c>
      <c r="B35" s="5" t="str">
        <f t="shared" si="1"/>
        <v>I</v>
      </c>
      <c r="C35" s="43">
        <f t="shared" si="2"/>
        <v>54200.395299999996</v>
      </c>
      <c r="D35" s="25" t="str">
        <f t="shared" si="3"/>
        <v>vis</v>
      </c>
      <c r="E35" s="91">
        <f>VLOOKUP(C35,Active!C$21:E$969,3,FALSE)</f>
        <v>10084.007810394342</v>
      </c>
      <c r="F35" s="5" t="s">
        <v>87</v>
      </c>
      <c r="G35" s="25" t="str">
        <f t="shared" si="4"/>
        <v>54200.3953</v>
      </c>
      <c r="H35" s="43">
        <f t="shared" si="5"/>
        <v>5937</v>
      </c>
      <c r="I35" s="92" t="s">
        <v>237</v>
      </c>
      <c r="J35" s="93" t="s">
        <v>238</v>
      </c>
      <c r="K35" s="92" t="s">
        <v>239</v>
      </c>
      <c r="L35" s="92" t="s">
        <v>240</v>
      </c>
      <c r="M35" s="93" t="s">
        <v>114</v>
      </c>
      <c r="N35" s="93" t="s">
        <v>87</v>
      </c>
      <c r="O35" s="94" t="s">
        <v>241</v>
      </c>
      <c r="P35" s="94" t="s">
        <v>216</v>
      </c>
    </row>
    <row r="36" spans="1:16" ht="12.75" customHeight="1" thickBot="1" x14ac:dyDescent="0.25">
      <c r="A36" s="43" t="str">
        <f t="shared" si="0"/>
        <v>IBVS 5837 </v>
      </c>
      <c r="B36" s="5" t="str">
        <f t="shared" si="1"/>
        <v>I</v>
      </c>
      <c r="C36" s="43">
        <f t="shared" si="2"/>
        <v>54564.3606</v>
      </c>
      <c r="D36" s="25" t="str">
        <f t="shared" si="3"/>
        <v>vis</v>
      </c>
      <c r="E36" s="91">
        <f>VLOOKUP(C36,Active!C$21:E$969,3,FALSE)</f>
        <v>11355.007809777773</v>
      </c>
      <c r="F36" s="5" t="s">
        <v>87</v>
      </c>
      <c r="G36" s="25" t="str">
        <f t="shared" si="4"/>
        <v>54564.3606</v>
      </c>
      <c r="H36" s="43">
        <f t="shared" si="5"/>
        <v>7208</v>
      </c>
      <c r="I36" s="92" t="s">
        <v>242</v>
      </c>
      <c r="J36" s="93" t="s">
        <v>243</v>
      </c>
      <c r="K36" s="92" t="s">
        <v>244</v>
      </c>
      <c r="L36" s="92" t="s">
        <v>245</v>
      </c>
      <c r="M36" s="93" t="s">
        <v>114</v>
      </c>
      <c r="N36" s="93" t="s">
        <v>79</v>
      </c>
      <c r="O36" s="94" t="s">
        <v>94</v>
      </c>
      <c r="P36" s="95" t="s">
        <v>246</v>
      </c>
    </row>
    <row r="37" spans="1:16" ht="12.75" customHeight="1" thickBot="1" x14ac:dyDescent="0.25">
      <c r="A37" s="43" t="str">
        <f t="shared" si="0"/>
        <v>BAVM 201 </v>
      </c>
      <c r="B37" s="5" t="str">
        <f t="shared" si="1"/>
        <v>I</v>
      </c>
      <c r="C37" s="43">
        <f t="shared" si="2"/>
        <v>54594.426800000001</v>
      </c>
      <c r="D37" s="25" t="str">
        <f t="shared" si="3"/>
        <v>vis</v>
      </c>
      <c r="E37" s="91">
        <f>VLOOKUP(C37,Active!C$21:E$969,3,FALSE)</f>
        <v>11460.001720410086</v>
      </c>
      <c r="F37" s="5" t="s">
        <v>87</v>
      </c>
      <c r="G37" s="25" t="str">
        <f t="shared" si="4"/>
        <v>54594.4268</v>
      </c>
      <c r="H37" s="43">
        <f t="shared" si="5"/>
        <v>7313</v>
      </c>
      <c r="I37" s="92" t="s">
        <v>247</v>
      </c>
      <c r="J37" s="93" t="s">
        <v>248</v>
      </c>
      <c r="K37" s="92" t="s">
        <v>249</v>
      </c>
      <c r="L37" s="92" t="s">
        <v>250</v>
      </c>
      <c r="M37" s="93" t="s">
        <v>114</v>
      </c>
      <c r="N37" s="93" t="s">
        <v>115</v>
      </c>
      <c r="O37" s="94" t="s">
        <v>251</v>
      </c>
      <c r="P37" s="95" t="s">
        <v>236</v>
      </c>
    </row>
    <row r="38" spans="1:16" ht="12.75" customHeight="1" thickBot="1" x14ac:dyDescent="0.25">
      <c r="A38" s="43" t="str">
        <f t="shared" si="0"/>
        <v>IBVS 5894 </v>
      </c>
      <c r="B38" s="5" t="str">
        <f t="shared" si="1"/>
        <v>I</v>
      </c>
      <c r="C38" s="43">
        <f t="shared" si="2"/>
        <v>54865.894500000002</v>
      </c>
      <c r="D38" s="25" t="str">
        <f t="shared" si="3"/>
        <v>vis</v>
      </c>
      <c r="E38" s="91">
        <f>VLOOKUP(C38,Active!C$21:E$969,3,FALSE)</f>
        <v>12407.991670365809</v>
      </c>
      <c r="F38" s="5" t="s">
        <v>87</v>
      </c>
      <c r="G38" s="25" t="str">
        <f t="shared" si="4"/>
        <v>54865.8945</v>
      </c>
      <c r="H38" s="43">
        <f t="shared" si="5"/>
        <v>8261</v>
      </c>
      <c r="I38" s="92" t="s">
        <v>252</v>
      </c>
      <c r="J38" s="93" t="s">
        <v>253</v>
      </c>
      <c r="K38" s="92" t="s">
        <v>254</v>
      </c>
      <c r="L38" s="92" t="s">
        <v>255</v>
      </c>
      <c r="M38" s="93" t="s">
        <v>114</v>
      </c>
      <c r="N38" s="93" t="s">
        <v>87</v>
      </c>
      <c r="O38" s="94" t="s">
        <v>241</v>
      </c>
      <c r="P38" s="95" t="s">
        <v>256</v>
      </c>
    </row>
    <row r="39" spans="1:16" ht="12.75" customHeight="1" thickBot="1" x14ac:dyDescent="0.25">
      <c r="A39" s="43" t="str">
        <f t="shared" si="0"/>
        <v>BAVM 209 </v>
      </c>
      <c r="B39" s="5" t="str">
        <f t="shared" si="1"/>
        <v>I</v>
      </c>
      <c r="C39" s="43">
        <f t="shared" si="2"/>
        <v>54933.478300000002</v>
      </c>
      <c r="D39" s="25" t="str">
        <f t="shared" si="3"/>
        <v>vis</v>
      </c>
      <c r="E39" s="91">
        <f>VLOOKUP(C39,Active!C$21:E$969,3,FALSE)</f>
        <v>12644.00045955074</v>
      </c>
      <c r="F39" s="5" t="s">
        <v>87</v>
      </c>
      <c r="G39" s="25" t="str">
        <f t="shared" si="4"/>
        <v>54933.4783</v>
      </c>
      <c r="H39" s="43">
        <f t="shared" si="5"/>
        <v>8497</v>
      </c>
      <c r="I39" s="92" t="s">
        <v>257</v>
      </c>
      <c r="J39" s="93" t="s">
        <v>258</v>
      </c>
      <c r="K39" s="92" t="s">
        <v>259</v>
      </c>
      <c r="L39" s="92" t="s">
        <v>260</v>
      </c>
      <c r="M39" s="93" t="s">
        <v>114</v>
      </c>
      <c r="N39" s="93" t="s">
        <v>166</v>
      </c>
      <c r="O39" s="94" t="s">
        <v>147</v>
      </c>
      <c r="P39" s="95" t="s">
        <v>261</v>
      </c>
    </row>
    <row r="40" spans="1:16" ht="12.75" customHeight="1" thickBot="1" x14ac:dyDescent="0.25">
      <c r="A40" s="43" t="str">
        <f t="shared" si="0"/>
        <v>BAVM 209 </v>
      </c>
      <c r="B40" s="5" t="str">
        <f t="shared" si="1"/>
        <v>II</v>
      </c>
      <c r="C40" s="43">
        <f t="shared" si="2"/>
        <v>54933.621500000001</v>
      </c>
      <c r="D40" s="25" t="str">
        <f t="shared" si="3"/>
        <v>vis</v>
      </c>
      <c r="E40" s="91">
        <f>VLOOKUP(C40,Active!C$21:E$969,3,FALSE)</f>
        <v>12644.500527001977</v>
      </c>
      <c r="F40" s="5" t="s">
        <v>87</v>
      </c>
      <c r="G40" s="25" t="str">
        <f t="shared" si="4"/>
        <v>54933.6215</v>
      </c>
      <c r="H40" s="43">
        <f t="shared" si="5"/>
        <v>8497.5</v>
      </c>
      <c r="I40" s="92" t="s">
        <v>262</v>
      </c>
      <c r="J40" s="93" t="s">
        <v>263</v>
      </c>
      <c r="K40" s="92" t="s">
        <v>264</v>
      </c>
      <c r="L40" s="92" t="s">
        <v>260</v>
      </c>
      <c r="M40" s="93" t="s">
        <v>114</v>
      </c>
      <c r="N40" s="93" t="s">
        <v>166</v>
      </c>
      <c r="O40" s="94" t="s">
        <v>147</v>
      </c>
      <c r="P40" s="95" t="s">
        <v>261</v>
      </c>
    </row>
    <row r="41" spans="1:16" ht="12.75" customHeight="1" thickBot="1" x14ac:dyDescent="0.25">
      <c r="A41" s="43" t="str">
        <f t="shared" si="0"/>
        <v>BAVM 209 </v>
      </c>
      <c r="B41" s="5" t="str">
        <f t="shared" si="1"/>
        <v>I</v>
      </c>
      <c r="C41" s="43">
        <f t="shared" si="2"/>
        <v>54937.486700000001</v>
      </c>
      <c r="D41" s="25" t="str">
        <f t="shared" si="3"/>
        <v>vis</v>
      </c>
      <c r="E41" s="91">
        <f>VLOOKUP(C41,Active!C$21:E$969,3,FALSE)</f>
        <v>12657.998157676157</v>
      </c>
      <c r="F41" s="5" t="s">
        <v>87</v>
      </c>
      <c r="G41" s="25" t="str">
        <f t="shared" si="4"/>
        <v>54937.4867</v>
      </c>
      <c r="H41" s="43">
        <f t="shared" si="5"/>
        <v>8511</v>
      </c>
      <c r="I41" s="92" t="s">
        <v>265</v>
      </c>
      <c r="J41" s="93" t="s">
        <v>266</v>
      </c>
      <c r="K41" s="92" t="s">
        <v>267</v>
      </c>
      <c r="L41" s="92" t="s">
        <v>268</v>
      </c>
      <c r="M41" s="93" t="s">
        <v>114</v>
      </c>
      <c r="N41" s="93" t="s">
        <v>166</v>
      </c>
      <c r="O41" s="94" t="s">
        <v>147</v>
      </c>
      <c r="P41" s="95" t="s">
        <v>261</v>
      </c>
    </row>
    <row r="42" spans="1:16" ht="12.75" customHeight="1" thickBot="1" x14ac:dyDescent="0.25">
      <c r="A42" s="43" t="str">
        <f t="shared" si="0"/>
        <v>IBVS 5894 </v>
      </c>
      <c r="B42" s="5" t="str">
        <f t="shared" si="1"/>
        <v>II</v>
      </c>
      <c r="C42" s="43">
        <f t="shared" si="2"/>
        <v>54955.666299999997</v>
      </c>
      <c r="D42" s="25" t="str">
        <f t="shared" si="3"/>
        <v>vis</v>
      </c>
      <c r="E42" s="91">
        <f>VLOOKUP(C42,Active!C$21:E$969,3,FALSE)</f>
        <v>12721.482977764186</v>
      </c>
      <c r="F42" s="5" t="s">
        <v>87</v>
      </c>
      <c r="G42" s="25" t="str">
        <f t="shared" si="4"/>
        <v>54955.6663</v>
      </c>
      <c r="H42" s="43">
        <f t="shared" si="5"/>
        <v>8574.5</v>
      </c>
      <c r="I42" s="92" t="s">
        <v>269</v>
      </c>
      <c r="J42" s="93" t="s">
        <v>270</v>
      </c>
      <c r="K42" s="92" t="s">
        <v>271</v>
      </c>
      <c r="L42" s="92" t="s">
        <v>272</v>
      </c>
      <c r="M42" s="93" t="s">
        <v>114</v>
      </c>
      <c r="N42" s="93" t="s">
        <v>87</v>
      </c>
      <c r="O42" s="94" t="s">
        <v>241</v>
      </c>
      <c r="P42" s="95" t="s">
        <v>256</v>
      </c>
    </row>
    <row r="43" spans="1:16" ht="12.75" customHeight="1" thickBot="1" x14ac:dyDescent="0.25">
      <c r="A43" s="43" t="str">
        <f t="shared" ref="A43:A71" si="6">P43</f>
        <v>IBVS 5894 </v>
      </c>
      <c r="B43" s="5" t="str">
        <f t="shared" ref="B43:B71" si="7">IF(H43=INT(H43),"I","II")</f>
        <v>I</v>
      </c>
      <c r="C43" s="43">
        <f t="shared" ref="C43:C71" si="8">1*G43</f>
        <v>54996.477099999996</v>
      </c>
      <c r="D43" s="25" t="str">
        <f t="shared" ref="D43:D71" si="9">VLOOKUP(F43,I$1:J$5,2,FALSE)</f>
        <v>vis</v>
      </c>
      <c r="E43" s="91">
        <f>VLOOKUP(C43,Active!C$21:E$969,3,FALSE)</f>
        <v>12863.998010858922</v>
      </c>
      <c r="F43" s="5" t="s">
        <v>87</v>
      </c>
      <c r="G43" s="25" t="str">
        <f t="shared" ref="G43:G71" si="10">MID(I43,3,LEN(I43)-3)</f>
        <v>54996.4771</v>
      </c>
      <c r="H43" s="43">
        <f t="shared" ref="H43:H71" si="11">1*K43</f>
        <v>8717</v>
      </c>
      <c r="I43" s="92" t="s">
        <v>273</v>
      </c>
      <c r="J43" s="93" t="s">
        <v>274</v>
      </c>
      <c r="K43" s="92" t="s">
        <v>275</v>
      </c>
      <c r="L43" s="92" t="s">
        <v>245</v>
      </c>
      <c r="M43" s="93" t="s">
        <v>114</v>
      </c>
      <c r="N43" s="93" t="s">
        <v>79</v>
      </c>
      <c r="O43" s="94" t="s">
        <v>94</v>
      </c>
      <c r="P43" s="95" t="s">
        <v>256</v>
      </c>
    </row>
    <row r="44" spans="1:16" ht="12.75" customHeight="1" thickBot="1" x14ac:dyDescent="0.25">
      <c r="A44" s="43" t="str">
        <f t="shared" si="6"/>
        <v>IBVS 5945 </v>
      </c>
      <c r="B44" s="5" t="str">
        <f t="shared" si="7"/>
        <v>II</v>
      </c>
      <c r="C44" s="43">
        <f t="shared" si="8"/>
        <v>55276.680699999997</v>
      </c>
      <c r="D44" s="25" t="str">
        <f t="shared" si="9"/>
        <v>vis</v>
      </c>
      <c r="E44" s="91">
        <f>VLOOKUP(C44,Active!C$21:E$969,3,FALSE)</f>
        <v>13842.494519804235</v>
      </c>
      <c r="F44" s="5" t="s">
        <v>87</v>
      </c>
      <c r="G44" s="25" t="str">
        <f t="shared" si="10"/>
        <v>55276.6807</v>
      </c>
      <c r="H44" s="43">
        <f t="shared" si="11"/>
        <v>9695.5</v>
      </c>
      <c r="I44" s="92" t="s">
        <v>276</v>
      </c>
      <c r="J44" s="93" t="s">
        <v>277</v>
      </c>
      <c r="K44" s="92" t="s">
        <v>278</v>
      </c>
      <c r="L44" s="92" t="s">
        <v>279</v>
      </c>
      <c r="M44" s="93" t="s">
        <v>114</v>
      </c>
      <c r="N44" s="93" t="s">
        <v>87</v>
      </c>
      <c r="O44" s="94" t="s">
        <v>241</v>
      </c>
      <c r="P44" s="95" t="s">
        <v>280</v>
      </c>
    </row>
    <row r="45" spans="1:16" ht="12.75" customHeight="1" thickBot="1" x14ac:dyDescent="0.25">
      <c r="A45" s="43" t="str">
        <f t="shared" si="6"/>
        <v>BAVM 214 </v>
      </c>
      <c r="B45" s="5" t="str">
        <f t="shared" si="7"/>
        <v>II</v>
      </c>
      <c r="C45" s="43">
        <f t="shared" si="8"/>
        <v>55310.470800000003</v>
      </c>
      <c r="D45" s="25" t="str">
        <f t="shared" si="9"/>
        <v>vis</v>
      </c>
      <c r="E45" s="91">
        <f>VLOOKUP(C45,Active!C$21:E$969,3,FALSE)</f>
        <v>13960.492628632666</v>
      </c>
      <c r="F45" s="5" t="s">
        <v>87</v>
      </c>
      <c r="G45" s="25" t="str">
        <f t="shared" si="10"/>
        <v>55310.4708</v>
      </c>
      <c r="H45" s="43">
        <f t="shared" si="11"/>
        <v>9813.5</v>
      </c>
      <c r="I45" s="92" t="s">
        <v>281</v>
      </c>
      <c r="J45" s="93" t="s">
        <v>282</v>
      </c>
      <c r="K45" s="92" t="s">
        <v>283</v>
      </c>
      <c r="L45" s="92" t="s">
        <v>284</v>
      </c>
      <c r="M45" s="93" t="s">
        <v>114</v>
      </c>
      <c r="N45" s="93" t="s">
        <v>166</v>
      </c>
      <c r="O45" s="94" t="s">
        <v>147</v>
      </c>
      <c r="P45" s="95" t="s">
        <v>285</v>
      </c>
    </row>
    <row r="46" spans="1:16" ht="12.75" customHeight="1" thickBot="1" x14ac:dyDescent="0.25">
      <c r="A46" s="43" t="str">
        <f t="shared" si="6"/>
        <v>IBVS 5992 </v>
      </c>
      <c r="B46" s="5" t="str">
        <f t="shared" si="7"/>
        <v>I</v>
      </c>
      <c r="C46" s="43">
        <f t="shared" si="8"/>
        <v>55609.856399999997</v>
      </c>
      <c r="D46" s="25" t="str">
        <f t="shared" si="9"/>
        <v>vis</v>
      </c>
      <c r="E46" s="91">
        <f>VLOOKUP(C46,Active!C$21:E$969,3,FALSE)</f>
        <v>15005.974429824697</v>
      </c>
      <c r="F46" s="5" t="s">
        <v>87</v>
      </c>
      <c r="G46" s="25" t="str">
        <f t="shared" si="10"/>
        <v>55609.8564</v>
      </c>
      <c r="H46" s="43">
        <f t="shared" si="11"/>
        <v>10859</v>
      </c>
      <c r="I46" s="92" t="s">
        <v>286</v>
      </c>
      <c r="J46" s="93" t="s">
        <v>287</v>
      </c>
      <c r="K46" s="92" t="s">
        <v>288</v>
      </c>
      <c r="L46" s="92" t="s">
        <v>289</v>
      </c>
      <c r="M46" s="93" t="s">
        <v>114</v>
      </c>
      <c r="N46" s="93" t="s">
        <v>87</v>
      </c>
      <c r="O46" s="94" t="s">
        <v>241</v>
      </c>
      <c r="P46" s="95" t="s">
        <v>290</v>
      </c>
    </row>
    <row r="47" spans="1:16" ht="12.75" customHeight="1" thickBot="1" x14ac:dyDescent="0.25">
      <c r="A47" s="43" t="str">
        <f t="shared" si="6"/>
        <v>BAVM 220 </v>
      </c>
      <c r="B47" s="5" t="str">
        <f t="shared" si="7"/>
        <v>II</v>
      </c>
      <c r="C47" s="43">
        <f t="shared" si="8"/>
        <v>55662.404699999999</v>
      </c>
      <c r="D47" s="25" t="str">
        <f t="shared" si="9"/>
        <v>vis</v>
      </c>
      <c r="E47" s="91">
        <f>VLOOKUP(C47,Active!C$21:E$969,3,FALSE)</f>
        <v>15189.477882674741</v>
      </c>
      <c r="F47" s="5" t="s">
        <v>87</v>
      </c>
      <c r="G47" s="25" t="str">
        <f t="shared" si="10"/>
        <v>55662.4047</v>
      </c>
      <c r="H47" s="43">
        <f t="shared" si="11"/>
        <v>11042.5</v>
      </c>
      <c r="I47" s="92" t="s">
        <v>296</v>
      </c>
      <c r="J47" s="93" t="s">
        <v>297</v>
      </c>
      <c r="K47" s="92" t="s">
        <v>298</v>
      </c>
      <c r="L47" s="92" t="s">
        <v>299</v>
      </c>
      <c r="M47" s="93" t="s">
        <v>114</v>
      </c>
      <c r="N47" s="93" t="s">
        <v>166</v>
      </c>
      <c r="O47" s="94" t="s">
        <v>147</v>
      </c>
      <c r="P47" s="95" t="s">
        <v>300</v>
      </c>
    </row>
    <row r="48" spans="1:16" ht="12.75" customHeight="1" thickBot="1" x14ac:dyDescent="0.25">
      <c r="A48" s="43" t="str">
        <f t="shared" si="6"/>
        <v>BAVM 220 </v>
      </c>
      <c r="B48" s="5" t="str">
        <f t="shared" si="7"/>
        <v>I</v>
      </c>
      <c r="C48" s="43">
        <f t="shared" si="8"/>
        <v>55662.547500000001</v>
      </c>
      <c r="D48" s="25" t="str">
        <f t="shared" si="9"/>
        <v>vis</v>
      </c>
      <c r="E48" s="91">
        <f>VLOOKUP(C48,Active!C$21:E$969,3,FALSE)</f>
        <v>15189.976553289533</v>
      </c>
      <c r="F48" s="5" t="s">
        <v>87</v>
      </c>
      <c r="G48" s="25" t="str">
        <f t="shared" si="10"/>
        <v>55662.5475</v>
      </c>
      <c r="H48" s="43">
        <f t="shared" si="11"/>
        <v>11043</v>
      </c>
      <c r="I48" s="92" t="s">
        <v>301</v>
      </c>
      <c r="J48" s="93" t="s">
        <v>302</v>
      </c>
      <c r="K48" s="92" t="s">
        <v>303</v>
      </c>
      <c r="L48" s="92" t="s">
        <v>304</v>
      </c>
      <c r="M48" s="93" t="s">
        <v>114</v>
      </c>
      <c r="N48" s="93" t="s">
        <v>166</v>
      </c>
      <c r="O48" s="94" t="s">
        <v>147</v>
      </c>
      <c r="P48" s="95" t="s">
        <v>300</v>
      </c>
    </row>
    <row r="49" spans="1:16" ht="12.75" customHeight="1" thickBot="1" x14ac:dyDescent="0.25">
      <c r="A49" s="43" t="str">
        <f t="shared" si="6"/>
        <v>BAVM 220 </v>
      </c>
      <c r="B49" s="5" t="str">
        <f t="shared" si="7"/>
        <v>I</v>
      </c>
      <c r="C49" s="43">
        <f t="shared" si="8"/>
        <v>55675.433599999997</v>
      </c>
      <c r="D49" s="25" t="str">
        <f t="shared" si="9"/>
        <v>vis</v>
      </c>
      <c r="E49" s="91">
        <f>VLOOKUP(C49,Active!C$21:E$969,3,FALSE)</f>
        <v>15234.975988928176</v>
      </c>
      <c r="F49" s="5" t="s">
        <v>87</v>
      </c>
      <c r="G49" s="25" t="str">
        <f t="shared" si="10"/>
        <v>55675.4336</v>
      </c>
      <c r="H49" s="43">
        <f t="shared" si="11"/>
        <v>11088</v>
      </c>
      <c r="I49" s="92" t="s">
        <v>305</v>
      </c>
      <c r="J49" s="93" t="s">
        <v>306</v>
      </c>
      <c r="K49" s="92" t="s">
        <v>307</v>
      </c>
      <c r="L49" s="92" t="s">
        <v>304</v>
      </c>
      <c r="M49" s="93" t="s">
        <v>114</v>
      </c>
      <c r="N49" s="93" t="s">
        <v>166</v>
      </c>
      <c r="O49" s="94" t="s">
        <v>147</v>
      </c>
      <c r="P49" s="95" t="s">
        <v>300</v>
      </c>
    </row>
    <row r="50" spans="1:16" ht="12.75" customHeight="1" thickBot="1" x14ac:dyDescent="0.25">
      <c r="A50" s="43" t="str">
        <f t="shared" si="6"/>
        <v>BAVM 220 </v>
      </c>
      <c r="B50" s="5" t="str">
        <f t="shared" si="7"/>
        <v>II</v>
      </c>
      <c r="C50" s="43">
        <f t="shared" si="8"/>
        <v>55675.5766</v>
      </c>
      <c r="D50" s="25" t="str">
        <f t="shared" si="9"/>
        <v>vis</v>
      </c>
      <c r="E50" s="91">
        <f>VLOOKUP(C50,Active!C$21:E$969,3,FALSE)</f>
        <v>15235.475357961204</v>
      </c>
      <c r="F50" s="5" t="s">
        <v>87</v>
      </c>
      <c r="G50" s="25" t="str">
        <f t="shared" si="10"/>
        <v>55675.5766</v>
      </c>
      <c r="H50" s="43">
        <f t="shared" si="11"/>
        <v>11088.5</v>
      </c>
      <c r="I50" s="92" t="s">
        <v>308</v>
      </c>
      <c r="J50" s="93" t="s">
        <v>309</v>
      </c>
      <c r="K50" s="92" t="s">
        <v>310</v>
      </c>
      <c r="L50" s="92" t="s">
        <v>311</v>
      </c>
      <c r="M50" s="93" t="s">
        <v>114</v>
      </c>
      <c r="N50" s="93" t="s">
        <v>166</v>
      </c>
      <c r="O50" s="94" t="s">
        <v>147</v>
      </c>
      <c r="P50" s="95" t="s">
        <v>300</v>
      </c>
    </row>
    <row r="51" spans="1:16" ht="12.75" customHeight="1" thickBot="1" x14ac:dyDescent="0.25">
      <c r="A51" s="43" t="str">
        <f t="shared" si="6"/>
        <v>IBVS 6029 </v>
      </c>
      <c r="B51" s="5" t="str">
        <f t="shared" si="7"/>
        <v>II</v>
      </c>
      <c r="C51" s="43">
        <f t="shared" si="8"/>
        <v>55982.840600000003</v>
      </c>
      <c r="D51" s="25" t="str">
        <f t="shared" si="9"/>
        <v>vis</v>
      </c>
      <c r="E51" s="91">
        <f>VLOOKUP(C51,Active!C$21:E$969,3,FALSE)</f>
        <v>16308.469249990336</v>
      </c>
      <c r="F51" s="5" t="s">
        <v>87</v>
      </c>
      <c r="G51" s="25" t="str">
        <f t="shared" si="10"/>
        <v>55982.8406</v>
      </c>
      <c r="H51" s="43">
        <f t="shared" si="11"/>
        <v>12161.5</v>
      </c>
      <c r="I51" s="92" t="s">
        <v>312</v>
      </c>
      <c r="J51" s="93" t="s">
        <v>313</v>
      </c>
      <c r="K51" s="92" t="s">
        <v>314</v>
      </c>
      <c r="L51" s="92" t="s">
        <v>304</v>
      </c>
      <c r="M51" s="93" t="s">
        <v>114</v>
      </c>
      <c r="N51" s="93" t="s">
        <v>87</v>
      </c>
      <c r="O51" s="94" t="s">
        <v>241</v>
      </c>
      <c r="P51" s="95" t="s">
        <v>315</v>
      </c>
    </row>
    <row r="52" spans="1:16" ht="12.75" customHeight="1" thickBot="1" x14ac:dyDescent="0.25">
      <c r="A52" s="43" t="str">
        <f t="shared" si="6"/>
        <v>IBVS 6029 </v>
      </c>
      <c r="B52" s="5" t="str">
        <f t="shared" si="7"/>
        <v>I</v>
      </c>
      <c r="C52" s="43">
        <f t="shared" si="8"/>
        <v>55982.9856</v>
      </c>
      <c r="D52" s="25" t="str">
        <f t="shared" si="9"/>
        <v>vis</v>
      </c>
      <c r="E52" s="91">
        <f>VLOOKUP(C52,Active!C$21:E$969,3,FALSE)</f>
        <v>16308.975603205619</v>
      </c>
      <c r="F52" s="5" t="s">
        <v>87</v>
      </c>
      <c r="G52" s="25" t="str">
        <f t="shared" si="10"/>
        <v>55982.9856</v>
      </c>
      <c r="H52" s="43">
        <f t="shared" si="11"/>
        <v>12162</v>
      </c>
      <c r="I52" s="92" t="s">
        <v>316</v>
      </c>
      <c r="J52" s="93" t="s">
        <v>317</v>
      </c>
      <c r="K52" s="92" t="s">
        <v>318</v>
      </c>
      <c r="L52" s="92" t="s">
        <v>319</v>
      </c>
      <c r="M52" s="93" t="s">
        <v>114</v>
      </c>
      <c r="N52" s="93" t="s">
        <v>87</v>
      </c>
      <c r="O52" s="94" t="s">
        <v>241</v>
      </c>
      <c r="P52" s="95" t="s">
        <v>315</v>
      </c>
    </row>
    <row r="53" spans="1:16" ht="12.75" customHeight="1" thickBot="1" x14ac:dyDescent="0.25">
      <c r="A53" s="43" t="str">
        <f t="shared" si="6"/>
        <v>IBVS 6029 </v>
      </c>
      <c r="B53" s="5" t="str">
        <f t="shared" si="7"/>
        <v>II</v>
      </c>
      <c r="C53" s="43">
        <f t="shared" si="8"/>
        <v>56046.698199999999</v>
      </c>
      <c r="D53" s="25" t="str">
        <f t="shared" si="9"/>
        <v>vis</v>
      </c>
      <c r="E53" s="91">
        <f>VLOOKUP(C53,Active!C$21:E$969,3,FALSE)</f>
        <v>16531.465809169524</v>
      </c>
      <c r="F53" s="5" t="s">
        <v>87</v>
      </c>
      <c r="G53" s="25" t="str">
        <f t="shared" si="10"/>
        <v>56046.6982</v>
      </c>
      <c r="H53" s="43">
        <f t="shared" si="11"/>
        <v>12384.5</v>
      </c>
      <c r="I53" s="92" t="s">
        <v>320</v>
      </c>
      <c r="J53" s="93" t="s">
        <v>321</v>
      </c>
      <c r="K53" s="92" t="s">
        <v>322</v>
      </c>
      <c r="L53" s="92" t="s">
        <v>323</v>
      </c>
      <c r="M53" s="93" t="s">
        <v>114</v>
      </c>
      <c r="N53" s="93" t="s">
        <v>87</v>
      </c>
      <c r="O53" s="94" t="s">
        <v>241</v>
      </c>
      <c r="P53" s="95" t="s">
        <v>315</v>
      </c>
    </row>
    <row r="54" spans="1:16" ht="12.75" customHeight="1" thickBot="1" x14ac:dyDescent="0.25">
      <c r="A54" s="43" t="str">
        <f t="shared" si="6"/>
        <v>BAVM 231 </v>
      </c>
      <c r="B54" s="5" t="str">
        <f t="shared" si="7"/>
        <v>I</v>
      </c>
      <c r="C54" s="43">
        <f t="shared" si="8"/>
        <v>56061.448700000001</v>
      </c>
      <c r="D54" s="25" t="str">
        <f t="shared" si="9"/>
        <v>vis</v>
      </c>
      <c r="E54" s="91">
        <f>VLOOKUP(C54,Active!C$21:E$969,3,FALSE)</f>
        <v>16582.975899529534</v>
      </c>
      <c r="F54" s="5" t="s">
        <v>87</v>
      </c>
      <c r="G54" s="25" t="str">
        <f t="shared" si="10"/>
        <v>56061.4487</v>
      </c>
      <c r="H54" s="43">
        <f t="shared" si="11"/>
        <v>12436</v>
      </c>
      <c r="I54" s="92" t="s">
        <v>324</v>
      </c>
      <c r="J54" s="93" t="s">
        <v>325</v>
      </c>
      <c r="K54" s="92" t="s">
        <v>326</v>
      </c>
      <c r="L54" s="92" t="s">
        <v>327</v>
      </c>
      <c r="M54" s="93" t="s">
        <v>114</v>
      </c>
      <c r="N54" s="93" t="s">
        <v>166</v>
      </c>
      <c r="O54" s="94" t="s">
        <v>147</v>
      </c>
      <c r="P54" s="95" t="s">
        <v>328</v>
      </c>
    </row>
    <row r="55" spans="1:16" ht="12.75" customHeight="1" thickBot="1" x14ac:dyDescent="0.25">
      <c r="A55" s="43" t="str">
        <f t="shared" si="6"/>
        <v>BAVM 234 </v>
      </c>
      <c r="B55" s="5" t="str">
        <f t="shared" si="7"/>
        <v>II</v>
      </c>
      <c r="C55" s="43">
        <f t="shared" si="8"/>
        <v>56390.3289</v>
      </c>
      <c r="D55" s="25" t="str">
        <f t="shared" si="9"/>
        <v>vis</v>
      </c>
      <c r="E55" s="91">
        <f>VLOOKUP(C55,Active!C$21:E$969,3,FALSE)</f>
        <v>17731.455532058291</v>
      </c>
      <c r="F55" s="5" t="s">
        <v>87</v>
      </c>
      <c r="G55" s="25" t="str">
        <f t="shared" si="10"/>
        <v>56390.3289</v>
      </c>
      <c r="H55" s="43">
        <f t="shared" si="11"/>
        <v>13584.5</v>
      </c>
      <c r="I55" s="92" t="s">
        <v>329</v>
      </c>
      <c r="J55" s="93" t="s">
        <v>330</v>
      </c>
      <c r="K55" s="92" t="s">
        <v>331</v>
      </c>
      <c r="L55" s="92" t="s">
        <v>332</v>
      </c>
      <c r="M55" s="93" t="s">
        <v>114</v>
      </c>
      <c r="N55" s="93" t="s">
        <v>87</v>
      </c>
      <c r="O55" s="94" t="s">
        <v>294</v>
      </c>
      <c r="P55" s="95" t="s">
        <v>333</v>
      </c>
    </row>
    <row r="56" spans="1:16" ht="12.75" customHeight="1" thickBot="1" x14ac:dyDescent="0.25">
      <c r="A56" s="43" t="str">
        <f t="shared" si="6"/>
        <v>IBVS 6131 </v>
      </c>
      <c r="B56" s="5" t="str">
        <f t="shared" si="7"/>
        <v>I</v>
      </c>
      <c r="C56" s="43">
        <f t="shared" si="8"/>
        <v>56696.88</v>
      </c>
      <c r="D56" s="25" t="str">
        <f t="shared" si="9"/>
        <v>vis</v>
      </c>
      <c r="E56" s="91">
        <f>VLOOKUP(C56,Active!C$21:E$969,3,FALSE)</f>
        <v>18801.959912313723</v>
      </c>
      <c r="F56" s="5" t="s">
        <v>87</v>
      </c>
      <c r="G56" s="25" t="str">
        <f t="shared" si="10"/>
        <v>56696.88</v>
      </c>
      <c r="H56" s="43">
        <f t="shared" si="11"/>
        <v>14655</v>
      </c>
      <c r="I56" s="92" t="s">
        <v>334</v>
      </c>
      <c r="J56" s="93" t="s">
        <v>335</v>
      </c>
      <c r="K56" s="92" t="s">
        <v>336</v>
      </c>
      <c r="L56" s="92" t="s">
        <v>337</v>
      </c>
      <c r="M56" s="93" t="s">
        <v>114</v>
      </c>
      <c r="N56" s="93" t="s">
        <v>79</v>
      </c>
      <c r="O56" s="94" t="s">
        <v>196</v>
      </c>
      <c r="P56" s="95" t="s">
        <v>338</v>
      </c>
    </row>
    <row r="57" spans="1:16" ht="12.75" customHeight="1" thickBot="1" x14ac:dyDescent="0.25">
      <c r="A57" s="43" t="str">
        <f t="shared" si="6"/>
        <v> BBS 125 </v>
      </c>
      <c r="B57" s="5" t="str">
        <f t="shared" si="7"/>
        <v>II</v>
      </c>
      <c r="C57" s="43">
        <f t="shared" si="8"/>
        <v>51951.454100000003</v>
      </c>
      <c r="D57" s="25" t="str">
        <f t="shared" si="9"/>
        <v>vis</v>
      </c>
      <c r="E57" s="91">
        <f>VLOOKUP(C57,Active!C$21:E$969,3,FALSE)</f>
        <v>2230.5001715800367</v>
      </c>
      <c r="F57" s="5" t="s">
        <v>87</v>
      </c>
      <c r="G57" s="25" t="str">
        <f t="shared" si="10"/>
        <v>51951.4541</v>
      </c>
      <c r="H57" s="43">
        <f t="shared" si="11"/>
        <v>-1916.5</v>
      </c>
      <c r="I57" s="92" t="s">
        <v>89</v>
      </c>
      <c r="J57" s="93" t="s">
        <v>90</v>
      </c>
      <c r="K57" s="92">
        <v>-1916.5</v>
      </c>
      <c r="L57" s="92" t="s">
        <v>91</v>
      </c>
      <c r="M57" s="93" t="s">
        <v>92</v>
      </c>
      <c r="N57" s="93" t="s">
        <v>93</v>
      </c>
      <c r="O57" s="94" t="s">
        <v>94</v>
      </c>
      <c r="P57" s="94" t="s">
        <v>95</v>
      </c>
    </row>
    <row r="58" spans="1:16" ht="12.75" customHeight="1" thickBot="1" x14ac:dyDescent="0.25">
      <c r="A58" s="43" t="str">
        <f t="shared" si="6"/>
        <v> BBS 125 </v>
      </c>
      <c r="B58" s="5" t="str">
        <f t="shared" si="7"/>
        <v>I</v>
      </c>
      <c r="C58" s="43">
        <f t="shared" si="8"/>
        <v>51951.597500000003</v>
      </c>
      <c r="D58" s="25" t="str">
        <f t="shared" si="9"/>
        <v>vis</v>
      </c>
      <c r="E58" s="91">
        <f>VLOOKUP(C58,Active!C$21:E$969,3,FALSE)</f>
        <v>2231.0009374495103</v>
      </c>
      <c r="F58" s="5" t="s">
        <v>87</v>
      </c>
      <c r="G58" s="25" t="str">
        <f t="shared" si="10"/>
        <v>51951.5975</v>
      </c>
      <c r="H58" s="43">
        <f t="shared" si="11"/>
        <v>-1916</v>
      </c>
      <c r="I58" s="92" t="s">
        <v>96</v>
      </c>
      <c r="J58" s="93" t="s">
        <v>97</v>
      </c>
      <c r="K58" s="92">
        <v>-1916</v>
      </c>
      <c r="L58" s="92" t="s">
        <v>98</v>
      </c>
      <c r="M58" s="93" t="s">
        <v>92</v>
      </c>
      <c r="N58" s="93" t="s">
        <v>93</v>
      </c>
      <c r="O58" s="94" t="s">
        <v>94</v>
      </c>
      <c r="P58" s="94" t="s">
        <v>95</v>
      </c>
    </row>
    <row r="59" spans="1:16" ht="12.75" customHeight="1" thickBot="1" x14ac:dyDescent="0.25">
      <c r="A59" s="43" t="str">
        <f t="shared" si="6"/>
        <v> BBS 125 </v>
      </c>
      <c r="B59" s="5" t="str">
        <f t="shared" si="7"/>
        <v>II</v>
      </c>
      <c r="C59" s="43">
        <f t="shared" si="8"/>
        <v>51955.463499999998</v>
      </c>
      <c r="D59" s="25" t="str">
        <f t="shared" si="9"/>
        <v>vis</v>
      </c>
      <c r="E59" s="91">
        <f>VLOOKUP(C59,Active!C$21:E$969,3,FALSE)</f>
        <v>2244.5013617965819</v>
      </c>
      <c r="F59" s="5" t="s">
        <v>87</v>
      </c>
      <c r="G59" s="25" t="str">
        <f t="shared" si="10"/>
        <v>51955.4635</v>
      </c>
      <c r="H59" s="43">
        <f t="shared" si="11"/>
        <v>-1902.5</v>
      </c>
      <c r="I59" s="92" t="s">
        <v>99</v>
      </c>
      <c r="J59" s="93" t="s">
        <v>100</v>
      </c>
      <c r="K59" s="92">
        <v>-1902.5</v>
      </c>
      <c r="L59" s="92" t="s">
        <v>101</v>
      </c>
      <c r="M59" s="93" t="s">
        <v>92</v>
      </c>
      <c r="N59" s="93" t="s">
        <v>93</v>
      </c>
      <c r="O59" s="94" t="s">
        <v>94</v>
      </c>
      <c r="P59" s="94" t="s">
        <v>95</v>
      </c>
    </row>
    <row r="60" spans="1:16" ht="12.75" customHeight="1" thickBot="1" x14ac:dyDescent="0.25">
      <c r="A60" s="43" t="str">
        <f t="shared" si="6"/>
        <v> BBS 125 </v>
      </c>
      <c r="B60" s="5" t="str">
        <f t="shared" si="7"/>
        <v>II</v>
      </c>
      <c r="C60" s="43">
        <f t="shared" si="8"/>
        <v>51959.472699999998</v>
      </c>
      <c r="D60" s="25" t="str">
        <f t="shared" si="9"/>
        <v>vis</v>
      </c>
      <c r="E60" s="91">
        <f>VLOOKUP(C60,Active!C$21:E$969,3,FALSE)</f>
        <v>2258.5018535949171</v>
      </c>
      <c r="F60" s="5" t="s">
        <v>87</v>
      </c>
      <c r="G60" s="25" t="str">
        <f t="shared" si="10"/>
        <v>51959.4727</v>
      </c>
      <c r="H60" s="43">
        <f t="shared" si="11"/>
        <v>-1888.5</v>
      </c>
      <c r="I60" s="92" t="s">
        <v>102</v>
      </c>
      <c r="J60" s="93" t="s">
        <v>103</v>
      </c>
      <c r="K60" s="92">
        <v>-1888.5</v>
      </c>
      <c r="L60" s="92" t="s">
        <v>104</v>
      </c>
      <c r="M60" s="93" t="s">
        <v>92</v>
      </c>
      <c r="N60" s="93" t="s">
        <v>93</v>
      </c>
      <c r="O60" s="94" t="s">
        <v>94</v>
      </c>
      <c r="P60" s="94" t="s">
        <v>95</v>
      </c>
    </row>
    <row r="61" spans="1:16" ht="12.75" customHeight="1" thickBot="1" x14ac:dyDescent="0.25">
      <c r="A61" s="43" t="str">
        <f t="shared" si="6"/>
        <v> BBS 125 </v>
      </c>
      <c r="B61" s="5" t="str">
        <f t="shared" si="7"/>
        <v>I</v>
      </c>
      <c r="C61" s="43">
        <f t="shared" si="8"/>
        <v>51967.348700000002</v>
      </c>
      <c r="D61" s="25" t="str">
        <f t="shared" si="9"/>
        <v>vis</v>
      </c>
      <c r="E61" s="91">
        <f>VLOOKUP(C61,Active!C$21:E$969,3,FALSE)</f>
        <v>2286.0055634132673</v>
      </c>
      <c r="F61" s="5" t="s">
        <v>87</v>
      </c>
      <c r="G61" s="25" t="str">
        <f t="shared" si="10"/>
        <v>51967.3487</v>
      </c>
      <c r="H61" s="43">
        <f t="shared" si="11"/>
        <v>-1861</v>
      </c>
      <c r="I61" s="92" t="s">
        <v>105</v>
      </c>
      <c r="J61" s="93" t="s">
        <v>106</v>
      </c>
      <c r="K61" s="92">
        <v>-1861</v>
      </c>
      <c r="L61" s="92" t="s">
        <v>107</v>
      </c>
      <c r="M61" s="93" t="s">
        <v>92</v>
      </c>
      <c r="N61" s="93" t="s">
        <v>93</v>
      </c>
      <c r="O61" s="94" t="s">
        <v>94</v>
      </c>
      <c r="P61" s="94" t="s">
        <v>95</v>
      </c>
    </row>
    <row r="62" spans="1:16" ht="12.75" customHeight="1" thickBot="1" x14ac:dyDescent="0.25">
      <c r="A62" s="43" t="str">
        <f t="shared" si="6"/>
        <v> BBS 125 </v>
      </c>
      <c r="B62" s="5" t="str">
        <f t="shared" si="7"/>
        <v>II</v>
      </c>
      <c r="C62" s="43">
        <f t="shared" si="8"/>
        <v>51967.491399999999</v>
      </c>
      <c r="D62" s="25" t="str">
        <f t="shared" si="9"/>
        <v>vis</v>
      </c>
      <c r="E62" s="91">
        <f>VLOOKUP(C62,Active!C$21:E$969,3,FALSE)</f>
        <v>2286.5038848189279</v>
      </c>
      <c r="F62" s="5" t="s">
        <v>87</v>
      </c>
      <c r="G62" s="25" t="str">
        <f t="shared" si="10"/>
        <v>51967.4914</v>
      </c>
      <c r="H62" s="43">
        <f t="shared" si="11"/>
        <v>-1860.5</v>
      </c>
      <c r="I62" s="92" t="s">
        <v>108</v>
      </c>
      <c r="J62" s="93" t="s">
        <v>109</v>
      </c>
      <c r="K62" s="92">
        <v>-1860.5</v>
      </c>
      <c r="L62" s="92" t="s">
        <v>110</v>
      </c>
      <c r="M62" s="93" t="s">
        <v>92</v>
      </c>
      <c r="N62" s="93" t="s">
        <v>93</v>
      </c>
      <c r="O62" s="94" t="s">
        <v>94</v>
      </c>
      <c r="P62" s="94" t="s">
        <v>95</v>
      </c>
    </row>
    <row r="63" spans="1:16" ht="12.75" customHeight="1" thickBot="1" x14ac:dyDescent="0.25">
      <c r="A63" s="43" t="str">
        <f t="shared" si="6"/>
        <v> BBS 125 </v>
      </c>
      <c r="B63" s="5" t="str">
        <f t="shared" si="7"/>
        <v>I</v>
      </c>
      <c r="C63" s="43">
        <f t="shared" si="8"/>
        <v>51984.531199999998</v>
      </c>
      <c r="D63" s="25" t="str">
        <f t="shared" si="9"/>
        <v>vis</v>
      </c>
      <c r="E63" s="91">
        <f>VLOOKUP(C63,Active!C$21:E$969,3,FALSE)</f>
        <v>2346.0084194256387</v>
      </c>
      <c r="F63" s="5" t="s">
        <v>87</v>
      </c>
      <c r="G63" s="25" t="str">
        <f t="shared" si="10"/>
        <v>51984.5312</v>
      </c>
      <c r="H63" s="43">
        <f t="shared" si="11"/>
        <v>-1801</v>
      </c>
      <c r="I63" s="92" t="s">
        <v>121</v>
      </c>
      <c r="J63" s="93" t="s">
        <v>122</v>
      </c>
      <c r="K63" s="92">
        <v>-1801</v>
      </c>
      <c r="L63" s="92" t="s">
        <v>123</v>
      </c>
      <c r="M63" s="93" t="s">
        <v>92</v>
      </c>
      <c r="N63" s="93" t="s">
        <v>93</v>
      </c>
      <c r="O63" s="94" t="s">
        <v>94</v>
      </c>
      <c r="P63" s="94" t="s">
        <v>95</v>
      </c>
    </row>
    <row r="64" spans="1:16" ht="12.75" customHeight="1" thickBot="1" x14ac:dyDescent="0.25">
      <c r="A64" s="43" t="str">
        <f t="shared" si="6"/>
        <v> BBS 125 </v>
      </c>
      <c r="B64" s="5" t="str">
        <f t="shared" si="7"/>
        <v>II</v>
      </c>
      <c r="C64" s="43">
        <f t="shared" si="8"/>
        <v>51984.672100000003</v>
      </c>
      <c r="D64" s="25" t="str">
        <f t="shared" si="9"/>
        <v>vis</v>
      </c>
      <c r="E64" s="91">
        <f>VLOOKUP(C64,Active!C$21:E$969,3,FALSE)</f>
        <v>2346.5004550672797</v>
      </c>
      <c r="F64" s="5" t="s">
        <v>87</v>
      </c>
      <c r="G64" s="25" t="str">
        <f t="shared" si="10"/>
        <v>51984.6721</v>
      </c>
      <c r="H64" s="43">
        <f t="shared" si="11"/>
        <v>-1800.5</v>
      </c>
      <c r="I64" s="92" t="s">
        <v>124</v>
      </c>
      <c r="J64" s="93" t="s">
        <v>125</v>
      </c>
      <c r="K64" s="92">
        <v>-1800.5</v>
      </c>
      <c r="L64" s="92" t="s">
        <v>101</v>
      </c>
      <c r="M64" s="93" t="s">
        <v>92</v>
      </c>
      <c r="N64" s="93" t="s">
        <v>93</v>
      </c>
      <c r="O64" s="94" t="s">
        <v>94</v>
      </c>
      <c r="P64" s="94" t="s">
        <v>95</v>
      </c>
    </row>
    <row r="65" spans="1:16" ht="12.75" customHeight="1" thickBot="1" x14ac:dyDescent="0.25">
      <c r="A65" s="43" t="str">
        <f t="shared" si="6"/>
        <v> BBS 128 </v>
      </c>
      <c r="B65" s="5" t="str">
        <f t="shared" si="7"/>
        <v>I</v>
      </c>
      <c r="C65" s="43">
        <f t="shared" si="8"/>
        <v>52363.386200000001</v>
      </c>
      <c r="D65" s="25" t="str">
        <f t="shared" si="9"/>
        <v>vis</v>
      </c>
      <c r="E65" s="91">
        <f>VLOOKUP(C65,Active!C$21:E$969,3,FALSE)</f>
        <v>3669.0046082557542</v>
      </c>
      <c r="F65" s="5" t="s">
        <v>87</v>
      </c>
      <c r="G65" s="25" t="str">
        <f t="shared" si="10"/>
        <v>52363.3862</v>
      </c>
      <c r="H65" s="43">
        <f t="shared" si="11"/>
        <v>-478</v>
      </c>
      <c r="I65" s="92" t="s">
        <v>132</v>
      </c>
      <c r="J65" s="93" t="s">
        <v>133</v>
      </c>
      <c r="K65" s="92">
        <v>-478</v>
      </c>
      <c r="L65" s="92" t="s">
        <v>134</v>
      </c>
      <c r="M65" s="93" t="s">
        <v>92</v>
      </c>
      <c r="N65" s="93" t="s">
        <v>93</v>
      </c>
      <c r="O65" s="94" t="s">
        <v>94</v>
      </c>
      <c r="P65" s="94" t="s">
        <v>135</v>
      </c>
    </row>
    <row r="66" spans="1:16" ht="12.75" customHeight="1" thickBot="1" x14ac:dyDescent="0.25">
      <c r="A66" s="43" t="str">
        <f t="shared" si="6"/>
        <v>IBVS 5741 </v>
      </c>
      <c r="B66" s="5" t="str">
        <f t="shared" si="7"/>
        <v>I</v>
      </c>
      <c r="C66" s="43">
        <f t="shared" si="8"/>
        <v>53410.608699999997</v>
      </c>
      <c r="D66" s="25" t="str">
        <f t="shared" si="9"/>
        <v>vis</v>
      </c>
      <c r="E66" s="91" t="e">
        <f>VLOOKUP(C66,Active!C$21:E$969,3,FALSE)</f>
        <v>#N/A</v>
      </c>
      <c r="F66" s="5" t="s">
        <v>87</v>
      </c>
      <c r="G66" s="25" t="str">
        <f t="shared" si="10"/>
        <v>53410.6087</v>
      </c>
      <c r="H66" s="43">
        <f t="shared" si="11"/>
        <v>3179</v>
      </c>
      <c r="I66" s="92" t="s">
        <v>158</v>
      </c>
      <c r="J66" s="93" t="s">
        <v>159</v>
      </c>
      <c r="K66" s="92">
        <v>3179</v>
      </c>
      <c r="L66" s="92" t="s">
        <v>160</v>
      </c>
      <c r="M66" s="93" t="s">
        <v>92</v>
      </c>
      <c r="N66" s="93" t="s">
        <v>93</v>
      </c>
      <c r="O66" s="94" t="s">
        <v>161</v>
      </c>
      <c r="P66" s="95" t="s">
        <v>162</v>
      </c>
    </row>
    <row r="67" spans="1:16" ht="12.75" customHeight="1" thickBot="1" x14ac:dyDescent="0.25">
      <c r="A67" s="43" t="str">
        <f t="shared" si="6"/>
        <v>IBVS 5760 </v>
      </c>
      <c r="B67" s="5" t="str">
        <f t="shared" si="7"/>
        <v>I</v>
      </c>
      <c r="C67" s="43">
        <f t="shared" si="8"/>
        <v>53813.804499999998</v>
      </c>
      <c r="D67" s="25" t="str">
        <f t="shared" si="9"/>
        <v>vis</v>
      </c>
      <c r="E67" s="91" t="e">
        <f>VLOOKUP(C67,Active!C$21:E$969,3,FALSE)</f>
        <v>#N/A</v>
      </c>
      <c r="F67" s="5" t="s">
        <v>87</v>
      </c>
      <c r="G67" s="25" t="str">
        <f t="shared" si="10"/>
        <v>53813.8045</v>
      </c>
      <c r="H67" s="43">
        <f t="shared" si="11"/>
        <v>4587</v>
      </c>
      <c r="I67" s="92" t="s">
        <v>191</v>
      </c>
      <c r="J67" s="93" t="s">
        <v>192</v>
      </c>
      <c r="K67" s="92" t="s">
        <v>193</v>
      </c>
      <c r="L67" s="92" t="s">
        <v>194</v>
      </c>
      <c r="M67" s="93" t="s">
        <v>114</v>
      </c>
      <c r="N67" s="93" t="s">
        <v>195</v>
      </c>
      <c r="O67" s="94" t="s">
        <v>196</v>
      </c>
      <c r="P67" s="95" t="s">
        <v>197</v>
      </c>
    </row>
    <row r="68" spans="1:16" ht="12.75" customHeight="1" thickBot="1" x14ac:dyDescent="0.25">
      <c r="A68" s="43" t="str">
        <f t="shared" si="6"/>
        <v>BAVM 225 </v>
      </c>
      <c r="B68" s="5" t="str">
        <f t="shared" si="7"/>
        <v>II</v>
      </c>
      <c r="C68" s="43">
        <f t="shared" si="8"/>
        <v>55650.376600000003</v>
      </c>
      <c r="D68" s="25" t="str">
        <f t="shared" si="9"/>
        <v>vis</v>
      </c>
      <c r="E68" s="91">
        <f>VLOOKUP(C68,Active!C$21:E$969,3,FALSE)</f>
        <v>15147.474661234184</v>
      </c>
      <c r="F68" s="5" t="s">
        <v>87</v>
      </c>
      <c r="G68" s="25" t="str">
        <f t="shared" si="10"/>
        <v>55650.3766</v>
      </c>
      <c r="H68" s="43">
        <f t="shared" si="11"/>
        <v>11000.5</v>
      </c>
      <c r="I68" s="92" t="s">
        <v>291</v>
      </c>
      <c r="J68" s="93" t="s">
        <v>292</v>
      </c>
      <c r="K68" s="92" t="s">
        <v>293</v>
      </c>
      <c r="L68" s="92" t="s">
        <v>240</v>
      </c>
      <c r="M68" s="93" t="s">
        <v>114</v>
      </c>
      <c r="N68" s="93" t="s">
        <v>166</v>
      </c>
      <c r="O68" s="94" t="s">
        <v>294</v>
      </c>
      <c r="P68" s="95" t="s">
        <v>295</v>
      </c>
    </row>
    <row r="69" spans="1:16" ht="12.75" customHeight="1" thickBot="1" x14ac:dyDescent="0.25">
      <c r="A69" s="43" t="str">
        <f t="shared" si="6"/>
        <v>BAVM 239 </v>
      </c>
      <c r="B69" s="5" t="str">
        <f t="shared" si="7"/>
        <v>I</v>
      </c>
      <c r="C69" s="43">
        <f t="shared" si="8"/>
        <v>56746.4202</v>
      </c>
      <c r="D69" s="25" t="str">
        <f t="shared" si="9"/>
        <v>vis</v>
      </c>
      <c r="E69" s="91">
        <f>VLOOKUP(C69,Active!C$21:E$969,3,FALSE)</f>
        <v>18974.958805805654</v>
      </c>
      <c r="F69" s="5" t="s">
        <v>87</v>
      </c>
      <c r="G69" s="25" t="str">
        <f t="shared" si="10"/>
        <v>56746.4202</v>
      </c>
      <c r="H69" s="43">
        <f t="shared" si="11"/>
        <v>14828</v>
      </c>
      <c r="I69" s="92" t="s">
        <v>339</v>
      </c>
      <c r="J69" s="93" t="s">
        <v>340</v>
      </c>
      <c r="K69" s="92" t="s">
        <v>341</v>
      </c>
      <c r="L69" s="92" t="s">
        <v>342</v>
      </c>
      <c r="M69" s="93" t="s">
        <v>114</v>
      </c>
      <c r="N69" s="93" t="s">
        <v>115</v>
      </c>
      <c r="O69" s="94" t="s">
        <v>343</v>
      </c>
      <c r="P69" s="95" t="s">
        <v>344</v>
      </c>
    </row>
    <row r="70" spans="1:16" ht="12.75" customHeight="1" thickBot="1" x14ac:dyDescent="0.25">
      <c r="A70" s="43" t="str">
        <f t="shared" si="6"/>
        <v>BAVM 241 (=IBVS 6157) </v>
      </c>
      <c r="B70" s="5" t="str">
        <f t="shared" si="7"/>
        <v>II</v>
      </c>
      <c r="C70" s="43">
        <f t="shared" si="8"/>
        <v>57100.5046</v>
      </c>
      <c r="D70" s="25" t="str">
        <f t="shared" si="9"/>
        <v>vis</v>
      </c>
      <c r="E70" s="91">
        <f>VLOOKUP(C70,Active!C$21:E$969,3,FALSE)</f>
        <v>20211.453801844225</v>
      </c>
      <c r="F70" s="5" t="s">
        <v>87</v>
      </c>
      <c r="G70" s="25" t="str">
        <f t="shared" si="10"/>
        <v>57100.5046</v>
      </c>
      <c r="H70" s="43">
        <f t="shared" si="11"/>
        <v>16064.5</v>
      </c>
      <c r="I70" s="92" t="s">
        <v>345</v>
      </c>
      <c r="J70" s="93" t="s">
        <v>346</v>
      </c>
      <c r="K70" s="92" t="s">
        <v>347</v>
      </c>
      <c r="L70" s="92" t="s">
        <v>348</v>
      </c>
      <c r="M70" s="93" t="s">
        <v>114</v>
      </c>
      <c r="N70" s="93" t="s">
        <v>166</v>
      </c>
      <c r="O70" s="94" t="s">
        <v>147</v>
      </c>
      <c r="P70" s="95" t="s">
        <v>349</v>
      </c>
    </row>
    <row r="71" spans="1:16" ht="12.75" customHeight="1" thickBot="1" x14ac:dyDescent="0.25">
      <c r="A71" s="43" t="str">
        <f t="shared" si="6"/>
        <v>BAVM 241 (=IBVS 6157) </v>
      </c>
      <c r="B71" s="5" t="str">
        <f t="shared" si="7"/>
        <v>I</v>
      </c>
      <c r="C71" s="43">
        <f t="shared" si="8"/>
        <v>57100.643499999998</v>
      </c>
      <c r="D71" s="25" t="str">
        <f t="shared" si="9"/>
        <v>vis</v>
      </c>
      <c r="E71" s="91">
        <f>VLOOKUP(C71,Active!C$21:E$969,3,FALSE)</f>
        <v>20211.93885330356</v>
      </c>
      <c r="F71" s="5" t="s">
        <v>87</v>
      </c>
      <c r="G71" s="25" t="str">
        <f t="shared" si="10"/>
        <v>57100.6435</v>
      </c>
      <c r="H71" s="43">
        <f t="shared" si="11"/>
        <v>16065</v>
      </c>
      <c r="I71" s="92" t="s">
        <v>350</v>
      </c>
      <c r="J71" s="93" t="s">
        <v>351</v>
      </c>
      <c r="K71" s="92" t="s">
        <v>352</v>
      </c>
      <c r="L71" s="92" t="s">
        <v>353</v>
      </c>
      <c r="M71" s="93" t="s">
        <v>114</v>
      </c>
      <c r="N71" s="93" t="s">
        <v>166</v>
      </c>
      <c r="O71" s="94" t="s">
        <v>147</v>
      </c>
      <c r="P71" s="95" t="s">
        <v>349</v>
      </c>
    </row>
    <row r="72" spans="1:16" x14ac:dyDescent="0.2">
      <c r="B72" s="5"/>
      <c r="E72" s="91"/>
      <c r="F72" s="5"/>
    </row>
    <row r="73" spans="1:16" x14ac:dyDescent="0.2">
      <c r="B73" s="5"/>
      <c r="E73" s="91"/>
      <c r="F73" s="5"/>
    </row>
    <row r="74" spans="1:16" x14ac:dyDescent="0.2">
      <c r="B74" s="5"/>
      <c r="E74" s="91"/>
      <c r="F74" s="5"/>
    </row>
    <row r="75" spans="1:16" x14ac:dyDescent="0.2">
      <c r="B75" s="5"/>
      <c r="E75" s="91"/>
      <c r="F75" s="5"/>
    </row>
    <row r="76" spans="1:16" x14ac:dyDescent="0.2">
      <c r="B76" s="5"/>
      <c r="E76" s="91"/>
      <c r="F76" s="5"/>
    </row>
    <row r="77" spans="1:16" x14ac:dyDescent="0.2">
      <c r="B77" s="5"/>
      <c r="E77" s="91"/>
      <c r="F77" s="5"/>
    </row>
    <row r="78" spans="1:16" x14ac:dyDescent="0.2">
      <c r="B78" s="5"/>
      <c r="F78" s="5"/>
    </row>
    <row r="79" spans="1:16" x14ac:dyDescent="0.2">
      <c r="B79" s="5"/>
      <c r="F79" s="5"/>
    </row>
    <row r="80" spans="1:1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  <row r="862" spans="2:6" x14ac:dyDescent="0.2">
      <c r="B862" s="5"/>
      <c r="F862" s="5"/>
    </row>
    <row r="863" spans="2:6" x14ac:dyDescent="0.2">
      <c r="B863" s="5"/>
      <c r="F863" s="5"/>
    </row>
    <row r="864" spans="2:6" x14ac:dyDescent="0.2">
      <c r="B864" s="5"/>
      <c r="F864" s="5"/>
    </row>
    <row r="865" spans="2:6" x14ac:dyDescent="0.2">
      <c r="B865" s="5"/>
      <c r="F865" s="5"/>
    </row>
  </sheetData>
  <phoneticPr fontId="8" type="noConversion"/>
  <hyperlinks>
    <hyperlink ref="P11" r:id="rId1" display="http://var.astro.cz/oejv/issues/oejv0074.pdf"/>
    <hyperlink ref="P12" r:id="rId2" display="http://var.astro.cz/oejv/issues/oejv0074.pdf"/>
    <hyperlink ref="P13" r:id="rId3" display="http://var.astro.cz/oejv/issues/oejv0074.pdf"/>
    <hyperlink ref="P14" r:id="rId4" display="http://var.astro.cz/oejv/issues/oejv0074.pdf"/>
    <hyperlink ref="P17" r:id="rId5" display="http://www.bav-astro.de/sfs/BAVM_link.php?BAVMnr=172"/>
    <hyperlink ref="P18" r:id="rId6" display="http://www.bav-astro.de/sfs/BAVM_link.php?BAVMnr=172"/>
    <hyperlink ref="P19" r:id="rId7" display="http://var.astro.cz/oejv/issues/oejv0003.pdf"/>
    <hyperlink ref="P66" r:id="rId8" display="http://www.konkoly.hu/cgi-bin/IBVS?5741"/>
    <hyperlink ref="P20" r:id="rId9" display="http://www.bav-astro.de/sfs/BAVM_link.php?BAVMnr=178"/>
    <hyperlink ref="P21" r:id="rId10" display="http://www.bav-astro.de/sfs/BAVM_link.php?BAVMnr=173"/>
    <hyperlink ref="P22" r:id="rId11" display="http://www.bav-astro.de/sfs/BAVM_link.php?BAVMnr=173"/>
    <hyperlink ref="P23" r:id="rId12" display="http://www.konkoly.hu/cgi-bin/IBVS?5653"/>
    <hyperlink ref="P24" r:id="rId13" display="http://www.bav-astro.de/sfs/BAVM_link.php?BAVMnr=173"/>
    <hyperlink ref="P25" r:id="rId14" display="http://www.konkoly.hu/cgi-bin/IBVS?5713"/>
    <hyperlink ref="P67" r:id="rId15" display="http://www.konkoly.hu/cgi-bin/IBVS?5760"/>
    <hyperlink ref="P26" r:id="rId16" display="http://www.bav-astro.de/sfs/BAVM_link.php?BAVMnr=178"/>
    <hyperlink ref="P27" r:id="rId17" display="http://www.bav-astro.de/sfs/BAVM_link.php?BAVMnr=178"/>
    <hyperlink ref="P28" r:id="rId18" display="http://www.bav-astro.de/sfs/BAVM_link.php?BAVMnr=186"/>
    <hyperlink ref="P30" r:id="rId19" display="http://var.astro.cz/oejv/issues/oejv0074.pdf"/>
    <hyperlink ref="P31" r:id="rId20" display="http://var.astro.cz/oejv/issues/oejv0074.pdf"/>
    <hyperlink ref="P32" r:id="rId21" display="http://www.bav-astro.de/sfs/BAVM_link.php?BAVMnr=186"/>
    <hyperlink ref="P33" r:id="rId22" display="http://www.bav-astro.de/sfs/BAVM_link.php?BAVMnr=186"/>
    <hyperlink ref="P34" r:id="rId23" display="http://www.bav-astro.de/sfs/BAVM_link.php?BAVMnr=201"/>
    <hyperlink ref="P36" r:id="rId24" display="http://www.konkoly.hu/cgi-bin/IBVS?5837"/>
    <hyperlink ref="P37" r:id="rId25" display="http://www.bav-astro.de/sfs/BAVM_link.php?BAVMnr=201"/>
    <hyperlink ref="P38" r:id="rId26" display="http://www.konkoly.hu/cgi-bin/IBVS?5894"/>
    <hyperlink ref="P39" r:id="rId27" display="http://www.bav-astro.de/sfs/BAVM_link.php?BAVMnr=209"/>
    <hyperlink ref="P40" r:id="rId28" display="http://www.bav-astro.de/sfs/BAVM_link.php?BAVMnr=209"/>
    <hyperlink ref="P41" r:id="rId29" display="http://www.bav-astro.de/sfs/BAVM_link.php?BAVMnr=209"/>
    <hyperlink ref="P42" r:id="rId30" display="http://www.konkoly.hu/cgi-bin/IBVS?5894"/>
    <hyperlink ref="P43" r:id="rId31" display="http://www.konkoly.hu/cgi-bin/IBVS?5894"/>
    <hyperlink ref="P44" r:id="rId32" display="http://www.konkoly.hu/cgi-bin/IBVS?5945"/>
    <hyperlink ref="P45" r:id="rId33" display="http://www.bav-astro.de/sfs/BAVM_link.php?BAVMnr=214"/>
    <hyperlink ref="P46" r:id="rId34" display="http://www.konkoly.hu/cgi-bin/IBVS?5992"/>
    <hyperlink ref="P68" r:id="rId35" display="http://www.bav-astro.de/sfs/BAVM_link.php?BAVMnr=225"/>
    <hyperlink ref="P47" r:id="rId36" display="http://www.bav-astro.de/sfs/BAVM_link.php?BAVMnr=220"/>
    <hyperlink ref="P48" r:id="rId37" display="http://www.bav-astro.de/sfs/BAVM_link.php?BAVMnr=220"/>
    <hyperlink ref="P49" r:id="rId38" display="http://www.bav-astro.de/sfs/BAVM_link.php?BAVMnr=220"/>
    <hyperlink ref="P50" r:id="rId39" display="http://www.bav-astro.de/sfs/BAVM_link.php?BAVMnr=220"/>
    <hyperlink ref="P51" r:id="rId40" display="http://www.konkoly.hu/cgi-bin/IBVS?6029"/>
    <hyperlink ref="P52" r:id="rId41" display="http://www.konkoly.hu/cgi-bin/IBVS?6029"/>
    <hyperlink ref="P53" r:id="rId42" display="http://www.konkoly.hu/cgi-bin/IBVS?6029"/>
    <hyperlink ref="P54" r:id="rId43" display="http://www.bav-astro.de/sfs/BAVM_link.php?BAVMnr=231"/>
    <hyperlink ref="P55" r:id="rId44" display="http://www.bav-astro.de/sfs/BAVM_link.php?BAVMnr=234"/>
    <hyperlink ref="P56" r:id="rId45" display="http://www.konkoly.hu/cgi-bin/IBVS?6131"/>
    <hyperlink ref="P69" r:id="rId46" display="http://www.bav-astro.de/sfs/BAVM_link.php?BAVMnr=239"/>
    <hyperlink ref="P70" r:id="rId47" display="http://www.bav-astro.de/sfs/BAVM_link.php?BAVMnr=241"/>
    <hyperlink ref="P71" r:id="rId48" display="http://www.bav-astro.de/sfs/BAVM_link.php?BAVMnr=241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/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37" t="s">
        <v>39</v>
      </c>
      <c r="B1" s="24"/>
      <c r="C1" s="26" t="s">
        <v>32</v>
      </c>
      <c r="D1" s="24"/>
      <c r="E1" s="24"/>
      <c r="F1" s="24"/>
    </row>
    <row r="2" spans="1:6" x14ac:dyDescent="0.2">
      <c r="A2" s="25" t="s">
        <v>26</v>
      </c>
      <c r="B2" s="38" t="s">
        <v>40</v>
      </c>
      <c r="C2" s="24" t="s">
        <v>33</v>
      </c>
      <c r="D2" s="24"/>
      <c r="E2" s="24"/>
      <c r="F2" s="24"/>
    </row>
    <row r="3" spans="1:6" ht="13.5" thickBot="1" x14ac:dyDescent="0.25"/>
    <row r="4" spans="1:6" ht="13.5" thickBot="1" x14ac:dyDescent="0.25">
      <c r="A4" s="7" t="s">
        <v>1</v>
      </c>
      <c r="C4" s="35" t="s">
        <v>37</v>
      </c>
      <c r="D4" s="36" t="s">
        <v>37</v>
      </c>
    </row>
    <row r="5" spans="1:6" x14ac:dyDescent="0.2">
      <c r="C5" s="52" t="s">
        <v>45</v>
      </c>
    </row>
    <row r="6" spans="1:6" x14ac:dyDescent="0.2">
      <c r="A6" s="7" t="s">
        <v>2</v>
      </c>
    </row>
    <row r="7" spans="1:6" x14ac:dyDescent="0.2">
      <c r="A7" s="24" t="s">
        <v>3</v>
      </c>
      <c r="B7" s="24"/>
      <c r="C7" s="24">
        <v>51312.725016999997</v>
      </c>
    </row>
    <row r="8" spans="1:6" x14ac:dyDescent="0.2">
      <c r="A8" s="24" t="s">
        <v>4</v>
      </c>
      <c r="B8" s="24"/>
      <c r="C8" s="24">
        <v>0.28633201000000003</v>
      </c>
    </row>
    <row r="10" spans="1:6" ht="13.5" thickBot="1" x14ac:dyDescent="0.25">
      <c r="C10" s="6" t="s">
        <v>21</v>
      </c>
      <c r="D10" s="6" t="s">
        <v>22</v>
      </c>
    </row>
    <row r="11" spans="1:6" x14ac:dyDescent="0.2">
      <c r="A11" t="s">
        <v>16</v>
      </c>
      <c r="C11">
        <f>INTERCEPT(G21:G993,$F21:$F993)</f>
        <v>1.227096556829399E-3</v>
      </c>
      <c r="D11" s="5"/>
    </row>
    <row r="12" spans="1:6" x14ac:dyDescent="0.2">
      <c r="A12" t="s">
        <v>17</v>
      </c>
      <c r="C12">
        <f>SLOPE(G21:G993,$F21:$F993)</f>
        <v>2.9145383428228546E-5</v>
      </c>
      <c r="D12" s="5"/>
    </row>
    <row r="13" spans="1:6" x14ac:dyDescent="0.2">
      <c r="A13" t="s">
        <v>20</v>
      </c>
      <c r="C13" s="5" t="s">
        <v>14</v>
      </c>
      <c r="D13" s="5"/>
    </row>
    <row r="14" spans="1:6" x14ac:dyDescent="0.2">
      <c r="A14" t="s">
        <v>25</v>
      </c>
    </row>
    <row r="15" spans="1:6" x14ac:dyDescent="0.2">
      <c r="A15" s="2" t="s">
        <v>18</v>
      </c>
      <c r="C15" s="20">
        <v>51992.834600000002</v>
      </c>
    </row>
    <row r="16" spans="1:6" x14ac:dyDescent="0.2">
      <c r="A16" s="7" t="s">
        <v>5</v>
      </c>
      <c r="C16">
        <f>+$C8+C12</f>
        <v>0.28636115538342827</v>
      </c>
    </row>
    <row r="17" spans="1:17" ht="13.5" thickBot="1" x14ac:dyDescent="0.25"/>
    <row r="18" spans="1:17" x14ac:dyDescent="0.2">
      <c r="A18" s="7" t="s">
        <v>6</v>
      </c>
      <c r="C18" s="3">
        <f>+C$15</f>
        <v>51992.834600000002</v>
      </c>
      <c r="D18" s="4">
        <f>+C$16</f>
        <v>0.28636115538342827</v>
      </c>
    </row>
    <row r="19" spans="1:17" ht="13.5" thickTop="1" x14ac:dyDescent="0.2">
      <c r="C19">
        <f>COUNT(B21:C2364)</f>
        <v>10</v>
      </c>
    </row>
    <row r="20" spans="1:17" ht="13.5" thickBot="1" x14ac:dyDescent="0.25">
      <c r="A20" s="6" t="s">
        <v>7</v>
      </c>
      <c r="B20" s="6" t="s">
        <v>8</v>
      </c>
      <c r="C20" s="6" t="s">
        <v>9</v>
      </c>
      <c r="D20" s="6" t="s">
        <v>13</v>
      </c>
      <c r="E20" s="6" t="s">
        <v>10</v>
      </c>
      <c r="F20" s="6" t="s">
        <v>11</v>
      </c>
      <c r="G20" s="6" t="s">
        <v>12</v>
      </c>
      <c r="H20" s="9" t="s">
        <v>31</v>
      </c>
      <c r="I20" s="9" t="s">
        <v>36</v>
      </c>
      <c r="J20" s="9" t="s">
        <v>30</v>
      </c>
      <c r="K20" s="9" t="s">
        <v>19</v>
      </c>
      <c r="L20" s="9" t="s">
        <v>27</v>
      </c>
      <c r="M20" s="9" t="s">
        <v>28</v>
      </c>
      <c r="N20" s="9" t="s">
        <v>29</v>
      </c>
      <c r="O20" s="9" t="s">
        <v>24</v>
      </c>
      <c r="P20" s="8" t="s">
        <v>23</v>
      </c>
      <c r="Q20" s="6" t="s">
        <v>15</v>
      </c>
    </row>
    <row r="21" spans="1:17" x14ac:dyDescent="0.2">
      <c r="A21" s="27" t="s">
        <v>34</v>
      </c>
      <c r="B21" s="27"/>
      <c r="C21" s="44">
        <v>51312.725016999997</v>
      </c>
      <c r="D21" s="44"/>
      <c r="E21">
        <f t="shared" ref="E21:E27" si="0">+(C21-C$7)/C$8</f>
        <v>0</v>
      </c>
      <c r="F21">
        <f>ROUND(2*E21,0)/2</f>
        <v>0</v>
      </c>
      <c r="G21">
        <f t="shared" ref="G21:G27" si="1">C21-($C$7+$C$8*$F21)</f>
        <v>0</v>
      </c>
      <c r="H21">
        <f>+G21</f>
        <v>0</v>
      </c>
      <c r="O21">
        <f t="shared" ref="O21:O27" si="2">+C$11+C$12*$F21</f>
        <v>1.227096556829399E-3</v>
      </c>
      <c r="Q21" s="1">
        <f t="shared" ref="Q21:Q27" si="3">+C21-15018.5</f>
        <v>36294.225016999997</v>
      </c>
    </row>
    <row r="22" spans="1:17" x14ac:dyDescent="0.2">
      <c r="A22" s="28" t="s">
        <v>35</v>
      </c>
      <c r="B22" s="24"/>
      <c r="C22" s="45">
        <v>51962.909800000001</v>
      </c>
      <c r="D22" s="45">
        <v>1E-4</v>
      </c>
      <c r="E22">
        <f t="shared" si="0"/>
        <v>2270.7373269233999</v>
      </c>
      <c r="F22">
        <f>ROUND(2*E22,0)/2</f>
        <v>2270.5</v>
      </c>
      <c r="G22">
        <f t="shared" si="1"/>
        <v>6.7954295001982246E-2</v>
      </c>
      <c r="I22">
        <f>+G22</f>
        <v>6.7954295001982246E-2</v>
      </c>
      <c r="O22">
        <f t="shared" si="2"/>
        <v>6.7401689630622305E-2</v>
      </c>
      <c r="Q22" s="1">
        <f t="shared" si="3"/>
        <v>36944.409800000001</v>
      </c>
    </row>
    <row r="23" spans="1:17" x14ac:dyDescent="0.2">
      <c r="A23" s="24" t="s">
        <v>38</v>
      </c>
      <c r="B23" s="24"/>
      <c r="C23" s="46">
        <v>51967.347900000001</v>
      </c>
      <c r="D23" s="45">
        <v>8.9999999999999998E-4</v>
      </c>
      <c r="E23">
        <f t="shared" si="0"/>
        <v>2286.2371657294048</v>
      </c>
      <c r="F23">
        <f>ROUND(2*E23,0)/2</f>
        <v>2286</v>
      </c>
      <c r="G23">
        <f t="shared" si="1"/>
        <v>6.7908140001236461E-2</v>
      </c>
      <c r="J23">
        <f>+G23</f>
        <v>6.7908140001236461E-2</v>
      </c>
      <c r="O23">
        <f t="shared" si="2"/>
        <v>6.7853443073759859E-2</v>
      </c>
      <c r="Q23" s="1">
        <f t="shared" si="3"/>
        <v>36948.847900000001</v>
      </c>
    </row>
    <row r="24" spans="1:17" x14ac:dyDescent="0.2">
      <c r="A24" s="28" t="s">
        <v>35</v>
      </c>
      <c r="B24" s="24"/>
      <c r="C24" s="47">
        <v>51992.834600000002</v>
      </c>
      <c r="D24" s="45">
        <v>1E-4</v>
      </c>
      <c r="E24">
        <f t="shared" si="0"/>
        <v>2375.2481708210162</v>
      </c>
      <c r="F24">
        <f>ROUND(2*E24,0)/2</f>
        <v>2375</v>
      </c>
      <c r="G24">
        <f t="shared" si="1"/>
        <v>7.1059250003600027E-2</v>
      </c>
      <c r="I24">
        <f>+G24</f>
        <v>7.1059250003600027E-2</v>
      </c>
      <c r="O24">
        <f t="shared" si="2"/>
        <v>7.0447382198872199E-2</v>
      </c>
      <c r="Q24" s="1">
        <f t="shared" si="3"/>
        <v>36974.334600000002</v>
      </c>
    </row>
    <row r="25" spans="1:17" x14ac:dyDescent="0.2">
      <c r="A25" s="39" t="s">
        <v>41</v>
      </c>
      <c r="B25" s="40" t="s">
        <v>42</v>
      </c>
      <c r="C25" s="39">
        <v>53068.407800000001</v>
      </c>
      <c r="D25" s="48">
        <v>1.2999999999999999E-3</v>
      </c>
      <c r="E25">
        <f t="shared" si="0"/>
        <v>6131.6329354863383</v>
      </c>
      <c r="F25" s="42">
        <f>ROUND(2*E25,0)/2-0.5</f>
        <v>6131</v>
      </c>
      <c r="G25">
        <f t="shared" si="1"/>
        <v>0.18122969000251032</v>
      </c>
      <c r="J25">
        <f t="shared" ref="J25:J30" si="4">+G25</f>
        <v>0.18122969000251032</v>
      </c>
      <c r="O25">
        <f t="shared" si="2"/>
        <v>0.17991744235529861</v>
      </c>
      <c r="Q25" s="1">
        <f t="shared" si="3"/>
        <v>38049.907800000001</v>
      </c>
    </row>
    <row r="26" spans="1:17" x14ac:dyDescent="0.2">
      <c r="A26" s="41" t="s">
        <v>43</v>
      </c>
      <c r="B26" s="20"/>
      <c r="C26" s="49">
        <v>53095.467799999999</v>
      </c>
      <c r="D26" s="49">
        <v>1.5E-3</v>
      </c>
      <c r="E26">
        <f t="shared" si="0"/>
        <v>6226.1386109083696</v>
      </c>
      <c r="F26" s="42">
        <f>ROUND(2*E26,0)/2-0.5</f>
        <v>6225.5</v>
      </c>
      <c r="G26">
        <f t="shared" si="1"/>
        <v>0.18285474499862175</v>
      </c>
      <c r="J26">
        <f t="shared" si="4"/>
        <v>0.18285474499862175</v>
      </c>
      <c r="O26">
        <f t="shared" si="2"/>
        <v>0.18267168108926621</v>
      </c>
      <c r="Q26" s="1">
        <f t="shared" si="3"/>
        <v>38076.967799999999</v>
      </c>
    </row>
    <row r="27" spans="1:17" x14ac:dyDescent="0.2">
      <c r="A27" s="41" t="s">
        <v>43</v>
      </c>
      <c r="B27" s="20"/>
      <c r="C27" s="49">
        <v>53095.611400000002</v>
      </c>
      <c r="D27" s="49">
        <v>2.9999999999999997E-4</v>
      </c>
      <c r="E27">
        <f t="shared" si="0"/>
        <v>6226.6401266138719</v>
      </c>
      <c r="F27" s="42">
        <f>ROUND(2*E27,0)/2-0.5</f>
        <v>6226</v>
      </c>
      <c r="G27">
        <f t="shared" si="1"/>
        <v>0.18328874000144424</v>
      </c>
      <c r="J27">
        <f t="shared" si="4"/>
        <v>0.18328874000144424</v>
      </c>
      <c r="O27">
        <f t="shared" si="2"/>
        <v>0.18268625378098033</v>
      </c>
      <c r="Q27" s="1">
        <f t="shared" si="3"/>
        <v>38077.111400000002</v>
      </c>
    </row>
    <row r="28" spans="1:17" x14ac:dyDescent="0.2">
      <c r="A28" s="41" t="s">
        <v>44</v>
      </c>
      <c r="B28" s="16"/>
      <c r="C28" s="43">
        <v>53462.439599999998</v>
      </c>
      <c r="D28" s="43">
        <v>1.6999999999999999E-3</v>
      </c>
      <c r="E28">
        <f>+(C28-C$7)/C$8</f>
        <v>7507.7689811907539</v>
      </c>
      <c r="F28" s="50">
        <f>ROUND(2*E28,0)/2-1</f>
        <v>7507</v>
      </c>
      <c r="G28">
        <f>C28-($C$7+$C$8*$F28)</f>
        <v>0.22018393000325887</v>
      </c>
      <c r="J28">
        <f t="shared" si="4"/>
        <v>0.22018393000325887</v>
      </c>
      <c r="O28">
        <f>+C$11+C$12*$F28</f>
        <v>0.22002148995254109</v>
      </c>
      <c r="Q28" s="1">
        <f>+C28-15018.5</f>
        <v>38443.939599999998</v>
      </c>
    </row>
    <row r="29" spans="1:17" x14ac:dyDescent="0.2">
      <c r="A29" s="41" t="s">
        <v>44</v>
      </c>
      <c r="B29" s="16"/>
      <c r="C29" s="43">
        <v>53462.582000000002</v>
      </c>
      <c r="D29" s="43">
        <v>1E-3</v>
      </c>
      <c r="E29">
        <f>+(C29-C$7)/C$8</f>
        <v>7508.2663059572169</v>
      </c>
      <c r="F29" s="50">
        <f>ROUND(2*E29,0)/2-1</f>
        <v>7507.5</v>
      </c>
      <c r="G29">
        <f>C29-($C$7+$C$8*$F29)</f>
        <v>0.21941792500729207</v>
      </c>
      <c r="J29">
        <f t="shared" si="4"/>
        <v>0.21941792500729207</v>
      </c>
      <c r="O29">
        <f>+C$11+C$12*$F29</f>
        <v>0.22003606264425521</v>
      </c>
      <c r="Q29" s="1">
        <f>+C29-15018.5</f>
        <v>38444.082000000002</v>
      </c>
    </row>
    <row r="30" spans="1:17" x14ac:dyDescent="0.2">
      <c r="A30" s="41" t="s">
        <v>44</v>
      </c>
      <c r="B30" s="16"/>
      <c r="C30" s="43">
        <v>53476.469499999999</v>
      </c>
      <c r="D30" s="43">
        <v>1.1000000000000001E-3</v>
      </c>
      <c r="E30">
        <f>+(C30-C$7)/C$8</f>
        <v>7556.767694258152</v>
      </c>
      <c r="F30" s="50">
        <f>ROUND(2*E30,0)/2-1</f>
        <v>7556</v>
      </c>
      <c r="G30">
        <f>C30-($C$7+$C$8*$F30)</f>
        <v>0.21981544000300346</v>
      </c>
      <c r="J30">
        <f t="shared" si="4"/>
        <v>0.21981544000300346</v>
      </c>
      <c r="O30">
        <f>+C$11+C$12*$F30</f>
        <v>0.2214496137405243</v>
      </c>
      <c r="Q30" s="1">
        <f>+C30-15018.5</f>
        <v>38457.969499999999</v>
      </c>
    </row>
    <row r="31" spans="1:17" x14ac:dyDescent="0.2">
      <c r="A31" s="30"/>
      <c r="B31" s="31"/>
      <c r="C31" s="34"/>
      <c r="D31" s="34"/>
      <c r="Q31" s="1"/>
    </row>
    <row r="32" spans="1:17" x14ac:dyDescent="0.2">
      <c r="A32" s="30"/>
      <c r="B32" s="32"/>
      <c r="C32" s="15"/>
      <c r="D32" s="15"/>
      <c r="Q32" s="1"/>
    </row>
    <row r="33" spans="1:17" x14ac:dyDescent="0.2">
      <c r="A33" s="14"/>
      <c r="B33" s="20"/>
      <c r="C33" s="15"/>
      <c r="D33" s="15"/>
      <c r="Q33" s="1"/>
    </row>
    <row r="34" spans="1:17" x14ac:dyDescent="0.2">
      <c r="A34" s="29"/>
      <c r="B34" s="25"/>
      <c r="C34" s="33"/>
      <c r="D34" s="25"/>
      <c r="Q34" s="1"/>
    </row>
    <row r="35" spans="1:17" x14ac:dyDescent="0.2">
      <c r="A35" s="25"/>
      <c r="B35" s="25"/>
      <c r="C35" s="23"/>
      <c r="D35" s="23"/>
      <c r="Q35" s="1"/>
    </row>
    <row r="36" spans="1:17" x14ac:dyDescent="0.2">
      <c r="A36" s="20"/>
      <c r="B36" s="16"/>
      <c r="C36" s="20"/>
      <c r="D36" s="20"/>
      <c r="Q36" s="1"/>
    </row>
    <row r="37" spans="1:17" x14ac:dyDescent="0.2">
      <c r="B37" s="5"/>
      <c r="C37" s="12"/>
      <c r="D37" s="13"/>
      <c r="Q37" s="1"/>
    </row>
    <row r="38" spans="1:17" x14ac:dyDescent="0.2">
      <c r="B38" s="5"/>
      <c r="C38" s="12"/>
      <c r="D38" s="13"/>
      <c r="Q38" s="1"/>
    </row>
    <row r="39" spans="1:17" x14ac:dyDescent="0.2">
      <c r="B39" s="5"/>
      <c r="C39" s="12"/>
      <c r="D39" s="13"/>
      <c r="Q39" s="1"/>
    </row>
    <row r="40" spans="1:17" x14ac:dyDescent="0.2">
      <c r="B40" s="5"/>
      <c r="C40" s="12"/>
      <c r="D40" s="13"/>
      <c r="Q40" s="1"/>
    </row>
    <row r="41" spans="1:17" x14ac:dyDescent="0.2">
      <c r="B41" s="5"/>
      <c r="C41" s="12"/>
      <c r="D41" s="13"/>
      <c r="Q41" s="1"/>
    </row>
    <row r="42" spans="1:17" x14ac:dyDescent="0.2">
      <c r="B42" s="5"/>
      <c r="C42" s="12"/>
      <c r="D42" s="13"/>
      <c r="Q42" s="1"/>
    </row>
    <row r="43" spans="1:17" x14ac:dyDescent="0.2">
      <c r="B43" s="5"/>
      <c r="C43" s="12"/>
      <c r="D43" s="13"/>
      <c r="Q43" s="1"/>
    </row>
    <row r="44" spans="1:17" x14ac:dyDescent="0.2">
      <c r="B44" s="5"/>
      <c r="C44" s="12"/>
      <c r="D44" s="13"/>
      <c r="Q44" s="1"/>
    </row>
    <row r="45" spans="1:17" x14ac:dyDescent="0.2">
      <c r="B45" s="5"/>
      <c r="C45" s="11"/>
      <c r="D45" s="10"/>
      <c r="Q45" s="1"/>
    </row>
    <row r="46" spans="1:17" x14ac:dyDescent="0.2">
      <c r="B46" s="5"/>
      <c r="C46" s="11"/>
      <c r="D46" s="10"/>
      <c r="Q46" s="1"/>
    </row>
    <row r="47" spans="1:17" x14ac:dyDescent="0.2">
      <c r="B47" s="5"/>
      <c r="C47" s="11"/>
      <c r="D47" s="10"/>
      <c r="Q47" s="1"/>
    </row>
    <row r="48" spans="1:17" x14ac:dyDescent="0.2">
      <c r="B48" s="5"/>
      <c r="C48" s="11"/>
      <c r="D48" s="10"/>
      <c r="Q48" s="1"/>
    </row>
    <row r="49" spans="1:17" x14ac:dyDescent="0.2">
      <c r="B49" s="5"/>
      <c r="C49" s="11"/>
      <c r="D49" s="10"/>
      <c r="Q49" s="1"/>
    </row>
    <row r="50" spans="1:17" x14ac:dyDescent="0.2">
      <c r="B50" s="5"/>
      <c r="C50" s="11"/>
      <c r="D50" s="10"/>
      <c r="Q50" s="1"/>
    </row>
    <row r="51" spans="1:17" x14ac:dyDescent="0.2">
      <c r="B51" s="5"/>
      <c r="Q51" s="1"/>
    </row>
    <row r="52" spans="1:17" x14ac:dyDescent="0.2">
      <c r="B52" s="5"/>
      <c r="Q52" s="1"/>
    </row>
    <row r="53" spans="1:17" x14ac:dyDescent="0.2">
      <c r="A53" s="14"/>
      <c r="B53" s="5"/>
      <c r="C53" s="15"/>
      <c r="D53" s="15"/>
      <c r="Q53" s="1"/>
    </row>
    <row r="54" spans="1:17" x14ac:dyDescent="0.2">
      <c r="A54" s="14"/>
      <c r="B54" s="16"/>
      <c r="C54" s="17"/>
      <c r="D54" s="18"/>
      <c r="Q54" s="1"/>
    </row>
    <row r="55" spans="1:17" x14ac:dyDescent="0.2">
      <c r="A55" s="14"/>
      <c r="B55" s="16"/>
      <c r="C55" s="17"/>
      <c r="D55" s="18"/>
      <c r="Q55" s="1"/>
    </row>
    <row r="56" spans="1:17" x14ac:dyDescent="0.2">
      <c r="A56" s="14"/>
      <c r="B56" s="16"/>
      <c r="C56" s="17"/>
      <c r="D56" s="18"/>
      <c r="Q56" s="1"/>
    </row>
    <row r="57" spans="1:17" x14ac:dyDescent="0.2">
      <c r="A57" s="14"/>
      <c r="B57" s="16"/>
      <c r="C57" s="17"/>
      <c r="D57" s="18"/>
      <c r="Q57" s="1"/>
    </row>
    <row r="58" spans="1:17" x14ac:dyDescent="0.2">
      <c r="A58" s="14"/>
      <c r="B58" s="16"/>
      <c r="C58" s="17"/>
      <c r="D58" s="18"/>
      <c r="Q58" s="1"/>
    </row>
    <row r="59" spans="1:17" x14ac:dyDescent="0.2">
      <c r="A59" s="19"/>
      <c r="B59" s="16"/>
      <c r="C59" s="20"/>
      <c r="D59" s="20"/>
      <c r="Q59" s="1"/>
    </row>
    <row r="60" spans="1:17" x14ac:dyDescent="0.2">
      <c r="A60" s="19"/>
      <c r="B60" s="16"/>
      <c r="C60" s="20"/>
      <c r="D60" s="20"/>
      <c r="Q60" s="1"/>
    </row>
    <row r="61" spans="1:17" x14ac:dyDescent="0.2">
      <c r="A61" s="21"/>
      <c r="B61" s="16"/>
      <c r="C61" s="20"/>
      <c r="D61" s="20"/>
      <c r="Q61" s="1"/>
    </row>
    <row r="62" spans="1:17" x14ac:dyDescent="0.2">
      <c r="A62" s="22"/>
      <c r="B62" s="5"/>
      <c r="C62" s="23"/>
      <c r="D62" s="15"/>
      <c r="Q62" s="1"/>
    </row>
    <row r="63" spans="1:17" x14ac:dyDescent="0.2">
      <c r="A63" s="22"/>
      <c r="B63" s="16"/>
      <c r="C63" s="17"/>
      <c r="D63" s="18"/>
      <c r="Q63" s="1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2024-01-30T02:26:28Z</dcterms:modified>
</cp:coreProperties>
</file>