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9961C45-EEE7-4891-A836-E0E1206DED1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E22" i="1"/>
  <c r="F22" i="1" s="1"/>
  <c r="G22" i="1" s="1"/>
  <c r="K22" i="1" s="1"/>
  <c r="D9" i="1"/>
  <c r="E9" i="1"/>
  <c r="A21" i="1"/>
  <c r="F16" i="1"/>
  <c r="E23" i="1"/>
  <c r="F23" i="1"/>
  <c r="G23" i="1"/>
  <c r="K23" i="1" s="1"/>
  <c r="C21" i="1"/>
  <c r="G21" i="1" s="1"/>
  <c r="K21" i="1" s="1"/>
  <c r="C17" i="1"/>
  <c r="E21" i="1"/>
  <c r="F21" i="1"/>
  <c r="Q21" i="1"/>
  <c r="C11" i="1"/>
  <c r="C12" i="1"/>
  <c r="C16" i="1" l="1"/>
  <c r="D18" i="1" s="1"/>
  <c r="O22" i="1"/>
  <c r="O23" i="1"/>
  <c r="O21" i="1"/>
  <c r="C15" i="1"/>
  <c r="F18" i="1" s="1"/>
  <c r="F17" i="1"/>
  <c r="C18" i="1" l="1"/>
  <c r="F19" i="1"/>
</calcChain>
</file>

<file path=xl/sharedStrings.xml><?xml version="1.0" encoding="utf-8"?>
<sst xmlns="http://schemas.openxmlformats.org/spreadsheetml/2006/main" count="58" uniqueCount="52">
  <si>
    <t>as of 2017-11-27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</si>
  <si>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</si>
  <si>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</si>
  <si>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</si>
  <si>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</si>
  <si>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</si>
  <si>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</si>
  <si>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</si>
  <si>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</si>
  <si>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</si>
  <si>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</si>
  <si>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</si>
  <si>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</si>
  <si>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</si>
  <si>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</si>
  <si>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</si>
  <si>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</si>
  <si>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</si>
  <si>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</si>
  <si>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</si>
  <si>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</si>
  <si>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</si>
  <si>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</si>
  <si>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</si>
  <si>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</si>
  <si>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</si>
  <si>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</si>
  <si>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</si>
  <si>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</si>
  <si>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</si>
  <si>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</si>
  <si>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</si>
  <si>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</si>
  <si>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</si>
  <si>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</si>
  <si>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</si>
  <si>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</si>
  <si>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</si>
  <si>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</si>
  <si>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</si>
  <si>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</si>
  <si>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</si>
  <si>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</si>
  <si>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pr_0</t>
  </si>
  <si>
    <t>NS Com</t>
  </si>
  <si>
    <t>2013a</t>
  </si>
  <si>
    <t>G1993-2790</t>
  </si>
  <si>
    <t>EW</t>
  </si>
  <si>
    <t>~</t>
  </si>
  <si>
    <t>NS Com / GSC 1993-2790</t>
  </si>
  <si>
    <t>OEJV 0179</t>
  </si>
  <si>
    <t>GCVS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</si>
</sst>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4" borderId="5" xfId="0" applyFont="1" applyFill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17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5" fillId="24" borderId="5" xfId="0" applyFont="1" applyFill="1" applyBorder="1" applyAlignment="1">
      <alignment horizontal="left"/>
    </xf>
    <xf numFmtId="0" fontId="5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16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0" borderId="5" xfId="0" applyBorder="1" applyAlignment="1">
      <alignment horizontal="left"/>
    </xf>
    <xf numFmtId="0" fontId="0" fillId="0" borderId="5" xfId="0" quotePrefix="1" applyBorder="1">
      <alignment vertical="top"/>
    </xf>
    <xf numFmtId="0" fontId="17" fillId="0" borderId="0" xfId="41" applyFont="1"/>
    <xf numFmtId="0" fontId="17" fillId="0" borderId="0" xfId="41" applyFont="1" applyAlignment="1">
      <alignment horizontal="center"/>
    </xf>
    <xf numFmtId="0" fontId="17" fillId="0" borderId="0" xfId="41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 Com - O-C Diagr.</a:t>
            </a:r>
          </a:p>
        </c:rich>
      </c:tx>
      <c:layout>
        <c:manualLayout>
          <c:xMode val="edge"/>
          <c:yMode val="edge"/>
          <c:x val="0.3804511278195488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10011</c:v>
                </c:pt>
                <c:pt idx="2">
                  <c:v>10011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E4-4D96-BB8E-14CFC71FDE8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10011</c:v>
                </c:pt>
                <c:pt idx="2">
                  <c:v>10011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E4-4D96-BB8E-14CFC71FDE8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10011</c:v>
                </c:pt>
                <c:pt idx="2">
                  <c:v>10011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E4-4D96-BB8E-14CFC71FDE8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10011</c:v>
                </c:pt>
                <c:pt idx="2">
                  <c:v>10011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7.1500000194646418E-4</c:v>
                </c:pt>
                <c:pt idx="2">
                  <c:v>1.1850000009872019E-3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E4-4D96-BB8E-14CFC71FDE8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10011</c:v>
                </c:pt>
                <c:pt idx="2">
                  <c:v>10011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E4-4D96-BB8E-14CFC71FDE8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10011</c:v>
                </c:pt>
                <c:pt idx="2">
                  <c:v>10011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E4-4D96-BB8E-14CFC71FDE8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10011</c:v>
                </c:pt>
                <c:pt idx="2">
                  <c:v>10011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E4-4D96-BB8E-14CFC71FDE8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10011</c:v>
                </c:pt>
                <c:pt idx="2">
                  <c:v>10011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9.5000000146683306E-4</c:v>
                </c:pt>
                <c:pt idx="2">
                  <c:v>9.5000000146683306E-4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E4-4D96-BB8E-14CFC71FDE8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10011</c:v>
                </c:pt>
                <c:pt idx="2">
                  <c:v>10011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E4-4D96-BB8E-14CFC71FD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266400"/>
        <c:axId val="1"/>
      </c:scatterChart>
      <c:valAx>
        <c:axId val="596266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266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804511278195488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4940252-039F-DF33-ADD0-D7373325E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49</v>
      </c>
      <c r="F1" s="34" t="s">
        <v>44</v>
      </c>
      <c r="G1" s="31" t="s">
        <v>45</v>
      </c>
      <c r="H1" s="36"/>
      <c r="I1" s="37" t="s">
        <v>46</v>
      </c>
      <c r="J1" s="38" t="s">
        <v>44</v>
      </c>
      <c r="K1" s="39">
        <v>12.564300000000001</v>
      </c>
      <c r="L1" s="40">
        <v>23.090699999999998</v>
      </c>
      <c r="M1" s="41">
        <v>53811.687299999998</v>
      </c>
      <c r="N1" s="41">
        <v>0.33080500000000002</v>
      </c>
      <c r="O1" s="42" t="s">
        <v>47</v>
      </c>
      <c r="P1" s="43">
        <v>13.25</v>
      </c>
      <c r="Q1" s="43">
        <v>13.6</v>
      </c>
      <c r="R1" s="35" t="s">
        <v>43</v>
      </c>
      <c r="S1" s="44" t="s">
        <v>48</v>
      </c>
    </row>
    <row r="2" spans="1:19" x14ac:dyDescent="0.2">
      <c r="A2" t="s">
        <v>25</v>
      </c>
      <c r="B2" t="s">
        <v>47</v>
      </c>
      <c r="C2" s="30"/>
      <c r="D2" s="3"/>
    </row>
    <row r="3" spans="1:19" ht="13.5" thickBot="1" x14ac:dyDescent="0.25">
      <c r="C3" s="48" t="s">
        <v>0</v>
      </c>
    </row>
    <row r="4" spans="1:19" ht="14.25" thickTop="1" thickBot="1" x14ac:dyDescent="0.25">
      <c r="A4" s="5" t="s">
        <v>2</v>
      </c>
      <c r="C4" s="27">
        <v>53811.687299999998</v>
      </c>
      <c r="D4" s="28">
        <v>0.33080500000000002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49">
        <v>53811.687299999998</v>
      </c>
      <c r="D7" s="29" t="s">
        <v>51</v>
      </c>
    </row>
    <row r="8" spans="1:19" x14ac:dyDescent="0.2">
      <c r="A8" t="s">
        <v>5</v>
      </c>
      <c r="C8" s="49">
        <v>0.33080500000000002</v>
      </c>
      <c r="D8" s="29" t="s">
        <v>51</v>
      </c>
    </row>
    <row r="9" spans="1:19" x14ac:dyDescent="0.2">
      <c r="A9" s="24" t="s">
        <v>34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INTERCEPT(INDIRECT($E$9):G992,INDIRECT($D$9):F992)</f>
        <v>0</v>
      </c>
      <c r="D11" s="3"/>
      <c r="E11" s="10"/>
    </row>
    <row r="12" spans="1:19" x14ac:dyDescent="0.2">
      <c r="A12" s="10" t="s">
        <v>18</v>
      </c>
      <c r="B12" s="10"/>
      <c r="C12" s="21">
        <f ca="1">SLOPE(INDIRECT($E$9):G992,INDIRECT($D$9):F992)</f>
        <v>9.489561497021607E-8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57123.377105</v>
      </c>
      <c r="E15" s="14" t="s">
        <v>36</v>
      </c>
      <c r="F15" s="32">
        <v>1</v>
      </c>
    </row>
    <row r="16" spans="1:19" x14ac:dyDescent="0.2">
      <c r="A16" s="16" t="s">
        <v>6</v>
      </c>
      <c r="B16" s="10"/>
      <c r="C16" s="17">
        <f ca="1">+C8+C12</f>
        <v>0.33080509489561499</v>
      </c>
      <c r="E16" s="14" t="s">
        <v>32</v>
      </c>
      <c r="F16" s="33">
        <f ca="1">NOW()+15018.5+$C$5/24</f>
        <v>60339.648681712963</v>
      </c>
    </row>
    <row r="17" spans="1:21" ht="13.5" thickBot="1" x14ac:dyDescent="0.25">
      <c r="A17" s="14" t="s">
        <v>29</v>
      </c>
      <c r="B17" s="10"/>
      <c r="C17" s="10">
        <f>COUNT(C21:C2191)</f>
        <v>3</v>
      </c>
      <c r="E17" s="14" t="s">
        <v>37</v>
      </c>
      <c r="F17" s="15">
        <f ca="1">ROUND(2*(F16-$C$7)/$C$8,0)/2+F15</f>
        <v>19734.5</v>
      </c>
    </row>
    <row r="18" spans="1:21" ht="14.25" thickTop="1" thickBot="1" x14ac:dyDescent="0.25">
      <c r="A18" s="16" t="s">
        <v>7</v>
      </c>
      <c r="B18" s="10"/>
      <c r="C18" s="19">
        <f ca="1">+C15</f>
        <v>57123.377105</v>
      </c>
      <c r="D18" s="20">
        <f ca="1">+C16</f>
        <v>0.33080509489561499</v>
      </c>
      <c r="E18" s="14" t="s">
        <v>38</v>
      </c>
      <c r="F18" s="23">
        <f ca="1">ROUND(2*(F16-$C$15)/$C$16,0)/2+F15</f>
        <v>9723.5</v>
      </c>
    </row>
    <row r="19" spans="1:21" ht="13.5" thickTop="1" x14ac:dyDescent="0.2">
      <c r="E19" s="14" t="s">
        <v>33</v>
      </c>
      <c r="F19" s="18">
        <f ca="1">+$C$15+$C$16*F18-15018.5-$C$5/24</f>
        <v>45321.856278550847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tr">
        <f>D7</f>
        <v>GCVS</v>
      </c>
      <c r="C21" s="8">
        <f>C$7</f>
        <v>53811.687299999998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2">
        <f>+C21-15018.5</f>
        <v>38793.187299999998</v>
      </c>
    </row>
    <row r="22" spans="1:21" x14ac:dyDescent="0.2">
      <c r="A22" s="45" t="s">
        <v>50</v>
      </c>
      <c r="B22" s="46" t="s">
        <v>1</v>
      </c>
      <c r="C22" s="47">
        <v>57123.37687</v>
      </c>
      <c r="D22" s="47">
        <v>4.0000000000000002E-4</v>
      </c>
      <c r="E22">
        <f>+(C22-C$7)/C$8</f>
        <v>10011.002161394181</v>
      </c>
      <c r="F22">
        <f>ROUND(2*E22,0)/2</f>
        <v>10011</v>
      </c>
      <c r="G22">
        <f>+C22-(C$7+F22*C$8)</f>
        <v>7.1500000194646418E-4</v>
      </c>
      <c r="K22">
        <f>+G22</f>
        <v>7.1500000194646418E-4</v>
      </c>
      <c r="O22">
        <f ca="1">+C$11+C$12*$F22</f>
        <v>9.5000000146683306E-4</v>
      </c>
      <c r="Q22" s="2">
        <f>+C22-15018.5</f>
        <v>42104.87687</v>
      </c>
    </row>
    <row r="23" spans="1:21" x14ac:dyDescent="0.2">
      <c r="A23" s="45" t="s">
        <v>50</v>
      </c>
      <c r="B23" s="46" t="s">
        <v>1</v>
      </c>
      <c r="C23" s="47">
        <v>57123.377339999999</v>
      </c>
      <c r="D23" s="47">
        <v>2.9999999999999997E-4</v>
      </c>
      <c r="E23">
        <f>+(C23-C$7)/C$8</f>
        <v>10011.003582170768</v>
      </c>
      <c r="F23">
        <f>ROUND(2*E23,0)/2</f>
        <v>10011</v>
      </c>
      <c r="G23">
        <f>+C23-(C$7+F23*C$8)</f>
        <v>1.1850000009872019E-3</v>
      </c>
      <c r="K23">
        <f>+G23</f>
        <v>1.1850000009872019E-3</v>
      </c>
      <c r="O23">
        <f ca="1">+C$11+C$12*$F23</f>
        <v>9.5000000146683306E-4</v>
      </c>
      <c r="Q23" s="2">
        <f>+C23-15018.5</f>
        <v>42104.877339999999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1336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2024-01-30T02:34:06Z</dcterms:modified>
</cp:coreProperties>
</file>