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D391E8C-1112-4BF8-90B7-13BCE9514B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/>
  <c r="G33" i="1" s="1"/>
  <c r="K33" i="1" s="1"/>
  <c r="Q33" i="1"/>
  <c r="E34" i="1"/>
  <c r="F34" i="1"/>
  <c r="G34" i="1" s="1"/>
  <c r="K34" i="1" s="1"/>
  <c r="Q34" i="1"/>
  <c r="E29" i="1"/>
  <c r="F29" i="1" s="1"/>
  <c r="G29" i="1" s="1"/>
  <c r="K29" i="1" s="1"/>
  <c r="Q29" i="1"/>
  <c r="E28" i="1"/>
  <c r="F28" i="1"/>
  <c r="G28" i="1"/>
  <c r="K28" i="1"/>
  <c r="D9" i="1"/>
  <c r="C9" i="1"/>
  <c r="C21" i="1"/>
  <c r="E21" i="1"/>
  <c r="F21" i="1" s="1"/>
  <c r="G21" i="1" s="1"/>
  <c r="I21" i="1" s="1"/>
  <c r="E22" i="1"/>
  <c r="F22" i="1"/>
  <c r="G22" i="1"/>
  <c r="K22" i="1" s="1"/>
  <c r="E23" i="1"/>
  <c r="F23" i="1"/>
  <c r="G23" i="1" s="1"/>
  <c r="K23" i="1" s="1"/>
  <c r="E24" i="1"/>
  <c r="F24" i="1"/>
  <c r="G24" i="1"/>
  <c r="I24" i="1" s="1"/>
  <c r="E25" i="1"/>
  <c r="F25" i="1"/>
  <c r="U25" i="1" s="1"/>
  <c r="E27" i="1"/>
  <c r="F27" i="1"/>
  <c r="G27" i="1"/>
  <c r="K27" i="1"/>
  <c r="E26" i="1"/>
  <c r="F26" i="1"/>
  <c r="U26" i="1"/>
  <c r="Q28" i="1"/>
  <c r="F16" i="1"/>
  <c r="A21" i="1"/>
  <c r="Q22" i="1"/>
  <c r="Q23" i="1"/>
  <c r="Q24" i="1"/>
  <c r="Q25" i="1"/>
  <c r="Q27" i="1"/>
  <c r="Q26" i="1"/>
  <c r="Q21" i="1"/>
  <c r="C17" i="1"/>
  <c r="C12" i="1"/>
  <c r="C11" i="1"/>
  <c r="O30" i="1" l="1"/>
  <c r="S30" i="1" s="1"/>
  <c r="O34" i="1"/>
  <c r="S34" i="1" s="1"/>
  <c r="O33" i="1"/>
  <c r="S33" i="1" s="1"/>
  <c r="O32" i="1"/>
  <c r="S32" i="1" s="1"/>
  <c r="O31" i="1"/>
  <c r="S31" i="1" s="1"/>
  <c r="O29" i="1"/>
  <c r="S29" i="1" s="1"/>
  <c r="O21" i="1"/>
  <c r="S21" i="1" s="1"/>
  <c r="O23" i="1"/>
  <c r="S23" i="1" s="1"/>
  <c r="O22" i="1"/>
  <c r="S22" i="1" s="1"/>
  <c r="O26" i="1"/>
  <c r="S26" i="1" s="1"/>
  <c r="C15" i="1"/>
  <c r="O24" i="1"/>
  <c r="S24" i="1" s="1"/>
  <c r="O27" i="1"/>
  <c r="S27" i="1" s="1"/>
  <c r="O28" i="1"/>
  <c r="S28" i="1" s="1"/>
  <c r="O25" i="1"/>
  <c r="S25" i="1" s="1"/>
  <c r="C16" i="1"/>
  <c r="D18" i="1" s="1"/>
  <c r="F17" i="1"/>
  <c r="C18" i="1" l="1"/>
  <c r="F18" i="1"/>
  <c r="F19" i="1" s="1"/>
  <c r="S19" i="1"/>
</calcChain>
</file>

<file path=xl/sharedStrings.xml><?xml version="1.0" encoding="utf-8"?>
<sst xmlns="http://schemas.openxmlformats.org/spreadsheetml/2006/main" count="75" uniqueCount="58">
  <si>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</si>
  <si>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</si>
  <si>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</si>
  <si>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</si>
  <si>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</si>
  <si>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</si>
  <si>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</si>
  <si>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</si>
  <si>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</si>
  <si>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</si>
  <si>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</si>
  <si>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</si>
  <si>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</si>
  <si>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</si>
  <si>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</si>
  <si>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</si>
  <si>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</si>
  <si>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</si>
  <si>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</si>
  <si>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</si>
  <si>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</si>
  <si>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</si>
  <si>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</si>
  <si>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</si>
  <si>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</si>
  <si>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</si>
  <si>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</si>
  <si>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</si>
  <si>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</si>
  <si>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</si>
  <si>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</si>
  <si>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</si>
  <si>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</si>
  <si>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</si>
  <si>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</si>
  <si>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</si>
  <si>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</si>
  <si>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</si>
  <si>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G1445-0866</t>
  </si>
  <si>
    <t>EB / EW</t>
  </si>
  <si>
    <t>CrB</t>
  </si>
  <si>
    <t>VSX</t>
  </si>
  <si>
    <t>IBVS 5894</t>
  </si>
  <si>
    <t>I</t>
  </si>
  <si>
    <t>IBVS 5945</t>
  </si>
  <si>
    <t>II</t>
  </si>
  <si>
    <t>IBVS 5992</t>
  </si>
  <si>
    <t>IBVS 6029</t>
  </si>
  <si>
    <t>pg</t>
  </si>
  <si>
    <t>vis</t>
  </si>
  <si>
    <t>PE</t>
  </si>
  <si>
    <t>CCD</t>
  </si>
  <si>
    <t>BAD?</t>
  </si>
  <si>
    <t>PU Com / GSC 1445-0866</t>
  </si>
  <si>
    <t>RHN 2022</t>
  </si>
  <si>
    <t>OEJV 212</t>
  </si>
  <si>
    <t>VSB, 108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</si>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</sst>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PU Com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29-4004-B15E-40910AE633D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3">
                  <c:v>2.9000002032262273E-3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29-4004-B15E-40910AE633D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29-4004-B15E-40910AE633D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2.6800002015079372E-3</c:v>
                </c:pt>
                <c:pt idx="2">
                  <c:v>3.4100002012564801E-3</c:v>
                </c:pt>
                <c:pt idx="6">
                  <c:v>4.9700001982273534E-3</c:v>
                </c:pt>
                <c:pt idx="7">
                  <c:v>1.3580000202637166E-2</c:v>
                </c:pt>
                <c:pt idx="8">
                  <c:v>1.4480000201729126E-2</c:v>
                </c:pt>
                <c:pt idx="9">
                  <c:v>1.4480000201729126E-2</c:v>
                </c:pt>
                <c:pt idx="10">
                  <c:v>1.3590000387921464E-2</c:v>
                </c:pt>
                <c:pt idx="11">
                  <c:v>1.5270000127202366E-2</c:v>
                </c:pt>
                <c:pt idx="12">
                  <c:v>1.5370000422990415E-2</c:v>
                </c:pt>
                <c:pt idx="13">
                  <c:v>1.567000037903199E-2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29-4004-B15E-40910AE633D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29-4004-B15E-40910AE633D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29-4004-B15E-40910AE633D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4.0000000000000002E-4</c:v>
                  </c:pt>
                  <c:pt idx="3">
                    <c:v>1E-3</c:v>
                  </c:pt>
                  <c:pt idx="4">
                    <c:v>3.0000000000000001E-3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29-4004-B15E-40910AE633D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-1.2270351738817072E-3</c:v>
                </c:pt>
                <c:pt idx="1">
                  <c:v>2.664814133101183E-3</c:v>
                </c:pt>
                <c:pt idx="2">
                  <c:v>3.4981650017191909E-3</c:v>
                </c:pt>
                <c:pt idx="3">
                  <c:v>4.3526255066176781E-3</c:v>
                </c:pt>
                <c:pt idx="4">
                  <c:v>4.5224621257833513E-3</c:v>
                </c:pt>
                <c:pt idx="5">
                  <c:v>5.3174318375277608E-3</c:v>
                </c:pt>
                <c:pt idx="6">
                  <c:v>5.4815112831623942E-3</c:v>
                </c:pt>
                <c:pt idx="7">
                  <c:v>1.2941368886007188E-2</c:v>
                </c:pt>
                <c:pt idx="8">
                  <c:v>1.4639735077663923E-2</c:v>
                </c:pt>
                <c:pt idx="9">
                  <c:v>1.4639735077663923E-2</c:v>
                </c:pt>
                <c:pt idx="10">
                  <c:v>1.4840756386789394E-2</c:v>
                </c:pt>
                <c:pt idx="11">
                  <c:v>1.4856108849538833E-2</c:v>
                </c:pt>
                <c:pt idx="12">
                  <c:v>1.4856108849538833E-2</c:v>
                </c:pt>
                <c:pt idx="13">
                  <c:v>1.4856108849538833E-2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29-4004-B15E-40910AE633D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4056</c:v>
                </c:pt>
                <c:pt idx="2">
                  <c:v>4924.5</c:v>
                </c:pt>
                <c:pt idx="3">
                  <c:v>5815</c:v>
                </c:pt>
                <c:pt idx="4">
                  <c:v>5992</c:v>
                </c:pt>
                <c:pt idx="5">
                  <c:v>6820.5</c:v>
                </c:pt>
                <c:pt idx="6">
                  <c:v>6991.5</c:v>
                </c:pt>
                <c:pt idx="7">
                  <c:v>14766</c:v>
                </c:pt>
                <c:pt idx="8">
                  <c:v>16536</c:v>
                </c:pt>
                <c:pt idx="9">
                  <c:v>16536</c:v>
                </c:pt>
                <c:pt idx="10">
                  <c:v>16745.5</c:v>
                </c:pt>
                <c:pt idx="11">
                  <c:v>16761.5</c:v>
                </c:pt>
                <c:pt idx="12">
                  <c:v>16761.5</c:v>
                </c:pt>
                <c:pt idx="13">
                  <c:v>16761.5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-3.839999801130034E-3</c:v>
                </c:pt>
                <c:pt idx="5">
                  <c:v>1.2900001966045238E-3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E29-4004-B15E-40910AE63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773784"/>
        <c:axId val="1"/>
      </c:scatterChart>
      <c:valAx>
        <c:axId val="581773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773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59F50A-0CDD-8297-2DCF-04E296914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53</v>
      </c>
    </row>
    <row r="2" spans="1:6" s="10" customFormat="1" ht="12.95" customHeight="1" x14ac:dyDescent="0.2">
      <c r="A2" s="10" t="s">
        <v>23</v>
      </c>
      <c r="B2" s="10" t="s">
        <v>39</v>
      </c>
      <c r="C2" s="11" t="s">
        <v>37</v>
      </c>
      <c r="D2" s="12" t="s">
        <v>40</v>
      </c>
      <c r="E2" s="3" t="s">
        <v>38</v>
      </c>
      <c r="F2" s="10" t="e">
        <v>#N/A</v>
      </c>
    </row>
    <row r="3" spans="1:6" s="10" customFormat="1" ht="12.95" customHeight="1" thickBot="1" x14ac:dyDescent="0.25"/>
    <row r="4" spans="1:6" s="10" customFormat="1" ht="12.95" customHeight="1" thickTop="1" thickBot="1" x14ac:dyDescent="0.25">
      <c r="A4" s="13" t="s">
        <v>0</v>
      </c>
      <c r="C4" s="14" t="s">
        <v>36</v>
      </c>
      <c r="D4" s="15" t="s">
        <v>36</v>
      </c>
    </row>
    <row r="5" spans="1:6" s="10" customFormat="1" ht="12.95" customHeight="1" thickTop="1" x14ac:dyDescent="0.2">
      <c r="A5" s="16" t="s">
        <v>28</v>
      </c>
      <c r="C5" s="17">
        <v>-9.5</v>
      </c>
      <c r="D5" s="10" t="s">
        <v>29</v>
      </c>
    </row>
    <row r="6" spans="1:6" s="10" customFormat="1" ht="12.95" customHeight="1" x14ac:dyDescent="0.2">
      <c r="A6" s="13" t="s">
        <v>1</v>
      </c>
    </row>
    <row r="7" spans="1:6" s="10" customFormat="1" ht="12.95" customHeight="1" x14ac:dyDescent="0.2">
      <c r="A7" s="10" t="s">
        <v>2</v>
      </c>
      <c r="C7" s="43">
        <v>53439.708999999799</v>
      </c>
      <c r="D7" s="19" t="s">
        <v>41</v>
      </c>
    </row>
    <row r="8" spans="1:6" s="10" customFormat="1" ht="12.95" customHeight="1" x14ac:dyDescent="0.2">
      <c r="A8" s="10" t="s">
        <v>3</v>
      </c>
      <c r="C8" s="43">
        <v>0.37302000000000002</v>
      </c>
      <c r="D8" s="19" t="s">
        <v>41</v>
      </c>
    </row>
    <row r="9" spans="1:6" s="10" customFormat="1" ht="12.95" customHeight="1" x14ac:dyDescent="0.2">
      <c r="A9" s="20" t="s">
        <v>32</v>
      </c>
      <c r="B9" s="21">
        <v>21</v>
      </c>
      <c r="C9" s="22" t="str">
        <f>"F"&amp;B9</f>
        <v>F21</v>
      </c>
      <c r="D9" s="23" t="str">
        <f>"G"&amp;B9</f>
        <v>G21</v>
      </c>
    </row>
    <row r="10" spans="1:6" s="10" customFormat="1" ht="12.95" customHeight="1" thickBot="1" x14ac:dyDescent="0.25">
      <c r="C10" s="24" t="s">
        <v>19</v>
      </c>
      <c r="D10" s="24" t="s">
        <v>20</v>
      </c>
    </row>
    <row r="11" spans="1:6" s="10" customFormat="1" ht="12.95" customHeight="1" x14ac:dyDescent="0.2">
      <c r="A11" s="10" t="s">
        <v>15</v>
      </c>
      <c r="C11" s="23">
        <f ca="1">INTERCEPT(INDIRECT($D$9):G992,INDIRECT($C$9):F992)</f>
        <v>-1.2270351738817072E-3</v>
      </c>
      <c r="D11" s="12"/>
    </row>
    <row r="12" spans="1:6" s="10" customFormat="1" ht="12.95" customHeight="1" x14ac:dyDescent="0.2">
      <c r="A12" s="10" t="s">
        <v>16</v>
      </c>
      <c r="C12" s="23">
        <f ca="1">SLOPE(INDIRECT($D$9):G992,INDIRECT($C$9):F992)</f>
        <v>9.5952892183996305E-7</v>
      </c>
      <c r="D12" s="12"/>
    </row>
    <row r="13" spans="1:6" s="10" customFormat="1" ht="12.95" customHeight="1" x14ac:dyDescent="0.2">
      <c r="A13" s="10" t="s">
        <v>18</v>
      </c>
      <c r="C13" s="12" t="s">
        <v>13</v>
      </c>
    </row>
    <row r="14" spans="1:6" s="10" customFormat="1" ht="12.95" customHeight="1" x14ac:dyDescent="0.2"/>
    <row r="15" spans="1:6" s="10" customFormat="1" ht="12.95" customHeight="1" x14ac:dyDescent="0.2">
      <c r="A15" s="25" t="s">
        <v>17</v>
      </c>
      <c r="C15" s="26">
        <f ca="1">(C7+C11)+(C8+C12)*INT(MAX(F21:F3533))</f>
        <v>59691.912075628883</v>
      </c>
      <c r="E15" s="27" t="s">
        <v>33</v>
      </c>
      <c r="F15" s="17">
        <v>1</v>
      </c>
    </row>
    <row r="16" spans="1:6" s="10" customFormat="1" ht="12.95" customHeight="1" x14ac:dyDescent="0.2">
      <c r="A16" s="13" t="s">
        <v>4</v>
      </c>
      <c r="C16" s="28">
        <f ca="1">+C8+C12</f>
        <v>0.37302095952892184</v>
      </c>
      <c r="E16" s="27" t="s">
        <v>30</v>
      </c>
      <c r="F16" s="29">
        <f ca="1">NOW()+15018.5+$C$5/24</f>
        <v>60339.65041469907</v>
      </c>
    </row>
    <row r="17" spans="1:21" s="10" customFormat="1" ht="12.95" customHeight="1" thickBot="1" x14ac:dyDescent="0.25">
      <c r="A17" s="27" t="s">
        <v>27</v>
      </c>
      <c r="C17" s="10">
        <f>COUNT(C21:C2191)</f>
        <v>14</v>
      </c>
      <c r="E17" s="27" t="s">
        <v>34</v>
      </c>
      <c r="F17" s="29">
        <f ca="1">ROUND(2*(F16-$C$7)/$C$8,0)/2+F15</f>
        <v>18498.5</v>
      </c>
    </row>
    <row r="18" spans="1:21" s="10" customFormat="1" ht="12.95" customHeight="1" thickTop="1" thickBot="1" x14ac:dyDescent="0.25">
      <c r="A18" s="13" t="s">
        <v>5</v>
      </c>
      <c r="C18" s="30">
        <f ca="1">+C15</f>
        <v>59691.912075628883</v>
      </c>
      <c r="D18" s="31">
        <f ca="1">+C16</f>
        <v>0.37302095952892184</v>
      </c>
      <c r="E18" s="27" t="s">
        <v>35</v>
      </c>
      <c r="F18" s="23">
        <f ca="1">ROUND(2*(F16-$C$15)/$C$16,0)/2+F15</f>
        <v>1737.5</v>
      </c>
    </row>
    <row r="19" spans="1:21" s="10" customFormat="1" ht="12.95" customHeight="1" thickTop="1" x14ac:dyDescent="0.2">
      <c r="E19" s="27" t="s">
        <v>31</v>
      </c>
      <c r="F19" s="32">
        <f ca="1">+$C$15+$C$16*F18-15018.5-$C$5/24</f>
        <v>45321.931826143722</v>
      </c>
      <c r="S19" s="10">
        <f ca="1">SQRT(SUM(S21:S50)/(COUNT(S21:S50)-1))</f>
        <v>2.676930487867127E-3</v>
      </c>
    </row>
    <row r="20" spans="1:21" s="10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3" t="s">
        <v>48</v>
      </c>
      <c r="I20" s="33" t="s">
        <v>49</v>
      </c>
      <c r="J20" s="33" t="s">
        <v>50</v>
      </c>
      <c r="K20" s="33" t="s">
        <v>51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4" t="s">
        <v>14</v>
      </c>
      <c r="U20" s="35" t="s">
        <v>52</v>
      </c>
    </row>
    <row r="21" spans="1:21" s="10" customFormat="1" ht="12.95" customHeight="1" x14ac:dyDescent="0.2">
      <c r="A21" s="10" t="str">
        <f>D7</f>
        <v>VSX</v>
      </c>
      <c r="C21" s="18">
        <f>C$7</f>
        <v>53439.708999999799</v>
      </c>
      <c r="D21" s="18" t="s">
        <v>13</v>
      </c>
      <c r="E21" s="10">
        <f t="shared" ref="E21:E34" si="0">+(C21-C$7)/C$8</f>
        <v>0</v>
      </c>
      <c r="F21" s="10">
        <f t="shared" ref="F21:F34" si="1">ROUND(2*E21,0)/2</f>
        <v>0</v>
      </c>
      <c r="G21" s="10">
        <f>+C21-(C$7+F21*C$8)</f>
        <v>0</v>
      </c>
      <c r="I21" s="10">
        <f>+G21</f>
        <v>0</v>
      </c>
      <c r="O21" s="10">
        <f t="shared" ref="O21:O34" ca="1" si="2">+C$11+C$12*$F21</f>
        <v>-1.2270351738817072E-3</v>
      </c>
      <c r="Q21" s="36">
        <f t="shared" ref="Q21:Q34" si="3">+C21-15018.5</f>
        <v>38421.208999999799</v>
      </c>
      <c r="S21" s="10">
        <f ca="1">+(O21-G21)^2</f>
        <v>1.5056153179429116E-6</v>
      </c>
    </row>
    <row r="22" spans="1:21" s="10" customFormat="1" ht="12.95" customHeight="1" x14ac:dyDescent="0.2">
      <c r="A22" s="4" t="s">
        <v>42</v>
      </c>
      <c r="B22" s="5" t="s">
        <v>43</v>
      </c>
      <c r="C22" s="4">
        <v>54952.680800000002</v>
      </c>
      <c r="D22" s="4">
        <v>1E-3</v>
      </c>
      <c r="E22" s="10">
        <f t="shared" si="0"/>
        <v>4056.0071846019059</v>
      </c>
      <c r="F22" s="10">
        <f t="shared" si="1"/>
        <v>4056</v>
      </c>
      <c r="G22" s="10">
        <f>+C22-(C$7+F22*C$8)</f>
        <v>2.6800002015079372E-3</v>
      </c>
      <c r="K22" s="10">
        <f>+G22</f>
        <v>2.6800002015079372E-3</v>
      </c>
      <c r="O22" s="10">
        <f t="shared" ca="1" si="2"/>
        <v>2.664814133101183E-3</v>
      </c>
      <c r="Q22" s="36">
        <f t="shared" si="3"/>
        <v>39934.180800000002</v>
      </c>
      <c r="S22" s="10">
        <f ca="1">+(O22-G22)^2</f>
        <v>2.3061667365461658E-10</v>
      </c>
    </row>
    <row r="23" spans="1:21" s="10" customFormat="1" ht="12.95" customHeight="1" x14ac:dyDescent="0.2">
      <c r="A23" s="4" t="s">
        <v>44</v>
      </c>
      <c r="B23" s="5" t="s">
        <v>45</v>
      </c>
      <c r="C23" s="4">
        <v>55276.649400000002</v>
      </c>
      <c r="D23" s="4">
        <v>4.0000000000000002E-4</v>
      </c>
      <c r="E23" s="10">
        <f t="shared" si="0"/>
        <v>4924.5091416015312</v>
      </c>
      <c r="F23" s="10">
        <f t="shared" si="1"/>
        <v>4924.5</v>
      </c>
      <c r="G23" s="10">
        <f>+C23-(C$7+F23*C$8)</f>
        <v>3.4100002012564801E-3</v>
      </c>
      <c r="K23" s="10">
        <f>+G23</f>
        <v>3.4100002012564801E-3</v>
      </c>
      <c r="O23" s="10">
        <f t="shared" ca="1" si="2"/>
        <v>3.4981650017191909E-3</v>
      </c>
      <c r="Q23" s="36">
        <f t="shared" si="3"/>
        <v>40258.149400000002</v>
      </c>
      <c r="S23" s="10">
        <f ca="1">+(O23-G23)^2</f>
        <v>7.7730320406296143E-9</v>
      </c>
    </row>
    <row r="24" spans="1:21" s="10" customFormat="1" ht="12.95" customHeight="1" x14ac:dyDescent="0.2">
      <c r="A24" s="4" t="s">
        <v>46</v>
      </c>
      <c r="B24" s="5" t="s">
        <v>43</v>
      </c>
      <c r="C24" s="4">
        <v>55608.823199999999</v>
      </c>
      <c r="D24" s="4">
        <v>1E-3</v>
      </c>
      <c r="E24" s="10">
        <f t="shared" si="0"/>
        <v>5815.0077743826068</v>
      </c>
      <c r="F24" s="10">
        <f t="shared" si="1"/>
        <v>5815</v>
      </c>
      <c r="G24" s="10">
        <f>+C24-(C$7+F24*C$8)</f>
        <v>2.9000002032262273E-3</v>
      </c>
      <c r="I24" s="10">
        <f>+G24</f>
        <v>2.9000002032262273E-3</v>
      </c>
      <c r="O24" s="10">
        <f t="shared" ca="1" si="2"/>
        <v>4.3526255066176781E-3</v>
      </c>
      <c r="Q24" s="36">
        <f t="shared" si="3"/>
        <v>40590.323199999999</v>
      </c>
      <c r="S24" s="10">
        <f ca="1">+(O24-G24)^2</f>
        <v>2.1101202720531045E-6</v>
      </c>
    </row>
    <row r="25" spans="1:21" s="10" customFormat="1" ht="12.95" customHeight="1" x14ac:dyDescent="0.2">
      <c r="A25" s="4" t="s">
        <v>46</v>
      </c>
      <c r="B25" s="5" t="s">
        <v>43</v>
      </c>
      <c r="C25" s="4">
        <v>55674.841</v>
      </c>
      <c r="D25" s="4">
        <v>3.0000000000000001E-3</v>
      </c>
      <c r="E25" s="10">
        <f t="shared" si="0"/>
        <v>5991.9897056463496</v>
      </c>
      <c r="F25" s="10">
        <f t="shared" si="1"/>
        <v>5992</v>
      </c>
      <c r="O25" s="10">
        <f t="shared" ca="1" si="2"/>
        <v>4.5224621257833513E-3</v>
      </c>
      <c r="Q25" s="36">
        <f t="shared" si="3"/>
        <v>40656.341</v>
      </c>
      <c r="S25" s="10">
        <f ca="1">+(O25-U25)^2</f>
        <v>6.9930769479075919E-5</v>
      </c>
      <c r="U25" s="10">
        <f>+C25-(C$7+F25*C$8)</f>
        <v>-3.839999801130034E-3</v>
      </c>
    </row>
    <row r="26" spans="1:21" s="10" customFormat="1" ht="12.95" customHeight="1" x14ac:dyDescent="0.2">
      <c r="A26" s="4" t="s">
        <v>47</v>
      </c>
      <c r="B26" s="5" t="s">
        <v>45</v>
      </c>
      <c r="C26" s="4">
        <v>55983.893199999999</v>
      </c>
      <c r="D26" s="4">
        <v>5.9999999999999995E-4</v>
      </c>
      <c r="E26" s="10">
        <f t="shared" si="0"/>
        <v>6820.5034582601456</v>
      </c>
      <c r="F26" s="10">
        <f t="shared" si="1"/>
        <v>6820.5</v>
      </c>
      <c r="O26" s="10">
        <f t="shared" ca="1" si="2"/>
        <v>5.3174318375277608E-3</v>
      </c>
      <c r="Q26" s="36">
        <f t="shared" si="3"/>
        <v>40965.393199999999</v>
      </c>
      <c r="S26" s="10">
        <f ca="1">+(O26-U26)^2</f>
        <v>1.6220205622309636E-5</v>
      </c>
      <c r="U26" s="10">
        <f>+C26-(C$7+F26*C$8)</f>
        <v>1.2900001966045238E-3</v>
      </c>
    </row>
    <row r="27" spans="1:21" s="10" customFormat="1" ht="12.95" customHeight="1" x14ac:dyDescent="0.2">
      <c r="A27" s="4" t="s">
        <v>47</v>
      </c>
      <c r="B27" s="5" t="s">
        <v>45</v>
      </c>
      <c r="C27" s="4">
        <v>56047.683299999997</v>
      </c>
      <c r="D27" s="4">
        <v>4.0000000000000002E-4</v>
      </c>
      <c r="E27" s="10">
        <f t="shared" si="0"/>
        <v>6991.513323682907</v>
      </c>
      <c r="F27" s="10">
        <f t="shared" si="1"/>
        <v>6991.5</v>
      </c>
      <c r="G27" s="10">
        <f t="shared" ref="G27:G34" si="4">+C27-(C$7+F27*C$8)</f>
        <v>4.9700001982273534E-3</v>
      </c>
      <c r="K27" s="10">
        <f t="shared" ref="K27:K34" si="5">+G27</f>
        <v>4.9700001982273534E-3</v>
      </c>
      <c r="O27" s="10">
        <f t="shared" ca="1" si="2"/>
        <v>5.4815112831623942E-3</v>
      </c>
      <c r="Q27" s="36">
        <f t="shared" si="3"/>
        <v>41029.183299999997</v>
      </c>
      <c r="S27" s="10">
        <f t="shared" ref="S27:S34" ca="1" si="6">+(O27-G27)^2</f>
        <v>2.6164359001142256E-7</v>
      </c>
    </row>
    <row r="28" spans="1:21" s="10" customFormat="1" ht="12.95" customHeight="1" x14ac:dyDescent="0.2">
      <c r="A28" s="37" t="s">
        <v>55</v>
      </c>
      <c r="C28" s="18">
        <v>58947.7359</v>
      </c>
      <c r="D28" s="18">
        <v>2.9999999999999997E-4</v>
      </c>
      <c r="E28" s="10">
        <f t="shared" si="0"/>
        <v>14766.0364055552</v>
      </c>
      <c r="F28" s="10">
        <f t="shared" si="1"/>
        <v>14766</v>
      </c>
      <c r="G28" s="10">
        <f t="shared" si="4"/>
        <v>1.3580000202637166E-2</v>
      </c>
      <c r="K28" s="10">
        <f t="shared" si="5"/>
        <v>1.3580000202637166E-2</v>
      </c>
      <c r="O28" s="10">
        <f t="shared" ca="1" si="2"/>
        <v>1.2941368886007188E-2</v>
      </c>
      <c r="Q28" s="36">
        <f t="shared" si="3"/>
        <v>43929.2359</v>
      </c>
      <c r="S28" s="10">
        <f t="shared" ca="1" si="6"/>
        <v>4.0784995858053928E-7</v>
      </c>
    </row>
    <row r="29" spans="1:21" s="10" customFormat="1" ht="12.95" customHeight="1" x14ac:dyDescent="0.2">
      <c r="A29" s="13" t="s">
        <v>54</v>
      </c>
      <c r="C29" s="6">
        <v>59607.982199999999</v>
      </c>
      <c r="D29" s="7">
        <v>2.9999999999999997E-4</v>
      </c>
      <c r="E29" s="10">
        <f t="shared" si="0"/>
        <v>16536.038818294459</v>
      </c>
      <c r="F29" s="10">
        <f t="shared" si="1"/>
        <v>16536</v>
      </c>
      <c r="G29" s="10">
        <f t="shared" si="4"/>
        <v>1.4480000201729126E-2</v>
      </c>
      <c r="K29" s="10">
        <f t="shared" si="5"/>
        <v>1.4480000201729126E-2</v>
      </c>
      <c r="O29" s="10">
        <f t="shared" ca="1" si="2"/>
        <v>1.4639735077663923E-2</v>
      </c>
      <c r="Q29" s="36">
        <f t="shared" si="3"/>
        <v>44589.482199999999</v>
      </c>
      <c r="S29" s="10">
        <f t="shared" ca="1" si="6"/>
        <v>2.5515230589904937E-8</v>
      </c>
    </row>
    <row r="30" spans="1:21" s="10" customFormat="1" ht="12.95" customHeight="1" x14ac:dyDescent="0.2">
      <c r="A30" s="9" t="s">
        <v>57</v>
      </c>
      <c r="B30" s="38" t="s">
        <v>43</v>
      </c>
      <c r="C30" s="39">
        <v>59607.982199999999</v>
      </c>
      <c r="D30" s="39">
        <v>2.9999999999999997E-4</v>
      </c>
      <c r="E30" s="10">
        <f t="shared" si="0"/>
        <v>16536.038818294459</v>
      </c>
      <c r="F30" s="10">
        <f t="shared" si="1"/>
        <v>16536</v>
      </c>
      <c r="G30" s="10">
        <f t="shared" si="4"/>
        <v>1.4480000201729126E-2</v>
      </c>
      <c r="K30" s="10">
        <f t="shared" si="5"/>
        <v>1.4480000201729126E-2</v>
      </c>
      <c r="O30" s="10">
        <f t="shared" ca="1" si="2"/>
        <v>1.4639735077663923E-2</v>
      </c>
      <c r="Q30" s="36">
        <f t="shared" si="3"/>
        <v>44589.482199999999</v>
      </c>
      <c r="S30" s="10">
        <f t="shared" ca="1" si="6"/>
        <v>2.5515230589904937E-8</v>
      </c>
    </row>
    <row r="31" spans="1:21" s="10" customFormat="1" ht="12.95" customHeight="1" x14ac:dyDescent="0.2">
      <c r="A31" s="40" t="s">
        <v>56</v>
      </c>
      <c r="B31" s="41" t="s">
        <v>45</v>
      </c>
      <c r="C31" s="8">
        <v>59686.12900000019</v>
      </c>
      <c r="D31" s="18"/>
      <c r="E31" s="10">
        <f t="shared" si="0"/>
        <v>16745.536432363922</v>
      </c>
      <c r="F31" s="10">
        <f t="shared" si="1"/>
        <v>16745.5</v>
      </c>
      <c r="G31" s="10">
        <f t="shared" si="4"/>
        <v>1.3590000387921464E-2</v>
      </c>
      <c r="K31" s="10">
        <f t="shared" si="5"/>
        <v>1.3590000387921464E-2</v>
      </c>
      <c r="O31" s="10">
        <f t="shared" ca="1" si="2"/>
        <v>1.4840756386789394E-2</v>
      </c>
      <c r="Q31" s="36">
        <f t="shared" si="3"/>
        <v>44667.62900000019</v>
      </c>
      <c r="S31" s="10">
        <f t="shared" ca="1" si="6"/>
        <v>1.564390568704114E-6</v>
      </c>
    </row>
    <row r="32" spans="1:21" s="10" customFormat="1" ht="12.95" customHeight="1" x14ac:dyDescent="0.2">
      <c r="A32" s="40" t="s">
        <v>56</v>
      </c>
      <c r="B32" s="41" t="s">
        <v>45</v>
      </c>
      <c r="C32" s="8">
        <v>59692.098999999929</v>
      </c>
      <c r="D32" s="18"/>
      <c r="E32" s="10">
        <f t="shared" si="0"/>
        <v>16761.540936143181</v>
      </c>
      <c r="F32" s="10">
        <f t="shared" si="1"/>
        <v>16761.5</v>
      </c>
      <c r="G32" s="10">
        <f t="shared" si="4"/>
        <v>1.5270000127202366E-2</v>
      </c>
      <c r="K32" s="10">
        <f t="shared" si="5"/>
        <v>1.5270000127202366E-2</v>
      </c>
      <c r="O32" s="10">
        <f t="shared" ca="1" si="2"/>
        <v>1.4856108849538833E-2</v>
      </c>
      <c r="Q32" s="36">
        <f t="shared" si="3"/>
        <v>44673.598999999929</v>
      </c>
      <c r="S32" s="10">
        <f t="shared" ca="1" si="6"/>
        <v>1.7130598972595123E-7</v>
      </c>
    </row>
    <row r="33" spans="1:19" s="10" customFormat="1" ht="12.95" customHeight="1" x14ac:dyDescent="0.2">
      <c r="A33" s="40" t="s">
        <v>56</v>
      </c>
      <c r="B33" s="41" t="s">
        <v>45</v>
      </c>
      <c r="C33" s="8">
        <v>59692.099100000225</v>
      </c>
      <c r="D33" s="18"/>
      <c r="E33" s="10">
        <f t="shared" si="0"/>
        <v>16761.541204226116</v>
      </c>
      <c r="F33" s="10">
        <f t="shared" si="1"/>
        <v>16761.5</v>
      </c>
      <c r="G33" s="10">
        <f t="shared" si="4"/>
        <v>1.5370000422990415E-2</v>
      </c>
      <c r="K33" s="10">
        <f t="shared" si="5"/>
        <v>1.5370000422990415E-2</v>
      </c>
      <c r="O33" s="10">
        <f t="shared" ca="1" si="2"/>
        <v>1.4856108849538833E-2</v>
      </c>
      <c r="Q33" s="36">
        <f t="shared" si="3"/>
        <v>44673.599100000225</v>
      </c>
      <c r="S33" s="10">
        <f t="shared" ca="1" si="6"/>
        <v>2.6408454926454274E-7</v>
      </c>
    </row>
    <row r="34" spans="1:19" s="10" customFormat="1" ht="12.95" customHeight="1" x14ac:dyDescent="0.2">
      <c r="A34" s="40" t="s">
        <v>56</v>
      </c>
      <c r="B34" s="41" t="s">
        <v>45</v>
      </c>
      <c r="C34" s="8">
        <v>59692.099400000181</v>
      </c>
      <c r="D34" s="18"/>
      <c r="E34" s="10">
        <f t="shared" si="0"/>
        <v>16761.542008472421</v>
      </c>
      <c r="F34" s="10">
        <f t="shared" si="1"/>
        <v>16761.5</v>
      </c>
      <c r="G34" s="10">
        <f t="shared" si="4"/>
        <v>1.567000037903199E-2</v>
      </c>
      <c r="K34" s="10">
        <f t="shared" si="5"/>
        <v>1.567000037903199E-2</v>
      </c>
      <c r="O34" s="10">
        <f t="shared" ca="1" si="2"/>
        <v>1.4856108849538833E-2</v>
      </c>
      <c r="Q34" s="36">
        <f t="shared" si="3"/>
        <v>44673.599400000181</v>
      </c>
      <c r="S34" s="10">
        <f t="shared" ca="1" si="6"/>
        <v>6.6241942178070967E-7</v>
      </c>
    </row>
    <row r="35" spans="1:19" s="10" customFormat="1" ht="12.95" customHeight="1" x14ac:dyDescent="0.2">
      <c r="C35" s="18"/>
      <c r="D35" s="18"/>
    </row>
    <row r="36" spans="1:19" s="10" customFormat="1" ht="12.95" customHeight="1" x14ac:dyDescent="0.2">
      <c r="C36" s="18"/>
      <c r="D36" s="18"/>
    </row>
    <row r="37" spans="1:19" s="10" customFormat="1" ht="12.95" customHeight="1" x14ac:dyDescent="0.2">
      <c r="C37" s="18"/>
      <c r="D37" s="18"/>
    </row>
    <row r="38" spans="1:19" s="10" customFormat="1" ht="12.95" customHeight="1" x14ac:dyDescent="0.2">
      <c r="C38" s="18"/>
      <c r="D38" s="18"/>
    </row>
    <row r="39" spans="1:19" s="10" customFormat="1" ht="12.95" customHeight="1" x14ac:dyDescent="0.2">
      <c r="C39" s="18"/>
      <c r="D39" s="18"/>
    </row>
    <row r="40" spans="1:19" s="10" customFormat="1" ht="12.95" customHeight="1" x14ac:dyDescent="0.2">
      <c r="C40" s="18"/>
      <c r="D40" s="18"/>
    </row>
    <row r="41" spans="1:19" s="10" customFormat="1" ht="12.95" customHeight="1" x14ac:dyDescent="0.2">
      <c r="C41" s="18"/>
      <c r="D41" s="18"/>
    </row>
    <row r="42" spans="1:19" s="10" customFormat="1" ht="12.95" customHeight="1" x14ac:dyDescent="0.2">
      <c r="C42" s="18"/>
      <c r="D42" s="18"/>
    </row>
    <row r="43" spans="1:19" s="10" customFormat="1" ht="12.95" customHeight="1" x14ac:dyDescent="0.2">
      <c r="C43" s="18"/>
      <c r="D43" s="18"/>
    </row>
    <row r="44" spans="1:19" s="10" customFormat="1" ht="12.95" customHeight="1" x14ac:dyDescent="0.2">
      <c r="C44" s="18"/>
      <c r="D44" s="18"/>
    </row>
    <row r="45" spans="1:19" s="10" customFormat="1" ht="12.95" customHeight="1" x14ac:dyDescent="0.2">
      <c r="C45" s="18"/>
      <c r="D45" s="18"/>
    </row>
    <row r="46" spans="1:19" s="10" customFormat="1" ht="12.95" customHeight="1" x14ac:dyDescent="0.2">
      <c r="C46" s="18"/>
      <c r="D46" s="18"/>
      <c r="E46" s="42"/>
    </row>
    <row r="47" spans="1:19" s="10" customFormat="1" ht="12.95" customHeight="1" x14ac:dyDescent="0.2">
      <c r="C47" s="18"/>
      <c r="D47" s="18"/>
    </row>
    <row r="48" spans="1:19" s="10" customFormat="1" ht="12.95" customHeight="1" x14ac:dyDescent="0.2">
      <c r="C48" s="18"/>
      <c r="D48" s="18"/>
    </row>
    <row r="49" spans="3:4" s="10" customFormat="1" ht="12.95" customHeight="1" x14ac:dyDescent="0.2">
      <c r="C49" s="18"/>
      <c r="D49" s="18"/>
    </row>
    <row r="50" spans="3:4" s="10" customFormat="1" ht="12.95" customHeight="1" x14ac:dyDescent="0.2">
      <c r="C50" s="18"/>
      <c r="D50" s="18"/>
    </row>
    <row r="51" spans="3:4" s="10" customFormat="1" ht="12.95" customHeight="1" x14ac:dyDescent="0.2">
      <c r="C51" s="18"/>
      <c r="D51" s="18"/>
    </row>
    <row r="52" spans="3:4" s="10" customFormat="1" ht="12.95" customHeight="1" x14ac:dyDescent="0.2">
      <c r="C52" s="18"/>
      <c r="D52" s="18"/>
    </row>
    <row r="53" spans="3:4" s="10" customFormat="1" ht="12.95" customHeight="1" x14ac:dyDescent="0.2">
      <c r="C53" s="18"/>
      <c r="D53" s="18"/>
    </row>
    <row r="54" spans="3:4" s="10" customFormat="1" ht="12.95" customHeight="1" x14ac:dyDescent="0.2">
      <c r="C54" s="18"/>
      <c r="D54" s="18"/>
    </row>
    <row r="55" spans="3:4" s="10" customFormat="1" ht="12.95" customHeight="1" x14ac:dyDescent="0.2">
      <c r="C55" s="18"/>
      <c r="D55" s="18"/>
    </row>
    <row r="56" spans="3:4" s="10" customFormat="1" ht="12.95" customHeight="1" x14ac:dyDescent="0.2">
      <c r="C56" s="18"/>
      <c r="D56" s="18"/>
    </row>
    <row r="57" spans="3:4" s="10" customFormat="1" ht="12.95" customHeight="1" x14ac:dyDescent="0.2">
      <c r="C57" s="18"/>
      <c r="D57" s="18"/>
    </row>
    <row r="58" spans="3:4" s="10" customFormat="1" ht="12.95" customHeight="1" x14ac:dyDescent="0.2">
      <c r="C58" s="18"/>
      <c r="D58" s="18"/>
    </row>
    <row r="59" spans="3:4" s="10" customFormat="1" ht="12.95" customHeight="1" x14ac:dyDescent="0.2">
      <c r="C59" s="18"/>
      <c r="D59" s="18"/>
    </row>
    <row r="60" spans="3:4" s="10" customFormat="1" ht="12.95" customHeight="1" x14ac:dyDescent="0.2">
      <c r="C60" s="18"/>
      <c r="D60" s="18"/>
    </row>
    <row r="61" spans="3:4" s="10" customFormat="1" ht="12.95" customHeight="1" x14ac:dyDescent="0.2">
      <c r="C61" s="18"/>
      <c r="D61" s="18"/>
    </row>
    <row r="62" spans="3:4" s="10" customFormat="1" ht="12.95" customHeight="1" x14ac:dyDescent="0.2">
      <c r="C62" s="18"/>
      <c r="D62" s="18"/>
    </row>
    <row r="63" spans="3:4" s="10" customFormat="1" ht="12.95" customHeight="1" x14ac:dyDescent="0.2">
      <c r="C63" s="18"/>
      <c r="D63" s="18"/>
    </row>
    <row r="64" spans="3:4" s="10" customFormat="1" ht="12.95" customHeight="1" x14ac:dyDescent="0.2">
      <c r="C64" s="18"/>
      <c r="D64" s="18"/>
    </row>
    <row r="65" spans="3:4" s="10" customFormat="1" ht="12.95" customHeight="1" x14ac:dyDescent="0.2">
      <c r="C65" s="18"/>
      <c r="D65" s="18"/>
    </row>
    <row r="66" spans="3:4" s="10" customFormat="1" ht="12.95" customHeight="1" x14ac:dyDescent="0.2">
      <c r="C66" s="18"/>
      <c r="D66" s="18"/>
    </row>
    <row r="67" spans="3:4" s="10" customFormat="1" ht="12.95" customHeight="1" x14ac:dyDescent="0.2">
      <c r="C67" s="18"/>
      <c r="D67" s="18"/>
    </row>
    <row r="68" spans="3:4" s="10" customFormat="1" ht="12.95" customHeight="1" x14ac:dyDescent="0.2">
      <c r="C68" s="18"/>
      <c r="D68" s="18"/>
    </row>
    <row r="69" spans="3:4" s="10" customFormat="1" ht="12.95" customHeight="1" x14ac:dyDescent="0.2">
      <c r="C69" s="18"/>
      <c r="D69" s="18"/>
    </row>
    <row r="70" spans="3:4" s="10" customFormat="1" ht="12.95" customHeight="1" x14ac:dyDescent="0.2">
      <c r="C70" s="18"/>
      <c r="D70" s="18"/>
    </row>
    <row r="71" spans="3:4" s="10" customFormat="1" ht="12.95" customHeight="1" x14ac:dyDescent="0.2">
      <c r="C71" s="18"/>
      <c r="D71" s="18"/>
    </row>
    <row r="72" spans="3:4" s="10" customFormat="1" ht="12.95" customHeight="1" x14ac:dyDescent="0.2">
      <c r="C72" s="18"/>
      <c r="D72" s="18"/>
    </row>
    <row r="73" spans="3:4" s="10" customFormat="1" ht="12.95" customHeight="1" x14ac:dyDescent="0.2">
      <c r="C73" s="18"/>
      <c r="D73" s="18"/>
    </row>
    <row r="74" spans="3:4" s="10" customFormat="1" ht="12.95" customHeight="1" x14ac:dyDescent="0.2">
      <c r="C74" s="18"/>
      <c r="D74" s="18"/>
    </row>
    <row r="75" spans="3:4" s="10" customFormat="1" ht="12.95" customHeight="1" x14ac:dyDescent="0.2">
      <c r="C75" s="18"/>
      <c r="D75" s="18"/>
    </row>
    <row r="76" spans="3:4" s="10" customFormat="1" ht="12.95" customHeight="1" x14ac:dyDescent="0.2">
      <c r="C76" s="18"/>
      <c r="D76" s="18"/>
    </row>
    <row r="77" spans="3:4" s="10" customFormat="1" ht="12.95" customHeight="1" x14ac:dyDescent="0.2">
      <c r="C77" s="18"/>
      <c r="D77" s="18"/>
    </row>
    <row r="78" spans="3:4" s="10" customFormat="1" ht="12.95" customHeight="1" x14ac:dyDescent="0.2">
      <c r="C78" s="18"/>
      <c r="D78" s="18"/>
    </row>
    <row r="79" spans="3:4" s="10" customFormat="1" ht="12.95" customHeight="1" x14ac:dyDescent="0.2">
      <c r="C79" s="18"/>
      <c r="D79" s="18"/>
    </row>
    <row r="80" spans="3:4" s="10" customFormat="1" ht="12.95" customHeight="1" x14ac:dyDescent="0.2">
      <c r="C80" s="18"/>
      <c r="D80" s="18"/>
    </row>
    <row r="81" spans="3:4" s="10" customFormat="1" ht="12.95" customHeight="1" x14ac:dyDescent="0.2">
      <c r="C81" s="18"/>
      <c r="D81" s="18"/>
    </row>
    <row r="82" spans="3:4" s="10" customFormat="1" ht="12.95" customHeight="1" x14ac:dyDescent="0.2">
      <c r="C82" s="18"/>
      <c r="D82" s="18"/>
    </row>
    <row r="83" spans="3:4" s="10" customFormat="1" ht="12.95" customHeight="1" x14ac:dyDescent="0.2">
      <c r="C83" s="18"/>
      <c r="D83" s="18"/>
    </row>
    <row r="84" spans="3:4" s="10" customFormat="1" ht="12.95" customHeight="1" x14ac:dyDescent="0.2">
      <c r="C84" s="18"/>
      <c r="D84" s="18"/>
    </row>
    <row r="85" spans="3:4" s="10" customFormat="1" ht="12.95" customHeight="1" x14ac:dyDescent="0.2">
      <c r="C85" s="18"/>
      <c r="D85" s="18"/>
    </row>
    <row r="86" spans="3:4" s="10" customFormat="1" ht="12.95" customHeight="1" x14ac:dyDescent="0.2">
      <c r="C86" s="18"/>
      <c r="D86" s="18"/>
    </row>
    <row r="87" spans="3:4" s="10" customFormat="1" ht="12.95" customHeight="1" x14ac:dyDescent="0.2">
      <c r="C87" s="18"/>
      <c r="D87" s="18"/>
    </row>
    <row r="88" spans="3:4" s="10" customFormat="1" ht="12.95" customHeight="1" x14ac:dyDescent="0.2">
      <c r="C88" s="18"/>
      <c r="D88" s="18"/>
    </row>
    <row r="89" spans="3:4" s="10" customFormat="1" ht="12.95" customHeight="1" x14ac:dyDescent="0.2">
      <c r="C89" s="18"/>
      <c r="D89" s="18"/>
    </row>
    <row r="90" spans="3:4" s="10" customFormat="1" ht="12.95" customHeight="1" x14ac:dyDescent="0.2">
      <c r="C90" s="18"/>
      <c r="D90" s="18"/>
    </row>
    <row r="91" spans="3:4" s="10" customFormat="1" ht="12.95" customHeight="1" x14ac:dyDescent="0.2">
      <c r="C91" s="18"/>
      <c r="D91" s="18"/>
    </row>
    <row r="92" spans="3:4" s="10" customFormat="1" ht="12.95" customHeight="1" x14ac:dyDescent="0.2">
      <c r="C92" s="18"/>
      <c r="D92" s="18"/>
    </row>
    <row r="93" spans="3:4" s="10" customFormat="1" ht="12.95" customHeight="1" x14ac:dyDescent="0.2">
      <c r="C93" s="18"/>
      <c r="D93" s="18"/>
    </row>
    <row r="94" spans="3:4" s="10" customFormat="1" ht="12.95" customHeight="1" x14ac:dyDescent="0.2">
      <c r="C94" s="18"/>
      <c r="D94" s="18"/>
    </row>
    <row r="95" spans="3:4" s="10" customFormat="1" ht="12.95" customHeight="1" x14ac:dyDescent="0.2">
      <c r="C95" s="18"/>
      <c r="D95" s="18"/>
    </row>
    <row r="96" spans="3:4" s="10" customFormat="1" ht="12.95" customHeight="1" x14ac:dyDescent="0.2">
      <c r="C96" s="18"/>
      <c r="D96" s="18"/>
    </row>
    <row r="97" spans="3:4" s="10" customFormat="1" ht="12.95" customHeight="1" x14ac:dyDescent="0.2">
      <c r="C97" s="18"/>
      <c r="D97" s="18"/>
    </row>
    <row r="98" spans="3:4" s="10" customFormat="1" ht="12.95" customHeight="1" x14ac:dyDescent="0.2">
      <c r="C98" s="18"/>
      <c r="D98" s="18"/>
    </row>
    <row r="99" spans="3:4" s="10" customFormat="1" ht="12.95" customHeight="1" x14ac:dyDescent="0.2">
      <c r="C99" s="18"/>
      <c r="D99" s="18"/>
    </row>
    <row r="100" spans="3:4" s="10" customFormat="1" ht="12.95" customHeight="1" x14ac:dyDescent="0.2">
      <c r="C100" s="18"/>
      <c r="D100" s="18"/>
    </row>
    <row r="101" spans="3:4" s="10" customFormat="1" ht="12.95" customHeight="1" x14ac:dyDescent="0.2">
      <c r="C101" s="18"/>
      <c r="D101" s="18"/>
    </row>
    <row r="102" spans="3:4" s="10" customFormat="1" ht="12.95" customHeight="1" x14ac:dyDescent="0.2">
      <c r="C102" s="18"/>
      <c r="D102" s="18"/>
    </row>
    <row r="103" spans="3:4" s="10" customFormat="1" ht="12.95" customHeight="1" x14ac:dyDescent="0.2">
      <c r="C103" s="18"/>
      <c r="D103" s="18"/>
    </row>
    <row r="104" spans="3:4" s="10" customFormat="1" ht="12.95" customHeight="1" x14ac:dyDescent="0.2">
      <c r="C104" s="18"/>
      <c r="D104" s="18"/>
    </row>
    <row r="105" spans="3:4" s="10" customFormat="1" ht="12.95" customHeight="1" x14ac:dyDescent="0.2">
      <c r="C105" s="18"/>
      <c r="D105" s="18"/>
    </row>
    <row r="106" spans="3:4" s="10" customFormat="1" ht="12.95" customHeight="1" x14ac:dyDescent="0.2">
      <c r="C106" s="18"/>
      <c r="D106" s="18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34">
    <sortCondition ref="C21:C34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2024-01-30T02:36:35Z</dcterms:modified>
</cp:coreProperties>
</file>