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6DEB5E8-5D2C-4F4E-859C-0619A5E76692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1" i="2" l="1"/>
  <c r="E22" i="2"/>
  <c r="F22" i="2"/>
  <c r="G22" i="2"/>
  <c r="I22" i="2"/>
  <c r="E23" i="2"/>
  <c r="F23" i="2"/>
  <c r="G23" i="2"/>
  <c r="I23" i="2"/>
  <c r="E24" i="2"/>
  <c r="F24" i="2"/>
  <c r="G24" i="2"/>
  <c r="I24" i="2"/>
  <c r="E25" i="2"/>
  <c r="F25" i="2"/>
  <c r="G25" i="2"/>
  <c r="I25" i="2"/>
  <c r="E26" i="2"/>
  <c r="F26" i="2"/>
  <c r="G26" i="2"/>
  <c r="I26" i="2"/>
  <c r="G11" i="2"/>
  <c r="E14" i="2"/>
  <c r="C17" i="2"/>
  <c r="H20" i="2"/>
  <c r="A21" i="2"/>
  <c r="C21" i="2"/>
  <c r="E21" i="2"/>
  <c r="F21" i="2"/>
  <c r="Q21" i="2"/>
  <c r="Q22" i="2"/>
  <c r="Q23" i="2"/>
  <c r="Q24" i="2"/>
  <c r="Q25" i="2"/>
  <c r="Q26" i="2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F11" i="1"/>
  <c r="Q22" i="1"/>
  <c r="Q23" i="1"/>
  <c r="Q24" i="1"/>
  <c r="Q25" i="1"/>
  <c r="Q26" i="1"/>
  <c r="C21" i="1"/>
  <c r="E21" i="1"/>
  <c r="F21" i="1"/>
  <c r="G21" i="1"/>
  <c r="H21" i="1"/>
  <c r="A21" i="1"/>
  <c r="H20" i="1"/>
  <c r="G11" i="1"/>
  <c r="E14" i="1"/>
  <c r="E15" i="1" s="1"/>
  <c r="Q21" i="1"/>
  <c r="C17" i="1"/>
  <c r="G21" i="2"/>
  <c r="H21" i="2"/>
  <c r="C11" i="2"/>
  <c r="C12" i="2"/>
  <c r="C12" i="1"/>
  <c r="C16" i="1" l="1"/>
  <c r="D18" i="1" s="1"/>
  <c r="C16" i="2"/>
  <c r="D18" i="2" s="1"/>
  <c r="O22" i="2"/>
  <c r="S22" i="2" s="1"/>
  <c r="O21" i="2"/>
  <c r="O25" i="2"/>
  <c r="S25" i="2" s="1"/>
  <c r="C15" i="2"/>
  <c r="E16" i="2" s="1"/>
  <c r="O26" i="2"/>
  <c r="S26" i="2" s="1"/>
  <c r="O23" i="2"/>
  <c r="S23" i="2" s="1"/>
  <c r="O24" i="2"/>
  <c r="S24" i="2" s="1"/>
  <c r="E15" i="2"/>
  <c r="C11" i="1"/>
  <c r="O21" i="1" l="1"/>
  <c r="S21" i="1" s="1"/>
  <c r="C15" i="1"/>
  <c r="O22" i="1"/>
  <c r="S22" i="1" s="1"/>
  <c r="O23" i="1"/>
  <c r="S23" i="1" s="1"/>
  <c r="O24" i="1"/>
  <c r="S24" i="1" s="1"/>
  <c r="O25" i="1"/>
  <c r="S25" i="1" s="1"/>
  <c r="O26" i="1"/>
  <c r="S26" i="1" s="1"/>
  <c r="S19" i="2"/>
  <c r="E17" i="2"/>
  <c r="C18" i="2"/>
  <c r="C18" i="1" l="1"/>
  <c r="E16" i="1"/>
  <c r="E17" i="1" s="1"/>
  <c r="S19" i="1"/>
</calcChain>
</file>

<file path=xl/sharedStrings.xml><?xml version="1.0" encoding="utf-8"?>
<sst xmlns="http://schemas.openxmlformats.org/spreadsheetml/2006/main" count="129" uniqueCount="60">
  <si>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</si>
  <si>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</si>
  <si>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</si>
  <si>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</si>
  <si>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</si>
  <si>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</si>
  <si>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</si>
  <si>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</si>
  <si>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</si>
  <si>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</si>
  <si>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</si>
  <si>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</si>
  <si>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</si>
  <si>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</si>
  <si>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</si>
  <si>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</si>
  <si>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</si>
  <si>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</si>
  <si>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</si>
  <si>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</si>
  <si>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</si>
  <si>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</si>
  <si>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</si>
  <si>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</si>
  <si>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</si>
  <si>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</si>
  <si>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</si>
  <si>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</si>
  <si>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</si>
  <si>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</si>
  <si>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</si>
  <si>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</si>
  <si>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</si>
  <si>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</si>
  <si>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</si>
  <si>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</si>
  <si>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</si>
  <si>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</si>
  <si>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</si>
  <si>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</si>
  <si>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</si>
  <si>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</si>
  <si>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G0881-0218</t>
  </si>
  <si>
    <t>G0881-0218_CrB.xls</t>
  </si>
  <si>
    <t>EW</t>
  </si>
  <si>
    <t>CrB</t>
  </si>
  <si>
    <t>VSX</t>
  </si>
  <si>
    <t>IBVS 5894</t>
  </si>
  <si>
    <t>II</t>
  </si>
  <si>
    <t>IBVS 5945</t>
  </si>
  <si>
    <t>IBVS 5992</t>
  </si>
  <si>
    <t>IBVS 6029</t>
  </si>
  <si>
    <t>I</t>
  </si>
  <si>
    <t>PX Com / GSC 0881-0218</t>
  </si>
  <si>
    <t>PX Com</t>
  </si>
  <si>
    <t>2014A</t>
  </si>
  <si>
    <t>Com</t>
  </si>
  <si>
    <t>Check both files</t>
  </si>
  <si>
    <t>CCD</t>
  </si>
  <si>
    <t>PX Com / GSC 0881-0218?????????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</si>
</sst>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/>
    <xf numFmtId="0" fontId="19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172" fontId="4" fillId="0" borderId="1" xfId="0" applyNumberFormat="1" applyFont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PX Com</a:t>
            </a:r>
            <a:r>
              <a:rPr lang="en-AU" baseline="0"/>
              <a:t> / </a:t>
            </a:r>
            <a:r>
              <a:rPr lang="en-AU"/>
              <a:t>GSC 0881-0218 -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-4200</c:v>
                </c:pt>
                <c:pt idx="2">
                  <c:v>-2939.5</c:v>
                </c:pt>
                <c:pt idx="3">
                  <c:v>-1659</c:v>
                </c:pt>
                <c:pt idx="4">
                  <c:v>-237</c:v>
                </c:pt>
                <c:pt idx="5">
                  <c:v>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C6-4494-988A-37BA09438028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-4200</c:v>
                </c:pt>
                <c:pt idx="2">
                  <c:v>-2939.5</c:v>
                </c:pt>
                <c:pt idx="3">
                  <c:v>-1659</c:v>
                </c:pt>
                <c:pt idx="4">
                  <c:v>-237</c:v>
                </c:pt>
                <c:pt idx="5">
                  <c:v>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1.1000466838595457E-3</c:v>
                </c:pt>
                <c:pt idx="2">
                  <c:v>-8.4204226004658267E-4</c:v>
                </c:pt>
                <c:pt idx="3">
                  <c:v>-1.291026703256648E-3</c:v>
                </c:pt>
                <c:pt idx="4">
                  <c:v>-1.1296819138806313E-5</c:v>
                </c:pt>
                <c:pt idx="5">
                  <c:v>1.0443191131344065E-3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C6-4494-988A-37BA09438028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-4200</c:v>
                </c:pt>
                <c:pt idx="2">
                  <c:v>-2939.5</c:v>
                </c:pt>
                <c:pt idx="3">
                  <c:v>-1659</c:v>
                </c:pt>
                <c:pt idx="4">
                  <c:v>-237</c:v>
                </c:pt>
                <c:pt idx="5">
                  <c:v>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C6-4494-988A-37BA09438028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-4200</c:v>
                </c:pt>
                <c:pt idx="2">
                  <c:v>-2939.5</c:v>
                </c:pt>
                <c:pt idx="3">
                  <c:v>-1659</c:v>
                </c:pt>
                <c:pt idx="4">
                  <c:v>-237</c:v>
                </c:pt>
                <c:pt idx="5">
                  <c:v>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C6-4494-988A-37BA09438028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-4200</c:v>
                </c:pt>
                <c:pt idx="2">
                  <c:v>-2939.5</c:v>
                </c:pt>
                <c:pt idx="3">
                  <c:v>-1659</c:v>
                </c:pt>
                <c:pt idx="4">
                  <c:v>-237</c:v>
                </c:pt>
                <c:pt idx="5">
                  <c:v>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C6-4494-988A-37BA0943802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-4200</c:v>
                </c:pt>
                <c:pt idx="2">
                  <c:v>-2939.5</c:v>
                </c:pt>
                <c:pt idx="3">
                  <c:v>-1659</c:v>
                </c:pt>
                <c:pt idx="4">
                  <c:v>-237</c:v>
                </c:pt>
                <c:pt idx="5">
                  <c:v>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C6-4494-988A-37BA0943802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-4200</c:v>
                </c:pt>
                <c:pt idx="2">
                  <c:v>-2939.5</c:v>
                </c:pt>
                <c:pt idx="3">
                  <c:v>-1659</c:v>
                </c:pt>
                <c:pt idx="4">
                  <c:v>-237</c:v>
                </c:pt>
                <c:pt idx="5">
                  <c:v>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C6-4494-988A-37BA0943802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-4200</c:v>
                </c:pt>
                <c:pt idx="2">
                  <c:v>-2939.5</c:v>
                </c:pt>
                <c:pt idx="3">
                  <c:v>-1659</c:v>
                </c:pt>
                <c:pt idx="4">
                  <c:v>-237</c:v>
                </c:pt>
                <c:pt idx="5">
                  <c:v>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4.3213384242988406E-13</c:v>
                </c:pt>
                <c:pt idx="1">
                  <c:v>5.9914333587450693E-12</c:v>
                </c:pt>
                <c:pt idx="2">
                  <c:v>4.3229816824795238E-12</c:v>
                </c:pt>
                <c:pt idx="3">
                  <c:v>2.6280571513743824E-12</c:v>
                </c:pt>
                <c:pt idx="4">
                  <c:v>7.4583717227909809E-13</c:v>
                </c:pt>
                <c:pt idx="5">
                  <c:v>4.3147202105889417E-13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C6-4494-988A-37BA09438028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-4200</c:v>
                </c:pt>
                <c:pt idx="2">
                  <c:v>-2939.5</c:v>
                </c:pt>
                <c:pt idx="3">
                  <c:v>-1659</c:v>
                </c:pt>
                <c:pt idx="4">
                  <c:v>-237</c:v>
                </c:pt>
                <c:pt idx="5">
                  <c:v>0.5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4C6-4494-988A-37BA09438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153488"/>
        <c:axId val="1"/>
      </c:scatterChart>
      <c:valAx>
        <c:axId val="7211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153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PX Com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9338</c:v>
                </c:pt>
                <c:pt idx="2">
                  <c:v>10598.5</c:v>
                </c:pt>
                <c:pt idx="3">
                  <c:v>11879</c:v>
                </c:pt>
                <c:pt idx="4">
                  <c:v>13301</c:v>
                </c:pt>
                <c:pt idx="5">
                  <c:v>13538.5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F0-4898-8326-3A6B2B3AFBC6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9338</c:v>
                </c:pt>
                <c:pt idx="2">
                  <c:v>10598.5</c:v>
                </c:pt>
                <c:pt idx="3">
                  <c:v>11879</c:v>
                </c:pt>
                <c:pt idx="4">
                  <c:v>13301</c:v>
                </c:pt>
                <c:pt idx="5">
                  <c:v>13538.5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3.6019999839481898E-2</c:v>
                </c:pt>
                <c:pt idx="2">
                  <c:v>4.0814999840222299E-2</c:v>
                </c:pt>
                <c:pt idx="3">
                  <c:v>4.7209999836923089E-2</c:v>
                </c:pt>
                <c:pt idx="4">
                  <c:v>5.6089999838150106E-2</c:v>
                </c:pt>
                <c:pt idx="5">
                  <c:v>5.8414999839442316E-2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F0-4898-8326-3A6B2B3AFBC6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9338</c:v>
                </c:pt>
                <c:pt idx="2">
                  <c:v>10598.5</c:v>
                </c:pt>
                <c:pt idx="3">
                  <c:v>11879</c:v>
                </c:pt>
                <c:pt idx="4">
                  <c:v>13301</c:v>
                </c:pt>
                <c:pt idx="5">
                  <c:v>13538.5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F0-4898-8326-3A6B2B3AFBC6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9338</c:v>
                </c:pt>
                <c:pt idx="2">
                  <c:v>10598.5</c:v>
                </c:pt>
                <c:pt idx="3">
                  <c:v>11879</c:v>
                </c:pt>
                <c:pt idx="4">
                  <c:v>13301</c:v>
                </c:pt>
                <c:pt idx="5">
                  <c:v>13538.5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F0-4898-8326-3A6B2B3AFBC6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9338</c:v>
                </c:pt>
                <c:pt idx="2">
                  <c:v>10598.5</c:v>
                </c:pt>
                <c:pt idx="3">
                  <c:v>11879</c:v>
                </c:pt>
                <c:pt idx="4">
                  <c:v>13301</c:v>
                </c:pt>
                <c:pt idx="5">
                  <c:v>13538.5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F0-4898-8326-3A6B2B3AFBC6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9338</c:v>
                </c:pt>
                <c:pt idx="2">
                  <c:v>10598.5</c:v>
                </c:pt>
                <c:pt idx="3">
                  <c:v>11879</c:v>
                </c:pt>
                <c:pt idx="4">
                  <c:v>13301</c:v>
                </c:pt>
                <c:pt idx="5">
                  <c:v>13538.5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F0-4898-8326-3A6B2B3AFBC6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9338</c:v>
                </c:pt>
                <c:pt idx="2">
                  <c:v>10598.5</c:v>
                </c:pt>
                <c:pt idx="3">
                  <c:v>11879</c:v>
                </c:pt>
                <c:pt idx="4">
                  <c:v>13301</c:v>
                </c:pt>
                <c:pt idx="5">
                  <c:v>13538.5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F0-4898-8326-3A6B2B3AFBC6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9338</c:v>
                </c:pt>
                <c:pt idx="2">
                  <c:v>10598.5</c:v>
                </c:pt>
                <c:pt idx="3">
                  <c:v>11879</c:v>
                </c:pt>
                <c:pt idx="4">
                  <c:v>13301</c:v>
                </c:pt>
                <c:pt idx="5">
                  <c:v>13538.5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-1.4989556186043515E-2</c:v>
                </c:pt>
                <c:pt idx="1">
                  <c:v>3.4919953161872179E-2</c:v>
                </c:pt>
                <c:pt idx="2">
                  <c:v>4.1657042103085261E-2</c:v>
                </c:pt>
                <c:pt idx="3">
                  <c:v>4.8501026545150594E-2</c:v>
                </c:pt>
                <c:pt idx="4">
                  <c:v>5.6101296655745592E-2</c:v>
                </c:pt>
                <c:pt idx="5">
                  <c:v>5.7370680728366069E-2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F0-4898-8326-3A6B2B3AFBC6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9338</c:v>
                </c:pt>
                <c:pt idx="2">
                  <c:v>10598.5</c:v>
                </c:pt>
                <c:pt idx="3">
                  <c:v>11879</c:v>
                </c:pt>
                <c:pt idx="4">
                  <c:v>13301</c:v>
                </c:pt>
                <c:pt idx="5">
                  <c:v>13538.5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6F0-4898-8326-3A6B2B3AF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282968"/>
        <c:axId val="1"/>
      </c:scatterChart>
      <c:valAx>
        <c:axId val="589282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9282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0</xdr:row>
      <xdr:rowOff>0</xdr:rowOff>
    </xdr:from>
    <xdr:to>
      <xdr:col>17</xdr:col>
      <xdr:colOff>9525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8529B66-E542-7BF3-F3A8-25864D939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38101</xdr:rowOff>
    </xdr:from>
    <xdr:to>
      <xdr:col>18</xdr:col>
      <xdr:colOff>552450</xdr:colOff>
      <xdr:row>18</xdr:row>
      <xdr:rowOff>161926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EC6B50E9-8F10-1C5F-2ED7-3C6B5011B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K20" sqref="K2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6" ht="20.25" x14ac:dyDescent="0.3">
      <c r="A1" s="36" t="s">
        <v>53</v>
      </c>
      <c r="E1" t="s">
        <v>43</v>
      </c>
    </row>
    <row r="2" spans="1:16" x14ac:dyDescent="0.2">
      <c r="A2" t="s">
        <v>23</v>
      </c>
      <c r="B2" t="s">
        <v>44</v>
      </c>
      <c r="C2" s="30" t="s">
        <v>41</v>
      </c>
      <c r="D2" s="46" t="s">
        <v>56</v>
      </c>
      <c r="E2" s="38" t="s">
        <v>54</v>
      </c>
      <c r="F2" s="39" t="s">
        <v>55</v>
      </c>
      <c r="G2" s="40"/>
      <c r="H2" s="41" t="s">
        <v>42</v>
      </c>
      <c r="I2" s="42" t="s">
        <v>54</v>
      </c>
      <c r="J2" s="43">
        <v>12.43059</v>
      </c>
      <c r="K2" s="43">
        <v>14.4832</v>
      </c>
      <c r="L2" s="44">
        <v>56048.602348008499</v>
      </c>
      <c r="M2" s="44">
        <v>0.2602153447750426</v>
      </c>
      <c r="N2" s="45" t="s">
        <v>44</v>
      </c>
      <c r="O2" s="45">
        <v>12.91</v>
      </c>
      <c r="P2" s="45">
        <v>13.51</v>
      </c>
    </row>
    <row r="3" spans="1:16" ht="13.5" thickBot="1" x14ac:dyDescent="0.25"/>
    <row r="4" spans="1:16" ht="14.25" thickTop="1" thickBot="1" x14ac:dyDescent="0.25">
      <c r="A4" s="4" t="s">
        <v>0</v>
      </c>
      <c r="C4" s="27" t="s">
        <v>40</v>
      </c>
      <c r="D4" s="28" t="s">
        <v>40</v>
      </c>
      <c r="E4" s="37" t="s">
        <v>57</v>
      </c>
    </row>
    <row r="6" spans="1:16" x14ac:dyDescent="0.2">
      <c r="A6" s="4" t="s">
        <v>1</v>
      </c>
    </row>
    <row r="7" spans="1:16" x14ac:dyDescent="0.2">
      <c r="A7" t="s">
        <v>2</v>
      </c>
      <c r="C7" s="47">
        <v>56048.602348008499</v>
      </c>
      <c r="D7" s="29" t="s">
        <v>46</v>
      </c>
    </row>
    <row r="8" spans="1:16" x14ac:dyDescent="0.2">
      <c r="A8" t="s">
        <v>3</v>
      </c>
      <c r="C8" s="47">
        <v>0.2602153447750426</v>
      </c>
      <c r="D8" s="29" t="s">
        <v>46</v>
      </c>
    </row>
    <row r="9" spans="1:16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16" ht="13.5" thickBot="1" x14ac:dyDescent="0.25">
      <c r="A10" s="9"/>
      <c r="B10" s="9"/>
      <c r="C10" s="3" t="s">
        <v>19</v>
      </c>
      <c r="D10" s="3" t="s">
        <v>20</v>
      </c>
      <c r="E10" s="9"/>
    </row>
    <row r="11" spans="1:16" x14ac:dyDescent="0.2">
      <c r="A11" s="9" t="s">
        <v>15</v>
      </c>
      <c r="B11" s="9"/>
      <c r="C11" s="21">
        <f ca="1">INTERCEPT(INDIRECT($G$11):G992,INDIRECT($F$11):F992)</f>
        <v>4.3213384242988406E-13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16" x14ac:dyDescent="0.2">
      <c r="A12" s="9" t="s">
        <v>16</v>
      </c>
      <c r="B12" s="9"/>
      <c r="C12" s="21">
        <f ca="1">SLOPE(INDIRECT($G$11):G992,INDIRECT($F$11):F992)</f>
        <v>-1.323642741979806E-15</v>
      </c>
      <c r="D12" s="2"/>
      <c r="E12" s="9"/>
    </row>
    <row r="13" spans="1:16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16" x14ac:dyDescent="0.2">
      <c r="A14" s="9"/>
      <c r="B14" s="9"/>
      <c r="C14" s="9"/>
      <c r="D14" s="13" t="s">
        <v>32</v>
      </c>
      <c r="E14" s="14">
        <f ca="1">NOW()+15018.5+$C$9/24</f>
        <v>60339.652072337958</v>
      </c>
    </row>
    <row r="15" spans="1:16" x14ac:dyDescent="0.2">
      <c r="A15" s="11" t="s">
        <v>17</v>
      </c>
      <c r="B15" s="9"/>
      <c r="C15" s="12">
        <f ca="1">(C7+C11)+(C8+C12)*INT(MAX(F21:F3533))</f>
        <v>56048.602348008499</v>
      </c>
      <c r="D15" s="13" t="s">
        <v>38</v>
      </c>
      <c r="E15" s="14">
        <f ca="1">ROUND(2*(E14-$C$7)/$C$8,0)/2+E13</f>
        <v>16491.5</v>
      </c>
    </row>
    <row r="16" spans="1:16" x14ac:dyDescent="0.2">
      <c r="A16" s="15" t="s">
        <v>4</v>
      </c>
      <c r="B16" s="9"/>
      <c r="C16" s="16">
        <f ca="1">+C8+C12</f>
        <v>0.26021534477504127</v>
      </c>
      <c r="D16" s="13" t="s">
        <v>39</v>
      </c>
      <c r="E16" s="23">
        <f ca="1">ROUND(2*(E14-$C$15)/$C$16,0)/2+E13</f>
        <v>16491.5</v>
      </c>
    </row>
    <row r="17" spans="1:19" ht="13.5" thickBot="1" x14ac:dyDescent="0.25">
      <c r="A17" s="13" t="s">
        <v>29</v>
      </c>
      <c r="B17" s="9"/>
      <c r="C17" s="9">
        <f>COUNT(C21:C2191)</f>
        <v>6</v>
      </c>
      <c r="D17" s="13" t="s">
        <v>33</v>
      </c>
      <c r="E17" s="17">
        <f ca="1">+$C$15+$C$16*E16-15018.5-$C$9/24</f>
        <v>45321.839539699424</v>
      </c>
    </row>
    <row r="18" spans="1:19" ht="14.25" thickTop="1" thickBot="1" x14ac:dyDescent="0.25">
      <c r="A18" s="15" t="s">
        <v>5</v>
      </c>
      <c r="B18" s="9"/>
      <c r="C18" s="18">
        <f ca="1">+C15</f>
        <v>56048.602348008499</v>
      </c>
      <c r="D18" s="19">
        <f ca="1">+C16</f>
        <v>0.26021534477504127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9.6712127999304799E-4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58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56048.602348008499</v>
      </c>
      <c r="D21" s="7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4.3213384242988406E-13</v>
      </c>
      <c r="Q21" s="1">
        <f t="shared" ref="Q21:Q26" si="4">+C21-15018.5</f>
        <v>41030.102348008499</v>
      </c>
      <c r="S21">
        <f t="shared" ref="S21:S26" ca="1" si="5">+(O21-G21)^2</f>
        <v>1.8673965777321587E-25</v>
      </c>
    </row>
    <row r="22" spans="1:19" x14ac:dyDescent="0.2">
      <c r="A22" s="32" t="s">
        <v>47</v>
      </c>
      <c r="B22" s="33" t="s">
        <v>48</v>
      </c>
      <c r="C22" s="32">
        <v>54955.699000000001</v>
      </c>
      <c r="D22" s="32">
        <v>8.9999999999999998E-4</v>
      </c>
      <c r="E22">
        <f t="shared" si="0"/>
        <v>-4199.9957725526074</v>
      </c>
      <c r="F22">
        <f t="shared" si="1"/>
        <v>-4200</v>
      </c>
      <c r="G22">
        <f t="shared" si="2"/>
        <v>1.1000466838595457E-3</v>
      </c>
      <c r="I22">
        <f>+G22</f>
        <v>1.1000466838595457E-3</v>
      </c>
      <c r="O22">
        <f t="shared" ca="1" si="3"/>
        <v>5.9914333587450693E-12</v>
      </c>
      <c r="Q22" s="1">
        <f t="shared" si="4"/>
        <v>39937.199000000001</v>
      </c>
      <c r="S22">
        <f t="shared" ca="1" si="5"/>
        <v>1.2101026934886709E-6</v>
      </c>
    </row>
    <row r="23" spans="1:19" x14ac:dyDescent="0.2">
      <c r="A23" s="32" t="s">
        <v>49</v>
      </c>
      <c r="B23" s="33" t="s">
        <v>48</v>
      </c>
      <c r="C23" s="32">
        <v>55283.698499999999</v>
      </c>
      <c r="D23" s="32">
        <v>2.0000000000000001E-4</v>
      </c>
      <c r="E23">
        <f t="shared" si="0"/>
        <v>-2939.5032359439183</v>
      </c>
      <c r="F23">
        <f t="shared" si="1"/>
        <v>-2939.5</v>
      </c>
      <c r="G23">
        <f t="shared" si="2"/>
        <v>-8.4204226004658267E-4</v>
      </c>
      <c r="I23">
        <f>+G23</f>
        <v>-8.4204226004658267E-4</v>
      </c>
      <c r="O23">
        <f t="shared" ca="1" si="3"/>
        <v>4.3229816824795238E-12</v>
      </c>
      <c r="Q23" s="1">
        <f t="shared" si="4"/>
        <v>40265.198499999999</v>
      </c>
      <c r="S23">
        <f t="shared" ca="1" si="5"/>
        <v>7.090351749846232E-7</v>
      </c>
    </row>
    <row r="24" spans="1:19" x14ac:dyDescent="0.2">
      <c r="A24" s="32" t="s">
        <v>50</v>
      </c>
      <c r="B24" s="33" t="s">
        <v>48</v>
      </c>
      <c r="C24" s="32">
        <v>55616.9038</v>
      </c>
      <c r="D24" s="32">
        <v>2.9999999999999997E-4</v>
      </c>
      <c r="E24">
        <f t="shared" si="0"/>
        <v>-1659.004961378062</v>
      </c>
      <c r="F24">
        <f t="shared" si="1"/>
        <v>-1659</v>
      </c>
      <c r="G24">
        <f t="shared" si="2"/>
        <v>-1.291026703256648E-3</v>
      </c>
      <c r="I24">
        <f>+G24</f>
        <v>-1.291026703256648E-3</v>
      </c>
      <c r="O24">
        <f t="shared" ca="1" si="3"/>
        <v>2.6280571513743824E-12</v>
      </c>
      <c r="Q24" s="1">
        <f t="shared" si="4"/>
        <v>40598.4038</v>
      </c>
      <c r="S24">
        <f t="shared" ca="1" si="5"/>
        <v>1.6667499553075129E-6</v>
      </c>
    </row>
    <row r="25" spans="1:19" x14ac:dyDescent="0.2">
      <c r="A25" s="34" t="s">
        <v>51</v>
      </c>
      <c r="B25" s="35" t="s">
        <v>52</v>
      </c>
      <c r="C25" s="34">
        <v>55986.931299999997</v>
      </c>
      <c r="D25" s="34">
        <v>4.0000000000000002E-4</v>
      </c>
      <c r="E25">
        <f t="shared" si="0"/>
        <v>-237.00004341333914</v>
      </c>
      <c r="F25">
        <f t="shared" si="1"/>
        <v>-237</v>
      </c>
      <c r="G25">
        <f t="shared" si="2"/>
        <v>-1.1296819138806313E-5</v>
      </c>
      <c r="I25">
        <f>+G25</f>
        <v>-1.1296819138806313E-5</v>
      </c>
      <c r="O25">
        <f t="shared" ca="1" si="3"/>
        <v>7.4583717227909809E-13</v>
      </c>
      <c r="Q25" s="1">
        <f t="shared" si="4"/>
        <v>40968.431299999997</v>
      </c>
      <c r="S25">
        <f t="shared" ca="1" si="5"/>
        <v>1.2761813950607645E-10</v>
      </c>
    </row>
    <row r="26" spans="1:19" x14ac:dyDescent="0.2">
      <c r="A26" s="34" t="s">
        <v>51</v>
      </c>
      <c r="B26" s="35" t="s">
        <v>48</v>
      </c>
      <c r="C26" s="34">
        <v>56048.733500000002</v>
      </c>
      <c r="D26" s="34">
        <v>6.9999999999999999E-4</v>
      </c>
      <c r="E26">
        <f t="shared" si="0"/>
        <v>0.50401328798196399</v>
      </c>
      <c r="F26">
        <f t="shared" si="1"/>
        <v>0.5</v>
      </c>
      <c r="G26">
        <f t="shared" si="2"/>
        <v>1.0443191131344065E-3</v>
      </c>
      <c r="I26">
        <f>+G26</f>
        <v>1.0443191131344065E-3</v>
      </c>
      <c r="O26">
        <f t="shared" ca="1" si="3"/>
        <v>4.3147202105889417E-13</v>
      </c>
      <c r="Q26" s="1">
        <f t="shared" si="4"/>
        <v>41030.233500000002</v>
      </c>
      <c r="S26">
        <f t="shared" ca="1" si="5"/>
        <v>1.0906024091566447E-6</v>
      </c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workbookViewId="0">
      <selection activeCell="I36" sqref="I35:I3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59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  <c r="E4" s="37"/>
    </row>
    <row r="6" spans="1:7" x14ac:dyDescent="0.2">
      <c r="A6" s="4" t="s">
        <v>1</v>
      </c>
    </row>
    <row r="7" spans="1:7" x14ac:dyDescent="0.2">
      <c r="A7" t="s">
        <v>2</v>
      </c>
      <c r="C7" s="7">
        <v>52525.82200000016</v>
      </c>
      <c r="D7" s="29" t="s">
        <v>46</v>
      </c>
    </row>
    <row r="8" spans="1:7" x14ac:dyDescent="0.2">
      <c r="A8" t="s">
        <v>3</v>
      </c>
      <c r="C8" s="7">
        <v>0.26021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-1.4989556186043515E-2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5.3447750426125183E-6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60339.652072337958</v>
      </c>
    </row>
    <row r="15" spans="1:7" x14ac:dyDescent="0.2">
      <c r="A15" s="11" t="s">
        <v>17</v>
      </c>
      <c r="B15" s="9"/>
      <c r="C15" s="12">
        <f ca="1">(C7+C11)+(C8+C12)*INT(MAX(F21:F3533))</f>
        <v>56048.602348008499</v>
      </c>
      <c r="D15" s="13" t="s">
        <v>38</v>
      </c>
      <c r="E15" s="14">
        <f ca="1">ROUND(2*(E14-$C$7)/$C$8,0)/2+E13</f>
        <v>30030</v>
      </c>
    </row>
    <row r="16" spans="1:7" x14ac:dyDescent="0.2">
      <c r="A16" s="15" t="s">
        <v>4</v>
      </c>
      <c r="B16" s="9"/>
      <c r="C16" s="16">
        <f ca="1">+C8+C12</f>
        <v>0.2602153447750426</v>
      </c>
      <c r="D16" s="13" t="s">
        <v>39</v>
      </c>
      <c r="E16" s="23">
        <f ca="1">ROUND(2*(E14-$C$15)/$C$16,0)/2+E13</f>
        <v>16491.5</v>
      </c>
    </row>
    <row r="17" spans="1:19" ht="13.5" thickBot="1" x14ac:dyDescent="0.25">
      <c r="A17" s="13" t="s">
        <v>29</v>
      </c>
      <c r="B17" s="9"/>
      <c r="C17" s="9">
        <f>COUNT(C21:C2191)</f>
        <v>6</v>
      </c>
      <c r="D17" s="13" t="s">
        <v>33</v>
      </c>
      <c r="E17" s="17">
        <f ca="1">+$C$15+$C$16*E16-15018.5-$C$9/24</f>
        <v>45321.839539699453</v>
      </c>
    </row>
    <row r="18" spans="1:19" ht="14.25" thickTop="1" thickBot="1" x14ac:dyDescent="0.25">
      <c r="A18" s="15" t="s">
        <v>5</v>
      </c>
      <c r="B18" s="9"/>
      <c r="C18" s="18">
        <f ca="1">+C15</f>
        <v>56048.602348008499</v>
      </c>
      <c r="D18" s="19">
        <f ca="1">+C16</f>
        <v>0.2602153447750426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1.0812744622170605E-3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58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52525.82200000016</v>
      </c>
      <c r="D21" s="7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-1.4989556186043515E-2</v>
      </c>
      <c r="Q21" s="1">
        <f t="shared" ref="Q21:Q26" si="4">+C21-15018.5</f>
        <v>37507.32200000016</v>
      </c>
    </row>
    <row r="22" spans="1:19" x14ac:dyDescent="0.2">
      <c r="A22" s="32" t="s">
        <v>47</v>
      </c>
      <c r="B22" s="33" t="s">
        <v>48</v>
      </c>
      <c r="C22" s="32">
        <v>54955.699000000001</v>
      </c>
      <c r="D22" s="32">
        <v>8.9999999999999998E-4</v>
      </c>
      <c r="E22">
        <f t="shared" si="0"/>
        <v>9338.1384266547811</v>
      </c>
      <c r="F22">
        <f t="shared" si="1"/>
        <v>9338</v>
      </c>
      <c r="G22">
        <f t="shared" si="2"/>
        <v>3.6019999839481898E-2</v>
      </c>
      <c r="I22">
        <f>+G22</f>
        <v>3.6019999839481898E-2</v>
      </c>
      <c r="O22">
        <f t="shared" ca="1" si="3"/>
        <v>3.4919953161872179E-2</v>
      </c>
      <c r="Q22" s="1">
        <f t="shared" si="4"/>
        <v>39937.199000000001</v>
      </c>
      <c r="S22">
        <f ca="1">+(O22-G22)^2</f>
        <v>1.2101026929201805E-6</v>
      </c>
    </row>
    <row r="23" spans="1:19" x14ac:dyDescent="0.2">
      <c r="A23" s="32" t="s">
        <v>49</v>
      </c>
      <c r="B23" s="33" t="s">
        <v>48</v>
      </c>
      <c r="C23" s="32">
        <v>55283.698499999999</v>
      </c>
      <c r="D23" s="32">
        <v>2.0000000000000001E-4</v>
      </c>
      <c r="E23">
        <f t="shared" si="0"/>
        <v>10598.656854078776</v>
      </c>
      <c r="F23">
        <f t="shared" si="1"/>
        <v>10598.5</v>
      </c>
      <c r="G23">
        <f t="shared" si="2"/>
        <v>4.0814999840222299E-2</v>
      </c>
      <c r="I23">
        <f>+G23</f>
        <v>4.0814999840222299E-2</v>
      </c>
      <c r="O23">
        <f t="shared" ca="1" si="3"/>
        <v>4.1657042103085261E-2</v>
      </c>
      <c r="Q23" s="1">
        <f t="shared" si="4"/>
        <v>40265.198499999999</v>
      </c>
      <c r="S23">
        <f ca="1">+(O23-G23)^2</f>
        <v>7.0903517244737719E-7</v>
      </c>
    </row>
    <row r="24" spans="1:19" x14ac:dyDescent="0.2">
      <c r="A24" s="32" t="s">
        <v>50</v>
      </c>
      <c r="B24" s="33" t="s">
        <v>48</v>
      </c>
      <c r="C24" s="32">
        <v>55616.9038</v>
      </c>
      <c r="D24" s="32">
        <v>2.9999999999999997E-4</v>
      </c>
      <c r="E24">
        <f t="shared" si="0"/>
        <v>11879.181430382538</v>
      </c>
      <c r="F24">
        <f t="shared" si="1"/>
        <v>11879</v>
      </c>
      <c r="G24">
        <f t="shared" si="2"/>
        <v>4.7209999836923089E-2</v>
      </c>
      <c r="I24">
        <f>+G24</f>
        <v>4.7209999836923089E-2</v>
      </c>
      <c r="O24">
        <f t="shared" ca="1" si="3"/>
        <v>4.8501026545150594E-2</v>
      </c>
      <c r="Q24" s="1">
        <f t="shared" si="4"/>
        <v>40598.4038</v>
      </c>
      <c r="S24">
        <f ca="1">+(O24-G24)^2</f>
        <v>1.6667499613567475E-6</v>
      </c>
    </row>
    <row r="25" spans="1:19" x14ac:dyDescent="0.2">
      <c r="A25" s="34" t="s">
        <v>51</v>
      </c>
      <c r="B25" s="35" t="s">
        <v>52</v>
      </c>
      <c r="C25" s="34">
        <v>55986.931299999997</v>
      </c>
      <c r="D25" s="34">
        <v>4.0000000000000002E-4</v>
      </c>
      <c r="E25">
        <f t="shared" si="0"/>
        <v>13301.215556665142</v>
      </c>
      <c r="F25">
        <f t="shared" si="1"/>
        <v>13301</v>
      </c>
      <c r="G25">
        <f t="shared" si="2"/>
        <v>5.6089999838150106E-2</v>
      </c>
      <c r="I25">
        <f>+G25</f>
        <v>5.6089999838150106E-2</v>
      </c>
      <c r="O25">
        <f t="shared" ca="1" si="3"/>
        <v>5.6101296655745592E-2</v>
      </c>
      <c r="Q25" s="1">
        <f t="shared" si="4"/>
        <v>40968.431299999997</v>
      </c>
      <c r="S25">
        <f ca="1">+(O25-G25)^2</f>
        <v>1.2761808778566598E-10</v>
      </c>
    </row>
    <row r="26" spans="1:19" x14ac:dyDescent="0.2">
      <c r="A26" s="34" t="s">
        <v>51</v>
      </c>
      <c r="B26" s="35" t="s">
        <v>48</v>
      </c>
      <c r="C26" s="34">
        <v>56048.733500000002</v>
      </c>
      <c r="D26" s="34">
        <v>6.9999999999999999E-4</v>
      </c>
      <c r="E26">
        <f t="shared" si="0"/>
        <v>13538.724491756051</v>
      </c>
      <c r="F26">
        <f t="shared" si="1"/>
        <v>13538.5</v>
      </c>
      <c r="G26">
        <f t="shared" si="2"/>
        <v>5.8414999839442316E-2</v>
      </c>
      <c r="I26">
        <f>+G26</f>
        <v>5.8414999839442316E-2</v>
      </c>
      <c r="O26">
        <f t="shared" ca="1" si="3"/>
        <v>5.7370680728366069E-2</v>
      </c>
      <c r="Q26" s="1">
        <f t="shared" si="4"/>
        <v>41030.233500000002</v>
      </c>
      <c r="S26">
        <f ca="1">+(O26-G26)^2</f>
        <v>1.0906024057590833E-6</v>
      </c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2024-01-30T02:38:59Z</dcterms:modified>
</cp:coreProperties>
</file>