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EDF6C68-1B90-4086-B25A-406C14FC4A6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83" i="1" l="1"/>
  <c r="Q82" i="1"/>
  <c r="Q81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68" i="2"/>
  <c r="D68" i="2"/>
  <c r="B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Q80" i="1"/>
  <c r="Q78" i="1"/>
  <c r="Q79" i="1"/>
  <c r="Q77" i="1"/>
  <c r="Q71" i="1"/>
  <c r="Q72" i="1"/>
  <c r="Q73" i="1"/>
  <c r="Q75" i="1"/>
  <c r="Q76" i="1"/>
  <c r="F16" i="1"/>
  <c r="C17" i="1"/>
  <c r="Q74" i="1"/>
  <c r="Q70" i="1"/>
  <c r="Q69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C7" i="1"/>
  <c r="E21" i="1"/>
  <c r="F21" i="1"/>
  <c r="C8" i="1"/>
  <c r="Q21" i="1"/>
  <c r="E47" i="2"/>
  <c r="E51" i="2"/>
  <c r="E56" i="2"/>
  <c r="E48" i="2"/>
  <c r="E52" i="2"/>
  <c r="E83" i="1"/>
  <c r="F83" i="1"/>
  <c r="E81" i="1"/>
  <c r="F81" i="1"/>
  <c r="E70" i="1"/>
  <c r="F70" i="1"/>
  <c r="E26" i="1"/>
  <c r="F26" i="1"/>
  <c r="E34" i="1"/>
  <c r="F34" i="1"/>
  <c r="G34" i="1"/>
  <c r="I34" i="1"/>
  <c r="G36" i="1"/>
  <c r="I36" i="1"/>
  <c r="E42" i="1"/>
  <c r="F42" i="1"/>
  <c r="G44" i="1"/>
  <c r="I44" i="1"/>
  <c r="E50" i="1"/>
  <c r="F50" i="1"/>
  <c r="G66" i="1"/>
  <c r="I66" i="1"/>
  <c r="E76" i="1"/>
  <c r="F76" i="1"/>
  <c r="G76" i="1"/>
  <c r="K76" i="1"/>
  <c r="G78" i="1"/>
  <c r="K78" i="1"/>
  <c r="E73" i="1"/>
  <c r="E52" i="1"/>
  <c r="F52" i="1"/>
  <c r="G52" i="1"/>
  <c r="J52" i="1"/>
  <c r="E29" i="1"/>
  <c r="F29" i="1"/>
  <c r="E37" i="1"/>
  <c r="F37" i="1"/>
  <c r="G39" i="1"/>
  <c r="I39" i="1"/>
  <c r="E45" i="1"/>
  <c r="F45" i="1"/>
  <c r="E55" i="1"/>
  <c r="F55" i="1"/>
  <c r="E59" i="1"/>
  <c r="F59" i="1"/>
  <c r="E63" i="1"/>
  <c r="F63" i="1"/>
  <c r="E67" i="1"/>
  <c r="F67" i="1"/>
  <c r="G67" i="1"/>
  <c r="J67" i="1"/>
  <c r="G83" i="1"/>
  <c r="K83" i="1"/>
  <c r="E79" i="1"/>
  <c r="F79" i="1"/>
  <c r="G81" i="1"/>
  <c r="K81" i="1"/>
  <c r="G70" i="1"/>
  <c r="K70" i="1"/>
  <c r="E24" i="1"/>
  <c r="G26" i="1"/>
  <c r="I26" i="1"/>
  <c r="E32" i="1"/>
  <c r="E40" i="1"/>
  <c r="G42" i="1"/>
  <c r="I42" i="1"/>
  <c r="E48" i="1"/>
  <c r="G50" i="1"/>
  <c r="I50" i="1"/>
  <c r="G55" i="1"/>
  <c r="N55" i="1"/>
  <c r="G59" i="1"/>
  <c r="I59" i="1"/>
  <c r="G63" i="1"/>
  <c r="I63" i="1"/>
  <c r="E82" i="1"/>
  <c r="F82" i="1"/>
  <c r="E71" i="1"/>
  <c r="F71" i="1"/>
  <c r="E22" i="1"/>
  <c r="F22" i="1"/>
  <c r="G22" i="1"/>
  <c r="I22" i="1"/>
  <c r="E27" i="1"/>
  <c r="F27" i="1"/>
  <c r="G29" i="1"/>
  <c r="I29" i="1"/>
  <c r="E35" i="1"/>
  <c r="F35" i="1"/>
  <c r="G37" i="1"/>
  <c r="I37" i="1"/>
  <c r="E43" i="1"/>
  <c r="F43" i="1"/>
  <c r="G43" i="1"/>
  <c r="I43" i="1"/>
  <c r="G45" i="1"/>
  <c r="I45" i="1"/>
  <c r="E56" i="1"/>
  <c r="E60" i="1"/>
  <c r="F60" i="1"/>
  <c r="E64" i="1"/>
  <c r="F64" i="1"/>
  <c r="E68" i="1"/>
  <c r="F68" i="1"/>
  <c r="E77" i="1"/>
  <c r="F77" i="1"/>
  <c r="G77" i="1"/>
  <c r="N77" i="1"/>
  <c r="G79" i="1"/>
  <c r="K79" i="1"/>
  <c r="E74" i="1"/>
  <c r="F74" i="1"/>
  <c r="E30" i="1"/>
  <c r="F30" i="1"/>
  <c r="E38" i="1"/>
  <c r="F38" i="1"/>
  <c r="G38" i="1"/>
  <c r="I38" i="1"/>
  <c r="E46" i="1"/>
  <c r="F46" i="1"/>
  <c r="G46" i="1"/>
  <c r="I46" i="1"/>
  <c r="G60" i="1"/>
  <c r="I60" i="1"/>
  <c r="G64" i="1"/>
  <c r="I64" i="1"/>
  <c r="G68" i="1"/>
  <c r="K68" i="1"/>
  <c r="E80" i="1"/>
  <c r="F80" i="1"/>
  <c r="G80" i="1"/>
  <c r="I80" i="1"/>
  <c r="G82" i="1"/>
  <c r="K82" i="1"/>
  <c r="G71" i="1"/>
  <c r="K71" i="1"/>
  <c r="E25" i="1"/>
  <c r="F25" i="1"/>
  <c r="G25" i="1"/>
  <c r="I25" i="1"/>
  <c r="G27" i="1"/>
  <c r="I27" i="1"/>
  <c r="E33" i="1"/>
  <c r="F33" i="1"/>
  <c r="G35" i="1"/>
  <c r="I35" i="1"/>
  <c r="E41" i="1"/>
  <c r="F41" i="1"/>
  <c r="G41" i="1"/>
  <c r="I41" i="1"/>
  <c r="E49" i="1"/>
  <c r="F49" i="1"/>
  <c r="G49" i="1"/>
  <c r="I49" i="1"/>
  <c r="E53" i="1"/>
  <c r="F53" i="1"/>
  <c r="E57" i="1"/>
  <c r="F57" i="1"/>
  <c r="E61" i="1"/>
  <c r="F61" i="1"/>
  <c r="E65" i="1"/>
  <c r="E69" i="1"/>
  <c r="F69" i="1"/>
  <c r="E72" i="1"/>
  <c r="F72" i="1"/>
  <c r="G72" i="1"/>
  <c r="K72" i="1"/>
  <c r="G74" i="1"/>
  <c r="K74" i="1"/>
  <c r="E28" i="1"/>
  <c r="F28" i="1"/>
  <c r="G28" i="1"/>
  <c r="I28" i="1"/>
  <c r="G30" i="1"/>
  <c r="I30" i="1"/>
  <c r="E36" i="1"/>
  <c r="F36" i="1"/>
  <c r="E44" i="1"/>
  <c r="F44" i="1"/>
  <c r="G53" i="1"/>
  <c r="N53" i="1"/>
  <c r="G57" i="1"/>
  <c r="I57" i="1"/>
  <c r="G61" i="1"/>
  <c r="I61" i="1"/>
  <c r="E78" i="1"/>
  <c r="F78" i="1"/>
  <c r="G69" i="1"/>
  <c r="E75" i="1"/>
  <c r="F75" i="1"/>
  <c r="G75" i="1"/>
  <c r="K75" i="1"/>
  <c r="E51" i="1"/>
  <c r="F51" i="1"/>
  <c r="G51" i="1"/>
  <c r="J51" i="1"/>
  <c r="E23" i="1"/>
  <c r="F23" i="1"/>
  <c r="G23" i="1"/>
  <c r="I23" i="1"/>
  <c r="E31" i="1"/>
  <c r="F31" i="1"/>
  <c r="G31" i="1"/>
  <c r="I31" i="1"/>
  <c r="G33" i="1"/>
  <c r="I33" i="1"/>
  <c r="E39" i="1"/>
  <c r="F39" i="1"/>
  <c r="E47" i="1"/>
  <c r="F47" i="1"/>
  <c r="G47" i="1"/>
  <c r="I47" i="1"/>
  <c r="E54" i="1"/>
  <c r="F54" i="1"/>
  <c r="G54" i="1"/>
  <c r="N54" i="1"/>
  <c r="E58" i="1"/>
  <c r="F58" i="1"/>
  <c r="G58" i="1"/>
  <c r="I58" i="1"/>
  <c r="E62" i="1"/>
  <c r="F62" i="1"/>
  <c r="G62" i="1"/>
  <c r="I62" i="1"/>
  <c r="E66" i="1"/>
  <c r="F66" i="1"/>
  <c r="E53" i="2"/>
  <c r="E21" i="2"/>
  <c r="E37" i="2"/>
  <c r="E54" i="2"/>
  <c r="E64" i="2"/>
  <c r="E44" i="2"/>
  <c r="E55" i="2"/>
  <c r="E59" i="2"/>
  <c r="E65" i="2"/>
  <c r="E11" i="2"/>
  <c r="E22" i="2"/>
  <c r="E45" i="2"/>
  <c r="E17" i="2"/>
  <c r="E23" i="2"/>
  <c r="E28" i="2"/>
  <c r="E29" i="2"/>
  <c r="E34" i="2"/>
  <c r="E38" i="2"/>
  <c r="K69" i="1"/>
  <c r="E35" i="2"/>
  <c r="E18" i="2"/>
  <c r="E46" i="2"/>
  <c r="E27" i="2"/>
  <c r="E26" i="2"/>
  <c r="E43" i="2"/>
  <c r="E24" i="2"/>
  <c r="F65" i="1"/>
  <c r="G65" i="1"/>
  <c r="I65" i="1"/>
  <c r="F32" i="1"/>
  <c r="G32" i="1"/>
  <c r="I32" i="1"/>
  <c r="E50" i="2"/>
  <c r="E25" i="2"/>
  <c r="E30" i="2"/>
  <c r="E61" i="2"/>
  <c r="F40" i="1"/>
  <c r="G40" i="1"/>
  <c r="I40" i="1"/>
  <c r="E58" i="2"/>
  <c r="E36" i="2"/>
  <c r="E13" i="2"/>
  <c r="E49" i="2"/>
  <c r="E31" i="2"/>
  <c r="E33" i="2"/>
  <c r="E68" i="2"/>
  <c r="E20" i="2"/>
  <c r="E19" i="2"/>
  <c r="E57" i="2"/>
  <c r="E16" i="2"/>
  <c r="F56" i="1"/>
  <c r="G56" i="1"/>
  <c r="N56" i="1"/>
  <c r="F24" i="1"/>
  <c r="G24" i="1"/>
  <c r="I24" i="1"/>
  <c r="E42" i="2"/>
  <c r="E15" i="2"/>
  <c r="E14" i="2"/>
  <c r="E67" i="2"/>
  <c r="E62" i="2"/>
  <c r="F48" i="1"/>
  <c r="G48" i="1"/>
  <c r="I48" i="1"/>
  <c r="E66" i="2"/>
  <c r="F73" i="1"/>
  <c r="G73" i="1"/>
  <c r="E32" i="2"/>
  <c r="E63" i="2"/>
  <c r="E41" i="2"/>
  <c r="E60" i="2"/>
  <c r="E12" i="2"/>
  <c r="E39" i="2"/>
  <c r="E40" i="2"/>
  <c r="K73" i="1"/>
  <c r="C11" i="1"/>
  <c r="C12" i="1"/>
  <c r="C16" i="1" l="1"/>
  <c r="D18" i="1" s="1"/>
  <c r="O41" i="1"/>
  <c r="O39" i="1"/>
  <c r="O67" i="1"/>
  <c r="O37" i="1"/>
  <c r="O70" i="1"/>
  <c r="O65" i="1"/>
  <c r="O75" i="1"/>
  <c r="O43" i="1"/>
  <c r="O29" i="1"/>
  <c r="O22" i="1"/>
  <c r="O49" i="1"/>
  <c r="O47" i="1"/>
  <c r="O26" i="1"/>
  <c r="O45" i="1"/>
  <c r="O73" i="1"/>
  <c r="O71" i="1"/>
  <c r="O61" i="1"/>
  <c r="O28" i="1"/>
  <c r="O35" i="1"/>
  <c r="O36" i="1"/>
  <c r="O32" i="1"/>
  <c r="O56" i="1"/>
  <c r="O30" i="1"/>
  <c r="O82" i="1"/>
  <c r="O79" i="1"/>
  <c r="O34" i="1"/>
  <c r="O83" i="1"/>
  <c r="O27" i="1"/>
  <c r="O57" i="1"/>
  <c r="O80" i="1"/>
  <c r="O74" i="1"/>
  <c r="O24" i="1"/>
  <c r="O53" i="1"/>
  <c r="O51" i="1"/>
  <c r="O58" i="1"/>
  <c r="O31" i="1"/>
  <c r="O64" i="1"/>
  <c r="O38" i="1"/>
  <c r="O42" i="1"/>
  <c r="O66" i="1"/>
  <c r="O46" i="1"/>
  <c r="O50" i="1"/>
  <c r="O62" i="1"/>
  <c r="O77" i="1"/>
  <c r="O78" i="1"/>
  <c r="O44" i="1"/>
  <c r="O55" i="1"/>
  <c r="O72" i="1"/>
  <c r="O40" i="1"/>
  <c r="O60" i="1"/>
  <c r="O54" i="1"/>
  <c r="O68" i="1"/>
  <c r="O59" i="1"/>
  <c r="O48" i="1"/>
  <c r="O69" i="1"/>
  <c r="O33" i="1"/>
  <c r="O63" i="1"/>
  <c r="C15" i="1"/>
  <c r="O25" i="1"/>
  <c r="O23" i="1"/>
  <c r="O81" i="1"/>
  <c r="O52" i="1"/>
  <c r="O76" i="1"/>
  <c r="F17" i="1"/>
  <c r="C18" i="1" l="1"/>
  <c r="F18" i="1"/>
  <c r="F19" i="1" s="1"/>
</calcChain>
</file>

<file path=xl/sharedStrings.xml><?xml version="1.0" encoding="utf-8"?>
<sst xmlns="http://schemas.openxmlformats.org/spreadsheetml/2006/main" count="672" uniqueCount="309">
  <si>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</si>
  <si>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</si>
  <si>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</si>
  <si>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</si>
  <si>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</si>
  <si>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</si>
  <si>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</si>
  <si>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</si>
  <si>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</si>
  <si>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</si>
  <si>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</si>
  <si>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</si>
  <si>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</si>
  <si>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</si>
  <si>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</si>
  <si>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</si>
  <si>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</si>
  <si>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</si>
  <si>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</si>
  <si>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</si>
  <si>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</si>
  <si>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</si>
  <si>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</si>
  <si>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</si>
  <si>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</si>
  <si>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</si>
  <si>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</si>
  <si>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</si>
  <si>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</si>
  <si>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</si>
  <si>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</t>
  </si>
  <si>
    <t>Diethelm R</t>
  </si>
  <si>
    <t>BBSAG Bull.2</t>
  </si>
  <si>
    <t>B</t>
  </si>
  <si>
    <t>Locher K</t>
  </si>
  <si>
    <t>BBSAG Bull.3</t>
  </si>
  <si>
    <t>phe</t>
  </si>
  <si>
    <t>AA 30,404</t>
  </si>
  <si>
    <t>K</t>
  </si>
  <si>
    <t>MVS 10,38</t>
  </si>
  <si>
    <t>MVS 10,42</t>
  </si>
  <si>
    <t>BAV-M 34</t>
  </si>
  <si>
    <t>pg</t>
  </si>
  <si>
    <t>BAV-M 39</t>
  </si>
  <si>
    <t>BAV-M 59</t>
  </si>
  <si>
    <t>V</t>
  </si>
  <si>
    <t>BAV-M 60</t>
  </si>
  <si>
    <t>BAV-M 62</t>
  </si>
  <si>
    <t>BBSAG Bull.108</t>
  </si>
  <si>
    <t>IBVS 4383</t>
  </si>
  <si>
    <t>EA/AR/RS</t>
  </si>
  <si>
    <t># of data points:</t>
  </si>
  <si>
    <t>UX Com / GSC 01995-01072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</si>
  <si>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</si>
  <si>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</si>
  <si>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</si>
  <si>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</si>
  <si>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</si>
  <si>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</si>
  <si>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</si>
  <si>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IBVS 5945</t>
  </si>
  <si>
    <t>I</t>
  </si>
  <si>
    <t>Start of linear fit &gt;&gt;&gt;&gt;&gt;&gt;&gt;&gt;&gt;&gt;&gt;&gt;&gt;&gt;&gt;&gt;&gt;&gt;&gt;&gt;&gt;</t>
  </si>
  <si>
    <t>Add cycle</t>
  </si>
  <si>
    <t>Old Cycle</t>
  </si>
  <si>
    <t>IBVS 5918</t>
  </si>
  <si>
    <t>IBVS 5992</t>
  </si>
  <si>
    <t>IBVS 6010</t>
  </si>
  <si>
    <t>IBVS 6029</t>
  </si>
  <si>
    <t>OEJV 0147</t>
  </si>
  <si>
    <t>IBVS 6048</t>
  </si>
  <si>
    <t>OEJV 0172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</si>
  <si>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</si>
  <si>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</si>
  <si>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</si>
  <si>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</si>
  <si>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</si>
  <si>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</si>
  <si>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</si>
  <si>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</si>
  <si>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vis</t>
  </si>
  <si>
    <t> -0.003 </t>
  </si>
  <si>
    <t>F </t>
  </si>
  <si>
    <t>2425798.399 </t>
  </si>
  <si>
    <t> 05.07.1929 21:34 </t>
  </si>
  <si>
    <t> 0.071 </t>
  </si>
  <si>
    <t>P </t>
  </si>
  <si>
    <t> W.Strohmeier </t>
  </si>
  <si>
    <t> VB 5.4 </t>
  </si>
  <si>
    <t>2426031.476 </t>
  </si>
  <si>
    <t> 23.02.1930 23:25 </t>
  </si>
  <si>
    <t> 0.023 </t>
  </si>
  <si>
    <t>2426031.504 </t>
  </si>
  <si>
    <t> 24.02.1930 00:05 </t>
  </si>
  <si>
    <t> 0.051 </t>
  </si>
  <si>
    <t>2426042.369 </t>
  </si>
  <si>
    <t> 06.03.1930 20:51 </t>
  </si>
  <si>
    <t> -0.012 </t>
  </si>
  <si>
    <t>2426417.428 </t>
  </si>
  <si>
    <t> 16.03.1931 22:16 </t>
  </si>
  <si>
    <t> -0.139 </t>
  </si>
  <si>
    <t>2426417.558 </t>
  </si>
  <si>
    <t> 17.03.1931 01:23 </t>
  </si>
  <si>
    <t> -0.009 </t>
  </si>
  <si>
    <t>2426439.410 </t>
  </si>
  <si>
    <t> 07.04.1931 21:50 </t>
  </si>
  <si>
    <t> -0.013 </t>
  </si>
  <si>
    <t>2426501.418 </t>
  </si>
  <si>
    <t> 08.06.1931 22:01 </t>
  </si>
  <si>
    <t>2426825.438 </t>
  </si>
  <si>
    <t> 27.04.1932 22:30 </t>
  </si>
  <si>
    <t> -0.098 </t>
  </si>
  <si>
    <t>2427131.521 </t>
  </si>
  <si>
    <t> 28.02.1933 00:30 </t>
  </si>
  <si>
    <t> 0.008 </t>
  </si>
  <si>
    <t>2427131.542 </t>
  </si>
  <si>
    <t> 28.02.1933 01:00 </t>
  </si>
  <si>
    <t> 0.029 </t>
  </si>
  <si>
    <t>2427131.607 </t>
  </si>
  <si>
    <t> 28.02.1933 02:34 </t>
  </si>
  <si>
    <t> 0.094 </t>
  </si>
  <si>
    <t>2427160.426 </t>
  </si>
  <si>
    <t> 28.03.1933 22:13 </t>
  </si>
  <si>
    <t> -0.228 </t>
  </si>
  <si>
    <t>2427182.560 </t>
  </si>
  <si>
    <t> 20.04.1933 01:26 </t>
  </si>
  <si>
    <t> 0.050 </t>
  </si>
  <si>
    <t>2427539.452 </t>
  </si>
  <si>
    <t> 11.04.1934 22:50 </t>
  </si>
  <si>
    <t> -0.031 </t>
  </si>
  <si>
    <t>2429364.414 </t>
  </si>
  <si>
    <t> 10.04.1939 21:56 </t>
  </si>
  <si>
    <t>2429375.401 </t>
  </si>
  <si>
    <t> 21.04.1939 21:37 </t>
  </si>
  <si>
    <t> 0.056 </t>
  </si>
  <si>
    <t>2435902.543 </t>
  </si>
  <si>
    <t> 05.03.1957 01:01 </t>
  </si>
  <si>
    <t> -0.310 </t>
  </si>
  <si>
    <t> F.Vohla </t>
  </si>
  <si>
    <t> MVS 10.38 </t>
  </si>
  <si>
    <t>2435902.547 </t>
  </si>
  <si>
    <t> 05.03.1957 01:07 </t>
  </si>
  <si>
    <t> -0.306 </t>
  </si>
  <si>
    <t> H.Huth </t>
  </si>
  <si>
    <t> MVS 2.122 </t>
  </si>
  <si>
    <t>2435924.458 </t>
  </si>
  <si>
    <t> 26.03.1957 22:59 </t>
  </si>
  <si>
    <t> -0.251 </t>
  </si>
  <si>
    <t>2435982.421 </t>
  </si>
  <si>
    <t> 23.05.1957 22:06 </t>
  </si>
  <si>
    <t> -0.569 </t>
  </si>
  <si>
    <t>2436612.674 </t>
  </si>
  <si>
    <t> 13.02.1959 04:10 </t>
  </si>
  <si>
    <t> -0.483 </t>
  </si>
  <si>
    <t>2437705.549 </t>
  </si>
  <si>
    <t> 10.02.1962 01:10 </t>
  </si>
  <si>
    <t> -0.383 </t>
  </si>
  <si>
    <t>2437778.415 </t>
  </si>
  <si>
    <t> 23.04.1962 21:57 </t>
  </si>
  <si>
    <t> -0.368 </t>
  </si>
  <si>
    <t>2438856.509 </t>
  </si>
  <si>
    <t> 06.04.1965 00:12 </t>
  </si>
  <si>
    <t> -0.479 </t>
  </si>
  <si>
    <t>2439056.668 </t>
  </si>
  <si>
    <t> 23.10.1965 04:01 </t>
  </si>
  <si>
    <t> -0.662 </t>
  </si>
  <si>
    <t>2439621.392 </t>
  </si>
  <si>
    <t> 10.05.1967 21:24 </t>
  </si>
  <si>
    <t> -0.538 </t>
  </si>
  <si>
    <t>2439967.461 </t>
  </si>
  <si>
    <t> 20.04.1968 23:03 </t>
  </si>
  <si>
    <t> -0.515 </t>
  </si>
  <si>
    <t>2441056.402 </t>
  </si>
  <si>
    <t> 14.04.1971 21:38 </t>
  </si>
  <si>
    <t> -0.706 </t>
  </si>
  <si>
    <t>2441391.374 </t>
  </si>
  <si>
    <t> 14.03.1972 20:58 </t>
  </si>
  <si>
    <t> -0.852 </t>
  </si>
  <si>
    <t>V </t>
  </si>
  <si>
    <t> R.Diethelm </t>
  </si>
  <si>
    <t> BBS 2 </t>
  </si>
  <si>
    <t>2441482.471 </t>
  </si>
  <si>
    <t> 13.06.1972 23:18 </t>
  </si>
  <si>
    <t> -0.819 </t>
  </si>
  <si>
    <t> K.Locher </t>
  </si>
  <si>
    <t> BBS 3 </t>
  </si>
  <si>
    <t>2441744.931 </t>
  </si>
  <si>
    <t> 03.03.1973 10:20 </t>
  </si>
  <si>
    <t> -0.625 </t>
  </si>
  <si>
    <t>E </t>
  </si>
  <si>
    <t>?</t>
  </si>
  <si>
    <t> D.M.Popper </t>
  </si>
  <si>
    <t> AA 30.404 </t>
  </si>
  <si>
    <t>2443624.393 </t>
  </si>
  <si>
    <t> 25.04.1978 21:25 </t>
  </si>
  <si>
    <t> -0.736 </t>
  </si>
  <si>
    <t>2443930.492 </t>
  </si>
  <si>
    <t> 25.02.1979 23:48 </t>
  </si>
  <si>
    <t> -0.614 </t>
  </si>
  <si>
    <t>2444662.460 </t>
  </si>
  <si>
    <t> 26.02.1981 23:02 </t>
  </si>
  <si>
    <t> -0.805 </t>
  </si>
  <si>
    <t>2445077.419 </t>
  </si>
  <si>
    <t> 17.04.1982 22:03 </t>
  </si>
  <si>
    <t> -1.101 </t>
  </si>
  <si>
    <t> D.Lichtenknecker </t>
  </si>
  <si>
    <t>BAVM 34 </t>
  </si>
  <si>
    <t>2445820.581 </t>
  </si>
  <si>
    <t> 30.04.1984 01:56 </t>
  </si>
  <si>
    <t> -1.026 </t>
  </si>
  <si>
    <t> P.Frank </t>
  </si>
  <si>
    <t>BAVM 39 </t>
  </si>
  <si>
    <t>2448308.568 </t>
  </si>
  <si>
    <t> 21.02.1991 01:37 </t>
  </si>
  <si>
    <t> -0.923 </t>
  </si>
  <si>
    <t>B;V</t>
  </si>
  <si>
    <t> F.Agerer </t>
  </si>
  <si>
    <t>BAVM 59 </t>
  </si>
  <si>
    <t>2448359.5674 </t>
  </si>
  <si>
    <t> 13.04.1991 01:37 </t>
  </si>
  <si>
    <t> -0.9197 </t>
  </si>
  <si>
    <t>2448359.5683 </t>
  </si>
  <si>
    <t> 13.04.1991 01:38 </t>
  </si>
  <si>
    <t> -0.9188 </t>
  </si>
  <si>
    <t>2448727.448 </t>
  </si>
  <si>
    <t> 14.04.1992 22:45 </t>
  </si>
  <si>
    <t> -0.940 </t>
  </si>
  <si>
    <t>BAVM 60 </t>
  </si>
  <si>
    <t>2448727.453 </t>
  </si>
  <si>
    <t> 14.04.1992 22:52 </t>
  </si>
  <si>
    <t> -0.935 </t>
  </si>
  <si>
    <t>2449062.551 </t>
  </si>
  <si>
    <t> 16.03.1993 01:13 </t>
  </si>
  <si>
    <t> -0.955 </t>
  </si>
  <si>
    <t>BAVM 62 </t>
  </si>
  <si>
    <t>2449062.552 </t>
  </si>
  <si>
    <t> 16.03.1993 01:14 </t>
  </si>
  <si>
    <t> -0.954 </t>
  </si>
  <si>
    <t>2449776.4459 </t>
  </si>
  <si>
    <t> 27.02.1995 22:42 </t>
  </si>
  <si>
    <t> -1.0060 </t>
  </si>
  <si>
    <t> BBS 108 </t>
  </si>
  <si>
    <t>2449787.3742 </t>
  </si>
  <si>
    <t> 10.03.1995 20:58 </t>
  </si>
  <si>
    <t> -1.0054 </t>
  </si>
  <si>
    <t>o</t>
  </si>
  <si>
    <t> J. &amp; W.Moschner </t>
  </si>
  <si>
    <t>BAVM 91 </t>
  </si>
  <si>
    <t>2453768.4843 </t>
  </si>
  <si>
    <t> 01.02.2006 23:37 </t>
  </si>
  <si>
    <t> -1.2386 </t>
  </si>
  <si>
    <t>C </t>
  </si>
  <si>
    <t> W.Moschner </t>
  </si>
  <si>
    <t>BAVM 178 </t>
  </si>
  <si>
    <t>2454176.4175 </t>
  </si>
  <si>
    <t> 16.03.2007 22:01 </t>
  </si>
  <si>
    <t> -1.2747 </t>
  </si>
  <si>
    <t>-I</t>
  </si>
  <si>
    <t>BAVM 186 </t>
  </si>
  <si>
    <t>2454857.5449 </t>
  </si>
  <si>
    <t> 26.01.2009 01:04 </t>
  </si>
  <si>
    <t>7978</t>
  </si>
  <si>
    <t> -1.3103 </t>
  </si>
  <si>
    <t> W.Moschner &amp; P.Frank </t>
  </si>
  <si>
    <t>BAVM 209 </t>
  </si>
  <si>
    <t>2454908.5382 </t>
  </si>
  <si>
    <t> 18.03.2009 00:55 </t>
  </si>
  <si>
    <t>7992</t>
  </si>
  <si>
    <t> -1.3131 </t>
  </si>
  <si>
    <t>2454910.3751 </t>
  </si>
  <si>
    <t> 19.03.2009 21:00 </t>
  </si>
  <si>
    <t>7992.5</t>
  </si>
  <si>
    <t> -1.2975 </t>
  </si>
  <si>
    <t>2455283.6922 </t>
  </si>
  <si>
    <t> 28.03.2010 04:36 </t>
  </si>
  <si>
    <t>8095</t>
  </si>
  <si>
    <t> -1.3452 </t>
  </si>
  <si>
    <t>IBVS 5945 </t>
  </si>
  <si>
    <t>2455647.9219 </t>
  </si>
  <si>
    <t> 27.03.2011 10:07 </t>
  </si>
  <si>
    <t>8195</t>
  </si>
  <si>
    <t> -1.3738 </t>
  </si>
  <si>
    <t>IBVS 5992 </t>
  </si>
  <si>
    <t>2455662.4885 </t>
  </si>
  <si>
    <t> 10.04.2011 23:43 </t>
  </si>
  <si>
    <t>8199</t>
  </si>
  <si>
    <t> -1.3775 </t>
  </si>
  <si>
    <t>BAVM 220 </t>
  </si>
  <si>
    <t>2455997.598 </t>
  </si>
  <si>
    <t> 11.03.2012 02:21 </t>
  </si>
  <si>
    <t>8291</t>
  </si>
  <si>
    <t> -1.386 </t>
  </si>
  <si>
    <t> A.Paschke </t>
  </si>
  <si>
    <t>OEJV 0147 </t>
  </si>
  <si>
    <t>2456008.5221 </t>
  </si>
  <si>
    <t> 22.03.2012 00:31 </t>
  </si>
  <si>
    <t>8294</t>
  </si>
  <si>
    <t> -1.3893 </t>
  </si>
  <si>
    <t>BAVM 228 </t>
  </si>
  <si>
    <t>2456015.8038 </t>
  </si>
  <si>
    <t> 29.03.2012 07:17 </t>
  </si>
  <si>
    <t>8296</t>
  </si>
  <si>
    <t> -1.3928 </t>
  </si>
  <si>
    <t>IBVS 6029 </t>
  </si>
  <si>
    <t>2457119.436 </t>
  </si>
  <si>
    <t> 06.04.2015 22:27 </t>
  </si>
  <si>
    <t>8599</t>
  </si>
  <si>
    <t> -1.463 </t>
  </si>
  <si>
    <t>OEJV 0172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</si>
</sst>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19" fillId="25" borderId="0" xfId="0" applyFont="1" applyFill="1" applyAlignment="1"/>
    <xf numFmtId="0" fontId="20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176" fontId="5" fillId="0" borderId="0" xfId="0" applyNumberFormat="1" applyFont="1" applyFill="1" applyBorder="1" applyAlignment="1" applyProtection="1">
      <alignment horizontal="left" vertical="top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Com - O-C Diagr.</a:t>
            </a:r>
          </a:p>
        </c:rich>
      </c:tx>
      <c:layout>
        <c:manualLayout>
          <c:xMode val="edge"/>
          <c:yMode val="edge"/>
          <c:x val="0.3551918305293805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82723351269623"/>
          <c:y val="0.14769252958613219"/>
          <c:w val="0.794172633076888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64</c:v>
                </c:pt>
                <c:pt idx="4">
                  <c:v>67</c:v>
                </c:pt>
                <c:pt idx="5">
                  <c:v>170</c:v>
                </c:pt>
                <c:pt idx="6">
                  <c:v>170</c:v>
                </c:pt>
                <c:pt idx="7">
                  <c:v>176</c:v>
                </c:pt>
                <c:pt idx="8">
                  <c:v>193</c:v>
                </c:pt>
                <c:pt idx="9">
                  <c:v>282</c:v>
                </c:pt>
                <c:pt idx="10">
                  <c:v>366</c:v>
                </c:pt>
                <c:pt idx="11">
                  <c:v>366</c:v>
                </c:pt>
                <c:pt idx="12">
                  <c:v>366</c:v>
                </c:pt>
                <c:pt idx="13">
                  <c:v>374</c:v>
                </c:pt>
                <c:pt idx="14">
                  <c:v>380</c:v>
                </c:pt>
                <c:pt idx="15">
                  <c:v>478</c:v>
                </c:pt>
                <c:pt idx="16">
                  <c:v>979</c:v>
                </c:pt>
                <c:pt idx="17">
                  <c:v>982</c:v>
                </c:pt>
                <c:pt idx="18">
                  <c:v>2774</c:v>
                </c:pt>
                <c:pt idx="19">
                  <c:v>2774</c:v>
                </c:pt>
                <c:pt idx="20">
                  <c:v>2780</c:v>
                </c:pt>
                <c:pt idx="21">
                  <c:v>2796</c:v>
                </c:pt>
                <c:pt idx="22">
                  <c:v>2969</c:v>
                </c:pt>
                <c:pt idx="23">
                  <c:v>3269</c:v>
                </c:pt>
                <c:pt idx="24">
                  <c:v>3289</c:v>
                </c:pt>
                <c:pt idx="25">
                  <c:v>3585</c:v>
                </c:pt>
                <c:pt idx="26">
                  <c:v>3640</c:v>
                </c:pt>
                <c:pt idx="27">
                  <c:v>3795</c:v>
                </c:pt>
                <c:pt idx="28">
                  <c:v>3890</c:v>
                </c:pt>
                <c:pt idx="29">
                  <c:v>4189</c:v>
                </c:pt>
                <c:pt idx="30">
                  <c:v>4281</c:v>
                </c:pt>
                <c:pt idx="31">
                  <c:v>4306</c:v>
                </c:pt>
                <c:pt idx="32">
                  <c:v>4378</c:v>
                </c:pt>
                <c:pt idx="33">
                  <c:v>4894</c:v>
                </c:pt>
                <c:pt idx="34">
                  <c:v>4978</c:v>
                </c:pt>
                <c:pt idx="35">
                  <c:v>5179</c:v>
                </c:pt>
                <c:pt idx="36">
                  <c:v>5293</c:v>
                </c:pt>
                <c:pt idx="37">
                  <c:v>5497</c:v>
                </c:pt>
                <c:pt idx="38">
                  <c:v>6180</c:v>
                </c:pt>
                <c:pt idx="39">
                  <c:v>6180</c:v>
                </c:pt>
                <c:pt idx="40">
                  <c:v>6194</c:v>
                </c:pt>
                <c:pt idx="41">
                  <c:v>6194</c:v>
                </c:pt>
                <c:pt idx="42">
                  <c:v>6295</c:v>
                </c:pt>
                <c:pt idx="43">
                  <c:v>6295</c:v>
                </c:pt>
                <c:pt idx="44">
                  <c:v>6387</c:v>
                </c:pt>
                <c:pt idx="45">
                  <c:v>6387</c:v>
                </c:pt>
                <c:pt idx="46">
                  <c:v>6583</c:v>
                </c:pt>
                <c:pt idx="47">
                  <c:v>6586</c:v>
                </c:pt>
                <c:pt idx="48">
                  <c:v>7679</c:v>
                </c:pt>
                <c:pt idx="49">
                  <c:v>7791</c:v>
                </c:pt>
                <c:pt idx="50">
                  <c:v>7978</c:v>
                </c:pt>
                <c:pt idx="51">
                  <c:v>7992</c:v>
                </c:pt>
                <c:pt idx="52">
                  <c:v>7992.5</c:v>
                </c:pt>
                <c:pt idx="53">
                  <c:v>8095</c:v>
                </c:pt>
                <c:pt idx="54">
                  <c:v>8195</c:v>
                </c:pt>
                <c:pt idx="55">
                  <c:v>8199</c:v>
                </c:pt>
                <c:pt idx="56">
                  <c:v>8291</c:v>
                </c:pt>
                <c:pt idx="57">
                  <c:v>8294</c:v>
                </c:pt>
                <c:pt idx="58">
                  <c:v>8296</c:v>
                </c:pt>
                <c:pt idx="59">
                  <c:v>8599</c:v>
                </c:pt>
                <c:pt idx="60">
                  <c:v>8599</c:v>
                </c:pt>
                <c:pt idx="61">
                  <c:v>8694</c:v>
                </c:pt>
                <c:pt idx="62">
                  <c:v>8797.5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DD-40C0-8F4A-3454E4F84E4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6">
                    <c:v>1E-3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5.0000000000000001E-4</c:v>
                  </c:pt>
                  <c:pt idx="51">
                    <c:v>1.6000000000000001E-3</c:v>
                  </c:pt>
                  <c:pt idx="52">
                    <c:v>2.3999999999999998E-3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7.9000000000000008E-3</c:v>
                  </c:pt>
                  <c:pt idx="56">
                    <c:v>0.01</c:v>
                  </c:pt>
                  <c:pt idx="57">
                    <c:v>5.5999999999999999E-3</c:v>
                  </c:pt>
                  <c:pt idx="58">
                    <c:v>4.0000000000000002E-4</c:v>
                  </c:pt>
                  <c:pt idx="59">
                    <c:v>0.01</c:v>
                  </c:pt>
                  <c:pt idx="60">
                    <c:v>6.1000000000000004E-3</c:v>
                  </c:pt>
                  <c:pt idx="61">
                    <c:v>2.1499999999999998E-2</c:v>
                  </c:pt>
                  <c:pt idx="62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6">
                    <c:v>1E-3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5.0000000000000001E-4</c:v>
                  </c:pt>
                  <c:pt idx="51">
                    <c:v>1.6000000000000001E-3</c:v>
                  </c:pt>
                  <c:pt idx="52">
                    <c:v>2.3999999999999998E-3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7.9000000000000008E-3</c:v>
                  </c:pt>
                  <c:pt idx="56">
                    <c:v>0.01</c:v>
                  </c:pt>
                  <c:pt idx="57">
                    <c:v>5.5999999999999999E-3</c:v>
                  </c:pt>
                  <c:pt idx="58">
                    <c:v>4.0000000000000002E-4</c:v>
                  </c:pt>
                  <c:pt idx="59">
                    <c:v>0.01</c:v>
                  </c:pt>
                  <c:pt idx="60">
                    <c:v>6.1000000000000004E-3</c:v>
                  </c:pt>
                  <c:pt idx="61">
                    <c:v>2.1499999999999998E-2</c:v>
                  </c:pt>
                  <c:pt idx="6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64</c:v>
                </c:pt>
                <c:pt idx="4">
                  <c:v>67</c:v>
                </c:pt>
                <c:pt idx="5">
                  <c:v>170</c:v>
                </c:pt>
                <c:pt idx="6">
                  <c:v>170</c:v>
                </c:pt>
                <c:pt idx="7">
                  <c:v>176</c:v>
                </c:pt>
                <c:pt idx="8">
                  <c:v>193</c:v>
                </c:pt>
                <c:pt idx="9">
                  <c:v>282</c:v>
                </c:pt>
                <c:pt idx="10">
                  <c:v>366</c:v>
                </c:pt>
                <c:pt idx="11">
                  <c:v>366</c:v>
                </c:pt>
                <c:pt idx="12">
                  <c:v>366</c:v>
                </c:pt>
                <c:pt idx="13">
                  <c:v>374</c:v>
                </c:pt>
                <c:pt idx="14">
                  <c:v>380</c:v>
                </c:pt>
                <c:pt idx="15">
                  <c:v>478</c:v>
                </c:pt>
                <c:pt idx="16">
                  <c:v>979</c:v>
                </c:pt>
                <c:pt idx="17">
                  <c:v>982</c:v>
                </c:pt>
                <c:pt idx="18">
                  <c:v>2774</c:v>
                </c:pt>
                <c:pt idx="19">
                  <c:v>2774</c:v>
                </c:pt>
                <c:pt idx="20">
                  <c:v>2780</c:v>
                </c:pt>
                <c:pt idx="21">
                  <c:v>2796</c:v>
                </c:pt>
                <c:pt idx="22">
                  <c:v>2969</c:v>
                </c:pt>
                <c:pt idx="23">
                  <c:v>3269</c:v>
                </c:pt>
                <c:pt idx="24">
                  <c:v>3289</c:v>
                </c:pt>
                <c:pt idx="25">
                  <c:v>3585</c:v>
                </c:pt>
                <c:pt idx="26">
                  <c:v>3640</c:v>
                </c:pt>
                <c:pt idx="27">
                  <c:v>3795</c:v>
                </c:pt>
                <c:pt idx="28">
                  <c:v>3890</c:v>
                </c:pt>
                <c:pt idx="29">
                  <c:v>4189</c:v>
                </c:pt>
                <c:pt idx="30">
                  <c:v>4281</c:v>
                </c:pt>
                <c:pt idx="31">
                  <c:v>4306</c:v>
                </c:pt>
                <c:pt idx="32">
                  <c:v>4378</c:v>
                </c:pt>
                <c:pt idx="33">
                  <c:v>4894</c:v>
                </c:pt>
                <c:pt idx="34">
                  <c:v>4978</c:v>
                </c:pt>
                <c:pt idx="35">
                  <c:v>5179</c:v>
                </c:pt>
                <c:pt idx="36">
                  <c:v>5293</c:v>
                </c:pt>
                <c:pt idx="37">
                  <c:v>5497</c:v>
                </c:pt>
                <c:pt idx="38">
                  <c:v>6180</c:v>
                </c:pt>
                <c:pt idx="39">
                  <c:v>6180</c:v>
                </c:pt>
                <c:pt idx="40">
                  <c:v>6194</c:v>
                </c:pt>
                <c:pt idx="41">
                  <c:v>6194</c:v>
                </c:pt>
                <c:pt idx="42">
                  <c:v>6295</c:v>
                </c:pt>
                <c:pt idx="43">
                  <c:v>6295</c:v>
                </c:pt>
                <c:pt idx="44">
                  <c:v>6387</c:v>
                </c:pt>
                <c:pt idx="45">
                  <c:v>6387</c:v>
                </c:pt>
                <c:pt idx="46">
                  <c:v>6583</c:v>
                </c:pt>
                <c:pt idx="47">
                  <c:v>6586</c:v>
                </c:pt>
                <c:pt idx="48">
                  <c:v>7679</c:v>
                </c:pt>
                <c:pt idx="49">
                  <c:v>7791</c:v>
                </c:pt>
                <c:pt idx="50">
                  <c:v>7978</c:v>
                </c:pt>
                <c:pt idx="51">
                  <c:v>7992</c:v>
                </c:pt>
                <c:pt idx="52">
                  <c:v>7992.5</c:v>
                </c:pt>
                <c:pt idx="53">
                  <c:v>8095</c:v>
                </c:pt>
                <c:pt idx="54">
                  <c:v>8195</c:v>
                </c:pt>
                <c:pt idx="55">
                  <c:v>8199</c:v>
                </c:pt>
                <c:pt idx="56">
                  <c:v>8291</c:v>
                </c:pt>
                <c:pt idx="57">
                  <c:v>8294</c:v>
                </c:pt>
                <c:pt idx="58">
                  <c:v>8296</c:v>
                </c:pt>
                <c:pt idx="59">
                  <c:v>8599</c:v>
                </c:pt>
                <c:pt idx="60">
                  <c:v>8599</c:v>
                </c:pt>
                <c:pt idx="61">
                  <c:v>8694</c:v>
                </c:pt>
                <c:pt idx="62">
                  <c:v>8797.5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7.0999999999912689E-2</c:v>
                </c:pt>
                <c:pt idx="2">
                  <c:v>2.2687999997287989E-2</c:v>
                </c:pt>
                <c:pt idx="3">
                  <c:v>5.0687999999354361E-2</c:v>
                </c:pt>
                <c:pt idx="4">
                  <c:v>-1.206100000126753E-2</c:v>
                </c:pt>
                <c:pt idx="5">
                  <c:v>-0.13911000000007334</c:v>
                </c:pt>
                <c:pt idx="6">
                  <c:v>-9.1099999990547076E-3</c:v>
                </c:pt>
                <c:pt idx="7">
                  <c:v>-1.2608000000909669E-2</c:v>
                </c:pt>
                <c:pt idx="8">
                  <c:v>7.1480999999039341E-2</c:v>
                </c:pt>
                <c:pt idx="9">
                  <c:v>-9.8406000004615635E-2</c:v>
                </c:pt>
                <c:pt idx="10">
                  <c:v>7.6219999973545782E-3</c:v>
                </c:pt>
                <c:pt idx="11">
                  <c:v>2.8621999997994862E-2</c:v>
                </c:pt>
                <c:pt idx="12">
                  <c:v>9.362199999668519E-2</c:v>
                </c:pt>
                <c:pt idx="13">
                  <c:v>-0.22804200000246055</c:v>
                </c:pt>
                <c:pt idx="14">
                  <c:v>5.0459999998565763E-2</c:v>
                </c:pt>
                <c:pt idx="15">
                  <c:v>-3.067400000145426E-2</c:v>
                </c:pt>
                <c:pt idx="16">
                  <c:v>-2.7570000020205043E-3</c:v>
                </c:pt>
                <c:pt idx="17">
                  <c:v>5.6494000000384403E-2</c:v>
                </c:pt>
                <c:pt idx="18">
                  <c:v>-0.31024199999956181</c:v>
                </c:pt>
                <c:pt idx="19">
                  <c:v>-0.30624199999874691</c:v>
                </c:pt>
                <c:pt idx="20">
                  <c:v>-0.2507400000031339</c:v>
                </c:pt>
                <c:pt idx="21">
                  <c:v>-0.56906799999705981</c:v>
                </c:pt>
                <c:pt idx="22">
                  <c:v>-0.48292700000456534</c:v>
                </c:pt>
                <c:pt idx="23">
                  <c:v>-0.38282700000127079</c:v>
                </c:pt>
                <c:pt idx="24">
                  <c:v>-0.36848699999973178</c:v>
                </c:pt>
                <c:pt idx="25">
                  <c:v>-0.47905500000342727</c:v>
                </c:pt>
                <c:pt idx="26">
                  <c:v>-0.66212000000086846</c:v>
                </c:pt>
                <c:pt idx="27">
                  <c:v>-0.53848500000458444</c:v>
                </c:pt>
                <c:pt idx="28">
                  <c:v>-0.51486999999906402</c:v>
                </c:pt>
                <c:pt idx="29">
                  <c:v>-0.7061870000034105</c:v>
                </c:pt>
                <c:pt idx="36">
                  <c:v>-1.1008189999993192</c:v>
                </c:pt>
                <c:pt idx="37">
                  <c:v>-1.025751000001037</c:v>
                </c:pt>
                <c:pt idx="38">
                  <c:v>-0.9239400000005844</c:v>
                </c:pt>
                <c:pt idx="39">
                  <c:v>-0.92294000000401866</c:v>
                </c:pt>
                <c:pt idx="40">
                  <c:v>-0.91970199999923352</c:v>
                </c:pt>
                <c:pt idx="41">
                  <c:v>-0.91880200000014156</c:v>
                </c:pt>
                <c:pt idx="42">
                  <c:v>-0.93998500000452623</c:v>
                </c:pt>
                <c:pt idx="43">
                  <c:v>-0.93498499999986961</c:v>
                </c:pt>
                <c:pt idx="44">
                  <c:v>-0.95462100000440842</c:v>
                </c:pt>
                <c:pt idx="45">
                  <c:v>-0.95362100000056671</c:v>
                </c:pt>
                <c:pt idx="59">
                  <c:v>-1.4632169999968028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DD-40C0-8F4A-3454E4F84E4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64</c:v>
                </c:pt>
                <c:pt idx="4">
                  <c:v>67</c:v>
                </c:pt>
                <c:pt idx="5">
                  <c:v>170</c:v>
                </c:pt>
                <c:pt idx="6">
                  <c:v>170</c:v>
                </c:pt>
                <c:pt idx="7">
                  <c:v>176</c:v>
                </c:pt>
                <c:pt idx="8">
                  <c:v>193</c:v>
                </c:pt>
                <c:pt idx="9">
                  <c:v>282</c:v>
                </c:pt>
                <c:pt idx="10">
                  <c:v>366</c:v>
                </c:pt>
                <c:pt idx="11">
                  <c:v>366</c:v>
                </c:pt>
                <c:pt idx="12">
                  <c:v>366</c:v>
                </c:pt>
                <c:pt idx="13">
                  <c:v>374</c:v>
                </c:pt>
                <c:pt idx="14">
                  <c:v>380</c:v>
                </c:pt>
                <c:pt idx="15">
                  <c:v>478</c:v>
                </c:pt>
                <c:pt idx="16">
                  <c:v>979</c:v>
                </c:pt>
                <c:pt idx="17">
                  <c:v>982</c:v>
                </c:pt>
                <c:pt idx="18">
                  <c:v>2774</c:v>
                </c:pt>
                <c:pt idx="19">
                  <c:v>2774</c:v>
                </c:pt>
                <c:pt idx="20">
                  <c:v>2780</c:v>
                </c:pt>
                <c:pt idx="21">
                  <c:v>2796</c:v>
                </c:pt>
                <c:pt idx="22">
                  <c:v>2969</c:v>
                </c:pt>
                <c:pt idx="23">
                  <c:v>3269</c:v>
                </c:pt>
                <c:pt idx="24">
                  <c:v>3289</c:v>
                </c:pt>
                <c:pt idx="25">
                  <c:v>3585</c:v>
                </c:pt>
                <c:pt idx="26">
                  <c:v>3640</c:v>
                </c:pt>
                <c:pt idx="27">
                  <c:v>3795</c:v>
                </c:pt>
                <c:pt idx="28">
                  <c:v>3890</c:v>
                </c:pt>
                <c:pt idx="29">
                  <c:v>4189</c:v>
                </c:pt>
                <c:pt idx="30">
                  <c:v>4281</c:v>
                </c:pt>
                <c:pt idx="31">
                  <c:v>4306</c:v>
                </c:pt>
                <c:pt idx="32">
                  <c:v>4378</c:v>
                </c:pt>
                <c:pt idx="33">
                  <c:v>4894</c:v>
                </c:pt>
                <c:pt idx="34">
                  <c:v>4978</c:v>
                </c:pt>
                <c:pt idx="35">
                  <c:v>5179</c:v>
                </c:pt>
                <c:pt idx="36">
                  <c:v>5293</c:v>
                </c:pt>
                <c:pt idx="37">
                  <c:v>5497</c:v>
                </c:pt>
                <c:pt idx="38">
                  <c:v>6180</c:v>
                </c:pt>
                <c:pt idx="39">
                  <c:v>6180</c:v>
                </c:pt>
                <c:pt idx="40">
                  <c:v>6194</c:v>
                </c:pt>
                <c:pt idx="41">
                  <c:v>6194</c:v>
                </c:pt>
                <c:pt idx="42">
                  <c:v>6295</c:v>
                </c:pt>
                <c:pt idx="43">
                  <c:v>6295</c:v>
                </c:pt>
                <c:pt idx="44">
                  <c:v>6387</c:v>
                </c:pt>
                <c:pt idx="45">
                  <c:v>6387</c:v>
                </c:pt>
                <c:pt idx="46">
                  <c:v>6583</c:v>
                </c:pt>
                <c:pt idx="47">
                  <c:v>6586</c:v>
                </c:pt>
                <c:pt idx="48">
                  <c:v>7679</c:v>
                </c:pt>
                <c:pt idx="49">
                  <c:v>7791</c:v>
                </c:pt>
                <c:pt idx="50">
                  <c:v>7978</c:v>
                </c:pt>
                <c:pt idx="51">
                  <c:v>7992</c:v>
                </c:pt>
                <c:pt idx="52">
                  <c:v>7992.5</c:v>
                </c:pt>
                <c:pt idx="53">
                  <c:v>8095</c:v>
                </c:pt>
                <c:pt idx="54">
                  <c:v>8195</c:v>
                </c:pt>
                <c:pt idx="55">
                  <c:v>8199</c:v>
                </c:pt>
                <c:pt idx="56">
                  <c:v>8291</c:v>
                </c:pt>
                <c:pt idx="57">
                  <c:v>8294</c:v>
                </c:pt>
                <c:pt idx="58">
                  <c:v>8296</c:v>
                </c:pt>
                <c:pt idx="59">
                  <c:v>8599</c:v>
                </c:pt>
                <c:pt idx="60">
                  <c:v>8599</c:v>
                </c:pt>
                <c:pt idx="61">
                  <c:v>8694</c:v>
                </c:pt>
                <c:pt idx="62">
                  <c:v>8797.5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0">
                  <c:v>-0.85182299999723909</c:v>
                </c:pt>
                <c:pt idx="31">
                  <c:v>-0.81939799999963725</c:v>
                </c:pt>
                <c:pt idx="46">
                  <c:v>-1.0059890000047744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DD-40C0-8F4A-3454E4F84E4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6">
                    <c:v>1E-3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5.0000000000000001E-4</c:v>
                  </c:pt>
                  <c:pt idx="51">
                    <c:v>1.6000000000000001E-3</c:v>
                  </c:pt>
                  <c:pt idx="52">
                    <c:v>2.3999999999999998E-3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7.9000000000000008E-3</c:v>
                  </c:pt>
                  <c:pt idx="56">
                    <c:v>0.01</c:v>
                  </c:pt>
                  <c:pt idx="57">
                    <c:v>5.5999999999999999E-3</c:v>
                  </c:pt>
                  <c:pt idx="58">
                    <c:v>4.0000000000000002E-4</c:v>
                  </c:pt>
                  <c:pt idx="59">
                    <c:v>0.01</c:v>
                  </c:pt>
                  <c:pt idx="60">
                    <c:v>6.1000000000000004E-3</c:v>
                  </c:pt>
                  <c:pt idx="61">
                    <c:v>2.1499999999999998E-2</c:v>
                  </c:pt>
                  <c:pt idx="62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6">
                    <c:v>1E-3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5.0000000000000001E-4</c:v>
                  </c:pt>
                  <c:pt idx="51">
                    <c:v>1.6000000000000001E-3</c:v>
                  </c:pt>
                  <c:pt idx="52">
                    <c:v>2.3999999999999998E-3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7.9000000000000008E-3</c:v>
                  </c:pt>
                  <c:pt idx="56">
                    <c:v>0.01</c:v>
                  </c:pt>
                  <c:pt idx="57">
                    <c:v>5.5999999999999999E-3</c:v>
                  </c:pt>
                  <c:pt idx="58">
                    <c:v>4.0000000000000002E-4</c:v>
                  </c:pt>
                  <c:pt idx="59">
                    <c:v>0.01</c:v>
                  </c:pt>
                  <c:pt idx="60">
                    <c:v>6.1000000000000004E-3</c:v>
                  </c:pt>
                  <c:pt idx="61">
                    <c:v>2.1499999999999998E-2</c:v>
                  </c:pt>
                  <c:pt idx="6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64</c:v>
                </c:pt>
                <c:pt idx="4">
                  <c:v>67</c:v>
                </c:pt>
                <c:pt idx="5">
                  <c:v>170</c:v>
                </c:pt>
                <c:pt idx="6">
                  <c:v>170</c:v>
                </c:pt>
                <c:pt idx="7">
                  <c:v>176</c:v>
                </c:pt>
                <c:pt idx="8">
                  <c:v>193</c:v>
                </c:pt>
                <c:pt idx="9">
                  <c:v>282</c:v>
                </c:pt>
                <c:pt idx="10">
                  <c:v>366</c:v>
                </c:pt>
                <c:pt idx="11">
                  <c:v>366</c:v>
                </c:pt>
                <c:pt idx="12">
                  <c:v>366</c:v>
                </c:pt>
                <c:pt idx="13">
                  <c:v>374</c:v>
                </c:pt>
                <c:pt idx="14">
                  <c:v>380</c:v>
                </c:pt>
                <c:pt idx="15">
                  <c:v>478</c:v>
                </c:pt>
                <c:pt idx="16">
                  <c:v>979</c:v>
                </c:pt>
                <c:pt idx="17">
                  <c:v>982</c:v>
                </c:pt>
                <c:pt idx="18">
                  <c:v>2774</c:v>
                </c:pt>
                <c:pt idx="19">
                  <c:v>2774</c:v>
                </c:pt>
                <c:pt idx="20">
                  <c:v>2780</c:v>
                </c:pt>
                <c:pt idx="21">
                  <c:v>2796</c:v>
                </c:pt>
                <c:pt idx="22">
                  <c:v>2969</c:v>
                </c:pt>
                <c:pt idx="23">
                  <c:v>3269</c:v>
                </c:pt>
                <c:pt idx="24">
                  <c:v>3289</c:v>
                </c:pt>
                <c:pt idx="25">
                  <c:v>3585</c:v>
                </c:pt>
                <c:pt idx="26">
                  <c:v>3640</c:v>
                </c:pt>
                <c:pt idx="27">
                  <c:v>3795</c:v>
                </c:pt>
                <c:pt idx="28">
                  <c:v>3890</c:v>
                </c:pt>
                <c:pt idx="29">
                  <c:v>4189</c:v>
                </c:pt>
                <c:pt idx="30">
                  <c:v>4281</c:v>
                </c:pt>
                <c:pt idx="31">
                  <c:v>4306</c:v>
                </c:pt>
                <c:pt idx="32">
                  <c:v>4378</c:v>
                </c:pt>
                <c:pt idx="33">
                  <c:v>4894</c:v>
                </c:pt>
                <c:pt idx="34">
                  <c:v>4978</c:v>
                </c:pt>
                <c:pt idx="35">
                  <c:v>5179</c:v>
                </c:pt>
                <c:pt idx="36">
                  <c:v>5293</c:v>
                </c:pt>
                <c:pt idx="37">
                  <c:v>5497</c:v>
                </c:pt>
                <c:pt idx="38">
                  <c:v>6180</c:v>
                </c:pt>
                <c:pt idx="39">
                  <c:v>6180</c:v>
                </c:pt>
                <c:pt idx="40">
                  <c:v>6194</c:v>
                </c:pt>
                <c:pt idx="41">
                  <c:v>6194</c:v>
                </c:pt>
                <c:pt idx="42">
                  <c:v>6295</c:v>
                </c:pt>
                <c:pt idx="43">
                  <c:v>6295</c:v>
                </c:pt>
                <c:pt idx="44">
                  <c:v>6387</c:v>
                </c:pt>
                <c:pt idx="45">
                  <c:v>6387</c:v>
                </c:pt>
                <c:pt idx="46">
                  <c:v>6583</c:v>
                </c:pt>
                <c:pt idx="47">
                  <c:v>6586</c:v>
                </c:pt>
                <c:pt idx="48">
                  <c:v>7679</c:v>
                </c:pt>
                <c:pt idx="49">
                  <c:v>7791</c:v>
                </c:pt>
                <c:pt idx="50">
                  <c:v>7978</c:v>
                </c:pt>
                <c:pt idx="51">
                  <c:v>7992</c:v>
                </c:pt>
                <c:pt idx="52">
                  <c:v>7992.5</c:v>
                </c:pt>
                <c:pt idx="53">
                  <c:v>8095</c:v>
                </c:pt>
                <c:pt idx="54">
                  <c:v>8195</c:v>
                </c:pt>
                <c:pt idx="55">
                  <c:v>8199</c:v>
                </c:pt>
                <c:pt idx="56">
                  <c:v>8291</c:v>
                </c:pt>
                <c:pt idx="57">
                  <c:v>8294</c:v>
                </c:pt>
                <c:pt idx="58">
                  <c:v>8296</c:v>
                </c:pt>
                <c:pt idx="59">
                  <c:v>8599</c:v>
                </c:pt>
                <c:pt idx="60">
                  <c:v>8599</c:v>
                </c:pt>
                <c:pt idx="61">
                  <c:v>8694</c:v>
                </c:pt>
                <c:pt idx="62">
                  <c:v>8797.5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7">
                  <c:v>-1.0054380000001402</c:v>
                </c:pt>
                <c:pt idx="48">
                  <c:v>-1.2385570000042208</c:v>
                </c:pt>
                <c:pt idx="49">
                  <c:v>-1.2746530000003986</c:v>
                </c:pt>
                <c:pt idx="50">
                  <c:v>-1.310274000003119</c:v>
                </c:pt>
                <c:pt idx="51">
                  <c:v>-1.313136000004306</c:v>
                </c:pt>
                <c:pt idx="52">
                  <c:v>-1.2975275000062538</c:v>
                </c:pt>
                <c:pt idx="53">
                  <c:v>-1.3451850000055856</c:v>
                </c:pt>
                <c:pt idx="54">
                  <c:v>-1.3737850000034086</c:v>
                </c:pt>
                <c:pt idx="55">
                  <c:v>-1.3775170000080834</c:v>
                </c:pt>
                <c:pt idx="57">
                  <c:v>-1.3893019999959506</c:v>
                </c:pt>
                <c:pt idx="58">
                  <c:v>-1.3927679999978864</c:v>
                </c:pt>
                <c:pt idx="60">
                  <c:v>-1.4601169999950798</c:v>
                </c:pt>
                <c:pt idx="61">
                  <c:v>-1.4609020000061719</c:v>
                </c:pt>
                <c:pt idx="62">
                  <c:v>-1.5042425000065123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DD-40C0-8F4A-3454E4F84E4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6">
                    <c:v>1E-3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5.0000000000000001E-4</c:v>
                  </c:pt>
                  <c:pt idx="51">
                    <c:v>1.6000000000000001E-3</c:v>
                  </c:pt>
                  <c:pt idx="52">
                    <c:v>2.3999999999999998E-3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7.9000000000000008E-3</c:v>
                  </c:pt>
                  <c:pt idx="56">
                    <c:v>0.01</c:v>
                  </c:pt>
                  <c:pt idx="57">
                    <c:v>5.5999999999999999E-3</c:v>
                  </c:pt>
                  <c:pt idx="58">
                    <c:v>4.0000000000000002E-4</c:v>
                  </c:pt>
                  <c:pt idx="59">
                    <c:v>0.01</c:v>
                  </c:pt>
                  <c:pt idx="60">
                    <c:v>6.1000000000000004E-3</c:v>
                  </c:pt>
                  <c:pt idx="61">
                    <c:v>2.1499999999999998E-2</c:v>
                  </c:pt>
                  <c:pt idx="62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6">
                    <c:v>1E-3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5.0000000000000001E-4</c:v>
                  </c:pt>
                  <c:pt idx="51">
                    <c:v>1.6000000000000001E-3</c:v>
                  </c:pt>
                  <c:pt idx="52">
                    <c:v>2.3999999999999998E-3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7.9000000000000008E-3</c:v>
                  </c:pt>
                  <c:pt idx="56">
                    <c:v>0.01</c:v>
                  </c:pt>
                  <c:pt idx="57">
                    <c:v>5.5999999999999999E-3</c:v>
                  </c:pt>
                  <c:pt idx="58">
                    <c:v>4.0000000000000002E-4</c:v>
                  </c:pt>
                  <c:pt idx="59">
                    <c:v>0.01</c:v>
                  </c:pt>
                  <c:pt idx="60">
                    <c:v>6.1000000000000004E-3</c:v>
                  </c:pt>
                  <c:pt idx="61">
                    <c:v>2.1499999999999998E-2</c:v>
                  </c:pt>
                  <c:pt idx="6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64</c:v>
                </c:pt>
                <c:pt idx="4">
                  <c:v>67</c:v>
                </c:pt>
                <c:pt idx="5">
                  <c:v>170</c:v>
                </c:pt>
                <c:pt idx="6">
                  <c:v>170</c:v>
                </c:pt>
                <c:pt idx="7">
                  <c:v>176</c:v>
                </c:pt>
                <c:pt idx="8">
                  <c:v>193</c:v>
                </c:pt>
                <c:pt idx="9">
                  <c:v>282</c:v>
                </c:pt>
                <c:pt idx="10">
                  <c:v>366</c:v>
                </c:pt>
                <c:pt idx="11">
                  <c:v>366</c:v>
                </c:pt>
                <c:pt idx="12">
                  <c:v>366</c:v>
                </c:pt>
                <c:pt idx="13">
                  <c:v>374</c:v>
                </c:pt>
                <c:pt idx="14">
                  <c:v>380</c:v>
                </c:pt>
                <c:pt idx="15">
                  <c:v>478</c:v>
                </c:pt>
                <c:pt idx="16">
                  <c:v>979</c:v>
                </c:pt>
                <c:pt idx="17">
                  <c:v>982</c:v>
                </c:pt>
                <c:pt idx="18">
                  <c:v>2774</c:v>
                </c:pt>
                <c:pt idx="19">
                  <c:v>2774</c:v>
                </c:pt>
                <c:pt idx="20">
                  <c:v>2780</c:v>
                </c:pt>
                <c:pt idx="21">
                  <c:v>2796</c:v>
                </c:pt>
                <c:pt idx="22">
                  <c:v>2969</c:v>
                </c:pt>
                <c:pt idx="23">
                  <c:v>3269</c:v>
                </c:pt>
                <c:pt idx="24">
                  <c:v>3289</c:v>
                </c:pt>
                <c:pt idx="25">
                  <c:v>3585</c:v>
                </c:pt>
                <c:pt idx="26">
                  <c:v>3640</c:v>
                </c:pt>
                <c:pt idx="27">
                  <c:v>3795</c:v>
                </c:pt>
                <c:pt idx="28">
                  <c:v>3890</c:v>
                </c:pt>
                <c:pt idx="29">
                  <c:v>4189</c:v>
                </c:pt>
                <c:pt idx="30">
                  <c:v>4281</c:v>
                </c:pt>
                <c:pt idx="31">
                  <c:v>4306</c:v>
                </c:pt>
                <c:pt idx="32">
                  <c:v>4378</c:v>
                </c:pt>
                <c:pt idx="33">
                  <c:v>4894</c:v>
                </c:pt>
                <c:pt idx="34">
                  <c:v>4978</c:v>
                </c:pt>
                <c:pt idx="35">
                  <c:v>5179</c:v>
                </c:pt>
                <c:pt idx="36">
                  <c:v>5293</c:v>
                </c:pt>
                <c:pt idx="37">
                  <c:v>5497</c:v>
                </c:pt>
                <c:pt idx="38">
                  <c:v>6180</c:v>
                </c:pt>
                <c:pt idx="39">
                  <c:v>6180</c:v>
                </c:pt>
                <c:pt idx="40">
                  <c:v>6194</c:v>
                </c:pt>
                <c:pt idx="41">
                  <c:v>6194</c:v>
                </c:pt>
                <c:pt idx="42">
                  <c:v>6295</c:v>
                </c:pt>
                <c:pt idx="43">
                  <c:v>6295</c:v>
                </c:pt>
                <c:pt idx="44">
                  <c:v>6387</c:v>
                </c:pt>
                <c:pt idx="45">
                  <c:v>6387</c:v>
                </c:pt>
                <c:pt idx="46">
                  <c:v>6583</c:v>
                </c:pt>
                <c:pt idx="47">
                  <c:v>6586</c:v>
                </c:pt>
                <c:pt idx="48">
                  <c:v>7679</c:v>
                </c:pt>
                <c:pt idx="49">
                  <c:v>7791</c:v>
                </c:pt>
                <c:pt idx="50">
                  <c:v>7978</c:v>
                </c:pt>
                <c:pt idx="51">
                  <c:v>7992</c:v>
                </c:pt>
                <c:pt idx="52">
                  <c:v>7992.5</c:v>
                </c:pt>
                <c:pt idx="53">
                  <c:v>8095</c:v>
                </c:pt>
                <c:pt idx="54">
                  <c:v>8195</c:v>
                </c:pt>
                <c:pt idx="55">
                  <c:v>8199</c:v>
                </c:pt>
                <c:pt idx="56">
                  <c:v>8291</c:v>
                </c:pt>
                <c:pt idx="57">
                  <c:v>8294</c:v>
                </c:pt>
                <c:pt idx="58">
                  <c:v>8296</c:v>
                </c:pt>
                <c:pt idx="59">
                  <c:v>8599</c:v>
                </c:pt>
                <c:pt idx="60">
                  <c:v>8599</c:v>
                </c:pt>
                <c:pt idx="61">
                  <c:v>8694</c:v>
                </c:pt>
                <c:pt idx="62">
                  <c:v>8797.5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DD-40C0-8F4A-3454E4F84E4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6">
                    <c:v>1E-3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5.0000000000000001E-4</c:v>
                  </c:pt>
                  <c:pt idx="51">
                    <c:v>1.6000000000000001E-3</c:v>
                  </c:pt>
                  <c:pt idx="52">
                    <c:v>2.3999999999999998E-3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7.9000000000000008E-3</c:v>
                  </c:pt>
                  <c:pt idx="56">
                    <c:v>0.01</c:v>
                  </c:pt>
                  <c:pt idx="57">
                    <c:v>5.5999999999999999E-3</c:v>
                  </c:pt>
                  <c:pt idx="58">
                    <c:v>4.0000000000000002E-4</c:v>
                  </c:pt>
                  <c:pt idx="59">
                    <c:v>0.01</c:v>
                  </c:pt>
                  <c:pt idx="60">
                    <c:v>6.1000000000000004E-3</c:v>
                  </c:pt>
                  <c:pt idx="61">
                    <c:v>2.1499999999999998E-2</c:v>
                  </c:pt>
                  <c:pt idx="62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6">
                    <c:v>1E-3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5.0000000000000001E-4</c:v>
                  </c:pt>
                  <c:pt idx="51">
                    <c:v>1.6000000000000001E-3</c:v>
                  </c:pt>
                  <c:pt idx="52">
                    <c:v>2.3999999999999998E-3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7.9000000000000008E-3</c:v>
                  </c:pt>
                  <c:pt idx="56">
                    <c:v>0.01</c:v>
                  </c:pt>
                  <c:pt idx="57">
                    <c:v>5.5999999999999999E-3</c:v>
                  </c:pt>
                  <c:pt idx="58">
                    <c:v>4.0000000000000002E-4</c:v>
                  </c:pt>
                  <c:pt idx="59">
                    <c:v>0.01</c:v>
                  </c:pt>
                  <c:pt idx="60">
                    <c:v>6.1000000000000004E-3</c:v>
                  </c:pt>
                  <c:pt idx="61">
                    <c:v>2.1499999999999998E-2</c:v>
                  </c:pt>
                  <c:pt idx="6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64</c:v>
                </c:pt>
                <c:pt idx="4">
                  <c:v>67</c:v>
                </c:pt>
                <c:pt idx="5">
                  <c:v>170</c:v>
                </c:pt>
                <c:pt idx="6">
                  <c:v>170</c:v>
                </c:pt>
                <c:pt idx="7">
                  <c:v>176</c:v>
                </c:pt>
                <c:pt idx="8">
                  <c:v>193</c:v>
                </c:pt>
                <c:pt idx="9">
                  <c:v>282</c:v>
                </c:pt>
                <c:pt idx="10">
                  <c:v>366</c:v>
                </c:pt>
                <c:pt idx="11">
                  <c:v>366</c:v>
                </c:pt>
                <c:pt idx="12">
                  <c:v>366</c:v>
                </c:pt>
                <c:pt idx="13">
                  <c:v>374</c:v>
                </c:pt>
                <c:pt idx="14">
                  <c:v>380</c:v>
                </c:pt>
                <c:pt idx="15">
                  <c:v>478</c:v>
                </c:pt>
                <c:pt idx="16">
                  <c:v>979</c:v>
                </c:pt>
                <c:pt idx="17">
                  <c:v>982</c:v>
                </c:pt>
                <c:pt idx="18">
                  <c:v>2774</c:v>
                </c:pt>
                <c:pt idx="19">
                  <c:v>2774</c:v>
                </c:pt>
                <c:pt idx="20">
                  <c:v>2780</c:v>
                </c:pt>
                <c:pt idx="21">
                  <c:v>2796</c:v>
                </c:pt>
                <c:pt idx="22">
                  <c:v>2969</c:v>
                </c:pt>
                <c:pt idx="23">
                  <c:v>3269</c:v>
                </c:pt>
                <c:pt idx="24">
                  <c:v>3289</c:v>
                </c:pt>
                <c:pt idx="25">
                  <c:v>3585</c:v>
                </c:pt>
                <c:pt idx="26">
                  <c:v>3640</c:v>
                </c:pt>
                <c:pt idx="27">
                  <c:v>3795</c:v>
                </c:pt>
                <c:pt idx="28">
                  <c:v>3890</c:v>
                </c:pt>
                <c:pt idx="29">
                  <c:v>4189</c:v>
                </c:pt>
                <c:pt idx="30">
                  <c:v>4281</c:v>
                </c:pt>
                <c:pt idx="31">
                  <c:v>4306</c:v>
                </c:pt>
                <c:pt idx="32">
                  <c:v>4378</c:v>
                </c:pt>
                <c:pt idx="33">
                  <c:v>4894</c:v>
                </c:pt>
                <c:pt idx="34">
                  <c:v>4978</c:v>
                </c:pt>
                <c:pt idx="35">
                  <c:v>5179</c:v>
                </c:pt>
                <c:pt idx="36">
                  <c:v>5293</c:v>
                </c:pt>
                <c:pt idx="37">
                  <c:v>5497</c:v>
                </c:pt>
                <c:pt idx="38">
                  <c:v>6180</c:v>
                </c:pt>
                <c:pt idx="39">
                  <c:v>6180</c:v>
                </c:pt>
                <c:pt idx="40">
                  <c:v>6194</c:v>
                </c:pt>
                <c:pt idx="41">
                  <c:v>6194</c:v>
                </c:pt>
                <c:pt idx="42">
                  <c:v>6295</c:v>
                </c:pt>
                <c:pt idx="43">
                  <c:v>6295</c:v>
                </c:pt>
                <c:pt idx="44">
                  <c:v>6387</c:v>
                </c:pt>
                <c:pt idx="45">
                  <c:v>6387</c:v>
                </c:pt>
                <c:pt idx="46">
                  <c:v>6583</c:v>
                </c:pt>
                <c:pt idx="47">
                  <c:v>6586</c:v>
                </c:pt>
                <c:pt idx="48">
                  <c:v>7679</c:v>
                </c:pt>
                <c:pt idx="49">
                  <c:v>7791</c:v>
                </c:pt>
                <c:pt idx="50">
                  <c:v>7978</c:v>
                </c:pt>
                <c:pt idx="51">
                  <c:v>7992</c:v>
                </c:pt>
                <c:pt idx="52">
                  <c:v>7992.5</c:v>
                </c:pt>
                <c:pt idx="53">
                  <c:v>8095</c:v>
                </c:pt>
                <c:pt idx="54">
                  <c:v>8195</c:v>
                </c:pt>
                <c:pt idx="55">
                  <c:v>8199</c:v>
                </c:pt>
                <c:pt idx="56">
                  <c:v>8291</c:v>
                </c:pt>
                <c:pt idx="57">
                  <c:v>8294</c:v>
                </c:pt>
                <c:pt idx="58">
                  <c:v>8296</c:v>
                </c:pt>
                <c:pt idx="59">
                  <c:v>8599</c:v>
                </c:pt>
                <c:pt idx="60">
                  <c:v>8599</c:v>
                </c:pt>
                <c:pt idx="61">
                  <c:v>8694</c:v>
                </c:pt>
                <c:pt idx="62">
                  <c:v>8797.5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DD-40C0-8F4A-3454E4F84E4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6">
                    <c:v>1E-3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5.0000000000000001E-4</c:v>
                  </c:pt>
                  <c:pt idx="51">
                    <c:v>1.6000000000000001E-3</c:v>
                  </c:pt>
                  <c:pt idx="52">
                    <c:v>2.3999999999999998E-3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7.9000000000000008E-3</c:v>
                  </c:pt>
                  <c:pt idx="56">
                    <c:v>0.01</c:v>
                  </c:pt>
                  <c:pt idx="57">
                    <c:v>5.5999999999999999E-3</c:v>
                  </c:pt>
                  <c:pt idx="58">
                    <c:v>4.0000000000000002E-4</c:v>
                  </c:pt>
                  <c:pt idx="59">
                    <c:v>0.01</c:v>
                  </c:pt>
                  <c:pt idx="60">
                    <c:v>6.1000000000000004E-3</c:v>
                  </c:pt>
                  <c:pt idx="61">
                    <c:v>2.1499999999999998E-2</c:v>
                  </c:pt>
                  <c:pt idx="62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6">
                    <c:v>1E-3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5.0000000000000001E-4</c:v>
                  </c:pt>
                  <c:pt idx="51">
                    <c:v>1.6000000000000001E-3</c:v>
                  </c:pt>
                  <c:pt idx="52">
                    <c:v>2.3999999999999998E-3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7.9000000000000008E-3</c:v>
                  </c:pt>
                  <c:pt idx="56">
                    <c:v>0.01</c:v>
                  </c:pt>
                  <c:pt idx="57">
                    <c:v>5.5999999999999999E-3</c:v>
                  </c:pt>
                  <c:pt idx="58">
                    <c:v>4.0000000000000002E-4</c:v>
                  </c:pt>
                  <c:pt idx="59">
                    <c:v>0.01</c:v>
                  </c:pt>
                  <c:pt idx="60">
                    <c:v>6.1000000000000004E-3</c:v>
                  </c:pt>
                  <c:pt idx="61">
                    <c:v>2.1499999999999998E-2</c:v>
                  </c:pt>
                  <c:pt idx="6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64</c:v>
                </c:pt>
                <c:pt idx="4">
                  <c:v>67</c:v>
                </c:pt>
                <c:pt idx="5">
                  <c:v>170</c:v>
                </c:pt>
                <c:pt idx="6">
                  <c:v>170</c:v>
                </c:pt>
                <c:pt idx="7">
                  <c:v>176</c:v>
                </c:pt>
                <c:pt idx="8">
                  <c:v>193</c:v>
                </c:pt>
                <c:pt idx="9">
                  <c:v>282</c:v>
                </c:pt>
                <c:pt idx="10">
                  <c:v>366</c:v>
                </c:pt>
                <c:pt idx="11">
                  <c:v>366</c:v>
                </c:pt>
                <c:pt idx="12">
                  <c:v>366</c:v>
                </c:pt>
                <c:pt idx="13">
                  <c:v>374</c:v>
                </c:pt>
                <c:pt idx="14">
                  <c:v>380</c:v>
                </c:pt>
                <c:pt idx="15">
                  <c:v>478</c:v>
                </c:pt>
                <c:pt idx="16">
                  <c:v>979</c:v>
                </c:pt>
                <c:pt idx="17">
                  <c:v>982</c:v>
                </c:pt>
                <c:pt idx="18">
                  <c:v>2774</c:v>
                </c:pt>
                <c:pt idx="19">
                  <c:v>2774</c:v>
                </c:pt>
                <c:pt idx="20">
                  <c:v>2780</c:v>
                </c:pt>
                <c:pt idx="21">
                  <c:v>2796</c:v>
                </c:pt>
                <c:pt idx="22">
                  <c:v>2969</c:v>
                </c:pt>
                <c:pt idx="23">
                  <c:v>3269</c:v>
                </c:pt>
                <c:pt idx="24">
                  <c:v>3289</c:v>
                </c:pt>
                <c:pt idx="25">
                  <c:v>3585</c:v>
                </c:pt>
                <c:pt idx="26">
                  <c:v>3640</c:v>
                </c:pt>
                <c:pt idx="27">
                  <c:v>3795</c:v>
                </c:pt>
                <c:pt idx="28">
                  <c:v>3890</c:v>
                </c:pt>
                <c:pt idx="29">
                  <c:v>4189</c:v>
                </c:pt>
                <c:pt idx="30">
                  <c:v>4281</c:v>
                </c:pt>
                <c:pt idx="31">
                  <c:v>4306</c:v>
                </c:pt>
                <c:pt idx="32">
                  <c:v>4378</c:v>
                </c:pt>
                <c:pt idx="33">
                  <c:v>4894</c:v>
                </c:pt>
                <c:pt idx="34">
                  <c:v>4978</c:v>
                </c:pt>
                <c:pt idx="35">
                  <c:v>5179</c:v>
                </c:pt>
                <c:pt idx="36">
                  <c:v>5293</c:v>
                </c:pt>
                <c:pt idx="37">
                  <c:v>5497</c:v>
                </c:pt>
                <c:pt idx="38">
                  <c:v>6180</c:v>
                </c:pt>
                <c:pt idx="39">
                  <c:v>6180</c:v>
                </c:pt>
                <c:pt idx="40">
                  <c:v>6194</c:v>
                </c:pt>
                <c:pt idx="41">
                  <c:v>6194</c:v>
                </c:pt>
                <c:pt idx="42">
                  <c:v>6295</c:v>
                </c:pt>
                <c:pt idx="43">
                  <c:v>6295</c:v>
                </c:pt>
                <c:pt idx="44">
                  <c:v>6387</c:v>
                </c:pt>
                <c:pt idx="45">
                  <c:v>6387</c:v>
                </c:pt>
                <c:pt idx="46">
                  <c:v>6583</c:v>
                </c:pt>
                <c:pt idx="47">
                  <c:v>6586</c:v>
                </c:pt>
                <c:pt idx="48">
                  <c:v>7679</c:v>
                </c:pt>
                <c:pt idx="49">
                  <c:v>7791</c:v>
                </c:pt>
                <c:pt idx="50">
                  <c:v>7978</c:v>
                </c:pt>
                <c:pt idx="51">
                  <c:v>7992</c:v>
                </c:pt>
                <c:pt idx="52">
                  <c:v>7992.5</c:v>
                </c:pt>
                <c:pt idx="53">
                  <c:v>8095</c:v>
                </c:pt>
                <c:pt idx="54">
                  <c:v>8195</c:v>
                </c:pt>
                <c:pt idx="55">
                  <c:v>8199</c:v>
                </c:pt>
                <c:pt idx="56">
                  <c:v>8291</c:v>
                </c:pt>
                <c:pt idx="57">
                  <c:v>8294</c:v>
                </c:pt>
                <c:pt idx="58">
                  <c:v>8296</c:v>
                </c:pt>
                <c:pt idx="59">
                  <c:v>8599</c:v>
                </c:pt>
                <c:pt idx="60">
                  <c:v>8599</c:v>
                </c:pt>
                <c:pt idx="61">
                  <c:v>8694</c:v>
                </c:pt>
                <c:pt idx="62">
                  <c:v>8797.5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32">
                  <c:v>-0.62537400000292109</c:v>
                </c:pt>
                <c:pt idx="33">
                  <c:v>-0.73620200000732439</c:v>
                </c:pt>
                <c:pt idx="34">
                  <c:v>-0.61417400000209454</c:v>
                </c:pt>
                <c:pt idx="35">
                  <c:v>-0.80535699999745702</c:v>
                </c:pt>
                <c:pt idx="56">
                  <c:v>-1.3856530000048224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DD-40C0-8F4A-3454E4F84E4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64</c:v>
                </c:pt>
                <c:pt idx="4">
                  <c:v>67</c:v>
                </c:pt>
                <c:pt idx="5">
                  <c:v>170</c:v>
                </c:pt>
                <c:pt idx="6">
                  <c:v>170</c:v>
                </c:pt>
                <c:pt idx="7">
                  <c:v>176</c:v>
                </c:pt>
                <c:pt idx="8">
                  <c:v>193</c:v>
                </c:pt>
                <c:pt idx="9">
                  <c:v>282</c:v>
                </c:pt>
                <c:pt idx="10">
                  <c:v>366</c:v>
                </c:pt>
                <c:pt idx="11">
                  <c:v>366</c:v>
                </c:pt>
                <c:pt idx="12">
                  <c:v>366</c:v>
                </c:pt>
                <c:pt idx="13">
                  <c:v>374</c:v>
                </c:pt>
                <c:pt idx="14">
                  <c:v>380</c:v>
                </c:pt>
                <c:pt idx="15">
                  <c:v>478</c:v>
                </c:pt>
                <c:pt idx="16">
                  <c:v>979</c:v>
                </c:pt>
                <c:pt idx="17">
                  <c:v>982</c:v>
                </c:pt>
                <c:pt idx="18">
                  <c:v>2774</c:v>
                </c:pt>
                <c:pt idx="19">
                  <c:v>2774</c:v>
                </c:pt>
                <c:pt idx="20">
                  <c:v>2780</c:v>
                </c:pt>
                <c:pt idx="21">
                  <c:v>2796</c:v>
                </c:pt>
                <c:pt idx="22">
                  <c:v>2969</c:v>
                </c:pt>
                <c:pt idx="23">
                  <c:v>3269</c:v>
                </c:pt>
                <c:pt idx="24">
                  <c:v>3289</c:v>
                </c:pt>
                <c:pt idx="25">
                  <c:v>3585</c:v>
                </c:pt>
                <c:pt idx="26">
                  <c:v>3640</c:v>
                </c:pt>
                <c:pt idx="27">
                  <c:v>3795</c:v>
                </c:pt>
                <c:pt idx="28">
                  <c:v>3890</c:v>
                </c:pt>
                <c:pt idx="29">
                  <c:v>4189</c:v>
                </c:pt>
                <c:pt idx="30">
                  <c:v>4281</c:v>
                </c:pt>
                <c:pt idx="31">
                  <c:v>4306</c:v>
                </c:pt>
                <c:pt idx="32">
                  <c:v>4378</c:v>
                </c:pt>
                <c:pt idx="33">
                  <c:v>4894</c:v>
                </c:pt>
                <c:pt idx="34">
                  <c:v>4978</c:v>
                </c:pt>
                <c:pt idx="35">
                  <c:v>5179</c:v>
                </c:pt>
                <c:pt idx="36">
                  <c:v>5293</c:v>
                </c:pt>
                <c:pt idx="37">
                  <c:v>5497</c:v>
                </c:pt>
                <c:pt idx="38">
                  <c:v>6180</c:v>
                </c:pt>
                <c:pt idx="39">
                  <c:v>6180</c:v>
                </c:pt>
                <c:pt idx="40">
                  <c:v>6194</c:v>
                </c:pt>
                <c:pt idx="41">
                  <c:v>6194</c:v>
                </c:pt>
                <c:pt idx="42">
                  <c:v>6295</c:v>
                </c:pt>
                <c:pt idx="43">
                  <c:v>6295</c:v>
                </c:pt>
                <c:pt idx="44">
                  <c:v>6387</c:v>
                </c:pt>
                <c:pt idx="45">
                  <c:v>6387</c:v>
                </c:pt>
                <c:pt idx="46">
                  <c:v>6583</c:v>
                </c:pt>
                <c:pt idx="47">
                  <c:v>6586</c:v>
                </c:pt>
                <c:pt idx="48">
                  <c:v>7679</c:v>
                </c:pt>
                <c:pt idx="49">
                  <c:v>7791</c:v>
                </c:pt>
                <c:pt idx="50">
                  <c:v>7978</c:v>
                </c:pt>
                <c:pt idx="51">
                  <c:v>7992</c:v>
                </c:pt>
                <c:pt idx="52">
                  <c:v>7992.5</c:v>
                </c:pt>
                <c:pt idx="53">
                  <c:v>8095</c:v>
                </c:pt>
                <c:pt idx="54">
                  <c:v>8195</c:v>
                </c:pt>
                <c:pt idx="55">
                  <c:v>8199</c:v>
                </c:pt>
                <c:pt idx="56">
                  <c:v>8291</c:v>
                </c:pt>
                <c:pt idx="57">
                  <c:v>8294</c:v>
                </c:pt>
                <c:pt idx="58">
                  <c:v>8296</c:v>
                </c:pt>
                <c:pt idx="59">
                  <c:v>8599</c:v>
                </c:pt>
                <c:pt idx="60">
                  <c:v>8599</c:v>
                </c:pt>
                <c:pt idx="61">
                  <c:v>8694</c:v>
                </c:pt>
                <c:pt idx="62">
                  <c:v>8797.5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">
                  <c:v>0.54397120505611785</c:v>
                </c:pt>
                <c:pt idx="2">
                  <c:v>0.52907331806055258</c:v>
                </c:pt>
                <c:pt idx="3">
                  <c:v>0.52907331806055258</c:v>
                </c:pt>
                <c:pt idx="4">
                  <c:v>0.52837497960763546</c:v>
                </c:pt>
                <c:pt idx="5">
                  <c:v>0.50439869272414761</c:v>
                </c:pt>
                <c:pt idx="6">
                  <c:v>0.50439869272414761</c:v>
                </c:pt>
                <c:pt idx="7">
                  <c:v>0.50300201581831339</c:v>
                </c:pt>
                <c:pt idx="8">
                  <c:v>0.49904476458511637</c:v>
                </c:pt>
                <c:pt idx="9">
                  <c:v>0.47832739048190848</c:v>
                </c:pt>
                <c:pt idx="10">
                  <c:v>0.45877391380022908</c:v>
                </c:pt>
                <c:pt idx="11">
                  <c:v>0.45877391380022908</c:v>
                </c:pt>
                <c:pt idx="12">
                  <c:v>0.45877391380022908</c:v>
                </c:pt>
                <c:pt idx="13">
                  <c:v>0.45691167792578341</c:v>
                </c:pt>
                <c:pt idx="14">
                  <c:v>0.45551500101994918</c:v>
                </c:pt>
                <c:pt idx="15">
                  <c:v>0.43270261155798989</c:v>
                </c:pt>
                <c:pt idx="16">
                  <c:v>0.31608008992083064</c:v>
                </c:pt>
                <c:pt idx="17">
                  <c:v>0.31538175146791353</c:v>
                </c:pt>
                <c:pt idx="18">
                  <c:v>-0.10175908440791348</c:v>
                </c:pt>
                <c:pt idx="19">
                  <c:v>-0.10175908440791348</c:v>
                </c:pt>
                <c:pt idx="20">
                  <c:v>-0.10315576131374771</c:v>
                </c:pt>
                <c:pt idx="21">
                  <c:v>-0.10688023306263905</c:v>
                </c:pt>
                <c:pt idx="22">
                  <c:v>-0.1471510838475264</c:v>
                </c:pt>
                <c:pt idx="23">
                  <c:v>-0.2169849291392385</c:v>
                </c:pt>
                <c:pt idx="24">
                  <c:v>-0.22164051882535263</c:v>
                </c:pt>
                <c:pt idx="25">
                  <c:v>-0.29054324617984195</c:v>
                </c:pt>
                <c:pt idx="26">
                  <c:v>-0.30334611781665577</c:v>
                </c:pt>
                <c:pt idx="27">
                  <c:v>-0.33942693788404044</c:v>
                </c:pt>
                <c:pt idx="28">
                  <c:v>-0.3615409888930825</c:v>
                </c:pt>
                <c:pt idx="29">
                  <c:v>-0.43114205470048894</c:v>
                </c:pt>
                <c:pt idx="30">
                  <c:v>-0.45255776725661401</c:v>
                </c:pt>
                <c:pt idx="31">
                  <c:v>-0.45837725436425658</c:v>
                </c:pt>
                <c:pt idx="32">
                  <c:v>-0.47513737723426752</c:v>
                </c:pt>
                <c:pt idx="33">
                  <c:v>-0.59525159113601234</c:v>
                </c:pt>
                <c:pt idx="34">
                  <c:v>-0.61480506781769173</c:v>
                </c:pt>
                <c:pt idx="35">
                  <c:v>-0.66159374416313899</c:v>
                </c:pt>
                <c:pt idx="36">
                  <c:v>-0.68813060537398951</c:v>
                </c:pt>
                <c:pt idx="37">
                  <c:v>-0.73561762017235388</c:v>
                </c:pt>
                <c:pt idx="38">
                  <c:v>-0.89460600795315171</c:v>
                </c:pt>
                <c:pt idx="39">
                  <c:v>-0.89460600795315171</c:v>
                </c:pt>
                <c:pt idx="40">
                  <c:v>-0.89786492073343149</c:v>
                </c:pt>
                <c:pt idx="41">
                  <c:v>-0.89786492073343149</c:v>
                </c:pt>
                <c:pt idx="42">
                  <c:v>-0.92137564864830801</c:v>
                </c:pt>
                <c:pt idx="43">
                  <c:v>-0.92137564864830801</c:v>
                </c:pt>
                <c:pt idx="44">
                  <c:v>-0.94279136120443296</c:v>
                </c:pt>
                <c:pt idx="45">
                  <c:v>-0.94279136120443296</c:v>
                </c:pt>
                <c:pt idx="46">
                  <c:v>-0.98841614012835155</c:v>
                </c:pt>
                <c:pt idx="47">
                  <c:v>-0.98911447858126866</c:v>
                </c:pt>
                <c:pt idx="48">
                  <c:v>-1.2435424549274066</c:v>
                </c:pt>
                <c:pt idx="49">
                  <c:v>-1.2696137571696458</c:v>
                </c:pt>
                <c:pt idx="50">
                  <c:v>-1.313143520734813</c:v>
                </c:pt>
                <c:pt idx="51">
                  <c:v>-1.3164024335150928</c:v>
                </c:pt>
                <c:pt idx="52">
                  <c:v>-1.3165188232572458</c:v>
                </c:pt>
                <c:pt idx="53">
                  <c:v>-1.3403787203985806</c:v>
                </c:pt>
                <c:pt idx="54">
                  <c:v>-1.3636566688291514</c:v>
                </c:pt>
                <c:pt idx="55">
                  <c:v>-1.3645877867663743</c:v>
                </c:pt>
                <c:pt idx="56">
                  <c:v>-1.3860034993224992</c:v>
                </c:pt>
                <c:pt idx="57">
                  <c:v>-1.3867018377754163</c:v>
                </c:pt>
                <c:pt idx="58">
                  <c:v>-1.3871673967440279</c:v>
                </c:pt>
                <c:pt idx="59">
                  <c:v>-1.457699580488657</c:v>
                </c:pt>
                <c:pt idx="60">
                  <c:v>-1.457699580488657</c:v>
                </c:pt>
                <c:pt idx="61">
                  <c:v>-1.4798136314976991</c:v>
                </c:pt>
                <c:pt idx="62">
                  <c:v>-1.5039063081233399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DD-40C0-8F4A-3454E4F84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385528"/>
        <c:axId val="1"/>
      </c:scatterChart>
      <c:valAx>
        <c:axId val="542385528"/>
        <c:scaling>
          <c:orientation val="minMax"/>
          <c:min val="7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41261372383097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1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385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304227681922271"/>
          <c:y val="0.92000129214617399"/>
          <c:w val="0.7613856737853124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Com - O-C Diagr.</a:t>
            </a:r>
          </a:p>
        </c:rich>
      </c:tx>
      <c:layout>
        <c:manualLayout>
          <c:xMode val="edge"/>
          <c:yMode val="edge"/>
          <c:x val="0.3545458363159150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5467458689151"/>
          <c:y val="0.14723926380368099"/>
          <c:w val="0.7981825267955671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64</c:v>
                </c:pt>
                <c:pt idx="4">
                  <c:v>67</c:v>
                </c:pt>
                <c:pt idx="5">
                  <c:v>170</c:v>
                </c:pt>
                <c:pt idx="6">
                  <c:v>170</c:v>
                </c:pt>
                <c:pt idx="7">
                  <c:v>176</c:v>
                </c:pt>
                <c:pt idx="8">
                  <c:v>193</c:v>
                </c:pt>
                <c:pt idx="9">
                  <c:v>282</c:v>
                </c:pt>
                <c:pt idx="10">
                  <c:v>366</c:v>
                </c:pt>
                <c:pt idx="11">
                  <c:v>366</c:v>
                </c:pt>
                <c:pt idx="12">
                  <c:v>366</c:v>
                </c:pt>
                <c:pt idx="13">
                  <c:v>374</c:v>
                </c:pt>
                <c:pt idx="14">
                  <c:v>380</c:v>
                </c:pt>
                <c:pt idx="15">
                  <c:v>478</c:v>
                </c:pt>
                <c:pt idx="16">
                  <c:v>979</c:v>
                </c:pt>
                <c:pt idx="17">
                  <c:v>982</c:v>
                </c:pt>
                <c:pt idx="18">
                  <c:v>2774</c:v>
                </c:pt>
                <c:pt idx="19">
                  <c:v>2774</c:v>
                </c:pt>
                <c:pt idx="20">
                  <c:v>2780</c:v>
                </c:pt>
                <c:pt idx="21">
                  <c:v>2796</c:v>
                </c:pt>
                <c:pt idx="22">
                  <c:v>2969</c:v>
                </c:pt>
                <c:pt idx="23">
                  <c:v>3269</c:v>
                </c:pt>
                <c:pt idx="24">
                  <c:v>3289</c:v>
                </c:pt>
                <c:pt idx="25">
                  <c:v>3585</c:v>
                </c:pt>
                <c:pt idx="26">
                  <c:v>3640</c:v>
                </c:pt>
                <c:pt idx="27">
                  <c:v>3795</c:v>
                </c:pt>
                <c:pt idx="28">
                  <c:v>3890</c:v>
                </c:pt>
                <c:pt idx="29">
                  <c:v>4189</c:v>
                </c:pt>
                <c:pt idx="30">
                  <c:v>4281</c:v>
                </c:pt>
                <c:pt idx="31">
                  <c:v>4306</c:v>
                </c:pt>
                <c:pt idx="32">
                  <c:v>4378</c:v>
                </c:pt>
                <c:pt idx="33">
                  <c:v>4894</c:v>
                </c:pt>
                <c:pt idx="34">
                  <c:v>4978</c:v>
                </c:pt>
                <c:pt idx="35">
                  <c:v>5179</c:v>
                </c:pt>
                <c:pt idx="36">
                  <c:v>5293</c:v>
                </c:pt>
                <c:pt idx="37">
                  <c:v>5497</c:v>
                </c:pt>
                <c:pt idx="38">
                  <c:v>6180</c:v>
                </c:pt>
                <c:pt idx="39">
                  <c:v>6180</c:v>
                </c:pt>
                <c:pt idx="40">
                  <c:v>6194</c:v>
                </c:pt>
                <c:pt idx="41">
                  <c:v>6194</c:v>
                </c:pt>
                <c:pt idx="42">
                  <c:v>6295</c:v>
                </c:pt>
                <c:pt idx="43">
                  <c:v>6295</c:v>
                </c:pt>
                <c:pt idx="44">
                  <c:v>6387</c:v>
                </c:pt>
                <c:pt idx="45">
                  <c:v>6387</c:v>
                </c:pt>
                <c:pt idx="46">
                  <c:v>6583</c:v>
                </c:pt>
                <c:pt idx="47">
                  <c:v>6586</c:v>
                </c:pt>
                <c:pt idx="48">
                  <c:v>7679</c:v>
                </c:pt>
                <c:pt idx="49">
                  <c:v>7791</c:v>
                </c:pt>
                <c:pt idx="50">
                  <c:v>7978</c:v>
                </c:pt>
                <c:pt idx="51">
                  <c:v>7992</c:v>
                </c:pt>
                <c:pt idx="52">
                  <c:v>7992.5</c:v>
                </c:pt>
                <c:pt idx="53">
                  <c:v>8095</c:v>
                </c:pt>
                <c:pt idx="54">
                  <c:v>8195</c:v>
                </c:pt>
                <c:pt idx="55">
                  <c:v>8199</c:v>
                </c:pt>
                <c:pt idx="56">
                  <c:v>8291</c:v>
                </c:pt>
                <c:pt idx="57">
                  <c:v>8294</c:v>
                </c:pt>
                <c:pt idx="58">
                  <c:v>8296</c:v>
                </c:pt>
                <c:pt idx="59">
                  <c:v>8599</c:v>
                </c:pt>
                <c:pt idx="60">
                  <c:v>8599</c:v>
                </c:pt>
                <c:pt idx="61">
                  <c:v>8694</c:v>
                </c:pt>
                <c:pt idx="62">
                  <c:v>8797.5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A6-4225-A1D9-571A52BC26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6">
                    <c:v>1E-3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5.0000000000000001E-4</c:v>
                  </c:pt>
                  <c:pt idx="51">
                    <c:v>1.6000000000000001E-3</c:v>
                  </c:pt>
                  <c:pt idx="52">
                    <c:v>2.3999999999999998E-3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7.9000000000000008E-3</c:v>
                  </c:pt>
                  <c:pt idx="56">
                    <c:v>0.01</c:v>
                  </c:pt>
                  <c:pt idx="57">
                    <c:v>5.5999999999999999E-3</c:v>
                  </c:pt>
                  <c:pt idx="58">
                    <c:v>4.0000000000000002E-4</c:v>
                  </c:pt>
                  <c:pt idx="59">
                    <c:v>0.01</c:v>
                  </c:pt>
                  <c:pt idx="60">
                    <c:v>6.1000000000000004E-3</c:v>
                  </c:pt>
                  <c:pt idx="61">
                    <c:v>2.1499999999999998E-2</c:v>
                  </c:pt>
                  <c:pt idx="62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6">
                    <c:v>1E-3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5.0000000000000001E-4</c:v>
                  </c:pt>
                  <c:pt idx="51">
                    <c:v>1.6000000000000001E-3</c:v>
                  </c:pt>
                  <c:pt idx="52">
                    <c:v>2.3999999999999998E-3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7.9000000000000008E-3</c:v>
                  </c:pt>
                  <c:pt idx="56">
                    <c:v>0.01</c:v>
                  </c:pt>
                  <c:pt idx="57">
                    <c:v>5.5999999999999999E-3</c:v>
                  </c:pt>
                  <c:pt idx="58">
                    <c:v>4.0000000000000002E-4</c:v>
                  </c:pt>
                  <c:pt idx="59">
                    <c:v>0.01</c:v>
                  </c:pt>
                  <c:pt idx="60">
                    <c:v>6.1000000000000004E-3</c:v>
                  </c:pt>
                  <c:pt idx="61">
                    <c:v>2.1499999999999998E-2</c:v>
                  </c:pt>
                  <c:pt idx="6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64</c:v>
                </c:pt>
                <c:pt idx="4">
                  <c:v>67</c:v>
                </c:pt>
                <c:pt idx="5">
                  <c:v>170</c:v>
                </c:pt>
                <c:pt idx="6">
                  <c:v>170</c:v>
                </c:pt>
                <c:pt idx="7">
                  <c:v>176</c:v>
                </c:pt>
                <c:pt idx="8">
                  <c:v>193</c:v>
                </c:pt>
                <c:pt idx="9">
                  <c:v>282</c:v>
                </c:pt>
                <c:pt idx="10">
                  <c:v>366</c:v>
                </c:pt>
                <c:pt idx="11">
                  <c:v>366</c:v>
                </c:pt>
                <c:pt idx="12">
                  <c:v>366</c:v>
                </c:pt>
                <c:pt idx="13">
                  <c:v>374</c:v>
                </c:pt>
                <c:pt idx="14">
                  <c:v>380</c:v>
                </c:pt>
                <c:pt idx="15">
                  <c:v>478</c:v>
                </c:pt>
                <c:pt idx="16">
                  <c:v>979</c:v>
                </c:pt>
                <c:pt idx="17">
                  <c:v>982</c:v>
                </c:pt>
                <c:pt idx="18">
                  <c:v>2774</c:v>
                </c:pt>
                <c:pt idx="19">
                  <c:v>2774</c:v>
                </c:pt>
                <c:pt idx="20">
                  <c:v>2780</c:v>
                </c:pt>
                <c:pt idx="21">
                  <c:v>2796</c:v>
                </c:pt>
                <c:pt idx="22">
                  <c:v>2969</c:v>
                </c:pt>
                <c:pt idx="23">
                  <c:v>3269</c:v>
                </c:pt>
                <c:pt idx="24">
                  <c:v>3289</c:v>
                </c:pt>
                <c:pt idx="25">
                  <c:v>3585</c:v>
                </c:pt>
                <c:pt idx="26">
                  <c:v>3640</c:v>
                </c:pt>
                <c:pt idx="27">
                  <c:v>3795</c:v>
                </c:pt>
                <c:pt idx="28">
                  <c:v>3890</c:v>
                </c:pt>
                <c:pt idx="29">
                  <c:v>4189</c:v>
                </c:pt>
                <c:pt idx="30">
                  <c:v>4281</c:v>
                </c:pt>
                <c:pt idx="31">
                  <c:v>4306</c:v>
                </c:pt>
                <c:pt idx="32">
                  <c:v>4378</c:v>
                </c:pt>
                <c:pt idx="33">
                  <c:v>4894</c:v>
                </c:pt>
                <c:pt idx="34">
                  <c:v>4978</c:v>
                </c:pt>
                <c:pt idx="35">
                  <c:v>5179</c:v>
                </c:pt>
                <c:pt idx="36">
                  <c:v>5293</c:v>
                </c:pt>
                <c:pt idx="37">
                  <c:v>5497</c:v>
                </c:pt>
                <c:pt idx="38">
                  <c:v>6180</c:v>
                </c:pt>
                <c:pt idx="39">
                  <c:v>6180</c:v>
                </c:pt>
                <c:pt idx="40">
                  <c:v>6194</c:v>
                </c:pt>
                <c:pt idx="41">
                  <c:v>6194</c:v>
                </c:pt>
                <c:pt idx="42">
                  <c:v>6295</c:v>
                </c:pt>
                <c:pt idx="43">
                  <c:v>6295</c:v>
                </c:pt>
                <c:pt idx="44">
                  <c:v>6387</c:v>
                </c:pt>
                <c:pt idx="45">
                  <c:v>6387</c:v>
                </c:pt>
                <c:pt idx="46">
                  <c:v>6583</c:v>
                </c:pt>
                <c:pt idx="47">
                  <c:v>6586</c:v>
                </c:pt>
                <c:pt idx="48">
                  <c:v>7679</c:v>
                </c:pt>
                <c:pt idx="49">
                  <c:v>7791</c:v>
                </c:pt>
                <c:pt idx="50">
                  <c:v>7978</c:v>
                </c:pt>
                <c:pt idx="51">
                  <c:v>7992</c:v>
                </c:pt>
                <c:pt idx="52">
                  <c:v>7992.5</c:v>
                </c:pt>
                <c:pt idx="53">
                  <c:v>8095</c:v>
                </c:pt>
                <c:pt idx="54">
                  <c:v>8195</c:v>
                </c:pt>
                <c:pt idx="55">
                  <c:v>8199</c:v>
                </c:pt>
                <c:pt idx="56">
                  <c:v>8291</c:v>
                </c:pt>
                <c:pt idx="57">
                  <c:v>8294</c:v>
                </c:pt>
                <c:pt idx="58">
                  <c:v>8296</c:v>
                </c:pt>
                <c:pt idx="59">
                  <c:v>8599</c:v>
                </c:pt>
                <c:pt idx="60">
                  <c:v>8599</c:v>
                </c:pt>
                <c:pt idx="61">
                  <c:v>8694</c:v>
                </c:pt>
                <c:pt idx="62">
                  <c:v>8797.5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7.0999999999912689E-2</c:v>
                </c:pt>
                <c:pt idx="2">
                  <c:v>2.2687999997287989E-2</c:v>
                </c:pt>
                <c:pt idx="3">
                  <c:v>5.0687999999354361E-2</c:v>
                </c:pt>
                <c:pt idx="4">
                  <c:v>-1.206100000126753E-2</c:v>
                </c:pt>
                <c:pt idx="5">
                  <c:v>-0.13911000000007334</c:v>
                </c:pt>
                <c:pt idx="6">
                  <c:v>-9.1099999990547076E-3</c:v>
                </c:pt>
                <c:pt idx="7">
                  <c:v>-1.2608000000909669E-2</c:v>
                </c:pt>
                <c:pt idx="8">
                  <c:v>7.1480999999039341E-2</c:v>
                </c:pt>
                <c:pt idx="9">
                  <c:v>-9.8406000004615635E-2</c:v>
                </c:pt>
                <c:pt idx="10">
                  <c:v>7.6219999973545782E-3</c:v>
                </c:pt>
                <c:pt idx="11">
                  <c:v>2.8621999997994862E-2</c:v>
                </c:pt>
                <c:pt idx="12">
                  <c:v>9.362199999668519E-2</c:v>
                </c:pt>
                <c:pt idx="13">
                  <c:v>-0.22804200000246055</c:v>
                </c:pt>
                <c:pt idx="14">
                  <c:v>5.0459999998565763E-2</c:v>
                </c:pt>
                <c:pt idx="15">
                  <c:v>-3.067400000145426E-2</c:v>
                </c:pt>
                <c:pt idx="16">
                  <c:v>-2.7570000020205043E-3</c:v>
                </c:pt>
                <c:pt idx="17">
                  <c:v>5.6494000000384403E-2</c:v>
                </c:pt>
                <c:pt idx="18">
                  <c:v>-0.31024199999956181</c:v>
                </c:pt>
                <c:pt idx="19">
                  <c:v>-0.30624199999874691</c:v>
                </c:pt>
                <c:pt idx="20">
                  <c:v>-0.2507400000031339</c:v>
                </c:pt>
                <c:pt idx="21">
                  <c:v>-0.56906799999705981</c:v>
                </c:pt>
                <c:pt idx="22">
                  <c:v>-0.48292700000456534</c:v>
                </c:pt>
                <c:pt idx="23">
                  <c:v>-0.38282700000127079</c:v>
                </c:pt>
                <c:pt idx="24">
                  <c:v>-0.36848699999973178</c:v>
                </c:pt>
                <c:pt idx="25">
                  <c:v>-0.47905500000342727</c:v>
                </c:pt>
                <c:pt idx="26">
                  <c:v>-0.66212000000086846</c:v>
                </c:pt>
                <c:pt idx="27">
                  <c:v>-0.53848500000458444</c:v>
                </c:pt>
                <c:pt idx="28">
                  <c:v>-0.51486999999906402</c:v>
                </c:pt>
                <c:pt idx="29">
                  <c:v>-0.7061870000034105</c:v>
                </c:pt>
                <c:pt idx="36">
                  <c:v>-1.1008189999993192</c:v>
                </c:pt>
                <c:pt idx="37">
                  <c:v>-1.025751000001037</c:v>
                </c:pt>
                <c:pt idx="38">
                  <c:v>-0.9239400000005844</c:v>
                </c:pt>
                <c:pt idx="39">
                  <c:v>-0.92294000000401866</c:v>
                </c:pt>
                <c:pt idx="40">
                  <c:v>-0.91970199999923352</c:v>
                </c:pt>
                <c:pt idx="41">
                  <c:v>-0.91880200000014156</c:v>
                </c:pt>
                <c:pt idx="42">
                  <c:v>-0.93998500000452623</c:v>
                </c:pt>
                <c:pt idx="43">
                  <c:v>-0.93498499999986961</c:v>
                </c:pt>
                <c:pt idx="44">
                  <c:v>-0.95462100000440842</c:v>
                </c:pt>
                <c:pt idx="45">
                  <c:v>-0.95362100000056671</c:v>
                </c:pt>
                <c:pt idx="59">
                  <c:v>-1.4632169999968028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A6-4225-A1D9-571A52BC26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64</c:v>
                </c:pt>
                <c:pt idx="4">
                  <c:v>67</c:v>
                </c:pt>
                <c:pt idx="5">
                  <c:v>170</c:v>
                </c:pt>
                <c:pt idx="6">
                  <c:v>170</c:v>
                </c:pt>
                <c:pt idx="7">
                  <c:v>176</c:v>
                </c:pt>
                <c:pt idx="8">
                  <c:v>193</c:v>
                </c:pt>
                <c:pt idx="9">
                  <c:v>282</c:v>
                </c:pt>
                <c:pt idx="10">
                  <c:v>366</c:v>
                </c:pt>
                <c:pt idx="11">
                  <c:v>366</c:v>
                </c:pt>
                <c:pt idx="12">
                  <c:v>366</c:v>
                </c:pt>
                <c:pt idx="13">
                  <c:v>374</c:v>
                </c:pt>
                <c:pt idx="14">
                  <c:v>380</c:v>
                </c:pt>
                <c:pt idx="15">
                  <c:v>478</c:v>
                </c:pt>
                <c:pt idx="16">
                  <c:v>979</c:v>
                </c:pt>
                <c:pt idx="17">
                  <c:v>982</c:v>
                </c:pt>
                <c:pt idx="18">
                  <c:v>2774</c:v>
                </c:pt>
                <c:pt idx="19">
                  <c:v>2774</c:v>
                </c:pt>
                <c:pt idx="20">
                  <c:v>2780</c:v>
                </c:pt>
                <c:pt idx="21">
                  <c:v>2796</c:v>
                </c:pt>
                <c:pt idx="22">
                  <c:v>2969</c:v>
                </c:pt>
                <c:pt idx="23">
                  <c:v>3269</c:v>
                </c:pt>
                <c:pt idx="24">
                  <c:v>3289</c:v>
                </c:pt>
                <c:pt idx="25">
                  <c:v>3585</c:v>
                </c:pt>
                <c:pt idx="26">
                  <c:v>3640</c:v>
                </c:pt>
                <c:pt idx="27">
                  <c:v>3795</c:v>
                </c:pt>
                <c:pt idx="28">
                  <c:v>3890</c:v>
                </c:pt>
                <c:pt idx="29">
                  <c:v>4189</c:v>
                </c:pt>
                <c:pt idx="30">
                  <c:v>4281</c:v>
                </c:pt>
                <c:pt idx="31">
                  <c:v>4306</c:v>
                </c:pt>
                <c:pt idx="32">
                  <c:v>4378</c:v>
                </c:pt>
                <c:pt idx="33">
                  <c:v>4894</c:v>
                </c:pt>
                <c:pt idx="34">
                  <c:v>4978</c:v>
                </c:pt>
                <c:pt idx="35">
                  <c:v>5179</c:v>
                </c:pt>
                <c:pt idx="36">
                  <c:v>5293</c:v>
                </c:pt>
                <c:pt idx="37">
                  <c:v>5497</c:v>
                </c:pt>
                <c:pt idx="38">
                  <c:v>6180</c:v>
                </c:pt>
                <c:pt idx="39">
                  <c:v>6180</c:v>
                </c:pt>
                <c:pt idx="40">
                  <c:v>6194</c:v>
                </c:pt>
                <c:pt idx="41">
                  <c:v>6194</c:v>
                </c:pt>
                <c:pt idx="42">
                  <c:v>6295</c:v>
                </c:pt>
                <c:pt idx="43">
                  <c:v>6295</c:v>
                </c:pt>
                <c:pt idx="44">
                  <c:v>6387</c:v>
                </c:pt>
                <c:pt idx="45">
                  <c:v>6387</c:v>
                </c:pt>
                <c:pt idx="46">
                  <c:v>6583</c:v>
                </c:pt>
                <c:pt idx="47">
                  <c:v>6586</c:v>
                </c:pt>
                <c:pt idx="48">
                  <c:v>7679</c:v>
                </c:pt>
                <c:pt idx="49">
                  <c:v>7791</c:v>
                </c:pt>
                <c:pt idx="50">
                  <c:v>7978</c:v>
                </c:pt>
                <c:pt idx="51">
                  <c:v>7992</c:v>
                </c:pt>
                <c:pt idx="52">
                  <c:v>7992.5</c:v>
                </c:pt>
                <c:pt idx="53">
                  <c:v>8095</c:v>
                </c:pt>
                <c:pt idx="54">
                  <c:v>8195</c:v>
                </c:pt>
                <c:pt idx="55">
                  <c:v>8199</c:v>
                </c:pt>
                <c:pt idx="56">
                  <c:v>8291</c:v>
                </c:pt>
                <c:pt idx="57">
                  <c:v>8294</c:v>
                </c:pt>
                <c:pt idx="58">
                  <c:v>8296</c:v>
                </c:pt>
                <c:pt idx="59">
                  <c:v>8599</c:v>
                </c:pt>
                <c:pt idx="60">
                  <c:v>8599</c:v>
                </c:pt>
                <c:pt idx="61">
                  <c:v>8694</c:v>
                </c:pt>
                <c:pt idx="62">
                  <c:v>8797.5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0">
                  <c:v>-0.85182299999723909</c:v>
                </c:pt>
                <c:pt idx="31">
                  <c:v>-0.81939799999963725</c:v>
                </c:pt>
                <c:pt idx="46">
                  <c:v>-1.0059890000047744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A6-4225-A1D9-571A52BC26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6">
                    <c:v>1E-3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5.0000000000000001E-4</c:v>
                  </c:pt>
                  <c:pt idx="51">
                    <c:v>1.6000000000000001E-3</c:v>
                  </c:pt>
                  <c:pt idx="52">
                    <c:v>2.3999999999999998E-3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7.9000000000000008E-3</c:v>
                  </c:pt>
                  <c:pt idx="56">
                    <c:v>0.01</c:v>
                  </c:pt>
                  <c:pt idx="57">
                    <c:v>5.5999999999999999E-3</c:v>
                  </c:pt>
                  <c:pt idx="58">
                    <c:v>4.0000000000000002E-4</c:v>
                  </c:pt>
                  <c:pt idx="59">
                    <c:v>0.01</c:v>
                  </c:pt>
                  <c:pt idx="60">
                    <c:v>6.1000000000000004E-3</c:v>
                  </c:pt>
                  <c:pt idx="61">
                    <c:v>2.1499999999999998E-2</c:v>
                  </c:pt>
                  <c:pt idx="62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6">
                    <c:v>1E-3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5.0000000000000001E-4</c:v>
                  </c:pt>
                  <c:pt idx="51">
                    <c:v>1.6000000000000001E-3</c:v>
                  </c:pt>
                  <c:pt idx="52">
                    <c:v>2.3999999999999998E-3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7.9000000000000008E-3</c:v>
                  </c:pt>
                  <c:pt idx="56">
                    <c:v>0.01</c:v>
                  </c:pt>
                  <c:pt idx="57">
                    <c:v>5.5999999999999999E-3</c:v>
                  </c:pt>
                  <c:pt idx="58">
                    <c:v>4.0000000000000002E-4</c:v>
                  </c:pt>
                  <c:pt idx="59">
                    <c:v>0.01</c:v>
                  </c:pt>
                  <c:pt idx="60">
                    <c:v>6.1000000000000004E-3</c:v>
                  </c:pt>
                  <c:pt idx="61">
                    <c:v>2.1499999999999998E-2</c:v>
                  </c:pt>
                  <c:pt idx="6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64</c:v>
                </c:pt>
                <c:pt idx="4">
                  <c:v>67</c:v>
                </c:pt>
                <c:pt idx="5">
                  <c:v>170</c:v>
                </c:pt>
                <c:pt idx="6">
                  <c:v>170</c:v>
                </c:pt>
                <c:pt idx="7">
                  <c:v>176</c:v>
                </c:pt>
                <c:pt idx="8">
                  <c:v>193</c:v>
                </c:pt>
                <c:pt idx="9">
                  <c:v>282</c:v>
                </c:pt>
                <c:pt idx="10">
                  <c:v>366</c:v>
                </c:pt>
                <c:pt idx="11">
                  <c:v>366</c:v>
                </c:pt>
                <c:pt idx="12">
                  <c:v>366</c:v>
                </c:pt>
                <c:pt idx="13">
                  <c:v>374</c:v>
                </c:pt>
                <c:pt idx="14">
                  <c:v>380</c:v>
                </c:pt>
                <c:pt idx="15">
                  <c:v>478</c:v>
                </c:pt>
                <c:pt idx="16">
                  <c:v>979</c:v>
                </c:pt>
                <c:pt idx="17">
                  <c:v>982</c:v>
                </c:pt>
                <c:pt idx="18">
                  <c:v>2774</c:v>
                </c:pt>
                <c:pt idx="19">
                  <c:v>2774</c:v>
                </c:pt>
                <c:pt idx="20">
                  <c:v>2780</c:v>
                </c:pt>
                <c:pt idx="21">
                  <c:v>2796</c:v>
                </c:pt>
                <c:pt idx="22">
                  <c:v>2969</c:v>
                </c:pt>
                <c:pt idx="23">
                  <c:v>3269</c:v>
                </c:pt>
                <c:pt idx="24">
                  <c:v>3289</c:v>
                </c:pt>
                <c:pt idx="25">
                  <c:v>3585</c:v>
                </c:pt>
                <c:pt idx="26">
                  <c:v>3640</c:v>
                </c:pt>
                <c:pt idx="27">
                  <c:v>3795</c:v>
                </c:pt>
                <c:pt idx="28">
                  <c:v>3890</c:v>
                </c:pt>
                <c:pt idx="29">
                  <c:v>4189</c:v>
                </c:pt>
                <c:pt idx="30">
                  <c:v>4281</c:v>
                </c:pt>
                <c:pt idx="31">
                  <c:v>4306</c:v>
                </c:pt>
                <c:pt idx="32">
                  <c:v>4378</c:v>
                </c:pt>
                <c:pt idx="33">
                  <c:v>4894</c:v>
                </c:pt>
                <c:pt idx="34">
                  <c:v>4978</c:v>
                </c:pt>
                <c:pt idx="35">
                  <c:v>5179</c:v>
                </c:pt>
                <c:pt idx="36">
                  <c:v>5293</c:v>
                </c:pt>
                <c:pt idx="37">
                  <c:v>5497</c:v>
                </c:pt>
                <c:pt idx="38">
                  <c:v>6180</c:v>
                </c:pt>
                <c:pt idx="39">
                  <c:v>6180</c:v>
                </c:pt>
                <c:pt idx="40">
                  <c:v>6194</c:v>
                </c:pt>
                <c:pt idx="41">
                  <c:v>6194</c:v>
                </c:pt>
                <c:pt idx="42">
                  <c:v>6295</c:v>
                </c:pt>
                <c:pt idx="43">
                  <c:v>6295</c:v>
                </c:pt>
                <c:pt idx="44">
                  <c:v>6387</c:v>
                </c:pt>
                <c:pt idx="45">
                  <c:v>6387</c:v>
                </c:pt>
                <c:pt idx="46">
                  <c:v>6583</c:v>
                </c:pt>
                <c:pt idx="47">
                  <c:v>6586</c:v>
                </c:pt>
                <c:pt idx="48">
                  <c:v>7679</c:v>
                </c:pt>
                <c:pt idx="49">
                  <c:v>7791</c:v>
                </c:pt>
                <c:pt idx="50">
                  <c:v>7978</c:v>
                </c:pt>
                <c:pt idx="51">
                  <c:v>7992</c:v>
                </c:pt>
                <c:pt idx="52">
                  <c:v>7992.5</c:v>
                </c:pt>
                <c:pt idx="53">
                  <c:v>8095</c:v>
                </c:pt>
                <c:pt idx="54">
                  <c:v>8195</c:v>
                </c:pt>
                <c:pt idx="55">
                  <c:v>8199</c:v>
                </c:pt>
                <c:pt idx="56">
                  <c:v>8291</c:v>
                </c:pt>
                <c:pt idx="57">
                  <c:v>8294</c:v>
                </c:pt>
                <c:pt idx="58">
                  <c:v>8296</c:v>
                </c:pt>
                <c:pt idx="59">
                  <c:v>8599</c:v>
                </c:pt>
                <c:pt idx="60">
                  <c:v>8599</c:v>
                </c:pt>
                <c:pt idx="61">
                  <c:v>8694</c:v>
                </c:pt>
                <c:pt idx="62">
                  <c:v>8797.5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7">
                  <c:v>-1.0054380000001402</c:v>
                </c:pt>
                <c:pt idx="48">
                  <c:v>-1.2385570000042208</c:v>
                </c:pt>
                <c:pt idx="49">
                  <c:v>-1.2746530000003986</c:v>
                </c:pt>
                <c:pt idx="50">
                  <c:v>-1.310274000003119</c:v>
                </c:pt>
                <c:pt idx="51">
                  <c:v>-1.313136000004306</c:v>
                </c:pt>
                <c:pt idx="52">
                  <c:v>-1.2975275000062538</c:v>
                </c:pt>
                <c:pt idx="53">
                  <c:v>-1.3451850000055856</c:v>
                </c:pt>
                <c:pt idx="54">
                  <c:v>-1.3737850000034086</c:v>
                </c:pt>
                <c:pt idx="55">
                  <c:v>-1.3775170000080834</c:v>
                </c:pt>
                <c:pt idx="57">
                  <c:v>-1.3893019999959506</c:v>
                </c:pt>
                <c:pt idx="58">
                  <c:v>-1.3927679999978864</c:v>
                </c:pt>
                <c:pt idx="60">
                  <c:v>-1.4601169999950798</c:v>
                </c:pt>
                <c:pt idx="61">
                  <c:v>-1.4609020000061719</c:v>
                </c:pt>
                <c:pt idx="62">
                  <c:v>-1.5042425000065123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A6-4225-A1D9-571A52BC26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6">
                    <c:v>1E-3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5.0000000000000001E-4</c:v>
                  </c:pt>
                  <c:pt idx="51">
                    <c:v>1.6000000000000001E-3</c:v>
                  </c:pt>
                  <c:pt idx="52">
                    <c:v>2.3999999999999998E-3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7.9000000000000008E-3</c:v>
                  </c:pt>
                  <c:pt idx="56">
                    <c:v>0.01</c:v>
                  </c:pt>
                  <c:pt idx="57">
                    <c:v>5.5999999999999999E-3</c:v>
                  </c:pt>
                  <c:pt idx="58">
                    <c:v>4.0000000000000002E-4</c:v>
                  </c:pt>
                  <c:pt idx="59">
                    <c:v>0.01</c:v>
                  </c:pt>
                  <c:pt idx="60">
                    <c:v>6.1000000000000004E-3</c:v>
                  </c:pt>
                  <c:pt idx="61">
                    <c:v>2.1499999999999998E-2</c:v>
                  </c:pt>
                  <c:pt idx="62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6">
                    <c:v>1E-3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5.0000000000000001E-4</c:v>
                  </c:pt>
                  <c:pt idx="51">
                    <c:v>1.6000000000000001E-3</c:v>
                  </c:pt>
                  <c:pt idx="52">
                    <c:v>2.3999999999999998E-3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7.9000000000000008E-3</c:v>
                  </c:pt>
                  <c:pt idx="56">
                    <c:v>0.01</c:v>
                  </c:pt>
                  <c:pt idx="57">
                    <c:v>5.5999999999999999E-3</c:v>
                  </c:pt>
                  <c:pt idx="58">
                    <c:v>4.0000000000000002E-4</c:v>
                  </c:pt>
                  <c:pt idx="59">
                    <c:v>0.01</c:v>
                  </c:pt>
                  <c:pt idx="60">
                    <c:v>6.1000000000000004E-3</c:v>
                  </c:pt>
                  <c:pt idx="61">
                    <c:v>2.1499999999999998E-2</c:v>
                  </c:pt>
                  <c:pt idx="6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64</c:v>
                </c:pt>
                <c:pt idx="4">
                  <c:v>67</c:v>
                </c:pt>
                <c:pt idx="5">
                  <c:v>170</c:v>
                </c:pt>
                <c:pt idx="6">
                  <c:v>170</c:v>
                </c:pt>
                <c:pt idx="7">
                  <c:v>176</c:v>
                </c:pt>
                <c:pt idx="8">
                  <c:v>193</c:v>
                </c:pt>
                <c:pt idx="9">
                  <c:v>282</c:v>
                </c:pt>
                <c:pt idx="10">
                  <c:v>366</c:v>
                </c:pt>
                <c:pt idx="11">
                  <c:v>366</c:v>
                </c:pt>
                <c:pt idx="12">
                  <c:v>366</c:v>
                </c:pt>
                <c:pt idx="13">
                  <c:v>374</c:v>
                </c:pt>
                <c:pt idx="14">
                  <c:v>380</c:v>
                </c:pt>
                <c:pt idx="15">
                  <c:v>478</c:v>
                </c:pt>
                <c:pt idx="16">
                  <c:v>979</c:v>
                </c:pt>
                <c:pt idx="17">
                  <c:v>982</c:v>
                </c:pt>
                <c:pt idx="18">
                  <c:v>2774</c:v>
                </c:pt>
                <c:pt idx="19">
                  <c:v>2774</c:v>
                </c:pt>
                <c:pt idx="20">
                  <c:v>2780</c:v>
                </c:pt>
                <c:pt idx="21">
                  <c:v>2796</c:v>
                </c:pt>
                <c:pt idx="22">
                  <c:v>2969</c:v>
                </c:pt>
                <c:pt idx="23">
                  <c:v>3269</c:v>
                </c:pt>
                <c:pt idx="24">
                  <c:v>3289</c:v>
                </c:pt>
                <c:pt idx="25">
                  <c:v>3585</c:v>
                </c:pt>
                <c:pt idx="26">
                  <c:v>3640</c:v>
                </c:pt>
                <c:pt idx="27">
                  <c:v>3795</c:v>
                </c:pt>
                <c:pt idx="28">
                  <c:v>3890</c:v>
                </c:pt>
                <c:pt idx="29">
                  <c:v>4189</c:v>
                </c:pt>
                <c:pt idx="30">
                  <c:v>4281</c:v>
                </c:pt>
                <c:pt idx="31">
                  <c:v>4306</c:v>
                </c:pt>
                <c:pt idx="32">
                  <c:v>4378</c:v>
                </c:pt>
                <c:pt idx="33">
                  <c:v>4894</c:v>
                </c:pt>
                <c:pt idx="34">
                  <c:v>4978</c:v>
                </c:pt>
                <c:pt idx="35">
                  <c:v>5179</c:v>
                </c:pt>
                <c:pt idx="36">
                  <c:v>5293</c:v>
                </c:pt>
                <c:pt idx="37">
                  <c:v>5497</c:v>
                </c:pt>
                <c:pt idx="38">
                  <c:v>6180</c:v>
                </c:pt>
                <c:pt idx="39">
                  <c:v>6180</c:v>
                </c:pt>
                <c:pt idx="40">
                  <c:v>6194</c:v>
                </c:pt>
                <c:pt idx="41">
                  <c:v>6194</c:v>
                </c:pt>
                <c:pt idx="42">
                  <c:v>6295</c:v>
                </c:pt>
                <c:pt idx="43">
                  <c:v>6295</c:v>
                </c:pt>
                <c:pt idx="44">
                  <c:v>6387</c:v>
                </c:pt>
                <c:pt idx="45">
                  <c:v>6387</c:v>
                </c:pt>
                <c:pt idx="46">
                  <c:v>6583</c:v>
                </c:pt>
                <c:pt idx="47">
                  <c:v>6586</c:v>
                </c:pt>
                <c:pt idx="48">
                  <c:v>7679</c:v>
                </c:pt>
                <c:pt idx="49">
                  <c:v>7791</c:v>
                </c:pt>
                <c:pt idx="50">
                  <c:v>7978</c:v>
                </c:pt>
                <c:pt idx="51">
                  <c:v>7992</c:v>
                </c:pt>
                <c:pt idx="52">
                  <c:v>7992.5</c:v>
                </c:pt>
                <c:pt idx="53">
                  <c:v>8095</c:v>
                </c:pt>
                <c:pt idx="54">
                  <c:v>8195</c:v>
                </c:pt>
                <c:pt idx="55">
                  <c:v>8199</c:v>
                </c:pt>
                <c:pt idx="56">
                  <c:v>8291</c:v>
                </c:pt>
                <c:pt idx="57">
                  <c:v>8294</c:v>
                </c:pt>
                <c:pt idx="58">
                  <c:v>8296</c:v>
                </c:pt>
                <c:pt idx="59">
                  <c:v>8599</c:v>
                </c:pt>
                <c:pt idx="60">
                  <c:v>8599</c:v>
                </c:pt>
                <c:pt idx="61">
                  <c:v>8694</c:v>
                </c:pt>
                <c:pt idx="62">
                  <c:v>8797.5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A6-4225-A1D9-571A52BC26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6">
                    <c:v>1E-3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5.0000000000000001E-4</c:v>
                  </c:pt>
                  <c:pt idx="51">
                    <c:v>1.6000000000000001E-3</c:v>
                  </c:pt>
                  <c:pt idx="52">
                    <c:v>2.3999999999999998E-3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7.9000000000000008E-3</c:v>
                  </c:pt>
                  <c:pt idx="56">
                    <c:v>0.01</c:v>
                  </c:pt>
                  <c:pt idx="57">
                    <c:v>5.5999999999999999E-3</c:v>
                  </c:pt>
                  <c:pt idx="58">
                    <c:v>4.0000000000000002E-4</c:v>
                  </c:pt>
                  <c:pt idx="59">
                    <c:v>0.01</c:v>
                  </c:pt>
                  <c:pt idx="60">
                    <c:v>6.1000000000000004E-3</c:v>
                  </c:pt>
                  <c:pt idx="61">
                    <c:v>2.1499999999999998E-2</c:v>
                  </c:pt>
                  <c:pt idx="62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6">
                    <c:v>1E-3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5.0000000000000001E-4</c:v>
                  </c:pt>
                  <c:pt idx="51">
                    <c:v>1.6000000000000001E-3</c:v>
                  </c:pt>
                  <c:pt idx="52">
                    <c:v>2.3999999999999998E-3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7.9000000000000008E-3</c:v>
                  </c:pt>
                  <c:pt idx="56">
                    <c:v>0.01</c:v>
                  </c:pt>
                  <c:pt idx="57">
                    <c:v>5.5999999999999999E-3</c:v>
                  </c:pt>
                  <c:pt idx="58">
                    <c:v>4.0000000000000002E-4</c:v>
                  </c:pt>
                  <c:pt idx="59">
                    <c:v>0.01</c:v>
                  </c:pt>
                  <c:pt idx="60">
                    <c:v>6.1000000000000004E-3</c:v>
                  </c:pt>
                  <c:pt idx="61">
                    <c:v>2.1499999999999998E-2</c:v>
                  </c:pt>
                  <c:pt idx="6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64</c:v>
                </c:pt>
                <c:pt idx="4">
                  <c:v>67</c:v>
                </c:pt>
                <c:pt idx="5">
                  <c:v>170</c:v>
                </c:pt>
                <c:pt idx="6">
                  <c:v>170</c:v>
                </c:pt>
                <c:pt idx="7">
                  <c:v>176</c:v>
                </c:pt>
                <c:pt idx="8">
                  <c:v>193</c:v>
                </c:pt>
                <c:pt idx="9">
                  <c:v>282</c:v>
                </c:pt>
                <c:pt idx="10">
                  <c:v>366</c:v>
                </c:pt>
                <c:pt idx="11">
                  <c:v>366</c:v>
                </c:pt>
                <c:pt idx="12">
                  <c:v>366</c:v>
                </c:pt>
                <c:pt idx="13">
                  <c:v>374</c:v>
                </c:pt>
                <c:pt idx="14">
                  <c:v>380</c:v>
                </c:pt>
                <c:pt idx="15">
                  <c:v>478</c:v>
                </c:pt>
                <c:pt idx="16">
                  <c:v>979</c:v>
                </c:pt>
                <c:pt idx="17">
                  <c:v>982</c:v>
                </c:pt>
                <c:pt idx="18">
                  <c:v>2774</c:v>
                </c:pt>
                <c:pt idx="19">
                  <c:v>2774</c:v>
                </c:pt>
                <c:pt idx="20">
                  <c:v>2780</c:v>
                </c:pt>
                <c:pt idx="21">
                  <c:v>2796</c:v>
                </c:pt>
                <c:pt idx="22">
                  <c:v>2969</c:v>
                </c:pt>
                <c:pt idx="23">
                  <c:v>3269</c:v>
                </c:pt>
                <c:pt idx="24">
                  <c:v>3289</c:v>
                </c:pt>
                <c:pt idx="25">
                  <c:v>3585</c:v>
                </c:pt>
                <c:pt idx="26">
                  <c:v>3640</c:v>
                </c:pt>
                <c:pt idx="27">
                  <c:v>3795</c:v>
                </c:pt>
                <c:pt idx="28">
                  <c:v>3890</c:v>
                </c:pt>
                <c:pt idx="29">
                  <c:v>4189</c:v>
                </c:pt>
                <c:pt idx="30">
                  <c:v>4281</c:v>
                </c:pt>
                <c:pt idx="31">
                  <c:v>4306</c:v>
                </c:pt>
                <c:pt idx="32">
                  <c:v>4378</c:v>
                </c:pt>
                <c:pt idx="33">
                  <c:v>4894</c:v>
                </c:pt>
                <c:pt idx="34">
                  <c:v>4978</c:v>
                </c:pt>
                <c:pt idx="35">
                  <c:v>5179</c:v>
                </c:pt>
                <c:pt idx="36">
                  <c:v>5293</c:v>
                </c:pt>
                <c:pt idx="37">
                  <c:v>5497</c:v>
                </c:pt>
                <c:pt idx="38">
                  <c:v>6180</c:v>
                </c:pt>
                <c:pt idx="39">
                  <c:v>6180</c:v>
                </c:pt>
                <c:pt idx="40">
                  <c:v>6194</c:v>
                </c:pt>
                <c:pt idx="41">
                  <c:v>6194</c:v>
                </c:pt>
                <c:pt idx="42">
                  <c:v>6295</c:v>
                </c:pt>
                <c:pt idx="43">
                  <c:v>6295</c:v>
                </c:pt>
                <c:pt idx="44">
                  <c:v>6387</c:v>
                </c:pt>
                <c:pt idx="45">
                  <c:v>6387</c:v>
                </c:pt>
                <c:pt idx="46">
                  <c:v>6583</c:v>
                </c:pt>
                <c:pt idx="47">
                  <c:v>6586</c:v>
                </c:pt>
                <c:pt idx="48">
                  <c:v>7679</c:v>
                </c:pt>
                <c:pt idx="49">
                  <c:v>7791</c:v>
                </c:pt>
                <c:pt idx="50">
                  <c:v>7978</c:v>
                </c:pt>
                <c:pt idx="51">
                  <c:v>7992</c:v>
                </c:pt>
                <c:pt idx="52">
                  <c:v>7992.5</c:v>
                </c:pt>
                <c:pt idx="53">
                  <c:v>8095</c:v>
                </c:pt>
                <c:pt idx="54">
                  <c:v>8195</c:v>
                </c:pt>
                <c:pt idx="55">
                  <c:v>8199</c:v>
                </c:pt>
                <c:pt idx="56">
                  <c:v>8291</c:v>
                </c:pt>
                <c:pt idx="57">
                  <c:v>8294</c:v>
                </c:pt>
                <c:pt idx="58">
                  <c:v>8296</c:v>
                </c:pt>
                <c:pt idx="59">
                  <c:v>8599</c:v>
                </c:pt>
                <c:pt idx="60">
                  <c:v>8599</c:v>
                </c:pt>
                <c:pt idx="61">
                  <c:v>8694</c:v>
                </c:pt>
                <c:pt idx="62">
                  <c:v>8797.5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A6-4225-A1D9-571A52BC26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6">
                    <c:v>1E-3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5.0000000000000001E-4</c:v>
                  </c:pt>
                  <c:pt idx="51">
                    <c:v>1.6000000000000001E-3</c:v>
                  </c:pt>
                  <c:pt idx="52">
                    <c:v>2.3999999999999998E-3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7.9000000000000008E-3</c:v>
                  </c:pt>
                  <c:pt idx="56">
                    <c:v>0.01</c:v>
                  </c:pt>
                  <c:pt idx="57">
                    <c:v>5.5999999999999999E-3</c:v>
                  </c:pt>
                  <c:pt idx="58">
                    <c:v>4.0000000000000002E-4</c:v>
                  </c:pt>
                  <c:pt idx="59">
                    <c:v>0.01</c:v>
                  </c:pt>
                  <c:pt idx="60">
                    <c:v>6.1000000000000004E-3</c:v>
                  </c:pt>
                  <c:pt idx="61">
                    <c:v>2.1499999999999998E-2</c:v>
                  </c:pt>
                  <c:pt idx="62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6">
                    <c:v>1E-3</c:v>
                  </c:pt>
                  <c:pt idx="48">
                    <c:v>5.0000000000000001E-4</c:v>
                  </c:pt>
                  <c:pt idx="49">
                    <c:v>2E-3</c:v>
                  </c:pt>
                  <c:pt idx="50">
                    <c:v>5.0000000000000001E-4</c:v>
                  </c:pt>
                  <c:pt idx="51">
                    <c:v>1.6000000000000001E-3</c:v>
                  </c:pt>
                  <c:pt idx="52">
                    <c:v>2.3999999999999998E-3</c:v>
                  </c:pt>
                  <c:pt idx="53">
                    <c:v>8.0000000000000004E-4</c:v>
                  </c:pt>
                  <c:pt idx="54">
                    <c:v>8.0000000000000004E-4</c:v>
                  </c:pt>
                  <c:pt idx="55">
                    <c:v>7.9000000000000008E-3</c:v>
                  </c:pt>
                  <c:pt idx="56">
                    <c:v>0.01</c:v>
                  </c:pt>
                  <c:pt idx="57">
                    <c:v>5.5999999999999999E-3</c:v>
                  </c:pt>
                  <c:pt idx="58">
                    <c:v>4.0000000000000002E-4</c:v>
                  </c:pt>
                  <c:pt idx="59">
                    <c:v>0.01</c:v>
                  </c:pt>
                  <c:pt idx="60">
                    <c:v>6.1000000000000004E-3</c:v>
                  </c:pt>
                  <c:pt idx="61">
                    <c:v>2.1499999999999998E-2</c:v>
                  </c:pt>
                  <c:pt idx="6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64</c:v>
                </c:pt>
                <c:pt idx="4">
                  <c:v>67</c:v>
                </c:pt>
                <c:pt idx="5">
                  <c:v>170</c:v>
                </c:pt>
                <c:pt idx="6">
                  <c:v>170</c:v>
                </c:pt>
                <c:pt idx="7">
                  <c:v>176</c:v>
                </c:pt>
                <c:pt idx="8">
                  <c:v>193</c:v>
                </c:pt>
                <c:pt idx="9">
                  <c:v>282</c:v>
                </c:pt>
                <c:pt idx="10">
                  <c:v>366</c:v>
                </c:pt>
                <c:pt idx="11">
                  <c:v>366</c:v>
                </c:pt>
                <c:pt idx="12">
                  <c:v>366</c:v>
                </c:pt>
                <c:pt idx="13">
                  <c:v>374</c:v>
                </c:pt>
                <c:pt idx="14">
                  <c:v>380</c:v>
                </c:pt>
                <c:pt idx="15">
                  <c:v>478</c:v>
                </c:pt>
                <c:pt idx="16">
                  <c:v>979</c:v>
                </c:pt>
                <c:pt idx="17">
                  <c:v>982</c:v>
                </c:pt>
                <c:pt idx="18">
                  <c:v>2774</c:v>
                </c:pt>
                <c:pt idx="19">
                  <c:v>2774</c:v>
                </c:pt>
                <c:pt idx="20">
                  <c:v>2780</c:v>
                </c:pt>
                <c:pt idx="21">
                  <c:v>2796</c:v>
                </c:pt>
                <c:pt idx="22">
                  <c:v>2969</c:v>
                </c:pt>
                <c:pt idx="23">
                  <c:v>3269</c:v>
                </c:pt>
                <c:pt idx="24">
                  <c:v>3289</c:v>
                </c:pt>
                <c:pt idx="25">
                  <c:v>3585</c:v>
                </c:pt>
                <c:pt idx="26">
                  <c:v>3640</c:v>
                </c:pt>
                <c:pt idx="27">
                  <c:v>3795</c:v>
                </c:pt>
                <c:pt idx="28">
                  <c:v>3890</c:v>
                </c:pt>
                <c:pt idx="29">
                  <c:v>4189</c:v>
                </c:pt>
                <c:pt idx="30">
                  <c:v>4281</c:v>
                </c:pt>
                <c:pt idx="31">
                  <c:v>4306</c:v>
                </c:pt>
                <c:pt idx="32">
                  <c:v>4378</c:v>
                </c:pt>
                <c:pt idx="33">
                  <c:v>4894</c:v>
                </c:pt>
                <c:pt idx="34">
                  <c:v>4978</c:v>
                </c:pt>
                <c:pt idx="35">
                  <c:v>5179</c:v>
                </c:pt>
                <c:pt idx="36">
                  <c:v>5293</c:v>
                </c:pt>
                <c:pt idx="37">
                  <c:v>5497</c:v>
                </c:pt>
                <c:pt idx="38">
                  <c:v>6180</c:v>
                </c:pt>
                <c:pt idx="39">
                  <c:v>6180</c:v>
                </c:pt>
                <c:pt idx="40">
                  <c:v>6194</c:v>
                </c:pt>
                <c:pt idx="41">
                  <c:v>6194</c:v>
                </c:pt>
                <c:pt idx="42">
                  <c:v>6295</c:v>
                </c:pt>
                <c:pt idx="43">
                  <c:v>6295</c:v>
                </c:pt>
                <c:pt idx="44">
                  <c:v>6387</c:v>
                </c:pt>
                <c:pt idx="45">
                  <c:v>6387</c:v>
                </c:pt>
                <c:pt idx="46">
                  <c:v>6583</c:v>
                </c:pt>
                <c:pt idx="47">
                  <c:v>6586</c:v>
                </c:pt>
                <c:pt idx="48">
                  <c:v>7679</c:v>
                </c:pt>
                <c:pt idx="49">
                  <c:v>7791</c:v>
                </c:pt>
                <c:pt idx="50">
                  <c:v>7978</c:v>
                </c:pt>
                <c:pt idx="51">
                  <c:v>7992</c:v>
                </c:pt>
                <c:pt idx="52">
                  <c:v>7992.5</c:v>
                </c:pt>
                <c:pt idx="53">
                  <c:v>8095</c:v>
                </c:pt>
                <c:pt idx="54">
                  <c:v>8195</c:v>
                </c:pt>
                <c:pt idx="55">
                  <c:v>8199</c:v>
                </c:pt>
                <c:pt idx="56">
                  <c:v>8291</c:v>
                </c:pt>
                <c:pt idx="57">
                  <c:v>8294</c:v>
                </c:pt>
                <c:pt idx="58">
                  <c:v>8296</c:v>
                </c:pt>
                <c:pt idx="59">
                  <c:v>8599</c:v>
                </c:pt>
                <c:pt idx="60">
                  <c:v>8599</c:v>
                </c:pt>
                <c:pt idx="61">
                  <c:v>8694</c:v>
                </c:pt>
                <c:pt idx="62">
                  <c:v>8797.5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32">
                  <c:v>-0.62537400000292109</c:v>
                </c:pt>
                <c:pt idx="33">
                  <c:v>-0.73620200000732439</c:v>
                </c:pt>
                <c:pt idx="34">
                  <c:v>-0.61417400000209454</c:v>
                </c:pt>
                <c:pt idx="35">
                  <c:v>-0.80535699999745702</c:v>
                </c:pt>
                <c:pt idx="56">
                  <c:v>-1.3856530000048224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A6-4225-A1D9-571A52BC26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64</c:v>
                </c:pt>
                <c:pt idx="4">
                  <c:v>67</c:v>
                </c:pt>
                <c:pt idx="5">
                  <c:v>170</c:v>
                </c:pt>
                <c:pt idx="6">
                  <c:v>170</c:v>
                </c:pt>
                <c:pt idx="7">
                  <c:v>176</c:v>
                </c:pt>
                <c:pt idx="8">
                  <c:v>193</c:v>
                </c:pt>
                <c:pt idx="9">
                  <c:v>282</c:v>
                </c:pt>
                <c:pt idx="10">
                  <c:v>366</c:v>
                </c:pt>
                <c:pt idx="11">
                  <c:v>366</c:v>
                </c:pt>
                <c:pt idx="12">
                  <c:v>366</c:v>
                </c:pt>
                <c:pt idx="13">
                  <c:v>374</c:v>
                </c:pt>
                <c:pt idx="14">
                  <c:v>380</c:v>
                </c:pt>
                <c:pt idx="15">
                  <c:v>478</c:v>
                </c:pt>
                <c:pt idx="16">
                  <c:v>979</c:v>
                </c:pt>
                <c:pt idx="17">
                  <c:v>982</c:v>
                </c:pt>
                <c:pt idx="18">
                  <c:v>2774</c:v>
                </c:pt>
                <c:pt idx="19">
                  <c:v>2774</c:v>
                </c:pt>
                <c:pt idx="20">
                  <c:v>2780</c:v>
                </c:pt>
                <c:pt idx="21">
                  <c:v>2796</c:v>
                </c:pt>
                <c:pt idx="22">
                  <c:v>2969</c:v>
                </c:pt>
                <c:pt idx="23">
                  <c:v>3269</c:v>
                </c:pt>
                <c:pt idx="24">
                  <c:v>3289</c:v>
                </c:pt>
                <c:pt idx="25">
                  <c:v>3585</c:v>
                </c:pt>
                <c:pt idx="26">
                  <c:v>3640</c:v>
                </c:pt>
                <c:pt idx="27">
                  <c:v>3795</c:v>
                </c:pt>
                <c:pt idx="28">
                  <c:v>3890</c:v>
                </c:pt>
                <c:pt idx="29">
                  <c:v>4189</c:v>
                </c:pt>
                <c:pt idx="30">
                  <c:v>4281</c:v>
                </c:pt>
                <c:pt idx="31">
                  <c:v>4306</c:v>
                </c:pt>
                <c:pt idx="32">
                  <c:v>4378</c:v>
                </c:pt>
                <c:pt idx="33">
                  <c:v>4894</c:v>
                </c:pt>
                <c:pt idx="34">
                  <c:v>4978</c:v>
                </c:pt>
                <c:pt idx="35">
                  <c:v>5179</c:v>
                </c:pt>
                <c:pt idx="36">
                  <c:v>5293</c:v>
                </c:pt>
                <c:pt idx="37">
                  <c:v>5497</c:v>
                </c:pt>
                <c:pt idx="38">
                  <c:v>6180</c:v>
                </c:pt>
                <c:pt idx="39">
                  <c:v>6180</c:v>
                </c:pt>
                <c:pt idx="40">
                  <c:v>6194</c:v>
                </c:pt>
                <c:pt idx="41">
                  <c:v>6194</c:v>
                </c:pt>
                <c:pt idx="42">
                  <c:v>6295</c:v>
                </c:pt>
                <c:pt idx="43">
                  <c:v>6295</c:v>
                </c:pt>
                <c:pt idx="44">
                  <c:v>6387</c:v>
                </c:pt>
                <c:pt idx="45">
                  <c:v>6387</c:v>
                </c:pt>
                <c:pt idx="46">
                  <c:v>6583</c:v>
                </c:pt>
                <c:pt idx="47">
                  <c:v>6586</c:v>
                </c:pt>
                <c:pt idx="48">
                  <c:v>7679</c:v>
                </c:pt>
                <c:pt idx="49">
                  <c:v>7791</c:v>
                </c:pt>
                <c:pt idx="50">
                  <c:v>7978</c:v>
                </c:pt>
                <c:pt idx="51">
                  <c:v>7992</c:v>
                </c:pt>
                <c:pt idx="52">
                  <c:v>7992.5</c:v>
                </c:pt>
                <c:pt idx="53">
                  <c:v>8095</c:v>
                </c:pt>
                <c:pt idx="54">
                  <c:v>8195</c:v>
                </c:pt>
                <c:pt idx="55">
                  <c:v>8199</c:v>
                </c:pt>
                <c:pt idx="56">
                  <c:v>8291</c:v>
                </c:pt>
                <c:pt idx="57">
                  <c:v>8294</c:v>
                </c:pt>
                <c:pt idx="58">
                  <c:v>8296</c:v>
                </c:pt>
                <c:pt idx="59">
                  <c:v>8599</c:v>
                </c:pt>
                <c:pt idx="60">
                  <c:v>8599</c:v>
                </c:pt>
                <c:pt idx="61">
                  <c:v>8694</c:v>
                </c:pt>
                <c:pt idx="62">
                  <c:v>8797.5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">
                  <c:v>0.54397120505611785</c:v>
                </c:pt>
                <c:pt idx="2">
                  <c:v>0.52907331806055258</c:v>
                </c:pt>
                <c:pt idx="3">
                  <c:v>0.52907331806055258</c:v>
                </c:pt>
                <c:pt idx="4">
                  <c:v>0.52837497960763546</c:v>
                </c:pt>
                <c:pt idx="5">
                  <c:v>0.50439869272414761</c:v>
                </c:pt>
                <c:pt idx="6">
                  <c:v>0.50439869272414761</c:v>
                </c:pt>
                <c:pt idx="7">
                  <c:v>0.50300201581831339</c:v>
                </c:pt>
                <c:pt idx="8">
                  <c:v>0.49904476458511637</c:v>
                </c:pt>
                <c:pt idx="9">
                  <c:v>0.47832739048190848</c:v>
                </c:pt>
                <c:pt idx="10">
                  <c:v>0.45877391380022908</c:v>
                </c:pt>
                <c:pt idx="11">
                  <c:v>0.45877391380022908</c:v>
                </c:pt>
                <c:pt idx="12">
                  <c:v>0.45877391380022908</c:v>
                </c:pt>
                <c:pt idx="13">
                  <c:v>0.45691167792578341</c:v>
                </c:pt>
                <c:pt idx="14">
                  <c:v>0.45551500101994918</c:v>
                </c:pt>
                <c:pt idx="15">
                  <c:v>0.43270261155798989</c:v>
                </c:pt>
                <c:pt idx="16">
                  <c:v>0.31608008992083064</c:v>
                </c:pt>
                <c:pt idx="17">
                  <c:v>0.31538175146791353</c:v>
                </c:pt>
                <c:pt idx="18">
                  <c:v>-0.10175908440791348</c:v>
                </c:pt>
                <c:pt idx="19">
                  <c:v>-0.10175908440791348</c:v>
                </c:pt>
                <c:pt idx="20">
                  <c:v>-0.10315576131374771</c:v>
                </c:pt>
                <c:pt idx="21">
                  <c:v>-0.10688023306263905</c:v>
                </c:pt>
                <c:pt idx="22">
                  <c:v>-0.1471510838475264</c:v>
                </c:pt>
                <c:pt idx="23">
                  <c:v>-0.2169849291392385</c:v>
                </c:pt>
                <c:pt idx="24">
                  <c:v>-0.22164051882535263</c:v>
                </c:pt>
                <c:pt idx="25">
                  <c:v>-0.29054324617984195</c:v>
                </c:pt>
                <c:pt idx="26">
                  <c:v>-0.30334611781665577</c:v>
                </c:pt>
                <c:pt idx="27">
                  <c:v>-0.33942693788404044</c:v>
                </c:pt>
                <c:pt idx="28">
                  <c:v>-0.3615409888930825</c:v>
                </c:pt>
                <c:pt idx="29">
                  <c:v>-0.43114205470048894</c:v>
                </c:pt>
                <c:pt idx="30">
                  <c:v>-0.45255776725661401</c:v>
                </c:pt>
                <c:pt idx="31">
                  <c:v>-0.45837725436425658</c:v>
                </c:pt>
                <c:pt idx="32">
                  <c:v>-0.47513737723426752</c:v>
                </c:pt>
                <c:pt idx="33">
                  <c:v>-0.59525159113601234</c:v>
                </c:pt>
                <c:pt idx="34">
                  <c:v>-0.61480506781769173</c:v>
                </c:pt>
                <c:pt idx="35">
                  <c:v>-0.66159374416313899</c:v>
                </c:pt>
                <c:pt idx="36">
                  <c:v>-0.68813060537398951</c:v>
                </c:pt>
                <c:pt idx="37">
                  <c:v>-0.73561762017235388</c:v>
                </c:pt>
                <c:pt idx="38">
                  <c:v>-0.89460600795315171</c:v>
                </c:pt>
                <c:pt idx="39">
                  <c:v>-0.89460600795315171</c:v>
                </c:pt>
                <c:pt idx="40">
                  <c:v>-0.89786492073343149</c:v>
                </c:pt>
                <c:pt idx="41">
                  <c:v>-0.89786492073343149</c:v>
                </c:pt>
                <c:pt idx="42">
                  <c:v>-0.92137564864830801</c:v>
                </c:pt>
                <c:pt idx="43">
                  <c:v>-0.92137564864830801</c:v>
                </c:pt>
                <c:pt idx="44">
                  <c:v>-0.94279136120443296</c:v>
                </c:pt>
                <c:pt idx="45">
                  <c:v>-0.94279136120443296</c:v>
                </c:pt>
                <c:pt idx="46">
                  <c:v>-0.98841614012835155</c:v>
                </c:pt>
                <c:pt idx="47">
                  <c:v>-0.98911447858126866</c:v>
                </c:pt>
                <c:pt idx="48">
                  <c:v>-1.2435424549274066</c:v>
                </c:pt>
                <c:pt idx="49">
                  <c:v>-1.2696137571696458</c:v>
                </c:pt>
                <c:pt idx="50">
                  <c:v>-1.313143520734813</c:v>
                </c:pt>
                <c:pt idx="51">
                  <c:v>-1.3164024335150928</c:v>
                </c:pt>
                <c:pt idx="52">
                  <c:v>-1.3165188232572458</c:v>
                </c:pt>
                <c:pt idx="53">
                  <c:v>-1.3403787203985806</c:v>
                </c:pt>
                <c:pt idx="54">
                  <c:v>-1.3636566688291514</c:v>
                </c:pt>
                <c:pt idx="55">
                  <c:v>-1.3645877867663743</c:v>
                </c:pt>
                <c:pt idx="56">
                  <c:v>-1.3860034993224992</c:v>
                </c:pt>
                <c:pt idx="57">
                  <c:v>-1.3867018377754163</c:v>
                </c:pt>
                <c:pt idx="58">
                  <c:v>-1.3871673967440279</c:v>
                </c:pt>
                <c:pt idx="59">
                  <c:v>-1.457699580488657</c:v>
                </c:pt>
                <c:pt idx="60">
                  <c:v>-1.457699580488657</c:v>
                </c:pt>
                <c:pt idx="61">
                  <c:v>-1.4798136314976991</c:v>
                </c:pt>
                <c:pt idx="62">
                  <c:v>-1.5039063081233399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A6-4225-A1D9-571A52BC2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397768"/>
        <c:axId val="1"/>
      </c:scatterChart>
      <c:valAx>
        <c:axId val="54239776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1821999522786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4545454545454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397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4547363397757"/>
          <c:y val="0.92024539877300615"/>
          <c:w val="0.7600007635409209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333375</xdr:colOff>
      <xdr:row>17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624C704-100D-C11A-2FB8-816E62018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476250</xdr:colOff>
      <xdr:row>0</xdr:row>
      <xdr:rowOff>28575</xdr:rowOff>
    </xdr:from>
    <xdr:to>
      <xdr:col>27</xdr:col>
      <xdr:colOff>133350</xdr:colOff>
      <xdr:row>17</xdr:row>
      <xdr:rowOff>142875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BE4E93C2-7DE9-BFA5-3631-499957A68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2" TargetMode="External"/><Relationship Id="rId13" Type="http://schemas.openxmlformats.org/officeDocument/2006/relationships/hyperlink" Target="http://www.bav-astro.de/sfs/BAVM_link.php?BAVMnr=209" TargetMode="External"/><Relationship Id="rId1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59" TargetMode="External"/><Relationship Id="rId21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bav-astro.de/sfs/BAVM_link.php?BAVMnr=60" TargetMode="External"/><Relationship Id="rId12" Type="http://schemas.openxmlformats.org/officeDocument/2006/relationships/hyperlink" Target="http://www.bav-astro.de/sfs/BAVM_link.php?BAVMnr=186" TargetMode="External"/><Relationship Id="rId17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bav-astro.de/sfs/BAVM_link.php?BAVMnr=39" TargetMode="External"/><Relationship Id="rId16" Type="http://schemas.openxmlformats.org/officeDocument/2006/relationships/hyperlink" Target="http://www.konkoly.hu/cgi-bin/IBVS?5945" TargetMode="External"/><Relationship Id="rId20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bav-astro.de/sfs/BAVM_link.php?BAVMnr=60" TargetMode="External"/><Relationship Id="rId11" Type="http://schemas.openxmlformats.org/officeDocument/2006/relationships/hyperlink" Target="http://www.bav-astro.de/sfs/BAVM_link.php?BAVMnr=178" TargetMode="External"/><Relationship Id="rId5" Type="http://schemas.openxmlformats.org/officeDocument/2006/relationships/hyperlink" Target="http://www.bav-astro.de/sfs/BAVM_link.php?BAVMnr=59" TargetMode="External"/><Relationship Id="rId15" Type="http://schemas.openxmlformats.org/officeDocument/2006/relationships/hyperlink" Target="http://www.bav-astro.de/sfs/BAVM_link.php?BAVMnr=209" TargetMode="External"/><Relationship Id="rId10" Type="http://schemas.openxmlformats.org/officeDocument/2006/relationships/hyperlink" Target="http://www.bav-astro.de/sfs/BAVM_link.php?BAVMnr=91" TargetMode="External"/><Relationship Id="rId19" Type="http://schemas.openxmlformats.org/officeDocument/2006/relationships/hyperlink" Target="http://var.astro.cz/oejv/issues/oejv0147.pdf" TargetMode="External"/><Relationship Id="rId4" Type="http://schemas.openxmlformats.org/officeDocument/2006/relationships/hyperlink" Target="http://www.bav-astro.de/sfs/BAVM_link.php?BAVMnr=59" TargetMode="External"/><Relationship Id="rId9" Type="http://schemas.openxmlformats.org/officeDocument/2006/relationships/hyperlink" Target="http://www.bav-astro.de/sfs/BAVM_link.php?BAVMnr=62" TargetMode="External"/><Relationship Id="rId14" Type="http://schemas.openxmlformats.org/officeDocument/2006/relationships/hyperlink" Target="http://www.bav-astro.de/sfs/BAVM_link.php?BAVMnr=209" TargetMode="External"/><Relationship Id="rId22" Type="http://schemas.openxmlformats.org/officeDocument/2006/relationships/hyperlink" Target="http://var.astro.cz/oejv/issues/oejv01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8"/>
  <sheetViews>
    <sheetView tabSelected="1" workbookViewId="0">
      <pane xSplit="14" ySplit="22" topLeftCell="O67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3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52</v>
      </c>
    </row>
    <row r="2" spans="1:6" x14ac:dyDescent="0.2">
      <c r="A2" t="s">
        <v>26</v>
      </c>
      <c r="B2" s="9" t="s">
        <v>50</v>
      </c>
    </row>
    <row r="4" spans="1:6" ht="14.25" thickTop="1" thickBot="1" x14ac:dyDescent="0.25">
      <c r="A4" s="6" t="s">
        <v>2</v>
      </c>
      <c r="C4" s="3">
        <v>25798.328000000001</v>
      </c>
      <c r="D4" s="4">
        <v>3.6425830000000001</v>
      </c>
    </row>
    <row r="5" spans="1:6" ht="13.5" thickTop="1" x14ac:dyDescent="0.2">
      <c r="A5" s="12" t="s">
        <v>54</v>
      </c>
      <c r="B5" s="10"/>
      <c r="C5" s="13">
        <v>-9.5</v>
      </c>
      <c r="D5" s="10" t="s">
        <v>55</v>
      </c>
    </row>
    <row r="6" spans="1:6" x14ac:dyDescent="0.2">
      <c r="A6" s="6" t="s">
        <v>3</v>
      </c>
    </row>
    <row r="7" spans="1:6" x14ac:dyDescent="0.2">
      <c r="A7" t="s">
        <v>4</v>
      </c>
      <c r="C7">
        <f>+C4</f>
        <v>25798.328000000001</v>
      </c>
    </row>
    <row r="8" spans="1:6" x14ac:dyDescent="0.2">
      <c r="A8" t="s">
        <v>5</v>
      </c>
      <c r="C8">
        <f>+D4</f>
        <v>3.6425830000000001</v>
      </c>
    </row>
    <row r="9" spans="1:6" x14ac:dyDescent="0.2">
      <c r="A9" s="28" t="s">
        <v>62</v>
      </c>
      <c r="B9" s="29">
        <v>69</v>
      </c>
      <c r="C9" s="26" t="str">
        <f>"F"&amp;B9</f>
        <v>F69</v>
      </c>
      <c r="D9" s="54" t="str">
        <f>"G"&amp;B9</f>
        <v>G69</v>
      </c>
    </row>
    <row r="10" spans="1:6" ht="13.5" thickBot="1" x14ac:dyDescent="0.25">
      <c r="A10" s="10"/>
      <c r="B10" s="10"/>
      <c r="C10" s="5" t="s">
        <v>22</v>
      </c>
      <c r="D10" s="5" t="s">
        <v>23</v>
      </c>
      <c r="E10" s="10"/>
    </row>
    <row r="11" spans="1:6" x14ac:dyDescent="0.2">
      <c r="A11" s="10" t="s">
        <v>18</v>
      </c>
      <c r="B11" s="10"/>
      <c r="C11" s="25">
        <f ca="1">INTERCEPT(INDIRECT($D$9):G992,INDIRECT($C$9):F992)</f>
        <v>0.54397120505611785</v>
      </c>
      <c r="D11" s="14"/>
      <c r="E11" s="10"/>
    </row>
    <row r="12" spans="1:6" x14ac:dyDescent="0.2">
      <c r="A12" s="10" t="s">
        <v>19</v>
      </c>
      <c r="B12" s="10"/>
      <c r="C12" s="25">
        <f ca="1">SLOPE(INDIRECT($D$9):G992,INDIRECT($C$9):F992)</f>
        <v>-2.3277948430570704E-4</v>
      </c>
      <c r="D12" s="14"/>
      <c r="E12" s="10"/>
    </row>
    <row r="13" spans="1:6" x14ac:dyDescent="0.2">
      <c r="A13" s="10" t="s">
        <v>21</v>
      </c>
      <c r="B13" s="10"/>
      <c r="C13" s="14" t="s">
        <v>16</v>
      </c>
    </row>
    <row r="14" spans="1:6" x14ac:dyDescent="0.2">
      <c r="A14" s="10"/>
      <c r="B14" s="10"/>
      <c r="C14" s="10"/>
    </row>
    <row r="15" spans="1:6" x14ac:dyDescent="0.2">
      <c r="A15" s="15" t="s">
        <v>20</v>
      </c>
      <c r="B15" s="10"/>
      <c r="C15" s="16">
        <f ca="1">(C7+C11)+(C8+C12)*INT(MAX(F21:F3533))</f>
        <v>57840.626861081619</v>
      </c>
      <c r="E15" s="17" t="s">
        <v>63</v>
      </c>
      <c r="F15" s="13">
        <v>1</v>
      </c>
    </row>
    <row r="16" spans="1:6" x14ac:dyDescent="0.2">
      <c r="A16" s="19" t="s">
        <v>6</v>
      </c>
      <c r="B16" s="10"/>
      <c r="C16" s="20">
        <f ca="1">+C8+C12</f>
        <v>3.6423502205156946</v>
      </c>
      <c r="E16" s="17" t="s">
        <v>56</v>
      </c>
      <c r="F16" s="18">
        <f ca="1">NOW()+15018.5+$C$5/24</f>
        <v>60339.655518171297</v>
      </c>
    </row>
    <row r="17" spans="1:17" ht="13.5" thickBot="1" x14ac:dyDescent="0.25">
      <c r="A17" s="17" t="s">
        <v>51</v>
      </c>
      <c r="B17" s="10"/>
      <c r="C17" s="10">
        <f>COUNT(C21:C2191)</f>
        <v>63</v>
      </c>
      <c r="E17" s="17" t="s">
        <v>64</v>
      </c>
      <c r="F17" s="18">
        <f ca="1">ROUND(2*(F16-$C$7)/$C$8,0)/2+F15</f>
        <v>9483.5</v>
      </c>
    </row>
    <row r="18" spans="1:17" ht="14.25" thickTop="1" thickBot="1" x14ac:dyDescent="0.25">
      <c r="A18" s="19" t="s">
        <v>7</v>
      </c>
      <c r="B18" s="10"/>
      <c r="C18" s="22">
        <f ca="1">+C15</f>
        <v>57840.626861081619</v>
      </c>
      <c r="D18" s="23">
        <f ca="1">+C16</f>
        <v>3.6423502205156946</v>
      </c>
      <c r="E18" s="17" t="s">
        <v>57</v>
      </c>
      <c r="F18" s="27">
        <f ca="1">ROUND(2*(F16-$C$15)/$C$16,0)/2+F15</f>
        <v>687</v>
      </c>
    </row>
    <row r="19" spans="1:17" ht="13.5" thickTop="1" x14ac:dyDescent="0.2">
      <c r="E19" s="17" t="s">
        <v>58</v>
      </c>
      <c r="F19" s="21">
        <f ca="1">+$C$15+$C$16*F18-15018.5-$C$5/24</f>
        <v>45324.817295909234</v>
      </c>
    </row>
    <row r="20" spans="1:17" ht="13.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5" t="s">
        <v>13</v>
      </c>
      <c r="H20" s="8" t="s">
        <v>42</v>
      </c>
      <c r="I20" s="8" t="s">
        <v>80</v>
      </c>
      <c r="J20" s="8" t="s">
        <v>76</v>
      </c>
      <c r="K20" s="8" t="s">
        <v>74</v>
      </c>
      <c r="L20" s="8" t="s">
        <v>27</v>
      </c>
      <c r="M20" s="8" t="s">
        <v>28</v>
      </c>
      <c r="N20" s="8" t="s">
        <v>29</v>
      </c>
      <c r="O20" s="8" t="s">
        <v>25</v>
      </c>
      <c r="P20" s="7" t="s">
        <v>24</v>
      </c>
      <c r="Q20" s="5" t="s">
        <v>17</v>
      </c>
    </row>
    <row r="21" spans="1:17" x14ac:dyDescent="0.2">
      <c r="A21" s="11" t="s">
        <v>14</v>
      </c>
      <c r="B21" s="11"/>
      <c r="C21" s="11">
        <v>25798.328000000001</v>
      </c>
      <c r="D21" s="11" t="s">
        <v>16</v>
      </c>
      <c r="E21">
        <f t="shared" ref="E21:E52" si="0">+(C21-C$7)/C$8</f>
        <v>0</v>
      </c>
      <c r="F21">
        <f t="shared" ref="F21:F50" si="1">ROUND(2*E21,0)/2</f>
        <v>0</v>
      </c>
      <c r="H21">
        <v>0</v>
      </c>
      <c r="Q21" s="2">
        <f t="shared" ref="Q21:Q52" si="2">+C21-15018.5</f>
        <v>10779.828000000001</v>
      </c>
    </row>
    <row r="22" spans="1:17" x14ac:dyDescent="0.2">
      <c r="A22" s="52" t="s">
        <v>88</v>
      </c>
      <c r="B22" s="53" t="s">
        <v>61</v>
      </c>
      <c r="C22" s="52">
        <v>25798.399000000001</v>
      </c>
      <c r="D22" s="52" t="s">
        <v>80</v>
      </c>
      <c r="E22" s="35">
        <f t="shared" si="0"/>
        <v>1.949166292158962E-2</v>
      </c>
      <c r="F22">
        <f t="shared" si="1"/>
        <v>0</v>
      </c>
      <c r="G22" s="39">
        <f t="shared" ref="G22:G53" si="3">+C22-(C$7+F22*C$8)</f>
        <v>7.0999999999912689E-2</v>
      </c>
      <c r="I22">
        <f t="shared" ref="I22:I50" si="4">+G22</f>
        <v>7.0999999999912689E-2</v>
      </c>
      <c r="O22">
        <f t="shared" ref="O22:O53" ca="1" si="5">+C$11+C$12*F22</f>
        <v>0.54397120505611785</v>
      </c>
      <c r="Q22" s="2">
        <f t="shared" si="2"/>
        <v>10779.899000000001</v>
      </c>
    </row>
    <row r="23" spans="1:17" x14ac:dyDescent="0.2">
      <c r="A23" s="52" t="s">
        <v>88</v>
      </c>
      <c r="B23" s="53" t="s">
        <v>61</v>
      </c>
      <c r="C23" s="52">
        <v>26031.475999999999</v>
      </c>
      <c r="D23" s="52" t="s">
        <v>80</v>
      </c>
      <c r="E23" s="35">
        <f t="shared" si="0"/>
        <v>64.006228547159367</v>
      </c>
      <c r="F23">
        <f t="shared" si="1"/>
        <v>64</v>
      </c>
      <c r="G23" s="39">
        <f t="shared" si="3"/>
        <v>2.2687999997287989E-2</v>
      </c>
      <c r="I23">
        <f t="shared" si="4"/>
        <v>2.2687999997287989E-2</v>
      </c>
      <c r="O23">
        <f t="shared" ca="1" si="5"/>
        <v>0.52907331806055258</v>
      </c>
      <c r="Q23" s="2">
        <f t="shared" si="2"/>
        <v>11012.975999999999</v>
      </c>
    </row>
    <row r="24" spans="1:17" x14ac:dyDescent="0.2">
      <c r="A24" s="52" t="s">
        <v>88</v>
      </c>
      <c r="B24" s="53" t="s">
        <v>61</v>
      </c>
      <c r="C24" s="52">
        <v>26031.504000000001</v>
      </c>
      <c r="D24" s="52" t="s">
        <v>80</v>
      </c>
      <c r="E24" s="35">
        <f t="shared" si="0"/>
        <v>64.013915400143105</v>
      </c>
      <c r="F24">
        <f t="shared" si="1"/>
        <v>64</v>
      </c>
      <c r="G24" s="39">
        <f t="shared" si="3"/>
        <v>5.0687999999354361E-2</v>
      </c>
      <c r="I24">
        <f t="shared" si="4"/>
        <v>5.0687999999354361E-2</v>
      </c>
      <c r="O24">
        <f t="shared" ca="1" si="5"/>
        <v>0.52907331806055258</v>
      </c>
      <c r="Q24" s="2">
        <f t="shared" si="2"/>
        <v>11013.004000000001</v>
      </c>
    </row>
    <row r="25" spans="1:17" x14ac:dyDescent="0.2">
      <c r="A25" s="52" t="s">
        <v>88</v>
      </c>
      <c r="B25" s="53" t="s">
        <v>61</v>
      </c>
      <c r="C25" s="52">
        <v>26042.368999999999</v>
      </c>
      <c r="D25" s="52" t="s">
        <v>80</v>
      </c>
      <c r="E25" s="35">
        <f t="shared" si="0"/>
        <v>66.99668888807679</v>
      </c>
      <c r="F25">
        <f t="shared" si="1"/>
        <v>67</v>
      </c>
      <c r="G25" s="39">
        <f t="shared" si="3"/>
        <v>-1.206100000126753E-2</v>
      </c>
      <c r="I25">
        <f t="shared" si="4"/>
        <v>-1.206100000126753E-2</v>
      </c>
      <c r="O25">
        <f t="shared" ca="1" si="5"/>
        <v>0.52837497960763546</v>
      </c>
      <c r="Q25" s="2">
        <f t="shared" si="2"/>
        <v>11023.868999999999</v>
      </c>
    </row>
    <row r="26" spans="1:17" x14ac:dyDescent="0.2">
      <c r="A26" s="52" t="s">
        <v>88</v>
      </c>
      <c r="B26" s="53" t="s">
        <v>61</v>
      </c>
      <c r="C26" s="52">
        <v>26417.428</v>
      </c>
      <c r="D26" s="52" t="s">
        <v>80</v>
      </c>
      <c r="E26" s="35">
        <f t="shared" si="0"/>
        <v>169.96181006719641</v>
      </c>
      <c r="F26">
        <f t="shared" si="1"/>
        <v>170</v>
      </c>
      <c r="G26" s="39">
        <f t="shared" si="3"/>
        <v>-0.13911000000007334</v>
      </c>
      <c r="I26">
        <f t="shared" si="4"/>
        <v>-0.13911000000007334</v>
      </c>
      <c r="O26">
        <f t="shared" ca="1" si="5"/>
        <v>0.50439869272414761</v>
      </c>
      <c r="Q26" s="2">
        <f t="shared" si="2"/>
        <v>11398.928</v>
      </c>
    </row>
    <row r="27" spans="1:17" x14ac:dyDescent="0.2">
      <c r="A27" s="52" t="s">
        <v>88</v>
      </c>
      <c r="B27" s="53" t="s">
        <v>61</v>
      </c>
      <c r="C27" s="52">
        <v>26417.558000000001</v>
      </c>
      <c r="D27" s="52" t="s">
        <v>80</v>
      </c>
      <c r="E27" s="35">
        <f t="shared" si="0"/>
        <v>169.9974990274757</v>
      </c>
      <c r="F27">
        <f t="shared" si="1"/>
        <v>170</v>
      </c>
      <c r="G27" s="39">
        <f t="shared" si="3"/>
        <v>-9.1099999990547076E-3</v>
      </c>
      <c r="I27">
        <f t="shared" si="4"/>
        <v>-9.1099999990547076E-3</v>
      </c>
      <c r="O27">
        <f t="shared" ca="1" si="5"/>
        <v>0.50439869272414761</v>
      </c>
      <c r="Q27" s="2">
        <f t="shared" si="2"/>
        <v>11399.058000000001</v>
      </c>
    </row>
    <row r="28" spans="1:17" x14ac:dyDescent="0.2">
      <c r="A28" s="52" t="s">
        <v>88</v>
      </c>
      <c r="B28" s="53" t="s">
        <v>61</v>
      </c>
      <c r="C28" s="52">
        <v>26439.41</v>
      </c>
      <c r="D28" s="52" t="s">
        <v>80</v>
      </c>
      <c r="E28" s="35">
        <f t="shared" si="0"/>
        <v>175.99653871991345</v>
      </c>
      <c r="F28">
        <f t="shared" si="1"/>
        <v>176</v>
      </c>
      <c r="G28" s="39">
        <f t="shared" si="3"/>
        <v>-1.2608000000909669E-2</v>
      </c>
      <c r="I28">
        <f t="shared" si="4"/>
        <v>-1.2608000000909669E-2</v>
      </c>
      <c r="O28">
        <f t="shared" ca="1" si="5"/>
        <v>0.50300201581831339</v>
      </c>
      <c r="Q28" s="2">
        <f t="shared" si="2"/>
        <v>11420.91</v>
      </c>
    </row>
    <row r="29" spans="1:17" x14ac:dyDescent="0.2">
      <c r="A29" s="52" t="s">
        <v>88</v>
      </c>
      <c r="B29" s="53" t="s">
        <v>61</v>
      </c>
      <c r="C29" s="52">
        <v>26501.418000000001</v>
      </c>
      <c r="D29" s="52" t="s">
        <v>80</v>
      </c>
      <c r="E29" s="35">
        <f t="shared" si="0"/>
        <v>193.01962371207469</v>
      </c>
      <c r="F29">
        <f t="shared" si="1"/>
        <v>193</v>
      </c>
      <c r="G29" s="39">
        <f t="shared" si="3"/>
        <v>7.1480999999039341E-2</v>
      </c>
      <c r="I29">
        <f t="shared" si="4"/>
        <v>7.1480999999039341E-2</v>
      </c>
      <c r="O29">
        <f t="shared" ca="1" si="5"/>
        <v>0.49904476458511637</v>
      </c>
      <c r="Q29" s="2">
        <f t="shared" si="2"/>
        <v>11482.918000000001</v>
      </c>
    </row>
    <row r="30" spans="1:17" x14ac:dyDescent="0.2">
      <c r="A30" s="52" t="s">
        <v>88</v>
      </c>
      <c r="B30" s="53" t="s">
        <v>61</v>
      </c>
      <c r="C30" s="52">
        <v>26825.437999999998</v>
      </c>
      <c r="D30" s="52" t="s">
        <v>80</v>
      </c>
      <c r="E30" s="35">
        <f t="shared" si="0"/>
        <v>281.97298455518978</v>
      </c>
      <c r="F30">
        <f t="shared" si="1"/>
        <v>282</v>
      </c>
      <c r="G30" s="39">
        <f t="shared" si="3"/>
        <v>-9.8406000004615635E-2</v>
      </c>
      <c r="I30">
        <f t="shared" si="4"/>
        <v>-9.8406000004615635E-2</v>
      </c>
      <c r="O30">
        <f t="shared" ca="1" si="5"/>
        <v>0.47832739048190848</v>
      </c>
      <c r="Q30" s="2">
        <f t="shared" si="2"/>
        <v>11806.937999999998</v>
      </c>
    </row>
    <row r="31" spans="1:17" x14ac:dyDescent="0.2">
      <c r="A31" s="52" t="s">
        <v>88</v>
      </c>
      <c r="B31" s="53" t="s">
        <v>61</v>
      </c>
      <c r="C31" s="52">
        <v>27131.521000000001</v>
      </c>
      <c r="D31" s="52" t="s">
        <v>80</v>
      </c>
      <c r="E31" s="35">
        <f t="shared" si="0"/>
        <v>366.00209247119398</v>
      </c>
      <c r="F31">
        <f t="shared" si="1"/>
        <v>366</v>
      </c>
      <c r="G31" s="39">
        <f t="shared" si="3"/>
        <v>7.6219999973545782E-3</v>
      </c>
      <c r="I31">
        <f t="shared" si="4"/>
        <v>7.6219999973545782E-3</v>
      </c>
      <c r="O31">
        <f t="shared" ca="1" si="5"/>
        <v>0.45877391380022908</v>
      </c>
      <c r="Q31" s="2">
        <f t="shared" si="2"/>
        <v>12113.021000000001</v>
      </c>
    </row>
    <row r="32" spans="1:17" x14ac:dyDescent="0.2">
      <c r="A32" s="52" t="s">
        <v>88</v>
      </c>
      <c r="B32" s="53" t="s">
        <v>61</v>
      </c>
      <c r="C32" s="52">
        <v>27131.542000000001</v>
      </c>
      <c r="D32" s="52" t="s">
        <v>80</v>
      </c>
      <c r="E32" s="35">
        <f t="shared" si="0"/>
        <v>366.00785761093158</v>
      </c>
      <c r="F32">
        <f t="shared" si="1"/>
        <v>366</v>
      </c>
      <c r="G32" s="39">
        <f t="shared" si="3"/>
        <v>2.8621999997994862E-2</v>
      </c>
      <c r="I32">
        <f t="shared" si="4"/>
        <v>2.8621999997994862E-2</v>
      </c>
      <c r="O32">
        <f t="shared" ca="1" si="5"/>
        <v>0.45877391380022908</v>
      </c>
      <c r="Q32" s="2">
        <f t="shared" si="2"/>
        <v>12113.042000000001</v>
      </c>
    </row>
    <row r="33" spans="1:17" x14ac:dyDescent="0.2">
      <c r="A33" s="52" t="s">
        <v>88</v>
      </c>
      <c r="B33" s="53" t="s">
        <v>61</v>
      </c>
      <c r="C33" s="52">
        <v>27131.607</v>
      </c>
      <c r="D33" s="52" t="s">
        <v>80</v>
      </c>
      <c r="E33" s="35">
        <f t="shared" si="0"/>
        <v>366.02570209107068</v>
      </c>
      <c r="F33">
        <f t="shared" si="1"/>
        <v>366</v>
      </c>
      <c r="G33" s="39">
        <f t="shared" si="3"/>
        <v>9.362199999668519E-2</v>
      </c>
      <c r="I33">
        <f t="shared" si="4"/>
        <v>9.362199999668519E-2</v>
      </c>
      <c r="O33">
        <f t="shared" ca="1" si="5"/>
        <v>0.45877391380022908</v>
      </c>
      <c r="Q33" s="2">
        <f t="shared" si="2"/>
        <v>12113.107</v>
      </c>
    </row>
    <row r="34" spans="1:17" x14ac:dyDescent="0.2">
      <c r="A34" s="52" t="s">
        <v>88</v>
      </c>
      <c r="B34" s="53" t="s">
        <v>61</v>
      </c>
      <c r="C34" s="52">
        <v>27160.425999999999</v>
      </c>
      <c r="D34" s="52" t="s">
        <v>80</v>
      </c>
      <c r="E34" s="35">
        <f t="shared" si="0"/>
        <v>373.9373955239999</v>
      </c>
      <c r="F34">
        <f t="shared" si="1"/>
        <v>374</v>
      </c>
      <c r="G34" s="39">
        <f t="shared" si="3"/>
        <v>-0.22804200000246055</v>
      </c>
      <c r="I34">
        <f t="shared" si="4"/>
        <v>-0.22804200000246055</v>
      </c>
      <c r="O34">
        <f t="shared" ca="1" si="5"/>
        <v>0.45691167792578341</v>
      </c>
      <c r="Q34" s="2">
        <f t="shared" si="2"/>
        <v>12141.925999999999</v>
      </c>
    </row>
    <row r="35" spans="1:17" x14ac:dyDescent="0.2">
      <c r="A35" s="52" t="s">
        <v>88</v>
      </c>
      <c r="B35" s="53" t="s">
        <v>61</v>
      </c>
      <c r="C35" s="52">
        <v>27182.560000000001</v>
      </c>
      <c r="D35" s="52" t="s">
        <v>80</v>
      </c>
      <c r="E35" s="35">
        <f t="shared" si="0"/>
        <v>380.01385280719751</v>
      </c>
      <c r="F35">
        <f t="shared" si="1"/>
        <v>380</v>
      </c>
      <c r="G35" s="39">
        <f t="shared" si="3"/>
        <v>5.0459999998565763E-2</v>
      </c>
      <c r="I35">
        <f t="shared" si="4"/>
        <v>5.0459999998565763E-2</v>
      </c>
      <c r="O35">
        <f t="shared" ca="1" si="5"/>
        <v>0.45551500101994918</v>
      </c>
      <c r="Q35" s="2">
        <f t="shared" si="2"/>
        <v>12164.060000000001</v>
      </c>
    </row>
    <row r="36" spans="1:17" x14ac:dyDescent="0.2">
      <c r="A36" s="52" t="s">
        <v>88</v>
      </c>
      <c r="B36" s="53" t="s">
        <v>61</v>
      </c>
      <c r="C36" s="52">
        <v>27539.452000000001</v>
      </c>
      <c r="D36" s="52" t="s">
        <v>80</v>
      </c>
      <c r="E36" s="35">
        <f t="shared" si="0"/>
        <v>477.99157905255686</v>
      </c>
      <c r="F36">
        <f t="shared" si="1"/>
        <v>478</v>
      </c>
      <c r="G36" s="39">
        <f t="shared" si="3"/>
        <v>-3.067400000145426E-2</v>
      </c>
      <c r="I36">
        <f t="shared" si="4"/>
        <v>-3.067400000145426E-2</v>
      </c>
      <c r="O36">
        <f t="shared" ca="1" si="5"/>
        <v>0.43270261155798989</v>
      </c>
      <c r="Q36" s="2">
        <f t="shared" si="2"/>
        <v>12520.952000000001</v>
      </c>
    </row>
    <row r="37" spans="1:17" x14ac:dyDescent="0.2">
      <c r="A37" s="52" t="s">
        <v>88</v>
      </c>
      <c r="B37" s="53" t="s">
        <v>61</v>
      </c>
      <c r="C37" s="52">
        <v>29364.414000000001</v>
      </c>
      <c r="D37" s="52" t="s">
        <v>80</v>
      </c>
      <c r="E37" s="35">
        <f t="shared" si="0"/>
        <v>978.99924311951145</v>
      </c>
      <c r="F37">
        <f t="shared" si="1"/>
        <v>979</v>
      </c>
      <c r="G37" s="39">
        <f t="shared" si="3"/>
        <v>-2.7570000020205043E-3</v>
      </c>
      <c r="I37">
        <f t="shared" si="4"/>
        <v>-2.7570000020205043E-3</v>
      </c>
      <c r="O37">
        <f t="shared" ca="1" si="5"/>
        <v>0.31608008992083064</v>
      </c>
      <c r="Q37" s="2">
        <f t="shared" si="2"/>
        <v>14345.914000000001</v>
      </c>
    </row>
    <row r="38" spans="1:17" x14ac:dyDescent="0.2">
      <c r="A38" s="52" t="s">
        <v>88</v>
      </c>
      <c r="B38" s="53" t="s">
        <v>61</v>
      </c>
      <c r="C38" s="52">
        <v>29375.401000000002</v>
      </c>
      <c r="D38" s="52" t="s">
        <v>80</v>
      </c>
      <c r="E38" s="35">
        <f t="shared" si="0"/>
        <v>982.01550932401551</v>
      </c>
      <c r="F38">
        <f t="shared" si="1"/>
        <v>982</v>
      </c>
      <c r="G38" s="39">
        <f t="shared" si="3"/>
        <v>5.6494000000384403E-2</v>
      </c>
      <c r="I38">
        <f t="shared" si="4"/>
        <v>5.6494000000384403E-2</v>
      </c>
      <c r="O38">
        <f t="shared" ca="1" si="5"/>
        <v>0.31538175146791353</v>
      </c>
      <c r="Q38" s="2">
        <f t="shared" si="2"/>
        <v>14356.901000000002</v>
      </c>
    </row>
    <row r="39" spans="1:17" x14ac:dyDescent="0.2">
      <c r="A39" s="52" t="s">
        <v>139</v>
      </c>
      <c r="B39" s="53" t="s">
        <v>61</v>
      </c>
      <c r="C39" s="52">
        <v>35902.542999999998</v>
      </c>
      <c r="D39" s="52" t="s">
        <v>80</v>
      </c>
      <c r="E39" s="35">
        <f t="shared" si="0"/>
        <v>2773.9148291198844</v>
      </c>
      <c r="F39">
        <f t="shared" si="1"/>
        <v>2774</v>
      </c>
      <c r="G39" s="39">
        <f t="shared" si="3"/>
        <v>-0.31024199999956181</v>
      </c>
      <c r="I39">
        <f t="shared" si="4"/>
        <v>-0.31024199999956181</v>
      </c>
      <c r="O39">
        <f t="shared" ca="1" si="5"/>
        <v>-0.10175908440791348</v>
      </c>
      <c r="Q39" s="2">
        <f t="shared" si="2"/>
        <v>20884.042999999998</v>
      </c>
    </row>
    <row r="40" spans="1:17" x14ac:dyDescent="0.2">
      <c r="A40" s="52" t="s">
        <v>144</v>
      </c>
      <c r="B40" s="53" t="s">
        <v>61</v>
      </c>
      <c r="C40" s="52">
        <v>35902.546999999999</v>
      </c>
      <c r="D40" s="52" t="s">
        <v>80</v>
      </c>
      <c r="E40" s="35">
        <f t="shared" si="0"/>
        <v>2773.9159272417396</v>
      </c>
      <c r="F40">
        <f t="shared" si="1"/>
        <v>2774</v>
      </c>
      <c r="G40" s="39">
        <f t="shared" si="3"/>
        <v>-0.30624199999874691</v>
      </c>
      <c r="I40">
        <f t="shared" si="4"/>
        <v>-0.30624199999874691</v>
      </c>
      <c r="O40">
        <f t="shared" ca="1" si="5"/>
        <v>-0.10175908440791348</v>
      </c>
      <c r="Q40" s="2">
        <f t="shared" si="2"/>
        <v>20884.046999999999</v>
      </c>
    </row>
    <row r="41" spans="1:17" x14ac:dyDescent="0.2">
      <c r="A41" s="52" t="s">
        <v>139</v>
      </c>
      <c r="B41" s="53" t="s">
        <v>61</v>
      </c>
      <c r="C41" s="52">
        <v>35924.457999999999</v>
      </c>
      <c r="D41" s="52" t="s">
        <v>80</v>
      </c>
      <c r="E41" s="35">
        <f t="shared" si="0"/>
        <v>2779.9311642315347</v>
      </c>
      <c r="F41">
        <f t="shared" si="1"/>
        <v>2780</v>
      </c>
      <c r="G41" s="39">
        <f t="shared" si="3"/>
        <v>-0.2507400000031339</v>
      </c>
      <c r="I41">
        <f t="shared" si="4"/>
        <v>-0.2507400000031339</v>
      </c>
      <c r="O41">
        <f t="shared" ca="1" si="5"/>
        <v>-0.10315576131374771</v>
      </c>
      <c r="Q41" s="2">
        <f t="shared" si="2"/>
        <v>20905.957999999999</v>
      </c>
    </row>
    <row r="42" spans="1:17" x14ac:dyDescent="0.2">
      <c r="A42" s="52" t="s">
        <v>139</v>
      </c>
      <c r="B42" s="53" t="s">
        <v>61</v>
      </c>
      <c r="C42" s="52">
        <v>35982.421000000002</v>
      </c>
      <c r="D42" s="52" t="s">
        <v>80</v>
      </c>
      <c r="E42" s="35">
        <f t="shared" si="0"/>
        <v>2795.8437734980921</v>
      </c>
      <c r="F42">
        <f t="shared" si="1"/>
        <v>2796</v>
      </c>
      <c r="G42" s="39">
        <f t="shared" si="3"/>
        <v>-0.56906799999705981</v>
      </c>
      <c r="I42">
        <f t="shared" si="4"/>
        <v>-0.56906799999705981</v>
      </c>
      <c r="O42">
        <f t="shared" ca="1" si="5"/>
        <v>-0.10688023306263905</v>
      </c>
      <c r="Q42" s="2">
        <f t="shared" si="2"/>
        <v>20963.921000000002</v>
      </c>
    </row>
    <row r="43" spans="1:17" x14ac:dyDescent="0.2">
      <c r="A43" s="52" t="s">
        <v>139</v>
      </c>
      <c r="B43" s="53" t="s">
        <v>61</v>
      </c>
      <c r="C43" s="52">
        <v>36612.673999999999</v>
      </c>
      <c r="D43" s="52" t="s">
        <v>80</v>
      </c>
      <c r="E43" s="35">
        <f t="shared" si="0"/>
        <v>2968.8674218267633</v>
      </c>
      <c r="F43">
        <f t="shared" si="1"/>
        <v>2969</v>
      </c>
      <c r="G43" s="39">
        <f t="shared" si="3"/>
        <v>-0.48292700000456534</v>
      </c>
      <c r="I43">
        <f t="shared" si="4"/>
        <v>-0.48292700000456534</v>
      </c>
      <c r="O43">
        <f t="shared" ca="1" si="5"/>
        <v>-0.1471510838475264</v>
      </c>
      <c r="Q43" s="2">
        <f t="shared" si="2"/>
        <v>21594.173999999999</v>
      </c>
    </row>
    <row r="44" spans="1:17" x14ac:dyDescent="0.2">
      <c r="A44" s="52" t="s">
        <v>139</v>
      </c>
      <c r="B44" s="53" t="s">
        <v>61</v>
      </c>
      <c r="C44" s="52">
        <v>37705.548999999999</v>
      </c>
      <c r="D44" s="52" t="s">
        <v>80</v>
      </c>
      <c r="E44" s="35">
        <f t="shared" si="0"/>
        <v>3268.8949023261785</v>
      </c>
      <c r="F44">
        <f t="shared" si="1"/>
        <v>3269</v>
      </c>
      <c r="G44" s="39">
        <f t="shared" si="3"/>
        <v>-0.38282700000127079</v>
      </c>
      <c r="I44">
        <f t="shared" si="4"/>
        <v>-0.38282700000127079</v>
      </c>
      <c r="O44">
        <f t="shared" ca="1" si="5"/>
        <v>-0.2169849291392385</v>
      </c>
      <c r="Q44" s="2">
        <f t="shared" si="2"/>
        <v>22687.048999999999</v>
      </c>
    </row>
    <row r="45" spans="1:17" x14ac:dyDescent="0.2">
      <c r="A45" s="52" t="s">
        <v>139</v>
      </c>
      <c r="B45" s="53" t="s">
        <v>61</v>
      </c>
      <c r="C45" s="52">
        <v>37778.415000000001</v>
      </c>
      <c r="D45" s="52" t="s">
        <v>80</v>
      </c>
      <c r="E45" s="35">
        <f t="shared" si="0"/>
        <v>3288.8988390930281</v>
      </c>
      <c r="F45">
        <f t="shared" si="1"/>
        <v>3289</v>
      </c>
      <c r="G45" s="39">
        <f t="shared" si="3"/>
        <v>-0.36848699999973178</v>
      </c>
      <c r="I45">
        <f t="shared" si="4"/>
        <v>-0.36848699999973178</v>
      </c>
      <c r="O45">
        <f t="shared" ca="1" si="5"/>
        <v>-0.22164051882535263</v>
      </c>
      <c r="Q45" s="2">
        <f t="shared" si="2"/>
        <v>22759.915000000001</v>
      </c>
    </row>
    <row r="46" spans="1:17" x14ac:dyDescent="0.2">
      <c r="A46" s="52" t="s">
        <v>139</v>
      </c>
      <c r="B46" s="53" t="s">
        <v>61</v>
      </c>
      <c r="C46" s="52">
        <v>38856.508999999998</v>
      </c>
      <c r="D46" s="52" t="s">
        <v>80</v>
      </c>
      <c r="E46" s="35">
        <f t="shared" si="0"/>
        <v>3584.8684848087187</v>
      </c>
      <c r="F46">
        <f t="shared" si="1"/>
        <v>3585</v>
      </c>
      <c r="G46" s="39">
        <f t="shared" si="3"/>
        <v>-0.47905500000342727</v>
      </c>
      <c r="I46">
        <f t="shared" si="4"/>
        <v>-0.47905500000342727</v>
      </c>
      <c r="O46">
        <f t="shared" ca="1" si="5"/>
        <v>-0.29054324617984195</v>
      </c>
      <c r="Q46" s="2">
        <f t="shared" si="2"/>
        <v>23838.008999999998</v>
      </c>
    </row>
    <row r="47" spans="1:17" x14ac:dyDescent="0.2">
      <c r="A47" s="52" t="s">
        <v>139</v>
      </c>
      <c r="B47" s="53" t="s">
        <v>61</v>
      </c>
      <c r="C47" s="52">
        <v>39056.667999999998</v>
      </c>
      <c r="D47" s="52" t="s">
        <v>80</v>
      </c>
      <c r="E47" s="35">
        <f t="shared" si="0"/>
        <v>3639.8182278893842</v>
      </c>
      <c r="F47">
        <f t="shared" si="1"/>
        <v>3640</v>
      </c>
      <c r="G47" s="39">
        <f t="shared" si="3"/>
        <v>-0.66212000000086846</v>
      </c>
      <c r="I47">
        <f t="shared" si="4"/>
        <v>-0.66212000000086846</v>
      </c>
      <c r="O47">
        <f t="shared" ca="1" si="5"/>
        <v>-0.30334611781665577</v>
      </c>
      <c r="Q47" s="2">
        <f t="shared" si="2"/>
        <v>24038.167999999998</v>
      </c>
    </row>
    <row r="48" spans="1:17" x14ac:dyDescent="0.2">
      <c r="A48" s="52" t="s">
        <v>139</v>
      </c>
      <c r="B48" s="53" t="s">
        <v>61</v>
      </c>
      <c r="C48" s="52">
        <v>39621.392</v>
      </c>
      <c r="D48" s="52" t="s">
        <v>80</v>
      </c>
      <c r="E48" s="35">
        <f t="shared" si="0"/>
        <v>3794.8521694632623</v>
      </c>
      <c r="F48">
        <f t="shared" si="1"/>
        <v>3795</v>
      </c>
      <c r="G48" s="39">
        <f t="shared" si="3"/>
        <v>-0.53848500000458444</v>
      </c>
      <c r="I48">
        <f t="shared" si="4"/>
        <v>-0.53848500000458444</v>
      </c>
      <c r="O48">
        <f t="shared" ca="1" si="5"/>
        <v>-0.33942693788404044</v>
      </c>
      <c r="Q48" s="2">
        <f t="shared" si="2"/>
        <v>24602.892</v>
      </c>
    </row>
    <row r="49" spans="1:32" x14ac:dyDescent="0.2">
      <c r="A49" s="52" t="s">
        <v>139</v>
      </c>
      <c r="B49" s="53" t="s">
        <v>61</v>
      </c>
      <c r="C49" s="52">
        <v>39967.461000000003</v>
      </c>
      <c r="D49" s="52" t="s">
        <v>80</v>
      </c>
      <c r="E49" s="35">
        <f t="shared" si="0"/>
        <v>3889.8586525001629</v>
      </c>
      <c r="F49">
        <f t="shared" si="1"/>
        <v>3890</v>
      </c>
      <c r="G49" s="39">
        <f t="shared" si="3"/>
        <v>-0.51486999999906402</v>
      </c>
      <c r="I49">
        <f t="shared" si="4"/>
        <v>-0.51486999999906402</v>
      </c>
      <c r="O49">
        <f t="shared" ca="1" si="5"/>
        <v>-0.3615409888930825</v>
      </c>
      <c r="Q49" s="2">
        <f t="shared" si="2"/>
        <v>24948.961000000003</v>
      </c>
    </row>
    <row r="50" spans="1:32" x14ac:dyDescent="0.2">
      <c r="A50" s="52" t="s">
        <v>139</v>
      </c>
      <c r="B50" s="53" t="s">
        <v>61</v>
      </c>
      <c r="C50" s="52">
        <v>41056.402000000002</v>
      </c>
      <c r="D50" s="52" t="s">
        <v>80</v>
      </c>
      <c r="E50" s="35">
        <f t="shared" si="0"/>
        <v>4188.8061301554417</v>
      </c>
      <c r="F50">
        <f t="shared" si="1"/>
        <v>4189</v>
      </c>
      <c r="G50" s="39">
        <f t="shared" si="3"/>
        <v>-0.7061870000034105</v>
      </c>
      <c r="I50">
        <f t="shared" si="4"/>
        <v>-0.7061870000034105</v>
      </c>
      <c r="O50">
        <f t="shared" ca="1" si="5"/>
        <v>-0.43114205470048894</v>
      </c>
      <c r="Q50" s="2">
        <f t="shared" si="2"/>
        <v>26037.902000000002</v>
      </c>
    </row>
    <row r="51" spans="1:32" x14ac:dyDescent="0.2">
      <c r="A51" s="11" t="s">
        <v>32</v>
      </c>
      <c r="B51" s="11"/>
      <c r="C51" s="11">
        <v>41391.374000000003</v>
      </c>
      <c r="D51" s="11"/>
      <c r="E51">
        <f t="shared" si="0"/>
        <v>4280.7661486368333</v>
      </c>
      <c r="F51">
        <f t="shared" ref="F51:F56" si="6">ROUND(2*E51,0)/2</f>
        <v>4281</v>
      </c>
      <c r="G51" s="39">
        <f t="shared" si="3"/>
        <v>-0.85182299999723909</v>
      </c>
      <c r="J51">
        <f>+G51</f>
        <v>-0.85182299999723909</v>
      </c>
      <c r="O51">
        <f t="shared" ca="1" si="5"/>
        <v>-0.45255776725661401</v>
      </c>
      <c r="Q51" s="2">
        <f t="shared" si="2"/>
        <v>26372.874000000003</v>
      </c>
      <c r="Z51" t="s">
        <v>30</v>
      </c>
      <c r="AB51">
        <v>13</v>
      </c>
      <c r="AD51" t="s">
        <v>31</v>
      </c>
      <c r="AF51" t="s">
        <v>33</v>
      </c>
    </row>
    <row r="52" spans="1:32" x14ac:dyDescent="0.2">
      <c r="A52" s="11" t="s">
        <v>35</v>
      </c>
      <c r="B52" s="11"/>
      <c r="C52" s="11">
        <v>41482.470999999998</v>
      </c>
      <c r="D52" s="11"/>
      <c r="E52">
        <f t="shared" si="0"/>
        <v>4305.7750502871168</v>
      </c>
      <c r="F52">
        <f t="shared" si="6"/>
        <v>4306</v>
      </c>
      <c r="G52" s="39">
        <f t="shared" si="3"/>
        <v>-0.81939799999963725</v>
      </c>
      <c r="J52">
        <f>+G52</f>
        <v>-0.81939799999963725</v>
      </c>
      <c r="O52">
        <f t="shared" ca="1" si="5"/>
        <v>-0.45837725436425658</v>
      </c>
      <c r="Q52" s="2">
        <f t="shared" si="2"/>
        <v>26463.970999999998</v>
      </c>
      <c r="Z52" t="s">
        <v>30</v>
      </c>
      <c r="AB52">
        <v>11</v>
      </c>
      <c r="AD52" t="s">
        <v>34</v>
      </c>
      <c r="AF52" t="s">
        <v>33</v>
      </c>
    </row>
    <row r="53" spans="1:32" x14ac:dyDescent="0.2">
      <c r="A53" s="11" t="s">
        <v>37</v>
      </c>
      <c r="B53" s="11"/>
      <c r="C53" s="11">
        <v>41744.930999999997</v>
      </c>
      <c r="D53" s="11"/>
      <c r="E53">
        <f t="shared" ref="E53:E69" si="7">+(C53-C$7)/C$8</f>
        <v>4377.8283157858023</v>
      </c>
      <c r="F53">
        <f t="shared" si="6"/>
        <v>4378</v>
      </c>
      <c r="G53" s="39">
        <f t="shared" si="3"/>
        <v>-0.62537400000292109</v>
      </c>
      <c r="N53">
        <f>+G53</f>
        <v>-0.62537400000292109</v>
      </c>
      <c r="O53">
        <f t="shared" ca="1" si="5"/>
        <v>-0.47513737723426752</v>
      </c>
      <c r="Q53" s="2">
        <f t="shared" ref="Q53:Q69" si="8">+C53-15018.5</f>
        <v>26726.430999999997</v>
      </c>
      <c r="Z53" t="s">
        <v>36</v>
      </c>
      <c r="AF53" t="s">
        <v>38</v>
      </c>
    </row>
    <row r="54" spans="1:32" x14ac:dyDescent="0.2">
      <c r="A54" s="11" t="s">
        <v>39</v>
      </c>
      <c r="B54" s="11"/>
      <c r="C54" s="11">
        <v>43624.392999999996</v>
      </c>
      <c r="D54" s="11"/>
      <c r="E54">
        <f t="shared" si="7"/>
        <v>4893.7978901235729</v>
      </c>
      <c r="F54">
        <f t="shared" si="6"/>
        <v>4894</v>
      </c>
      <c r="G54" s="39">
        <f t="shared" ref="G54:G69" si="9">+C54-(C$7+F54*C$8)</f>
        <v>-0.73620200000732439</v>
      </c>
      <c r="N54">
        <f>+G54</f>
        <v>-0.73620200000732439</v>
      </c>
      <c r="O54">
        <f t="shared" ref="O54:O69" ca="1" si="10">+C$11+C$12*F54</f>
        <v>-0.59525159113601234</v>
      </c>
      <c r="Q54" s="2">
        <f t="shared" si="8"/>
        <v>28605.892999999996</v>
      </c>
      <c r="Z54" t="s">
        <v>30</v>
      </c>
      <c r="AF54" t="s">
        <v>38</v>
      </c>
    </row>
    <row r="55" spans="1:32" x14ac:dyDescent="0.2">
      <c r="A55" s="11" t="s">
        <v>40</v>
      </c>
      <c r="B55" s="11"/>
      <c r="C55" s="11">
        <v>43930.491999999998</v>
      </c>
      <c r="D55" s="11"/>
      <c r="E55">
        <f t="shared" si="7"/>
        <v>4977.8313905269961</v>
      </c>
      <c r="F55">
        <f t="shared" si="6"/>
        <v>4978</v>
      </c>
      <c r="G55" s="39">
        <f t="shared" si="9"/>
        <v>-0.61417400000209454</v>
      </c>
      <c r="N55">
        <f>+G55</f>
        <v>-0.61417400000209454</v>
      </c>
      <c r="O55">
        <f t="shared" ca="1" si="10"/>
        <v>-0.61480506781769173</v>
      </c>
      <c r="Q55" s="2">
        <f t="shared" si="8"/>
        <v>28911.991999999998</v>
      </c>
      <c r="Z55" t="s">
        <v>30</v>
      </c>
      <c r="AF55" t="s">
        <v>38</v>
      </c>
    </row>
    <row r="56" spans="1:32" x14ac:dyDescent="0.2">
      <c r="A56" s="11" t="s">
        <v>39</v>
      </c>
      <c r="B56" s="11"/>
      <c r="C56" s="11">
        <v>44662.46</v>
      </c>
      <c r="D56" s="11"/>
      <c r="E56">
        <f t="shared" si="7"/>
        <v>5178.7789049693574</v>
      </c>
      <c r="F56">
        <f t="shared" si="6"/>
        <v>5179</v>
      </c>
      <c r="G56" s="39">
        <f t="shared" si="9"/>
        <v>-0.80535699999745702</v>
      </c>
      <c r="N56">
        <f>+G56</f>
        <v>-0.80535699999745702</v>
      </c>
      <c r="O56">
        <f t="shared" ca="1" si="10"/>
        <v>-0.66159374416313899</v>
      </c>
      <c r="Q56" s="2">
        <f t="shared" si="8"/>
        <v>29643.96</v>
      </c>
      <c r="Z56" t="s">
        <v>30</v>
      </c>
      <c r="AF56" t="s">
        <v>38</v>
      </c>
    </row>
    <row r="57" spans="1:32" x14ac:dyDescent="0.2">
      <c r="A57" s="11" t="s">
        <v>41</v>
      </c>
      <c r="B57" s="11"/>
      <c r="C57" s="11">
        <v>45077.419000000002</v>
      </c>
      <c r="D57" s="11"/>
      <c r="E57">
        <f t="shared" si="7"/>
        <v>5292.697791649497</v>
      </c>
      <c r="F57" s="56">
        <f t="shared" ref="F57:F67" si="11">ROUND(2*E57,0)/2+0.5</f>
        <v>5293</v>
      </c>
      <c r="G57" s="39">
        <f t="shared" si="9"/>
        <v>-1.1008189999993192</v>
      </c>
      <c r="I57">
        <f t="shared" ref="I57:I66" si="12">+G57</f>
        <v>-1.1008189999993192</v>
      </c>
      <c r="O57">
        <f t="shared" ca="1" si="10"/>
        <v>-0.68813060537398951</v>
      </c>
      <c r="Q57" s="2">
        <f t="shared" si="8"/>
        <v>30058.919000000002</v>
      </c>
      <c r="Z57" t="s">
        <v>30</v>
      </c>
      <c r="AF57" t="s">
        <v>38</v>
      </c>
    </row>
    <row r="58" spans="1:32" x14ac:dyDescent="0.2">
      <c r="A58" s="11" t="s">
        <v>43</v>
      </c>
      <c r="B58" s="11"/>
      <c r="C58" s="11">
        <v>45820.580999999998</v>
      </c>
      <c r="D58" s="11"/>
      <c r="E58">
        <f t="shared" si="7"/>
        <v>5496.7184001023443</v>
      </c>
      <c r="F58" s="56">
        <f t="shared" si="11"/>
        <v>5497</v>
      </c>
      <c r="G58" s="39">
        <f t="shared" si="9"/>
        <v>-1.025751000001037</v>
      </c>
      <c r="I58">
        <f t="shared" si="12"/>
        <v>-1.025751000001037</v>
      </c>
      <c r="O58">
        <f t="shared" ca="1" si="10"/>
        <v>-0.73561762017235388</v>
      </c>
      <c r="Q58" s="2">
        <f t="shared" si="8"/>
        <v>30802.080999999998</v>
      </c>
      <c r="Z58" t="s">
        <v>42</v>
      </c>
      <c r="AF58" t="s">
        <v>38</v>
      </c>
    </row>
    <row r="59" spans="1:32" x14ac:dyDescent="0.2">
      <c r="A59" s="11" t="s">
        <v>44</v>
      </c>
      <c r="B59" s="11"/>
      <c r="C59" s="11">
        <v>48308.567000000003</v>
      </c>
      <c r="D59" s="11"/>
      <c r="E59">
        <f t="shared" si="7"/>
        <v>6179.746350323383</v>
      </c>
      <c r="F59" s="56">
        <f t="shared" si="11"/>
        <v>6180</v>
      </c>
      <c r="G59" s="39">
        <f t="shared" si="9"/>
        <v>-0.9239400000005844</v>
      </c>
      <c r="I59">
        <f t="shared" si="12"/>
        <v>-0.9239400000005844</v>
      </c>
      <c r="O59">
        <f t="shared" ca="1" si="10"/>
        <v>-0.89460600795315171</v>
      </c>
      <c r="Q59" s="2">
        <f t="shared" si="8"/>
        <v>33290.067000000003</v>
      </c>
      <c r="Z59" t="s">
        <v>36</v>
      </c>
      <c r="AA59" t="s">
        <v>33</v>
      </c>
      <c r="AF59" t="s">
        <v>38</v>
      </c>
    </row>
    <row r="60" spans="1:32" x14ac:dyDescent="0.2">
      <c r="A60" s="11" t="s">
        <v>44</v>
      </c>
      <c r="B60" s="11"/>
      <c r="C60" s="11">
        <v>48308.567999999999</v>
      </c>
      <c r="D60" s="11"/>
      <c r="E60">
        <f t="shared" si="7"/>
        <v>6179.7466248538458</v>
      </c>
      <c r="F60" s="56">
        <f t="shared" si="11"/>
        <v>6180</v>
      </c>
      <c r="G60" s="39">
        <f t="shared" si="9"/>
        <v>-0.92294000000401866</v>
      </c>
      <c r="I60">
        <f t="shared" si="12"/>
        <v>-0.92294000000401866</v>
      </c>
      <c r="O60">
        <f t="shared" ca="1" si="10"/>
        <v>-0.89460600795315171</v>
      </c>
      <c r="Q60" s="2">
        <f t="shared" si="8"/>
        <v>33290.067999999999</v>
      </c>
      <c r="Z60" t="s">
        <v>36</v>
      </c>
      <c r="AA60" t="s">
        <v>45</v>
      </c>
      <c r="AF60" t="s">
        <v>38</v>
      </c>
    </row>
    <row r="61" spans="1:32" x14ac:dyDescent="0.2">
      <c r="A61" s="11" t="s">
        <v>44</v>
      </c>
      <c r="B61" s="11"/>
      <c r="C61" s="11">
        <v>48359.5674</v>
      </c>
      <c r="D61" s="11"/>
      <c r="E61">
        <f t="shared" si="7"/>
        <v>6193.7475137834872</v>
      </c>
      <c r="F61" s="56">
        <f t="shared" si="11"/>
        <v>6194</v>
      </c>
      <c r="G61" s="39">
        <f t="shared" si="9"/>
        <v>-0.91970199999923352</v>
      </c>
      <c r="I61">
        <f t="shared" si="12"/>
        <v>-0.91970199999923352</v>
      </c>
      <c r="O61">
        <f t="shared" ca="1" si="10"/>
        <v>-0.89786492073343149</v>
      </c>
      <c r="Q61" s="2">
        <f t="shared" si="8"/>
        <v>33341.0674</v>
      </c>
      <c r="Z61" t="s">
        <v>36</v>
      </c>
      <c r="AA61" t="s">
        <v>33</v>
      </c>
      <c r="AF61" t="s">
        <v>38</v>
      </c>
    </row>
    <row r="62" spans="1:32" x14ac:dyDescent="0.2">
      <c r="A62" s="11" t="s">
        <v>44</v>
      </c>
      <c r="B62" s="11"/>
      <c r="C62" s="11">
        <v>48359.568299999999</v>
      </c>
      <c r="D62" s="11"/>
      <c r="E62">
        <f t="shared" si="7"/>
        <v>6193.7477608609051</v>
      </c>
      <c r="F62" s="56">
        <f t="shared" si="11"/>
        <v>6194</v>
      </c>
      <c r="G62" s="39">
        <f t="shared" si="9"/>
        <v>-0.91880200000014156</v>
      </c>
      <c r="I62">
        <f t="shared" si="12"/>
        <v>-0.91880200000014156</v>
      </c>
      <c r="O62">
        <f t="shared" ca="1" si="10"/>
        <v>-0.89786492073343149</v>
      </c>
      <c r="Q62" s="2">
        <f t="shared" si="8"/>
        <v>33341.068299999999</v>
      </c>
      <c r="Z62" t="s">
        <v>36</v>
      </c>
      <c r="AF62" t="s">
        <v>38</v>
      </c>
    </row>
    <row r="63" spans="1:32" x14ac:dyDescent="0.2">
      <c r="A63" s="11" t="s">
        <v>46</v>
      </c>
      <c r="B63" s="11"/>
      <c r="C63" s="11">
        <v>48727.447999999997</v>
      </c>
      <c r="D63" s="11"/>
      <c r="E63">
        <f t="shared" si="7"/>
        <v>6294.741945482092</v>
      </c>
      <c r="F63" s="56">
        <f t="shared" si="11"/>
        <v>6295</v>
      </c>
      <c r="G63" s="39">
        <f t="shared" si="9"/>
        <v>-0.93998500000452623</v>
      </c>
      <c r="I63">
        <f t="shared" si="12"/>
        <v>-0.93998500000452623</v>
      </c>
      <c r="O63">
        <f t="shared" ca="1" si="10"/>
        <v>-0.92137564864830801</v>
      </c>
      <c r="Q63" s="2">
        <f t="shared" si="8"/>
        <v>33708.947999999997</v>
      </c>
      <c r="Z63" t="s">
        <v>36</v>
      </c>
      <c r="AF63" t="s">
        <v>38</v>
      </c>
    </row>
    <row r="64" spans="1:32" x14ac:dyDescent="0.2">
      <c r="A64" s="11" t="s">
        <v>46</v>
      </c>
      <c r="B64" s="11"/>
      <c r="C64" s="11">
        <v>48727.453000000001</v>
      </c>
      <c r="D64" s="11"/>
      <c r="E64">
        <f t="shared" si="7"/>
        <v>6294.7433181344113</v>
      </c>
      <c r="F64" s="56">
        <f t="shared" si="11"/>
        <v>6295</v>
      </c>
      <c r="G64" s="39">
        <f t="shared" si="9"/>
        <v>-0.93498499999986961</v>
      </c>
      <c r="I64">
        <f t="shared" si="12"/>
        <v>-0.93498499999986961</v>
      </c>
      <c r="O64">
        <f t="shared" ca="1" si="10"/>
        <v>-0.92137564864830801</v>
      </c>
      <c r="Q64" s="2">
        <f t="shared" si="8"/>
        <v>33708.953000000001</v>
      </c>
      <c r="Z64" t="s">
        <v>36</v>
      </c>
      <c r="AF64" t="s">
        <v>38</v>
      </c>
    </row>
    <row r="65" spans="1:32" x14ac:dyDescent="0.2">
      <c r="A65" s="11" t="s">
        <v>47</v>
      </c>
      <c r="B65" s="11"/>
      <c r="C65" s="11">
        <v>49062.550999999999</v>
      </c>
      <c r="D65" s="11"/>
      <c r="E65">
        <f t="shared" si="7"/>
        <v>6386.7379274542263</v>
      </c>
      <c r="F65" s="56">
        <f t="shared" si="11"/>
        <v>6387</v>
      </c>
      <c r="G65" s="39">
        <f t="shared" si="9"/>
        <v>-0.95462100000440842</v>
      </c>
      <c r="I65">
        <f t="shared" si="12"/>
        <v>-0.95462100000440842</v>
      </c>
      <c r="O65">
        <f t="shared" ca="1" si="10"/>
        <v>-0.94279136120443296</v>
      </c>
      <c r="Q65" s="2">
        <f t="shared" si="8"/>
        <v>34044.050999999999</v>
      </c>
      <c r="Z65" t="s">
        <v>36</v>
      </c>
      <c r="AA65" t="s">
        <v>33</v>
      </c>
      <c r="AF65" t="s">
        <v>38</v>
      </c>
    </row>
    <row r="66" spans="1:32" x14ac:dyDescent="0.2">
      <c r="A66" s="11" t="s">
        <v>47</v>
      </c>
      <c r="B66" s="11"/>
      <c r="C66" s="11">
        <v>49062.552000000003</v>
      </c>
      <c r="D66" s="11"/>
      <c r="E66">
        <f t="shared" si="7"/>
        <v>6386.7382019846909</v>
      </c>
      <c r="F66" s="56">
        <f t="shared" si="11"/>
        <v>6387</v>
      </c>
      <c r="G66" s="39">
        <f t="shared" si="9"/>
        <v>-0.95362100000056671</v>
      </c>
      <c r="I66">
        <f t="shared" si="12"/>
        <v>-0.95362100000056671</v>
      </c>
      <c r="O66">
        <f t="shared" ca="1" si="10"/>
        <v>-0.94279136120443296</v>
      </c>
      <c r="Q66" s="2">
        <f t="shared" si="8"/>
        <v>34044.052000000003</v>
      </c>
      <c r="Z66" t="s">
        <v>36</v>
      </c>
      <c r="AA66" t="s">
        <v>45</v>
      </c>
      <c r="AF66" t="s">
        <v>38</v>
      </c>
    </row>
    <row r="67" spans="1:32" x14ac:dyDescent="0.2">
      <c r="A67" s="11" t="s">
        <v>48</v>
      </c>
      <c r="B67" s="11"/>
      <c r="C67" s="11">
        <v>49776.445899999999</v>
      </c>
      <c r="D67" s="11">
        <v>1E-3</v>
      </c>
      <c r="E67">
        <f t="shared" si="7"/>
        <v>6582.7238253733676</v>
      </c>
      <c r="F67" s="56">
        <f t="shared" si="11"/>
        <v>6583</v>
      </c>
      <c r="G67" s="39">
        <f t="shared" si="9"/>
        <v>-1.0059890000047744</v>
      </c>
      <c r="J67">
        <f>+G67</f>
        <v>-1.0059890000047744</v>
      </c>
      <c r="O67">
        <f t="shared" ca="1" si="10"/>
        <v>-0.98841614012835155</v>
      </c>
      <c r="Q67" s="2">
        <f t="shared" si="8"/>
        <v>34757.945899999999</v>
      </c>
      <c r="Z67" t="s">
        <v>36</v>
      </c>
      <c r="AA67" t="s">
        <v>33</v>
      </c>
      <c r="AB67">
        <v>20</v>
      </c>
      <c r="AD67" t="s">
        <v>31</v>
      </c>
      <c r="AF67" t="s">
        <v>33</v>
      </c>
    </row>
    <row r="68" spans="1:32" x14ac:dyDescent="0.2">
      <c r="A68" s="24" t="s">
        <v>49</v>
      </c>
      <c r="B68" s="24"/>
      <c r="C68" s="24">
        <v>49787.374199999998</v>
      </c>
      <c r="D68" s="24"/>
      <c r="E68">
        <f t="shared" si="7"/>
        <v>6585.7239766396524</v>
      </c>
      <c r="F68" s="56">
        <f t="shared" ref="F68:F83" si="13">ROUND(2*E68,0)/2+0.5</f>
        <v>6586</v>
      </c>
      <c r="G68" s="39">
        <f t="shared" si="9"/>
        <v>-1.0054380000001402</v>
      </c>
      <c r="K68">
        <f t="shared" ref="K68:K76" si="14">+G68</f>
        <v>-1.0054380000001402</v>
      </c>
      <c r="O68">
        <f t="shared" ca="1" si="10"/>
        <v>-0.98911447858126866</v>
      </c>
      <c r="Q68" s="2">
        <f t="shared" si="8"/>
        <v>34768.874199999998</v>
      </c>
      <c r="Z68" t="s">
        <v>36</v>
      </c>
      <c r="AF68" t="s">
        <v>38</v>
      </c>
    </row>
    <row r="69" spans="1:32" x14ac:dyDescent="0.2">
      <c r="A69" s="30" t="s">
        <v>53</v>
      </c>
      <c r="B69" s="31"/>
      <c r="C69" s="24">
        <v>53768.484299999996</v>
      </c>
      <c r="D69" s="24">
        <v>5.0000000000000001E-4</v>
      </c>
      <c r="E69">
        <f t="shared" si="7"/>
        <v>7678.6599783724887</v>
      </c>
      <c r="F69" s="56">
        <f t="shared" si="13"/>
        <v>7679</v>
      </c>
      <c r="G69" s="39">
        <f t="shared" si="9"/>
        <v>-1.2385570000042208</v>
      </c>
      <c r="K69">
        <f t="shared" si="14"/>
        <v>-1.2385570000042208</v>
      </c>
      <c r="O69">
        <f t="shared" ca="1" si="10"/>
        <v>-1.2435424549274066</v>
      </c>
      <c r="Q69" s="2">
        <f t="shared" si="8"/>
        <v>38749.984299999996</v>
      </c>
    </row>
    <row r="70" spans="1:32" x14ac:dyDescent="0.2">
      <c r="A70" s="24" t="s">
        <v>59</v>
      </c>
      <c r="B70" s="32"/>
      <c r="C70" s="24">
        <v>54176.417500000003</v>
      </c>
      <c r="D70" s="24">
        <v>2E-3</v>
      </c>
      <c r="E70">
        <f t="shared" ref="E70:E82" si="15">+(C70-C$7)/C$8</f>
        <v>7790.6500689208733</v>
      </c>
      <c r="F70" s="56">
        <f t="shared" si="13"/>
        <v>7791</v>
      </c>
      <c r="G70" s="39">
        <f t="shared" ref="G70:G82" si="16">+C70-(C$7+F70*C$8)</f>
        <v>-1.2746530000003986</v>
      </c>
      <c r="K70">
        <f t="shared" si="14"/>
        <v>-1.2746530000003986</v>
      </c>
      <c r="O70">
        <f t="shared" ref="O70:O82" ca="1" si="17">+C$11+C$12*F70</f>
        <v>-1.2696137571696458</v>
      </c>
      <c r="Q70" s="2">
        <f t="shared" ref="Q70:Q82" si="18">+C70-15018.5</f>
        <v>39157.917500000003</v>
      </c>
    </row>
    <row r="71" spans="1:32" x14ac:dyDescent="0.2">
      <c r="A71" s="33" t="s">
        <v>65</v>
      </c>
      <c r="B71" s="34" t="s">
        <v>61</v>
      </c>
      <c r="C71" s="33">
        <v>54857.544900000001</v>
      </c>
      <c r="D71" s="33">
        <v>5.0000000000000001E-4</v>
      </c>
      <c r="E71">
        <f t="shared" si="15"/>
        <v>7977.6402898712258</v>
      </c>
      <c r="F71" s="56">
        <f t="shared" si="13"/>
        <v>7978</v>
      </c>
      <c r="G71" s="39">
        <f t="shared" si="16"/>
        <v>-1.310274000003119</v>
      </c>
      <c r="K71">
        <f t="shared" si="14"/>
        <v>-1.310274000003119</v>
      </c>
      <c r="O71">
        <f t="shared" ca="1" si="17"/>
        <v>-1.313143520734813</v>
      </c>
      <c r="Q71" s="2">
        <f t="shared" si="18"/>
        <v>39839.044900000001</v>
      </c>
    </row>
    <row r="72" spans="1:32" x14ac:dyDescent="0.2">
      <c r="A72" s="33" t="s">
        <v>65</v>
      </c>
      <c r="B72" s="34" t="s">
        <v>61</v>
      </c>
      <c r="C72" s="33">
        <v>54908.538200000003</v>
      </c>
      <c r="D72" s="33">
        <v>1.6000000000000001E-3</v>
      </c>
      <c r="E72">
        <f t="shared" si="15"/>
        <v>7991.6395041650394</v>
      </c>
      <c r="F72" s="56">
        <f t="shared" si="13"/>
        <v>7992</v>
      </c>
      <c r="G72" s="39">
        <f t="shared" si="16"/>
        <v>-1.313136000004306</v>
      </c>
      <c r="K72">
        <f t="shared" si="14"/>
        <v>-1.313136000004306</v>
      </c>
      <c r="O72">
        <f t="shared" ca="1" si="17"/>
        <v>-1.3164024335150928</v>
      </c>
      <c r="Q72" s="2">
        <f t="shared" si="18"/>
        <v>39890.038200000003</v>
      </c>
    </row>
    <row r="73" spans="1:32" x14ac:dyDescent="0.2">
      <c r="A73" s="33" t="s">
        <v>65</v>
      </c>
      <c r="B73" s="34" t="s">
        <v>61</v>
      </c>
      <c r="C73" s="33">
        <v>54910.375099999997</v>
      </c>
      <c r="D73" s="33">
        <v>2.3999999999999998E-3</v>
      </c>
      <c r="E73">
        <f t="shared" si="15"/>
        <v>7992.1437891737796</v>
      </c>
      <c r="F73" s="56">
        <f t="shared" si="13"/>
        <v>7992.5</v>
      </c>
      <c r="G73" s="39">
        <f t="shared" si="16"/>
        <v>-1.2975275000062538</v>
      </c>
      <c r="K73">
        <f t="shared" si="14"/>
        <v>-1.2975275000062538</v>
      </c>
      <c r="O73">
        <f t="shared" ca="1" si="17"/>
        <v>-1.3165188232572458</v>
      </c>
      <c r="Q73" s="2">
        <f t="shared" si="18"/>
        <v>39891.875099999997</v>
      </c>
    </row>
    <row r="74" spans="1:32" x14ac:dyDescent="0.2">
      <c r="A74" s="33" t="s">
        <v>60</v>
      </c>
      <c r="B74" s="34" t="s">
        <v>61</v>
      </c>
      <c r="C74" s="33">
        <v>55283.692199999998</v>
      </c>
      <c r="D74" s="33">
        <v>8.0000000000000004E-4</v>
      </c>
      <c r="E74" s="35">
        <f t="shared" si="15"/>
        <v>8094.6307057382073</v>
      </c>
      <c r="F74" s="56">
        <f t="shared" si="13"/>
        <v>8095</v>
      </c>
      <c r="G74" s="39">
        <f t="shared" si="16"/>
        <v>-1.3451850000055856</v>
      </c>
      <c r="K74">
        <f t="shared" si="14"/>
        <v>-1.3451850000055856</v>
      </c>
      <c r="O74">
        <f t="shared" ca="1" si="17"/>
        <v>-1.3403787203985806</v>
      </c>
      <c r="Q74" s="2">
        <f t="shared" si="18"/>
        <v>40265.192199999998</v>
      </c>
    </row>
    <row r="75" spans="1:32" x14ac:dyDescent="0.2">
      <c r="A75" s="33" t="s">
        <v>66</v>
      </c>
      <c r="B75" s="34" t="s">
        <v>61</v>
      </c>
      <c r="C75" s="33">
        <v>55647.921900000001</v>
      </c>
      <c r="D75" s="33">
        <v>8.0000000000000004E-4</v>
      </c>
      <c r="E75" s="35">
        <f t="shared" si="15"/>
        <v>8194.6228541669461</v>
      </c>
      <c r="F75" s="56">
        <f t="shared" si="13"/>
        <v>8195</v>
      </c>
      <c r="G75" s="39">
        <f t="shared" si="16"/>
        <v>-1.3737850000034086</v>
      </c>
      <c r="K75">
        <f t="shared" si="14"/>
        <v>-1.3737850000034086</v>
      </c>
      <c r="O75">
        <f t="shared" ca="1" si="17"/>
        <v>-1.3636566688291514</v>
      </c>
      <c r="Q75" s="2">
        <f t="shared" si="18"/>
        <v>40629.421900000001</v>
      </c>
    </row>
    <row r="76" spans="1:32" x14ac:dyDescent="0.2">
      <c r="A76" s="33" t="s">
        <v>67</v>
      </c>
      <c r="B76" s="34" t="s">
        <v>61</v>
      </c>
      <c r="C76" s="33">
        <v>55662.488499999999</v>
      </c>
      <c r="D76" s="33">
        <v>7.9000000000000008E-3</v>
      </c>
      <c r="E76" s="35">
        <f t="shared" si="15"/>
        <v>8198.6218296192565</v>
      </c>
      <c r="F76" s="56">
        <f t="shared" si="13"/>
        <v>8199</v>
      </c>
      <c r="G76" s="39">
        <f t="shared" si="16"/>
        <v>-1.3775170000080834</v>
      </c>
      <c r="K76">
        <f t="shared" si="14"/>
        <v>-1.3775170000080834</v>
      </c>
      <c r="O76">
        <f t="shared" ca="1" si="17"/>
        <v>-1.3645877867663743</v>
      </c>
      <c r="Q76" s="2">
        <f t="shared" si="18"/>
        <v>40643.988499999999</v>
      </c>
    </row>
    <row r="77" spans="1:32" x14ac:dyDescent="0.2">
      <c r="A77" s="37" t="s">
        <v>69</v>
      </c>
      <c r="B77" s="36" t="s">
        <v>61</v>
      </c>
      <c r="C77" s="24">
        <v>55997.597999999998</v>
      </c>
      <c r="D77" s="24">
        <v>0.01</v>
      </c>
      <c r="E77" s="35">
        <f t="shared" si="15"/>
        <v>8290.6195960394034</v>
      </c>
      <c r="F77" s="56">
        <f t="shared" si="13"/>
        <v>8291</v>
      </c>
      <c r="G77" s="39">
        <f t="shared" si="16"/>
        <v>-1.3856530000048224</v>
      </c>
      <c r="N77">
        <f>+G77</f>
        <v>-1.3856530000048224</v>
      </c>
      <c r="O77">
        <f t="shared" ca="1" si="17"/>
        <v>-1.3860034993224992</v>
      </c>
      <c r="Q77" s="2">
        <f t="shared" si="18"/>
        <v>40979.097999999998</v>
      </c>
    </row>
    <row r="78" spans="1:32" x14ac:dyDescent="0.2">
      <c r="A78" s="37" t="s">
        <v>70</v>
      </c>
      <c r="B78" s="36" t="s">
        <v>61</v>
      </c>
      <c r="C78" s="24">
        <v>56008.522100000002</v>
      </c>
      <c r="D78" s="24">
        <v>5.5999999999999999E-3</v>
      </c>
      <c r="E78" s="35">
        <f t="shared" si="15"/>
        <v>8293.6185942777411</v>
      </c>
      <c r="F78" s="56">
        <f t="shared" si="13"/>
        <v>8294</v>
      </c>
      <c r="G78" s="39">
        <f t="shared" si="16"/>
        <v>-1.3893019999959506</v>
      </c>
      <c r="K78">
        <f>+G78</f>
        <v>-1.3893019999959506</v>
      </c>
      <c r="O78">
        <f t="shared" ca="1" si="17"/>
        <v>-1.3867018377754163</v>
      </c>
      <c r="Q78" s="2">
        <f t="shared" si="18"/>
        <v>40990.022100000002</v>
      </c>
    </row>
    <row r="79" spans="1:32" x14ac:dyDescent="0.2">
      <c r="A79" s="24" t="s">
        <v>68</v>
      </c>
      <c r="B79" s="36" t="s">
        <v>61</v>
      </c>
      <c r="C79" s="24">
        <v>56015.803800000002</v>
      </c>
      <c r="D79" s="24">
        <v>4.0000000000000002E-4</v>
      </c>
      <c r="E79" s="35">
        <f t="shared" si="15"/>
        <v>8295.6176427551545</v>
      </c>
      <c r="F79" s="56">
        <f t="shared" si="13"/>
        <v>8296</v>
      </c>
      <c r="G79" s="39">
        <f t="shared" si="16"/>
        <v>-1.3927679999978864</v>
      </c>
      <c r="K79">
        <f>+G79</f>
        <v>-1.3927679999978864</v>
      </c>
      <c r="O79">
        <f t="shared" ca="1" si="17"/>
        <v>-1.3871673967440279</v>
      </c>
      <c r="Q79" s="2">
        <f t="shared" si="18"/>
        <v>40997.303800000002</v>
      </c>
    </row>
    <row r="80" spans="1:32" x14ac:dyDescent="0.2">
      <c r="A80" s="57" t="s">
        <v>71</v>
      </c>
      <c r="B80" s="58" t="s">
        <v>61</v>
      </c>
      <c r="C80" s="59">
        <v>57119.436000000002</v>
      </c>
      <c r="D80" s="59">
        <v>0.01</v>
      </c>
      <c r="E80" s="35">
        <f t="shared" si="15"/>
        <v>8598.5983023585177</v>
      </c>
      <c r="F80" s="56">
        <f t="shared" si="13"/>
        <v>8599</v>
      </c>
      <c r="G80" s="39">
        <f t="shared" si="16"/>
        <v>-1.4632169999968028</v>
      </c>
      <c r="I80">
        <f>+G80</f>
        <v>-1.4632169999968028</v>
      </c>
      <c r="O80">
        <f t="shared" ca="1" si="17"/>
        <v>-1.457699580488657</v>
      </c>
      <c r="Q80" s="2">
        <f t="shared" si="18"/>
        <v>42100.936000000002</v>
      </c>
    </row>
    <row r="81" spans="1:17" x14ac:dyDescent="0.2">
      <c r="A81" s="60" t="s">
        <v>1</v>
      </c>
      <c r="B81" s="61" t="s">
        <v>61</v>
      </c>
      <c r="C81" s="62">
        <v>57119.439100000003</v>
      </c>
      <c r="D81" s="62">
        <v>6.1000000000000004E-3</v>
      </c>
      <c r="E81" s="35">
        <f t="shared" si="15"/>
        <v>8598.5991534029563</v>
      </c>
      <c r="F81" s="56">
        <f t="shared" si="13"/>
        <v>8599</v>
      </c>
      <c r="G81" s="39">
        <f t="shared" si="16"/>
        <v>-1.4601169999950798</v>
      </c>
      <c r="K81">
        <f>+G81</f>
        <v>-1.4601169999950798</v>
      </c>
      <c r="O81">
        <f t="shared" ca="1" si="17"/>
        <v>-1.457699580488657</v>
      </c>
      <c r="Q81" s="2">
        <f t="shared" si="18"/>
        <v>42100.939100000003</v>
      </c>
    </row>
    <row r="82" spans="1:17" x14ac:dyDescent="0.2">
      <c r="A82" s="60" t="s">
        <v>1</v>
      </c>
      <c r="B82" s="61" t="s">
        <v>61</v>
      </c>
      <c r="C82" s="62">
        <v>57465.483699999997</v>
      </c>
      <c r="D82" s="62">
        <v>2.1499999999999998E-2</v>
      </c>
      <c r="E82" s="35">
        <f t="shared" si="15"/>
        <v>8693.5989378965405</v>
      </c>
      <c r="F82" s="56">
        <f t="shared" si="13"/>
        <v>8694</v>
      </c>
      <c r="G82" s="39">
        <f t="shared" si="16"/>
        <v>-1.4609020000061719</v>
      </c>
      <c r="K82">
        <f>+G82</f>
        <v>-1.4609020000061719</v>
      </c>
      <c r="O82">
        <f t="shared" ca="1" si="17"/>
        <v>-1.4798136314976991</v>
      </c>
      <c r="Q82" s="2">
        <f t="shared" si="18"/>
        <v>42446.983699999997</v>
      </c>
    </row>
    <row r="83" spans="1:17" x14ac:dyDescent="0.2">
      <c r="A83" s="63" t="s">
        <v>0</v>
      </c>
      <c r="B83" s="64" t="s">
        <v>61</v>
      </c>
      <c r="C83" s="64">
        <v>57842.447699999997</v>
      </c>
      <c r="D83" s="64">
        <v>0.01</v>
      </c>
      <c r="E83" s="35">
        <f>+(C83-C$7)/C$8</f>
        <v>8797.0870396089795</v>
      </c>
      <c r="F83" s="56">
        <f t="shared" si="13"/>
        <v>8797.5</v>
      </c>
      <c r="G83" s="39">
        <f>+C83-(C$7+F83*C$8)</f>
        <v>-1.5042425000065123</v>
      </c>
      <c r="K83">
        <f>+G83</f>
        <v>-1.5042425000065123</v>
      </c>
      <c r="O83">
        <f ca="1">+C$11+C$12*F83</f>
        <v>-1.5039063081233399</v>
      </c>
      <c r="Q83" s="2">
        <f>+C83-15018.5</f>
        <v>42823.947699999997</v>
      </c>
    </row>
    <row r="84" spans="1:17" x14ac:dyDescent="0.2">
      <c r="B84" s="14"/>
    </row>
    <row r="85" spans="1:17" x14ac:dyDescent="0.2">
      <c r="B85" s="14"/>
    </row>
    <row r="86" spans="1:17" x14ac:dyDescent="0.2">
      <c r="B86" s="14"/>
    </row>
    <row r="87" spans="1:17" x14ac:dyDescent="0.2">
      <c r="B87" s="14"/>
    </row>
    <row r="88" spans="1:17" x14ac:dyDescent="0.2">
      <c r="B88" s="14"/>
    </row>
    <row r="89" spans="1:17" x14ac:dyDescent="0.2">
      <c r="B89" s="14"/>
    </row>
    <row r="90" spans="1:17" x14ac:dyDescent="0.2">
      <c r="B90" s="14"/>
    </row>
    <row r="91" spans="1:17" x14ac:dyDescent="0.2">
      <c r="B91" s="14"/>
    </row>
    <row r="92" spans="1:17" x14ac:dyDescent="0.2">
      <c r="B92" s="14"/>
    </row>
    <row r="93" spans="1:17" x14ac:dyDescent="0.2">
      <c r="B93" s="14"/>
    </row>
    <row r="94" spans="1:17" x14ac:dyDescent="0.2">
      <c r="B94" s="14"/>
    </row>
    <row r="95" spans="1:17" x14ac:dyDescent="0.2">
      <c r="B95" s="14"/>
    </row>
    <row r="96" spans="1:17" x14ac:dyDescent="0.2">
      <c r="B96" s="14"/>
    </row>
    <row r="97" spans="2:2" x14ac:dyDescent="0.2">
      <c r="B97" s="14"/>
    </row>
    <row r="98" spans="2:2" x14ac:dyDescent="0.2">
      <c r="B98" s="14"/>
    </row>
  </sheetData>
  <phoneticPr fontId="8" type="noConversion"/>
  <hyperlinks>
    <hyperlink ref="H1361" r:id="rId1" display="http://vsolj.cetus-net.org/bulletin.html"/>
    <hyperlink ref="H64859" r:id="rId2" display="http://vsolj.cetus-net.org/bulletin.html"/>
    <hyperlink ref="H64852" r:id="rId3" display="https://www.aavso.org/ejaavso"/>
    <hyperlink ref="AP1003" r:id="rId4" display="http://cdsbib.u-strasbg.fr/cgi-bin/cdsbib?1990RMxAA..21..381G"/>
    <hyperlink ref="AP1007" r:id="rId5" display="http://cdsbib.u-strasbg.fr/cgi-bin/cdsbib?1990RMxAA..21..381G"/>
    <hyperlink ref="AP1006" r:id="rId6" display="http://cdsbib.u-strasbg.fr/cgi-bin/cdsbib?1990RMxAA..21..381G"/>
    <hyperlink ref="AP987" r:id="rId7" display="http://cdsbib.u-strasbg.fr/cgi-bin/cdsbib?1990RMxAA..21..381G"/>
    <hyperlink ref="I64859" r:id="rId8" display="http://vsolj.cetus-net.org/bulletin.html"/>
    <hyperlink ref="AQ1143" r:id="rId9" display="http://cdsbib.u-strasbg.fr/cgi-bin/cdsbib?1990RMxAA..21..381G"/>
    <hyperlink ref="AQ55909" r:id="rId10" display="http://cdsbib.u-strasbg.fr/cgi-bin/cdsbib?1990RMxAA..21..381G"/>
    <hyperlink ref="AQ1144" r:id="rId11" display="http://cdsbib.u-strasbg.fr/cgi-bin/cdsbib?1990RMxAA..21..381G"/>
    <hyperlink ref="H64856" r:id="rId12" display="https://www.aavso.org/ejaavso"/>
    <hyperlink ref="H2029" r:id="rId13" display="http://vsolj.cetus-net.org/bulletin.html"/>
    <hyperlink ref="AP3273" r:id="rId14" display="http://cdsbib.u-strasbg.fr/cgi-bin/cdsbib?1990RMxAA..21..381G"/>
    <hyperlink ref="AP3276" r:id="rId15" display="http://cdsbib.u-strasbg.fr/cgi-bin/cdsbib?1990RMxAA..21..381G"/>
    <hyperlink ref="AP3274" r:id="rId16" display="http://cdsbib.u-strasbg.fr/cgi-bin/cdsbib?1990RMxAA..21..381G"/>
    <hyperlink ref="AP3258" r:id="rId17" display="http://cdsbib.u-strasbg.fr/cgi-bin/cdsbib?1990RMxAA..21..381G"/>
    <hyperlink ref="I2029" r:id="rId18" display="http://vsolj.cetus-net.org/bulletin.html"/>
    <hyperlink ref="AQ3487" r:id="rId19" display="http://cdsbib.u-strasbg.fr/cgi-bin/cdsbib?1990RMxAA..21..381G"/>
    <hyperlink ref="AQ188" r:id="rId20" display="http://cdsbib.u-strasbg.fr/cgi-bin/cdsbib?1990RMxAA..21..381G"/>
    <hyperlink ref="AQ3491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6"/>
  <sheetViews>
    <sheetView topLeftCell="A21" workbookViewId="0">
      <selection activeCell="A40" sqref="A40:D68"/>
    </sheetView>
  </sheetViews>
  <sheetFormatPr defaultRowHeight="12.75" x14ac:dyDescent="0.2"/>
  <cols>
    <col min="1" max="1" width="19.7109375" style="39" customWidth="1"/>
    <col min="2" max="2" width="4.42578125" style="10" customWidth="1"/>
    <col min="3" max="3" width="12.7109375" style="39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39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72</v>
      </c>
      <c r="I1" s="40" t="s">
        <v>73</v>
      </c>
      <c r="J1" s="41" t="s">
        <v>74</v>
      </c>
    </row>
    <row r="2" spans="1:16" x14ac:dyDescent="0.2">
      <c r="I2" s="42" t="s">
        <v>75</v>
      </c>
      <c r="J2" s="43" t="s">
        <v>76</v>
      </c>
    </row>
    <row r="3" spans="1:16" x14ac:dyDescent="0.2">
      <c r="A3" s="44" t="s">
        <v>77</v>
      </c>
      <c r="I3" s="42" t="s">
        <v>78</v>
      </c>
      <c r="J3" s="43" t="s">
        <v>42</v>
      </c>
    </row>
    <row r="4" spans="1:16" x14ac:dyDescent="0.2">
      <c r="I4" s="42" t="s">
        <v>79</v>
      </c>
      <c r="J4" s="43" t="s">
        <v>42</v>
      </c>
    </row>
    <row r="5" spans="1:16" ht="13.5" thickBot="1" x14ac:dyDescent="0.25">
      <c r="I5" s="45" t="s">
        <v>45</v>
      </c>
      <c r="J5" s="46" t="s">
        <v>80</v>
      </c>
    </row>
    <row r="10" spans="1:16" ht="13.5" thickBot="1" x14ac:dyDescent="0.25"/>
    <row r="11" spans="1:16" ht="12.75" customHeight="1" thickBot="1" x14ac:dyDescent="0.25">
      <c r="A11" s="39" t="str">
        <f t="shared" ref="A11:A42" si="0">P11</f>
        <v> BBS 2 </v>
      </c>
      <c r="B11" s="14" t="str">
        <f t="shared" ref="B11:B42" si="1">IF(H11=INT(H11),"I","II")</f>
        <v>I</v>
      </c>
      <c r="C11" s="39">
        <f t="shared" ref="C11:C42" si="2">1*G11</f>
        <v>41391.374000000003</v>
      </c>
      <c r="D11" s="10" t="str">
        <f t="shared" ref="D11:D42" si="3">VLOOKUP(F11,I$1:J$5,2,FALSE)</f>
        <v>vis</v>
      </c>
      <c r="E11" s="47">
        <f>VLOOKUP(C11,Active!C$21:E$973,3,FALSE)</f>
        <v>4280.7661486368333</v>
      </c>
      <c r="F11" s="14" t="s">
        <v>45</v>
      </c>
      <c r="G11" s="10" t="str">
        <f t="shared" ref="G11:G42" si="4">MID(I11,3,LEN(I11)-3)</f>
        <v>41391.374</v>
      </c>
      <c r="H11" s="39">
        <f t="shared" ref="H11:H42" si="5">1*K11</f>
        <v>4281</v>
      </c>
      <c r="I11" s="48" t="s">
        <v>175</v>
      </c>
      <c r="J11" s="49" t="s">
        <v>176</v>
      </c>
      <c r="K11" s="48">
        <v>4281</v>
      </c>
      <c r="L11" s="48" t="s">
        <v>177</v>
      </c>
      <c r="M11" s="49" t="s">
        <v>178</v>
      </c>
      <c r="N11" s="49"/>
      <c r="O11" s="50" t="s">
        <v>179</v>
      </c>
      <c r="P11" s="50" t="s">
        <v>180</v>
      </c>
    </row>
    <row r="12" spans="1:16" ht="12.75" customHeight="1" thickBot="1" x14ac:dyDescent="0.25">
      <c r="A12" s="39" t="str">
        <f t="shared" si="0"/>
        <v> BBS 3 </v>
      </c>
      <c r="B12" s="14" t="str">
        <f t="shared" si="1"/>
        <v>I</v>
      </c>
      <c r="C12" s="39">
        <f t="shared" si="2"/>
        <v>41482.470999999998</v>
      </c>
      <c r="D12" s="10" t="str">
        <f t="shared" si="3"/>
        <v>vis</v>
      </c>
      <c r="E12" s="47">
        <f>VLOOKUP(C12,Active!C$21:E$973,3,FALSE)</f>
        <v>4305.7750502871168</v>
      </c>
      <c r="F12" s="14" t="s">
        <v>45</v>
      </c>
      <c r="G12" s="10" t="str">
        <f t="shared" si="4"/>
        <v>41482.471</v>
      </c>
      <c r="H12" s="39">
        <f t="shared" si="5"/>
        <v>4306</v>
      </c>
      <c r="I12" s="48" t="s">
        <v>181</v>
      </c>
      <c r="J12" s="49" t="s">
        <v>182</v>
      </c>
      <c r="K12" s="48">
        <v>4306</v>
      </c>
      <c r="L12" s="48" t="s">
        <v>183</v>
      </c>
      <c r="M12" s="49" t="s">
        <v>178</v>
      </c>
      <c r="N12" s="49"/>
      <c r="O12" s="50" t="s">
        <v>184</v>
      </c>
      <c r="P12" s="50" t="s">
        <v>185</v>
      </c>
    </row>
    <row r="13" spans="1:16" ht="12.75" customHeight="1" thickBot="1" x14ac:dyDescent="0.25">
      <c r="A13" s="39" t="str">
        <f t="shared" si="0"/>
        <v> AA 30.404 </v>
      </c>
      <c r="B13" s="14" t="str">
        <f t="shared" si="1"/>
        <v>I</v>
      </c>
      <c r="C13" s="39">
        <f t="shared" si="2"/>
        <v>41744.930999999997</v>
      </c>
      <c r="D13" s="10" t="str">
        <f t="shared" si="3"/>
        <v>vis</v>
      </c>
      <c r="E13" s="47">
        <f>VLOOKUP(C13,Active!C$21:E$973,3,FALSE)</f>
        <v>4377.8283157858023</v>
      </c>
      <c r="F13" s="14" t="s">
        <v>45</v>
      </c>
      <c r="G13" s="10" t="str">
        <f t="shared" si="4"/>
        <v>41744.931</v>
      </c>
      <c r="H13" s="39">
        <f t="shared" si="5"/>
        <v>4378</v>
      </c>
      <c r="I13" s="48" t="s">
        <v>186</v>
      </c>
      <c r="J13" s="49" t="s">
        <v>187</v>
      </c>
      <c r="K13" s="48">
        <v>4378</v>
      </c>
      <c r="L13" s="48" t="s">
        <v>188</v>
      </c>
      <c r="M13" s="49" t="s">
        <v>189</v>
      </c>
      <c r="N13" s="49" t="s">
        <v>190</v>
      </c>
      <c r="O13" s="50" t="s">
        <v>191</v>
      </c>
      <c r="P13" s="50" t="s">
        <v>192</v>
      </c>
    </row>
    <row r="14" spans="1:16" ht="12.75" customHeight="1" thickBot="1" x14ac:dyDescent="0.25">
      <c r="A14" s="39" t="str">
        <f t="shared" si="0"/>
        <v> MVS 10.38 </v>
      </c>
      <c r="B14" s="14" t="str">
        <f t="shared" si="1"/>
        <v>I</v>
      </c>
      <c r="C14" s="39">
        <f t="shared" si="2"/>
        <v>43624.392999999996</v>
      </c>
      <c r="D14" s="10" t="str">
        <f t="shared" si="3"/>
        <v>vis</v>
      </c>
      <c r="E14" s="47">
        <f>VLOOKUP(C14,Active!C$21:E$973,3,FALSE)</f>
        <v>4893.7978901235729</v>
      </c>
      <c r="F14" s="14" t="s">
        <v>45</v>
      </c>
      <c r="G14" s="10" t="str">
        <f t="shared" si="4"/>
        <v>43624.393</v>
      </c>
      <c r="H14" s="39">
        <f t="shared" si="5"/>
        <v>4894</v>
      </c>
      <c r="I14" s="48" t="s">
        <v>193</v>
      </c>
      <c r="J14" s="49" t="s">
        <v>194</v>
      </c>
      <c r="K14" s="48">
        <v>4894</v>
      </c>
      <c r="L14" s="48" t="s">
        <v>195</v>
      </c>
      <c r="M14" s="49" t="s">
        <v>86</v>
      </c>
      <c r="N14" s="49"/>
      <c r="O14" s="50" t="s">
        <v>138</v>
      </c>
      <c r="P14" s="50" t="s">
        <v>139</v>
      </c>
    </row>
    <row r="15" spans="1:16" ht="12.75" customHeight="1" thickBot="1" x14ac:dyDescent="0.25">
      <c r="A15" s="39" t="str">
        <f t="shared" si="0"/>
        <v> MVS 10.38 </v>
      </c>
      <c r="B15" s="14" t="str">
        <f t="shared" si="1"/>
        <v>I</v>
      </c>
      <c r="C15" s="39">
        <f t="shared" si="2"/>
        <v>43930.491999999998</v>
      </c>
      <c r="D15" s="10" t="str">
        <f t="shared" si="3"/>
        <v>vis</v>
      </c>
      <c r="E15" s="47">
        <f>VLOOKUP(C15,Active!C$21:E$973,3,FALSE)</f>
        <v>4977.8313905269961</v>
      </c>
      <c r="F15" s="14" t="s">
        <v>45</v>
      </c>
      <c r="G15" s="10" t="str">
        <f t="shared" si="4"/>
        <v>43930.492</v>
      </c>
      <c r="H15" s="39">
        <f t="shared" si="5"/>
        <v>4978</v>
      </c>
      <c r="I15" s="48" t="s">
        <v>196</v>
      </c>
      <c r="J15" s="49" t="s">
        <v>197</v>
      </c>
      <c r="K15" s="48">
        <v>4978</v>
      </c>
      <c r="L15" s="48" t="s">
        <v>198</v>
      </c>
      <c r="M15" s="49" t="s">
        <v>86</v>
      </c>
      <c r="N15" s="49"/>
      <c r="O15" s="50" t="s">
        <v>138</v>
      </c>
      <c r="P15" s="50" t="s">
        <v>139</v>
      </c>
    </row>
    <row r="16" spans="1:16" ht="12.75" customHeight="1" thickBot="1" x14ac:dyDescent="0.25">
      <c r="A16" s="39" t="str">
        <f t="shared" si="0"/>
        <v> MVS 10.38 </v>
      </c>
      <c r="B16" s="14" t="str">
        <f t="shared" si="1"/>
        <v>I</v>
      </c>
      <c r="C16" s="39">
        <f t="shared" si="2"/>
        <v>44662.46</v>
      </c>
      <c r="D16" s="10" t="str">
        <f t="shared" si="3"/>
        <v>vis</v>
      </c>
      <c r="E16" s="47">
        <f>VLOOKUP(C16,Active!C$21:E$973,3,FALSE)</f>
        <v>5178.7789049693574</v>
      </c>
      <c r="F16" s="14" t="s">
        <v>45</v>
      </c>
      <c r="G16" s="10" t="str">
        <f t="shared" si="4"/>
        <v>44662.460</v>
      </c>
      <c r="H16" s="39">
        <f t="shared" si="5"/>
        <v>5179</v>
      </c>
      <c r="I16" s="48" t="s">
        <v>199</v>
      </c>
      <c r="J16" s="49" t="s">
        <v>200</v>
      </c>
      <c r="K16" s="48">
        <v>5179</v>
      </c>
      <c r="L16" s="48" t="s">
        <v>201</v>
      </c>
      <c r="M16" s="49" t="s">
        <v>86</v>
      </c>
      <c r="N16" s="49"/>
      <c r="O16" s="50" t="s">
        <v>138</v>
      </c>
      <c r="P16" s="50" t="s">
        <v>139</v>
      </c>
    </row>
    <row r="17" spans="1:16" ht="12.75" customHeight="1" thickBot="1" x14ac:dyDescent="0.25">
      <c r="A17" s="39" t="str">
        <f t="shared" si="0"/>
        <v>BAVM 34 </v>
      </c>
      <c r="B17" s="14" t="str">
        <f t="shared" si="1"/>
        <v>I</v>
      </c>
      <c r="C17" s="39">
        <f t="shared" si="2"/>
        <v>45077.419000000002</v>
      </c>
      <c r="D17" s="10" t="str">
        <f t="shared" si="3"/>
        <v>vis</v>
      </c>
      <c r="E17" s="47">
        <f>VLOOKUP(C17,Active!C$21:E$973,3,FALSE)</f>
        <v>5292.697791649497</v>
      </c>
      <c r="F17" s="14" t="s">
        <v>45</v>
      </c>
      <c r="G17" s="10" t="str">
        <f t="shared" si="4"/>
        <v>45077.419</v>
      </c>
      <c r="H17" s="39">
        <f t="shared" si="5"/>
        <v>5293</v>
      </c>
      <c r="I17" s="48" t="s">
        <v>202</v>
      </c>
      <c r="J17" s="49" t="s">
        <v>203</v>
      </c>
      <c r="K17" s="48">
        <v>5293</v>
      </c>
      <c r="L17" s="48" t="s">
        <v>204</v>
      </c>
      <c r="M17" s="49" t="s">
        <v>178</v>
      </c>
      <c r="N17" s="49"/>
      <c r="O17" s="50" t="s">
        <v>205</v>
      </c>
      <c r="P17" s="51" t="s">
        <v>206</v>
      </c>
    </row>
    <row r="18" spans="1:16" ht="12.75" customHeight="1" thickBot="1" x14ac:dyDescent="0.25">
      <c r="A18" s="39" t="str">
        <f t="shared" si="0"/>
        <v>BAVM 39 </v>
      </c>
      <c r="B18" s="14" t="str">
        <f t="shared" si="1"/>
        <v>I</v>
      </c>
      <c r="C18" s="39">
        <f t="shared" si="2"/>
        <v>45820.580999999998</v>
      </c>
      <c r="D18" s="10" t="str">
        <f t="shared" si="3"/>
        <v>vis</v>
      </c>
      <c r="E18" s="47">
        <f>VLOOKUP(C18,Active!C$21:E$973,3,FALSE)</f>
        <v>5496.7184001023443</v>
      </c>
      <c r="F18" s="14" t="s">
        <v>45</v>
      </c>
      <c r="G18" s="10" t="str">
        <f t="shared" si="4"/>
        <v>45820.581</v>
      </c>
      <c r="H18" s="39">
        <f t="shared" si="5"/>
        <v>5497</v>
      </c>
      <c r="I18" s="48" t="s">
        <v>207</v>
      </c>
      <c r="J18" s="49" t="s">
        <v>208</v>
      </c>
      <c r="K18" s="48">
        <v>5497</v>
      </c>
      <c r="L18" s="48" t="s">
        <v>209</v>
      </c>
      <c r="M18" s="49" t="s">
        <v>82</v>
      </c>
      <c r="N18" s="49"/>
      <c r="O18" s="50" t="s">
        <v>210</v>
      </c>
      <c r="P18" s="51" t="s">
        <v>211</v>
      </c>
    </row>
    <row r="19" spans="1:16" ht="12.75" customHeight="1" thickBot="1" x14ac:dyDescent="0.25">
      <c r="A19" s="39" t="str">
        <f t="shared" si="0"/>
        <v>BAVM 59 </v>
      </c>
      <c r="B19" s="14" t="str">
        <f t="shared" si="1"/>
        <v>I</v>
      </c>
      <c r="C19" s="39">
        <f t="shared" si="2"/>
        <v>48308.567999999999</v>
      </c>
      <c r="D19" s="10" t="str">
        <f t="shared" si="3"/>
        <v>vis</v>
      </c>
      <c r="E19" s="47">
        <f>VLOOKUP(C19,Active!C$21:E$973,3,FALSE)</f>
        <v>6179.7466248538458</v>
      </c>
      <c r="F19" s="14" t="s">
        <v>45</v>
      </c>
      <c r="G19" s="10" t="str">
        <f t="shared" si="4"/>
        <v>48308.568</v>
      </c>
      <c r="H19" s="39">
        <f t="shared" si="5"/>
        <v>6180</v>
      </c>
      <c r="I19" s="48" t="s">
        <v>212</v>
      </c>
      <c r="J19" s="49" t="s">
        <v>213</v>
      </c>
      <c r="K19" s="48">
        <v>6180</v>
      </c>
      <c r="L19" s="48" t="s">
        <v>214</v>
      </c>
      <c r="M19" s="49" t="s">
        <v>189</v>
      </c>
      <c r="N19" s="49" t="s">
        <v>215</v>
      </c>
      <c r="O19" s="50" t="s">
        <v>216</v>
      </c>
      <c r="P19" s="51" t="s">
        <v>217</v>
      </c>
    </row>
    <row r="20" spans="1:16" ht="12.75" customHeight="1" thickBot="1" x14ac:dyDescent="0.25">
      <c r="A20" s="39" t="str">
        <f t="shared" si="0"/>
        <v>BAVM 59 </v>
      </c>
      <c r="B20" s="14" t="str">
        <f t="shared" si="1"/>
        <v>I</v>
      </c>
      <c r="C20" s="39">
        <f t="shared" si="2"/>
        <v>48359.5674</v>
      </c>
      <c r="D20" s="10" t="str">
        <f t="shared" si="3"/>
        <v>vis</v>
      </c>
      <c r="E20" s="47">
        <f>VLOOKUP(C20,Active!C$21:E$973,3,FALSE)</f>
        <v>6193.7475137834872</v>
      </c>
      <c r="F20" s="14" t="s">
        <v>45</v>
      </c>
      <c r="G20" s="10" t="str">
        <f t="shared" si="4"/>
        <v>48359.5674</v>
      </c>
      <c r="H20" s="39">
        <f t="shared" si="5"/>
        <v>6194</v>
      </c>
      <c r="I20" s="48" t="s">
        <v>218</v>
      </c>
      <c r="J20" s="49" t="s">
        <v>219</v>
      </c>
      <c r="K20" s="48">
        <v>6194</v>
      </c>
      <c r="L20" s="48" t="s">
        <v>220</v>
      </c>
      <c r="M20" s="49" t="s">
        <v>189</v>
      </c>
      <c r="N20" s="49" t="s">
        <v>33</v>
      </c>
      <c r="O20" s="50" t="s">
        <v>216</v>
      </c>
      <c r="P20" s="51" t="s">
        <v>217</v>
      </c>
    </row>
    <row r="21" spans="1:16" ht="12.75" customHeight="1" thickBot="1" x14ac:dyDescent="0.25">
      <c r="A21" s="39" t="str">
        <f t="shared" si="0"/>
        <v>BAVM 59 </v>
      </c>
      <c r="B21" s="14" t="str">
        <f t="shared" si="1"/>
        <v>I</v>
      </c>
      <c r="C21" s="39">
        <f t="shared" si="2"/>
        <v>48359.568299999999</v>
      </c>
      <c r="D21" s="10" t="str">
        <f t="shared" si="3"/>
        <v>vis</v>
      </c>
      <c r="E21" s="47">
        <f>VLOOKUP(C21,Active!C$21:E$973,3,FALSE)</f>
        <v>6193.7477608609051</v>
      </c>
      <c r="F21" s="14" t="s">
        <v>45</v>
      </c>
      <c r="G21" s="10" t="str">
        <f t="shared" si="4"/>
        <v>48359.5683</v>
      </c>
      <c r="H21" s="39">
        <f t="shared" si="5"/>
        <v>6194</v>
      </c>
      <c r="I21" s="48" t="s">
        <v>221</v>
      </c>
      <c r="J21" s="49" t="s">
        <v>222</v>
      </c>
      <c r="K21" s="48">
        <v>6194</v>
      </c>
      <c r="L21" s="48" t="s">
        <v>223</v>
      </c>
      <c r="M21" s="49" t="s">
        <v>189</v>
      </c>
      <c r="N21" s="49" t="s">
        <v>215</v>
      </c>
      <c r="O21" s="50" t="s">
        <v>216</v>
      </c>
      <c r="P21" s="51" t="s">
        <v>217</v>
      </c>
    </row>
    <row r="22" spans="1:16" ht="12.75" customHeight="1" thickBot="1" x14ac:dyDescent="0.25">
      <c r="A22" s="39" t="str">
        <f t="shared" si="0"/>
        <v>BAVM 60 </v>
      </c>
      <c r="B22" s="14" t="str">
        <f t="shared" si="1"/>
        <v>I</v>
      </c>
      <c r="C22" s="39">
        <f t="shared" si="2"/>
        <v>48727.447999999997</v>
      </c>
      <c r="D22" s="10" t="str">
        <f t="shared" si="3"/>
        <v>vis</v>
      </c>
      <c r="E22" s="47">
        <f>VLOOKUP(C22,Active!C$21:E$973,3,FALSE)</f>
        <v>6294.741945482092</v>
      </c>
      <c r="F22" s="14" t="s">
        <v>45</v>
      </c>
      <c r="G22" s="10" t="str">
        <f t="shared" si="4"/>
        <v>48727.448</v>
      </c>
      <c r="H22" s="39">
        <f t="shared" si="5"/>
        <v>6295</v>
      </c>
      <c r="I22" s="48" t="s">
        <v>224</v>
      </c>
      <c r="J22" s="49" t="s">
        <v>225</v>
      </c>
      <c r="K22" s="48">
        <v>6295</v>
      </c>
      <c r="L22" s="48" t="s">
        <v>226</v>
      </c>
      <c r="M22" s="49" t="s">
        <v>189</v>
      </c>
      <c r="N22" s="49" t="s">
        <v>33</v>
      </c>
      <c r="O22" s="50" t="s">
        <v>216</v>
      </c>
      <c r="P22" s="51" t="s">
        <v>227</v>
      </c>
    </row>
    <row r="23" spans="1:16" ht="12.75" customHeight="1" thickBot="1" x14ac:dyDescent="0.25">
      <c r="A23" s="39" t="str">
        <f t="shared" si="0"/>
        <v>BAVM 60 </v>
      </c>
      <c r="B23" s="14" t="str">
        <f t="shared" si="1"/>
        <v>I</v>
      </c>
      <c r="C23" s="39">
        <f t="shared" si="2"/>
        <v>48727.453000000001</v>
      </c>
      <c r="D23" s="10" t="str">
        <f t="shared" si="3"/>
        <v>vis</v>
      </c>
      <c r="E23" s="47">
        <f>VLOOKUP(C23,Active!C$21:E$973,3,FALSE)</f>
        <v>6294.7433181344113</v>
      </c>
      <c r="F23" s="14" t="s">
        <v>45</v>
      </c>
      <c r="G23" s="10" t="str">
        <f t="shared" si="4"/>
        <v>48727.453</v>
      </c>
      <c r="H23" s="39">
        <f t="shared" si="5"/>
        <v>6295</v>
      </c>
      <c r="I23" s="48" t="s">
        <v>228</v>
      </c>
      <c r="J23" s="49" t="s">
        <v>229</v>
      </c>
      <c r="K23" s="48">
        <v>6295</v>
      </c>
      <c r="L23" s="48" t="s">
        <v>230</v>
      </c>
      <c r="M23" s="49" t="s">
        <v>189</v>
      </c>
      <c r="N23" s="49" t="s">
        <v>215</v>
      </c>
      <c r="O23" s="50" t="s">
        <v>216</v>
      </c>
      <c r="P23" s="51" t="s">
        <v>227</v>
      </c>
    </row>
    <row r="24" spans="1:16" ht="12.75" customHeight="1" thickBot="1" x14ac:dyDescent="0.25">
      <c r="A24" s="39" t="str">
        <f t="shared" si="0"/>
        <v>BAVM 62 </v>
      </c>
      <c r="B24" s="14" t="str">
        <f t="shared" si="1"/>
        <v>I</v>
      </c>
      <c r="C24" s="39">
        <f t="shared" si="2"/>
        <v>49062.550999999999</v>
      </c>
      <c r="D24" s="10" t="str">
        <f t="shared" si="3"/>
        <v>vis</v>
      </c>
      <c r="E24" s="47">
        <f>VLOOKUP(C24,Active!C$21:E$973,3,FALSE)</f>
        <v>6386.7379274542263</v>
      </c>
      <c r="F24" s="14" t="s">
        <v>45</v>
      </c>
      <c r="G24" s="10" t="str">
        <f t="shared" si="4"/>
        <v>49062.551</v>
      </c>
      <c r="H24" s="39">
        <f t="shared" si="5"/>
        <v>6387</v>
      </c>
      <c r="I24" s="48" t="s">
        <v>231</v>
      </c>
      <c r="J24" s="49" t="s">
        <v>232</v>
      </c>
      <c r="K24" s="48">
        <v>6387</v>
      </c>
      <c r="L24" s="48" t="s">
        <v>233</v>
      </c>
      <c r="M24" s="49" t="s">
        <v>189</v>
      </c>
      <c r="N24" s="49" t="s">
        <v>33</v>
      </c>
      <c r="O24" s="50" t="s">
        <v>216</v>
      </c>
      <c r="P24" s="51" t="s">
        <v>234</v>
      </c>
    </row>
    <row r="25" spans="1:16" ht="12.75" customHeight="1" thickBot="1" x14ac:dyDescent="0.25">
      <c r="A25" s="39" t="str">
        <f t="shared" si="0"/>
        <v>BAVM 62 </v>
      </c>
      <c r="B25" s="14" t="str">
        <f t="shared" si="1"/>
        <v>I</v>
      </c>
      <c r="C25" s="39">
        <f t="shared" si="2"/>
        <v>49062.552000000003</v>
      </c>
      <c r="D25" s="10" t="str">
        <f t="shared" si="3"/>
        <v>vis</v>
      </c>
      <c r="E25" s="47">
        <f>VLOOKUP(C25,Active!C$21:E$973,3,FALSE)</f>
        <v>6386.7382019846909</v>
      </c>
      <c r="F25" s="14" t="s">
        <v>45</v>
      </c>
      <c r="G25" s="10" t="str">
        <f t="shared" si="4"/>
        <v>49062.552</v>
      </c>
      <c r="H25" s="39">
        <f t="shared" si="5"/>
        <v>6387</v>
      </c>
      <c r="I25" s="48" t="s">
        <v>235</v>
      </c>
      <c r="J25" s="49" t="s">
        <v>236</v>
      </c>
      <c r="K25" s="48">
        <v>6387</v>
      </c>
      <c r="L25" s="48" t="s">
        <v>237</v>
      </c>
      <c r="M25" s="49" t="s">
        <v>189</v>
      </c>
      <c r="N25" s="49" t="s">
        <v>215</v>
      </c>
      <c r="O25" s="50" t="s">
        <v>216</v>
      </c>
      <c r="P25" s="51" t="s">
        <v>234</v>
      </c>
    </row>
    <row r="26" spans="1:16" ht="12.75" customHeight="1" thickBot="1" x14ac:dyDescent="0.25">
      <c r="A26" s="39" t="str">
        <f t="shared" si="0"/>
        <v> BBS 108 </v>
      </c>
      <c r="B26" s="14" t="str">
        <f t="shared" si="1"/>
        <v>I</v>
      </c>
      <c r="C26" s="39">
        <f t="shared" si="2"/>
        <v>49776.445899999999</v>
      </c>
      <c r="D26" s="10" t="str">
        <f t="shared" si="3"/>
        <v>vis</v>
      </c>
      <c r="E26" s="47">
        <f>VLOOKUP(C26,Active!C$21:E$973,3,FALSE)</f>
        <v>6582.7238253733676</v>
      </c>
      <c r="F26" s="14" t="s">
        <v>45</v>
      </c>
      <c r="G26" s="10" t="str">
        <f t="shared" si="4"/>
        <v>49776.4459</v>
      </c>
      <c r="H26" s="39">
        <f t="shared" si="5"/>
        <v>6583</v>
      </c>
      <c r="I26" s="48" t="s">
        <v>238</v>
      </c>
      <c r="J26" s="49" t="s">
        <v>239</v>
      </c>
      <c r="K26" s="48">
        <v>6583</v>
      </c>
      <c r="L26" s="48" t="s">
        <v>240</v>
      </c>
      <c r="M26" s="49" t="s">
        <v>189</v>
      </c>
      <c r="N26" s="49" t="s">
        <v>33</v>
      </c>
      <c r="O26" s="50" t="s">
        <v>179</v>
      </c>
      <c r="P26" s="50" t="s">
        <v>241</v>
      </c>
    </row>
    <row r="27" spans="1:16" ht="12.75" customHeight="1" thickBot="1" x14ac:dyDescent="0.25">
      <c r="A27" s="39" t="str">
        <f t="shared" si="0"/>
        <v>BAVM 91 </v>
      </c>
      <c r="B27" s="14" t="str">
        <f t="shared" si="1"/>
        <v>I</v>
      </c>
      <c r="C27" s="39">
        <f t="shared" si="2"/>
        <v>49787.374199999998</v>
      </c>
      <c r="D27" s="10" t="str">
        <f t="shared" si="3"/>
        <v>vis</v>
      </c>
      <c r="E27" s="47">
        <f>VLOOKUP(C27,Active!C$21:E$973,3,FALSE)</f>
        <v>6585.7239766396524</v>
      </c>
      <c r="F27" s="14" t="s">
        <v>45</v>
      </c>
      <c r="G27" s="10" t="str">
        <f t="shared" si="4"/>
        <v>49787.3742</v>
      </c>
      <c r="H27" s="39">
        <f t="shared" si="5"/>
        <v>6586</v>
      </c>
      <c r="I27" s="48" t="s">
        <v>242</v>
      </c>
      <c r="J27" s="49" t="s">
        <v>243</v>
      </c>
      <c r="K27" s="48">
        <v>6586</v>
      </c>
      <c r="L27" s="48" t="s">
        <v>244</v>
      </c>
      <c r="M27" s="49" t="s">
        <v>189</v>
      </c>
      <c r="N27" s="49" t="s">
        <v>245</v>
      </c>
      <c r="O27" s="50" t="s">
        <v>246</v>
      </c>
      <c r="P27" s="51" t="s">
        <v>247</v>
      </c>
    </row>
    <row r="28" spans="1:16" ht="12.75" customHeight="1" thickBot="1" x14ac:dyDescent="0.25">
      <c r="A28" s="39" t="str">
        <f t="shared" si="0"/>
        <v>BAVM 178 </v>
      </c>
      <c r="B28" s="14" t="str">
        <f t="shared" si="1"/>
        <v>I</v>
      </c>
      <c r="C28" s="39">
        <f t="shared" si="2"/>
        <v>53768.484299999996</v>
      </c>
      <c r="D28" s="10" t="str">
        <f t="shared" si="3"/>
        <v>vis</v>
      </c>
      <c r="E28" s="47">
        <f>VLOOKUP(C28,Active!C$21:E$973,3,FALSE)</f>
        <v>7678.6599783724887</v>
      </c>
      <c r="F28" s="14" t="s">
        <v>45</v>
      </c>
      <c r="G28" s="10" t="str">
        <f t="shared" si="4"/>
        <v>53768.4843</v>
      </c>
      <c r="H28" s="39">
        <f t="shared" si="5"/>
        <v>7679</v>
      </c>
      <c r="I28" s="48" t="s">
        <v>248</v>
      </c>
      <c r="J28" s="49" t="s">
        <v>249</v>
      </c>
      <c r="K28" s="48">
        <v>7679</v>
      </c>
      <c r="L28" s="48" t="s">
        <v>250</v>
      </c>
      <c r="M28" s="49" t="s">
        <v>251</v>
      </c>
      <c r="N28" s="49" t="s">
        <v>245</v>
      </c>
      <c r="O28" s="50" t="s">
        <v>252</v>
      </c>
      <c r="P28" s="51" t="s">
        <v>253</v>
      </c>
    </row>
    <row r="29" spans="1:16" ht="12.75" customHeight="1" thickBot="1" x14ac:dyDescent="0.25">
      <c r="A29" s="39" t="str">
        <f t="shared" si="0"/>
        <v>BAVM 186 </v>
      </c>
      <c r="B29" s="14" t="str">
        <f t="shared" si="1"/>
        <v>I</v>
      </c>
      <c r="C29" s="39">
        <f t="shared" si="2"/>
        <v>54176.417500000003</v>
      </c>
      <c r="D29" s="10" t="str">
        <f t="shared" si="3"/>
        <v>vis</v>
      </c>
      <c r="E29" s="47">
        <f>VLOOKUP(C29,Active!C$21:E$973,3,FALSE)</f>
        <v>7790.6500689208733</v>
      </c>
      <c r="F29" s="14" t="s">
        <v>45</v>
      </c>
      <c r="G29" s="10" t="str">
        <f t="shared" si="4"/>
        <v>54176.4175</v>
      </c>
      <c r="H29" s="39">
        <f t="shared" si="5"/>
        <v>7791</v>
      </c>
      <c r="I29" s="48" t="s">
        <v>254</v>
      </c>
      <c r="J29" s="49" t="s">
        <v>255</v>
      </c>
      <c r="K29" s="48">
        <v>7791</v>
      </c>
      <c r="L29" s="48" t="s">
        <v>256</v>
      </c>
      <c r="M29" s="49" t="s">
        <v>251</v>
      </c>
      <c r="N29" s="49" t="s">
        <v>257</v>
      </c>
      <c r="O29" s="50" t="s">
        <v>216</v>
      </c>
      <c r="P29" s="51" t="s">
        <v>258</v>
      </c>
    </row>
    <row r="30" spans="1:16" ht="12.75" customHeight="1" thickBot="1" x14ac:dyDescent="0.25">
      <c r="A30" s="39" t="str">
        <f t="shared" si="0"/>
        <v>BAVM 209 </v>
      </c>
      <c r="B30" s="14" t="str">
        <f t="shared" si="1"/>
        <v>I</v>
      </c>
      <c r="C30" s="39">
        <f t="shared" si="2"/>
        <v>54857.544900000001</v>
      </c>
      <c r="D30" s="10" t="str">
        <f t="shared" si="3"/>
        <v>vis</v>
      </c>
      <c r="E30" s="47">
        <f>VLOOKUP(C30,Active!C$21:E$973,3,FALSE)</f>
        <v>7977.6402898712258</v>
      </c>
      <c r="F30" s="14" t="s">
        <v>45</v>
      </c>
      <c r="G30" s="10" t="str">
        <f t="shared" si="4"/>
        <v>54857.5449</v>
      </c>
      <c r="H30" s="39">
        <f t="shared" si="5"/>
        <v>7978</v>
      </c>
      <c r="I30" s="48" t="s">
        <v>259</v>
      </c>
      <c r="J30" s="49" t="s">
        <v>260</v>
      </c>
      <c r="K30" s="48" t="s">
        <v>261</v>
      </c>
      <c r="L30" s="48" t="s">
        <v>262</v>
      </c>
      <c r="M30" s="49" t="s">
        <v>251</v>
      </c>
      <c r="N30" s="49" t="s">
        <v>245</v>
      </c>
      <c r="O30" s="50" t="s">
        <v>263</v>
      </c>
      <c r="P30" s="51" t="s">
        <v>264</v>
      </c>
    </row>
    <row r="31" spans="1:16" ht="12.75" customHeight="1" thickBot="1" x14ac:dyDescent="0.25">
      <c r="A31" s="39" t="str">
        <f t="shared" si="0"/>
        <v>BAVM 209 </v>
      </c>
      <c r="B31" s="14" t="str">
        <f t="shared" si="1"/>
        <v>I</v>
      </c>
      <c r="C31" s="39">
        <f t="shared" si="2"/>
        <v>54908.538200000003</v>
      </c>
      <c r="D31" s="10" t="str">
        <f t="shared" si="3"/>
        <v>vis</v>
      </c>
      <c r="E31" s="47">
        <f>VLOOKUP(C31,Active!C$21:E$973,3,FALSE)</f>
        <v>7991.6395041650394</v>
      </c>
      <c r="F31" s="14" t="s">
        <v>45</v>
      </c>
      <c r="G31" s="10" t="str">
        <f t="shared" si="4"/>
        <v>54908.5382</v>
      </c>
      <c r="H31" s="39">
        <f t="shared" si="5"/>
        <v>7992</v>
      </c>
      <c r="I31" s="48" t="s">
        <v>265</v>
      </c>
      <c r="J31" s="49" t="s">
        <v>266</v>
      </c>
      <c r="K31" s="48" t="s">
        <v>267</v>
      </c>
      <c r="L31" s="48" t="s">
        <v>268</v>
      </c>
      <c r="M31" s="49" t="s">
        <v>251</v>
      </c>
      <c r="N31" s="49" t="s">
        <v>257</v>
      </c>
      <c r="O31" s="50" t="s">
        <v>216</v>
      </c>
      <c r="P31" s="51" t="s">
        <v>264</v>
      </c>
    </row>
    <row r="32" spans="1:16" ht="12.75" customHeight="1" thickBot="1" x14ac:dyDescent="0.25">
      <c r="A32" s="39" t="str">
        <f t="shared" si="0"/>
        <v>BAVM 209 </v>
      </c>
      <c r="B32" s="14" t="str">
        <f t="shared" si="1"/>
        <v>II</v>
      </c>
      <c r="C32" s="39">
        <f t="shared" si="2"/>
        <v>54910.375099999997</v>
      </c>
      <c r="D32" s="10" t="str">
        <f t="shared" si="3"/>
        <v>vis</v>
      </c>
      <c r="E32" s="47">
        <f>VLOOKUP(C32,Active!C$21:E$973,3,FALSE)</f>
        <v>7992.1437891737796</v>
      </c>
      <c r="F32" s="14" t="s">
        <v>45</v>
      </c>
      <c r="G32" s="10" t="str">
        <f t="shared" si="4"/>
        <v>54910.3751</v>
      </c>
      <c r="H32" s="39">
        <f t="shared" si="5"/>
        <v>7992.5</v>
      </c>
      <c r="I32" s="48" t="s">
        <v>269</v>
      </c>
      <c r="J32" s="49" t="s">
        <v>270</v>
      </c>
      <c r="K32" s="48" t="s">
        <v>271</v>
      </c>
      <c r="L32" s="48" t="s">
        <v>272</v>
      </c>
      <c r="M32" s="49" t="s">
        <v>251</v>
      </c>
      <c r="N32" s="49" t="s">
        <v>245</v>
      </c>
      <c r="O32" s="50" t="s">
        <v>263</v>
      </c>
      <c r="P32" s="51" t="s">
        <v>264</v>
      </c>
    </row>
    <row r="33" spans="1:16" ht="12.75" customHeight="1" thickBot="1" x14ac:dyDescent="0.25">
      <c r="A33" s="39" t="str">
        <f t="shared" si="0"/>
        <v>IBVS 5945 </v>
      </c>
      <c r="B33" s="14" t="str">
        <f t="shared" si="1"/>
        <v>I</v>
      </c>
      <c r="C33" s="39">
        <f t="shared" si="2"/>
        <v>55283.692199999998</v>
      </c>
      <c r="D33" s="10" t="str">
        <f t="shared" si="3"/>
        <v>vis</v>
      </c>
      <c r="E33" s="47">
        <f>VLOOKUP(C33,Active!C$21:E$973,3,FALSE)</f>
        <v>8094.6307057382073</v>
      </c>
      <c r="F33" s="14" t="s">
        <v>45</v>
      </c>
      <c r="G33" s="10" t="str">
        <f t="shared" si="4"/>
        <v>55283.6922</v>
      </c>
      <c r="H33" s="39">
        <f t="shared" si="5"/>
        <v>8095</v>
      </c>
      <c r="I33" s="48" t="s">
        <v>273</v>
      </c>
      <c r="J33" s="49" t="s">
        <v>274</v>
      </c>
      <c r="K33" s="48" t="s">
        <v>275</v>
      </c>
      <c r="L33" s="48" t="s">
        <v>276</v>
      </c>
      <c r="M33" s="49" t="s">
        <v>251</v>
      </c>
      <c r="N33" s="49" t="s">
        <v>45</v>
      </c>
      <c r="O33" s="50" t="s">
        <v>179</v>
      </c>
      <c r="P33" s="51" t="s">
        <v>277</v>
      </c>
    </row>
    <row r="34" spans="1:16" ht="12.75" customHeight="1" thickBot="1" x14ac:dyDescent="0.25">
      <c r="A34" s="39" t="str">
        <f t="shared" si="0"/>
        <v>IBVS 5992 </v>
      </c>
      <c r="B34" s="14" t="str">
        <f t="shared" si="1"/>
        <v>I</v>
      </c>
      <c r="C34" s="39">
        <f t="shared" si="2"/>
        <v>55647.921900000001</v>
      </c>
      <c r="D34" s="10" t="str">
        <f t="shared" si="3"/>
        <v>vis</v>
      </c>
      <c r="E34" s="47">
        <f>VLOOKUP(C34,Active!C$21:E$973,3,FALSE)</f>
        <v>8194.6228541669461</v>
      </c>
      <c r="F34" s="14" t="s">
        <v>45</v>
      </c>
      <c r="G34" s="10" t="str">
        <f t="shared" si="4"/>
        <v>55647.9219</v>
      </c>
      <c r="H34" s="39">
        <f t="shared" si="5"/>
        <v>8195</v>
      </c>
      <c r="I34" s="48" t="s">
        <v>278</v>
      </c>
      <c r="J34" s="49" t="s">
        <v>279</v>
      </c>
      <c r="K34" s="48" t="s">
        <v>280</v>
      </c>
      <c r="L34" s="48" t="s">
        <v>281</v>
      </c>
      <c r="M34" s="49" t="s">
        <v>251</v>
      </c>
      <c r="N34" s="49" t="s">
        <v>45</v>
      </c>
      <c r="O34" s="50" t="s">
        <v>179</v>
      </c>
      <c r="P34" s="51" t="s">
        <v>282</v>
      </c>
    </row>
    <row r="35" spans="1:16" ht="12.75" customHeight="1" thickBot="1" x14ac:dyDescent="0.25">
      <c r="A35" s="39" t="str">
        <f t="shared" si="0"/>
        <v>BAVM 220 </v>
      </c>
      <c r="B35" s="14" t="str">
        <f t="shared" si="1"/>
        <v>I</v>
      </c>
      <c r="C35" s="39">
        <f t="shared" si="2"/>
        <v>55662.488499999999</v>
      </c>
      <c r="D35" s="10" t="str">
        <f t="shared" si="3"/>
        <v>vis</v>
      </c>
      <c r="E35" s="47">
        <f>VLOOKUP(C35,Active!C$21:E$973,3,FALSE)</f>
        <v>8198.6218296192565</v>
      </c>
      <c r="F35" s="14" t="s">
        <v>45</v>
      </c>
      <c r="G35" s="10" t="str">
        <f t="shared" si="4"/>
        <v>55662.4885</v>
      </c>
      <c r="H35" s="39">
        <f t="shared" si="5"/>
        <v>8199</v>
      </c>
      <c r="I35" s="48" t="s">
        <v>283</v>
      </c>
      <c r="J35" s="49" t="s">
        <v>284</v>
      </c>
      <c r="K35" s="48" t="s">
        <v>285</v>
      </c>
      <c r="L35" s="48" t="s">
        <v>286</v>
      </c>
      <c r="M35" s="49" t="s">
        <v>251</v>
      </c>
      <c r="N35" s="49" t="s">
        <v>257</v>
      </c>
      <c r="O35" s="50" t="s">
        <v>216</v>
      </c>
      <c r="P35" s="51" t="s">
        <v>287</v>
      </c>
    </row>
    <row r="36" spans="1:16" ht="12.75" customHeight="1" thickBot="1" x14ac:dyDescent="0.25">
      <c r="A36" s="39" t="str">
        <f t="shared" si="0"/>
        <v>OEJV 0147 </v>
      </c>
      <c r="B36" s="14" t="str">
        <f t="shared" si="1"/>
        <v>I</v>
      </c>
      <c r="C36" s="39">
        <f t="shared" si="2"/>
        <v>55997.597999999998</v>
      </c>
      <c r="D36" s="10" t="str">
        <f t="shared" si="3"/>
        <v>vis</v>
      </c>
      <c r="E36" s="47">
        <f>VLOOKUP(C36,Active!C$21:E$973,3,FALSE)</f>
        <v>8290.6195960394034</v>
      </c>
      <c r="F36" s="14" t="s">
        <v>45</v>
      </c>
      <c r="G36" s="10" t="str">
        <f t="shared" si="4"/>
        <v>55997.598</v>
      </c>
      <c r="H36" s="39">
        <f t="shared" si="5"/>
        <v>8291</v>
      </c>
      <c r="I36" s="48" t="s">
        <v>288</v>
      </c>
      <c r="J36" s="49" t="s">
        <v>289</v>
      </c>
      <c r="K36" s="48" t="s">
        <v>290</v>
      </c>
      <c r="L36" s="48" t="s">
        <v>291</v>
      </c>
      <c r="M36" s="49" t="s">
        <v>251</v>
      </c>
      <c r="N36" s="49" t="s">
        <v>245</v>
      </c>
      <c r="O36" s="50" t="s">
        <v>292</v>
      </c>
      <c r="P36" s="51" t="s">
        <v>293</v>
      </c>
    </row>
    <row r="37" spans="1:16" ht="12.75" customHeight="1" thickBot="1" x14ac:dyDescent="0.25">
      <c r="A37" s="39" t="str">
        <f t="shared" si="0"/>
        <v>BAVM 228 </v>
      </c>
      <c r="B37" s="14" t="str">
        <f t="shared" si="1"/>
        <v>I</v>
      </c>
      <c r="C37" s="39">
        <f t="shared" si="2"/>
        <v>56008.522100000002</v>
      </c>
      <c r="D37" s="10" t="str">
        <f t="shared" si="3"/>
        <v>vis</v>
      </c>
      <c r="E37" s="47">
        <f>VLOOKUP(C37,Active!C$21:E$973,3,FALSE)</f>
        <v>8293.6185942777411</v>
      </c>
      <c r="F37" s="14" t="s">
        <v>45</v>
      </c>
      <c r="G37" s="10" t="str">
        <f t="shared" si="4"/>
        <v>56008.5221</v>
      </c>
      <c r="H37" s="39">
        <f t="shared" si="5"/>
        <v>8294</v>
      </c>
      <c r="I37" s="48" t="s">
        <v>294</v>
      </c>
      <c r="J37" s="49" t="s">
        <v>295</v>
      </c>
      <c r="K37" s="48" t="s">
        <v>296</v>
      </c>
      <c r="L37" s="48" t="s">
        <v>297</v>
      </c>
      <c r="M37" s="49" t="s">
        <v>251</v>
      </c>
      <c r="N37" s="49" t="s">
        <v>45</v>
      </c>
      <c r="O37" s="50" t="s">
        <v>216</v>
      </c>
      <c r="P37" s="51" t="s">
        <v>298</v>
      </c>
    </row>
    <row r="38" spans="1:16" ht="12.75" customHeight="1" thickBot="1" x14ac:dyDescent="0.25">
      <c r="A38" s="39" t="str">
        <f t="shared" si="0"/>
        <v>IBVS 6029 </v>
      </c>
      <c r="B38" s="14" t="str">
        <f t="shared" si="1"/>
        <v>I</v>
      </c>
      <c r="C38" s="39">
        <f t="shared" si="2"/>
        <v>56015.803800000002</v>
      </c>
      <c r="D38" s="10" t="str">
        <f t="shared" si="3"/>
        <v>vis</v>
      </c>
      <c r="E38" s="47">
        <f>VLOOKUP(C38,Active!C$21:E$973,3,FALSE)</f>
        <v>8295.6176427551545</v>
      </c>
      <c r="F38" s="14" t="s">
        <v>45</v>
      </c>
      <c r="G38" s="10" t="str">
        <f t="shared" si="4"/>
        <v>56015.8038</v>
      </c>
      <c r="H38" s="39">
        <f t="shared" si="5"/>
        <v>8296</v>
      </c>
      <c r="I38" s="48" t="s">
        <v>299</v>
      </c>
      <c r="J38" s="49" t="s">
        <v>300</v>
      </c>
      <c r="K38" s="48" t="s">
        <v>301</v>
      </c>
      <c r="L38" s="48" t="s">
        <v>302</v>
      </c>
      <c r="M38" s="49" t="s">
        <v>251</v>
      </c>
      <c r="N38" s="49" t="s">
        <v>45</v>
      </c>
      <c r="O38" s="50" t="s">
        <v>179</v>
      </c>
      <c r="P38" s="51" t="s">
        <v>303</v>
      </c>
    </row>
    <row r="39" spans="1:16" ht="12.75" customHeight="1" thickBot="1" x14ac:dyDescent="0.25">
      <c r="A39" s="39" t="str">
        <f t="shared" si="0"/>
        <v>OEJV 0172 </v>
      </c>
      <c r="B39" s="14" t="str">
        <f t="shared" si="1"/>
        <v>I</v>
      </c>
      <c r="C39" s="39">
        <f t="shared" si="2"/>
        <v>57119.436000000002</v>
      </c>
      <c r="D39" s="10" t="str">
        <f t="shared" si="3"/>
        <v>vis</v>
      </c>
      <c r="E39" s="47">
        <f>VLOOKUP(C39,Active!C$21:E$973,3,FALSE)</f>
        <v>8598.5983023585177</v>
      </c>
      <c r="F39" s="14" t="s">
        <v>45</v>
      </c>
      <c r="G39" s="10" t="str">
        <f t="shared" si="4"/>
        <v>57119.436</v>
      </c>
      <c r="H39" s="39">
        <f t="shared" si="5"/>
        <v>8599</v>
      </c>
      <c r="I39" s="48" t="s">
        <v>304</v>
      </c>
      <c r="J39" s="49" t="s">
        <v>305</v>
      </c>
      <c r="K39" s="48" t="s">
        <v>306</v>
      </c>
      <c r="L39" s="48" t="s">
        <v>307</v>
      </c>
      <c r="M39" s="49" t="s">
        <v>251</v>
      </c>
      <c r="N39" s="49" t="s">
        <v>245</v>
      </c>
      <c r="O39" s="50" t="s">
        <v>292</v>
      </c>
      <c r="P39" s="51" t="s">
        <v>308</v>
      </c>
    </row>
    <row r="40" spans="1:16" ht="12.75" customHeight="1" thickBot="1" x14ac:dyDescent="0.25">
      <c r="A40" s="39" t="str">
        <f t="shared" si="0"/>
        <v> VB 5.4 </v>
      </c>
      <c r="B40" s="14" t="str">
        <f t="shared" si="1"/>
        <v>I</v>
      </c>
      <c r="C40" s="39">
        <f t="shared" si="2"/>
        <v>25798.399000000001</v>
      </c>
      <c r="D40" s="10" t="str">
        <f t="shared" si="3"/>
        <v>vis</v>
      </c>
      <c r="E40" s="47">
        <f>VLOOKUP(C40,Active!C$21:E$973,3,FALSE)</f>
        <v>1.949166292158962E-2</v>
      </c>
      <c r="F40" s="14" t="s">
        <v>45</v>
      </c>
      <c r="G40" s="10" t="str">
        <f t="shared" si="4"/>
        <v>25798.399</v>
      </c>
      <c r="H40" s="39">
        <f t="shared" si="5"/>
        <v>0</v>
      </c>
      <c r="I40" s="48" t="s">
        <v>83</v>
      </c>
      <c r="J40" s="49" t="s">
        <v>84</v>
      </c>
      <c r="K40" s="48">
        <v>0</v>
      </c>
      <c r="L40" s="48" t="s">
        <v>85</v>
      </c>
      <c r="M40" s="49" t="s">
        <v>86</v>
      </c>
      <c r="N40" s="49"/>
      <c r="O40" s="50" t="s">
        <v>87</v>
      </c>
      <c r="P40" s="50" t="s">
        <v>88</v>
      </c>
    </row>
    <row r="41" spans="1:16" ht="12.75" customHeight="1" thickBot="1" x14ac:dyDescent="0.25">
      <c r="A41" s="39" t="str">
        <f t="shared" si="0"/>
        <v> VB 5.4 </v>
      </c>
      <c r="B41" s="14" t="str">
        <f t="shared" si="1"/>
        <v>I</v>
      </c>
      <c r="C41" s="39">
        <f t="shared" si="2"/>
        <v>26031.475999999999</v>
      </c>
      <c r="D41" s="10" t="str">
        <f t="shared" si="3"/>
        <v>vis</v>
      </c>
      <c r="E41" s="47">
        <f>VLOOKUP(C41,Active!C$21:E$973,3,FALSE)</f>
        <v>64.006228547159367</v>
      </c>
      <c r="F41" s="14" t="s">
        <v>45</v>
      </c>
      <c r="G41" s="10" t="str">
        <f t="shared" si="4"/>
        <v>26031.476</v>
      </c>
      <c r="H41" s="39">
        <f t="shared" si="5"/>
        <v>64</v>
      </c>
      <c r="I41" s="48" t="s">
        <v>89</v>
      </c>
      <c r="J41" s="49" t="s">
        <v>90</v>
      </c>
      <c r="K41" s="48">
        <v>64</v>
      </c>
      <c r="L41" s="48" t="s">
        <v>91</v>
      </c>
      <c r="M41" s="49" t="s">
        <v>86</v>
      </c>
      <c r="N41" s="49"/>
      <c r="O41" s="50" t="s">
        <v>87</v>
      </c>
      <c r="P41" s="50" t="s">
        <v>88</v>
      </c>
    </row>
    <row r="42" spans="1:16" ht="12.75" customHeight="1" thickBot="1" x14ac:dyDescent="0.25">
      <c r="A42" s="39" t="str">
        <f t="shared" si="0"/>
        <v> VB 5.4 </v>
      </c>
      <c r="B42" s="14" t="str">
        <f t="shared" si="1"/>
        <v>I</v>
      </c>
      <c r="C42" s="39">
        <f t="shared" si="2"/>
        <v>26031.504000000001</v>
      </c>
      <c r="D42" s="10" t="str">
        <f t="shared" si="3"/>
        <v>vis</v>
      </c>
      <c r="E42" s="47">
        <f>VLOOKUP(C42,Active!C$21:E$973,3,FALSE)</f>
        <v>64.013915400143105</v>
      </c>
      <c r="F42" s="14" t="s">
        <v>45</v>
      </c>
      <c r="G42" s="10" t="str">
        <f t="shared" si="4"/>
        <v>26031.504</v>
      </c>
      <c r="H42" s="39">
        <f t="shared" si="5"/>
        <v>64</v>
      </c>
      <c r="I42" s="48" t="s">
        <v>92</v>
      </c>
      <c r="J42" s="49" t="s">
        <v>93</v>
      </c>
      <c r="K42" s="48">
        <v>64</v>
      </c>
      <c r="L42" s="48" t="s">
        <v>94</v>
      </c>
      <c r="M42" s="49" t="s">
        <v>86</v>
      </c>
      <c r="N42" s="49"/>
      <c r="O42" s="50" t="s">
        <v>87</v>
      </c>
      <c r="P42" s="50" t="s">
        <v>88</v>
      </c>
    </row>
    <row r="43" spans="1:16" ht="12.75" customHeight="1" thickBot="1" x14ac:dyDescent="0.25">
      <c r="A43" s="39" t="str">
        <f t="shared" ref="A43:A68" si="6">P43</f>
        <v> VB 5.4 </v>
      </c>
      <c r="B43" s="14" t="str">
        <f t="shared" ref="B43:B68" si="7">IF(H43=INT(H43),"I","II")</f>
        <v>I</v>
      </c>
      <c r="C43" s="39">
        <f t="shared" ref="C43:C68" si="8">1*G43</f>
        <v>26042.368999999999</v>
      </c>
      <c r="D43" s="10" t="str">
        <f t="shared" ref="D43:D68" si="9">VLOOKUP(F43,I$1:J$5,2,FALSE)</f>
        <v>vis</v>
      </c>
      <c r="E43" s="47">
        <f>VLOOKUP(C43,Active!C$21:E$973,3,FALSE)</f>
        <v>66.99668888807679</v>
      </c>
      <c r="F43" s="14" t="s">
        <v>45</v>
      </c>
      <c r="G43" s="10" t="str">
        <f t="shared" ref="G43:G68" si="10">MID(I43,3,LEN(I43)-3)</f>
        <v>26042.369</v>
      </c>
      <c r="H43" s="39">
        <f t="shared" ref="H43:H68" si="11">1*K43</f>
        <v>67</v>
      </c>
      <c r="I43" s="48" t="s">
        <v>95</v>
      </c>
      <c r="J43" s="49" t="s">
        <v>96</v>
      </c>
      <c r="K43" s="48">
        <v>67</v>
      </c>
      <c r="L43" s="48" t="s">
        <v>97</v>
      </c>
      <c r="M43" s="49" t="s">
        <v>86</v>
      </c>
      <c r="N43" s="49"/>
      <c r="O43" s="50" t="s">
        <v>87</v>
      </c>
      <c r="P43" s="50" t="s">
        <v>88</v>
      </c>
    </row>
    <row r="44" spans="1:16" ht="12.75" customHeight="1" thickBot="1" x14ac:dyDescent="0.25">
      <c r="A44" s="39" t="str">
        <f t="shared" si="6"/>
        <v> VB 5.4 </v>
      </c>
      <c r="B44" s="14" t="str">
        <f t="shared" si="7"/>
        <v>I</v>
      </c>
      <c r="C44" s="39">
        <f t="shared" si="8"/>
        <v>26417.428</v>
      </c>
      <c r="D44" s="10" t="str">
        <f t="shared" si="9"/>
        <v>vis</v>
      </c>
      <c r="E44" s="47">
        <f>VLOOKUP(C44,Active!C$21:E$973,3,FALSE)</f>
        <v>169.96181006719641</v>
      </c>
      <c r="F44" s="14" t="s">
        <v>45</v>
      </c>
      <c r="G44" s="10" t="str">
        <f t="shared" si="10"/>
        <v>26417.428</v>
      </c>
      <c r="H44" s="39">
        <f t="shared" si="11"/>
        <v>170</v>
      </c>
      <c r="I44" s="48" t="s">
        <v>98</v>
      </c>
      <c r="J44" s="49" t="s">
        <v>99</v>
      </c>
      <c r="K44" s="48">
        <v>170</v>
      </c>
      <c r="L44" s="48" t="s">
        <v>100</v>
      </c>
      <c r="M44" s="49" t="s">
        <v>86</v>
      </c>
      <c r="N44" s="49"/>
      <c r="O44" s="50" t="s">
        <v>87</v>
      </c>
      <c r="P44" s="50" t="s">
        <v>88</v>
      </c>
    </row>
    <row r="45" spans="1:16" ht="12.75" customHeight="1" thickBot="1" x14ac:dyDescent="0.25">
      <c r="A45" s="39" t="str">
        <f t="shared" si="6"/>
        <v> VB 5.4 </v>
      </c>
      <c r="B45" s="14" t="str">
        <f t="shared" si="7"/>
        <v>I</v>
      </c>
      <c r="C45" s="39">
        <f t="shared" si="8"/>
        <v>26417.558000000001</v>
      </c>
      <c r="D45" s="10" t="str">
        <f t="shared" si="9"/>
        <v>vis</v>
      </c>
      <c r="E45" s="47">
        <f>VLOOKUP(C45,Active!C$21:E$973,3,FALSE)</f>
        <v>169.9974990274757</v>
      </c>
      <c r="F45" s="14" t="s">
        <v>45</v>
      </c>
      <c r="G45" s="10" t="str">
        <f t="shared" si="10"/>
        <v>26417.558</v>
      </c>
      <c r="H45" s="39">
        <f t="shared" si="11"/>
        <v>170</v>
      </c>
      <c r="I45" s="48" t="s">
        <v>101</v>
      </c>
      <c r="J45" s="49" t="s">
        <v>102</v>
      </c>
      <c r="K45" s="48">
        <v>170</v>
      </c>
      <c r="L45" s="48" t="s">
        <v>103</v>
      </c>
      <c r="M45" s="49" t="s">
        <v>86</v>
      </c>
      <c r="N45" s="49"/>
      <c r="O45" s="50" t="s">
        <v>87</v>
      </c>
      <c r="P45" s="50" t="s">
        <v>88</v>
      </c>
    </row>
    <row r="46" spans="1:16" ht="12.75" customHeight="1" thickBot="1" x14ac:dyDescent="0.25">
      <c r="A46" s="39" t="str">
        <f t="shared" si="6"/>
        <v> VB 5.4 </v>
      </c>
      <c r="B46" s="14" t="str">
        <f t="shared" si="7"/>
        <v>I</v>
      </c>
      <c r="C46" s="39">
        <f t="shared" si="8"/>
        <v>26439.41</v>
      </c>
      <c r="D46" s="10" t="str">
        <f t="shared" si="9"/>
        <v>vis</v>
      </c>
      <c r="E46" s="47">
        <f>VLOOKUP(C46,Active!C$21:E$973,3,FALSE)</f>
        <v>175.99653871991345</v>
      </c>
      <c r="F46" s="14" t="s">
        <v>45</v>
      </c>
      <c r="G46" s="10" t="str">
        <f t="shared" si="10"/>
        <v>26439.410</v>
      </c>
      <c r="H46" s="39">
        <f t="shared" si="11"/>
        <v>176</v>
      </c>
      <c r="I46" s="48" t="s">
        <v>104</v>
      </c>
      <c r="J46" s="49" t="s">
        <v>105</v>
      </c>
      <c r="K46" s="48">
        <v>176</v>
      </c>
      <c r="L46" s="48" t="s">
        <v>106</v>
      </c>
      <c r="M46" s="49" t="s">
        <v>86</v>
      </c>
      <c r="N46" s="49"/>
      <c r="O46" s="50" t="s">
        <v>87</v>
      </c>
      <c r="P46" s="50" t="s">
        <v>88</v>
      </c>
    </row>
    <row r="47" spans="1:16" ht="12.75" customHeight="1" thickBot="1" x14ac:dyDescent="0.25">
      <c r="A47" s="39" t="str">
        <f t="shared" si="6"/>
        <v> VB 5.4 </v>
      </c>
      <c r="B47" s="14" t="str">
        <f t="shared" si="7"/>
        <v>I</v>
      </c>
      <c r="C47" s="39">
        <f t="shared" si="8"/>
        <v>26501.418000000001</v>
      </c>
      <c r="D47" s="10" t="str">
        <f t="shared" si="9"/>
        <v>vis</v>
      </c>
      <c r="E47" s="47">
        <f>VLOOKUP(C47,Active!C$21:E$973,3,FALSE)</f>
        <v>193.01962371207469</v>
      </c>
      <c r="F47" s="14" t="s">
        <v>45</v>
      </c>
      <c r="G47" s="10" t="str">
        <f t="shared" si="10"/>
        <v>26501.418</v>
      </c>
      <c r="H47" s="39">
        <f t="shared" si="11"/>
        <v>193</v>
      </c>
      <c r="I47" s="48" t="s">
        <v>107</v>
      </c>
      <c r="J47" s="49" t="s">
        <v>108</v>
      </c>
      <c r="K47" s="48">
        <v>193</v>
      </c>
      <c r="L47" s="48" t="s">
        <v>85</v>
      </c>
      <c r="M47" s="49" t="s">
        <v>86</v>
      </c>
      <c r="N47" s="49"/>
      <c r="O47" s="50" t="s">
        <v>87</v>
      </c>
      <c r="P47" s="50" t="s">
        <v>88</v>
      </c>
    </row>
    <row r="48" spans="1:16" ht="12.75" customHeight="1" thickBot="1" x14ac:dyDescent="0.25">
      <c r="A48" s="39" t="str">
        <f t="shared" si="6"/>
        <v> VB 5.4 </v>
      </c>
      <c r="B48" s="14" t="str">
        <f t="shared" si="7"/>
        <v>I</v>
      </c>
      <c r="C48" s="39">
        <f t="shared" si="8"/>
        <v>26825.437999999998</v>
      </c>
      <c r="D48" s="10" t="str">
        <f t="shared" si="9"/>
        <v>vis</v>
      </c>
      <c r="E48" s="47">
        <f>VLOOKUP(C48,Active!C$21:E$973,3,FALSE)</f>
        <v>281.97298455518978</v>
      </c>
      <c r="F48" s="14" t="s">
        <v>45</v>
      </c>
      <c r="G48" s="10" t="str">
        <f t="shared" si="10"/>
        <v>26825.438</v>
      </c>
      <c r="H48" s="39">
        <f t="shared" si="11"/>
        <v>282</v>
      </c>
      <c r="I48" s="48" t="s">
        <v>109</v>
      </c>
      <c r="J48" s="49" t="s">
        <v>110</v>
      </c>
      <c r="K48" s="48">
        <v>282</v>
      </c>
      <c r="L48" s="48" t="s">
        <v>111</v>
      </c>
      <c r="M48" s="49" t="s">
        <v>86</v>
      </c>
      <c r="N48" s="49"/>
      <c r="O48" s="50" t="s">
        <v>87</v>
      </c>
      <c r="P48" s="50" t="s">
        <v>88</v>
      </c>
    </row>
    <row r="49" spans="1:16" ht="12.75" customHeight="1" thickBot="1" x14ac:dyDescent="0.25">
      <c r="A49" s="39" t="str">
        <f t="shared" si="6"/>
        <v> VB 5.4 </v>
      </c>
      <c r="B49" s="14" t="str">
        <f t="shared" si="7"/>
        <v>I</v>
      </c>
      <c r="C49" s="39">
        <f t="shared" si="8"/>
        <v>27131.521000000001</v>
      </c>
      <c r="D49" s="10" t="str">
        <f t="shared" si="9"/>
        <v>vis</v>
      </c>
      <c r="E49" s="47">
        <f>VLOOKUP(C49,Active!C$21:E$973,3,FALSE)</f>
        <v>366.00209247119398</v>
      </c>
      <c r="F49" s="14" t="s">
        <v>45</v>
      </c>
      <c r="G49" s="10" t="str">
        <f t="shared" si="10"/>
        <v>27131.521</v>
      </c>
      <c r="H49" s="39">
        <f t="shared" si="11"/>
        <v>366</v>
      </c>
      <c r="I49" s="48" t="s">
        <v>112</v>
      </c>
      <c r="J49" s="49" t="s">
        <v>113</v>
      </c>
      <c r="K49" s="48">
        <v>366</v>
      </c>
      <c r="L49" s="48" t="s">
        <v>114</v>
      </c>
      <c r="M49" s="49" t="s">
        <v>86</v>
      </c>
      <c r="N49" s="49"/>
      <c r="O49" s="50" t="s">
        <v>87</v>
      </c>
      <c r="P49" s="50" t="s">
        <v>88</v>
      </c>
    </row>
    <row r="50" spans="1:16" ht="12.75" customHeight="1" thickBot="1" x14ac:dyDescent="0.25">
      <c r="A50" s="39" t="str">
        <f t="shared" si="6"/>
        <v> VB 5.4 </v>
      </c>
      <c r="B50" s="14" t="str">
        <f t="shared" si="7"/>
        <v>I</v>
      </c>
      <c r="C50" s="39">
        <f t="shared" si="8"/>
        <v>27131.542000000001</v>
      </c>
      <c r="D50" s="10" t="str">
        <f t="shared" si="9"/>
        <v>vis</v>
      </c>
      <c r="E50" s="47">
        <f>VLOOKUP(C50,Active!C$21:E$973,3,FALSE)</f>
        <v>366.00785761093158</v>
      </c>
      <c r="F50" s="14" t="s">
        <v>45</v>
      </c>
      <c r="G50" s="10" t="str">
        <f t="shared" si="10"/>
        <v>27131.542</v>
      </c>
      <c r="H50" s="39">
        <f t="shared" si="11"/>
        <v>366</v>
      </c>
      <c r="I50" s="48" t="s">
        <v>115</v>
      </c>
      <c r="J50" s="49" t="s">
        <v>116</v>
      </c>
      <c r="K50" s="48">
        <v>366</v>
      </c>
      <c r="L50" s="48" t="s">
        <v>117</v>
      </c>
      <c r="M50" s="49" t="s">
        <v>86</v>
      </c>
      <c r="N50" s="49"/>
      <c r="O50" s="50" t="s">
        <v>87</v>
      </c>
      <c r="P50" s="50" t="s">
        <v>88</v>
      </c>
    </row>
    <row r="51" spans="1:16" ht="12.75" customHeight="1" thickBot="1" x14ac:dyDescent="0.25">
      <c r="A51" s="39" t="str">
        <f t="shared" si="6"/>
        <v> VB 5.4 </v>
      </c>
      <c r="B51" s="14" t="str">
        <f t="shared" si="7"/>
        <v>I</v>
      </c>
      <c r="C51" s="39">
        <f t="shared" si="8"/>
        <v>27131.607</v>
      </c>
      <c r="D51" s="10" t="str">
        <f t="shared" si="9"/>
        <v>vis</v>
      </c>
      <c r="E51" s="47">
        <f>VLOOKUP(C51,Active!C$21:E$973,3,FALSE)</f>
        <v>366.02570209107068</v>
      </c>
      <c r="F51" s="14" t="s">
        <v>45</v>
      </c>
      <c r="G51" s="10" t="str">
        <f t="shared" si="10"/>
        <v>27131.607</v>
      </c>
      <c r="H51" s="39">
        <f t="shared" si="11"/>
        <v>366</v>
      </c>
      <c r="I51" s="48" t="s">
        <v>118</v>
      </c>
      <c r="J51" s="49" t="s">
        <v>119</v>
      </c>
      <c r="K51" s="48">
        <v>366</v>
      </c>
      <c r="L51" s="48" t="s">
        <v>120</v>
      </c>
      <c r="M51" s="49" t="s">
        <v>86</v>
      </c>
      <c r="N51" s="49"/>
      <c r="O51" s="50" t="s">
        <v>87</v>
      </c>
      <c r="P51" s="50" t="s">
        <v>88</v>
      </c>
    </row>
    <row r="52" spans="1:16" ht="12.75" customHeight="1" thickBot="1" x14ac:dyDescent="0.25">
      <c r="A52" s="39" t="str">
        <f t="shared" si="6"/>
        <v> VB 5.4 </v>
      </c>
      <c r="B52" s="14" t="str">
        <f t="shared" si="7"/>
        <v>I</v>
      </c>
      <c r="C52" s="39">
        <f t="shared" si="8"/>
        <v>27160.425999999999</v>
      </c>
      <c r="D52" s="10" t="str">
        <f t="shared" si="9"/>
        <v>vis</v>
      </c>
      <c r="E52" s="47">
        <f>VLOOKUP(C52,Active!C$21:E$973,3,FALSE)</f>
        <v>373.9373955239999</v>
      </c>
      <c r="F52" s="14" t="s">
        <v>45</v>
      </c>
      <c r="G52" s="10" t="str">
        <f t="shared" si="10"/>
        <v>27160.426</v>
      </c>
      <c r="H52" s="39">
        <f t="shared" si="11"/>
        <v>374</v>
      </c>
      <c r="I52" s="48" t="s">
        <v>121</v>
      </c>
      <c r="J52" s="49" t="s">
        <v>122</v>
      </c>
      <c r="K52" s="48">
        <v>374</v>
      </c>
      <c r="L52" s="48" t="s">
        <v>123</v>
      </c>
      <c r="M52" s="49" t="s">
        <v>86</v>
      </c>
      <c r="N52" s="49"/>
      <c r="O52" s="50" t="s">
        <v>87</v>
      </c>
      <c r="P52" s="50" t="s">
        <v>88</v>
      </c>
    </row>
    <row r="53" spans="1:16" ht="12.75" customHeight="1" thickBot="1" x14ac:dyDescent="0.25">
      <c r="A53" s="39" t="str">
        <f t="shared" si="6"/>
        <v> VB 5.4 </v>
      </c>
      <c r="B53" s="14" t="str">
        <f t="shared" si="7"/>
        <v>I</v>
      </c>
      <c r="C53" s="39">
        <f t="shared" si="8"/>
        <v>27182.560000000001</v>
      </c>
      <c r="D53" s="10" t="str">
        <f t="shared" si="9"/>
        <v>vis</v>
      </c>
      <c r="E53" s="47">
        <f>VLOOKUP(C53,Active!C$21:E$973,3,FALSE)</f>
        <v>380.01385280719751</v>
      </c>
      <c r="F53" s="14" t="s">
        <v>45</v>
      </c>
      <c r="G53" s="10" t="str">
        <f t="shared" si="10"/>
        <v>27182.560</v>
      </c>
      <c r="H53" s="39">
        <f t="shared" si="11"/>
        <v>380</v>
      </c>
      <c r="I53" s="48" t="s">
        <v>124</v>
      </c>
      <c r="J53" s="49" t="s">
        <v>125</v>
      </c>
      <c r="K53" s="48">
        <v>380</v>
      </c>
      <c r="L53" s="48" t="s">
        <v>126</v>
      </c>
      <c r="M53" s="49" t="s">
        <v>86</v>
      </c>
      <c r="N53" s="49"/>
      <c r="O53" s="50" t="s">
        <v>87</v>
      </c>
      <c r="P53" s="50" t="s">
        <v>88</v>
      </c>
    </row>
    <row r="54" spans="1:16" ht="12.75" customHeight="1" thickBot="1" x14ac:dyDescent="0.25">
      <c r="A54" s="39" t="str">
        <f t="shared" si="6"/>
        <v> VB 5.4 </v>
      </c>
      <c r="B54" s="14" t="str">
        <f t="shared" si="7"/>
        <v>I</v>
      </c>
      <c r="C54" s="39">
        <f t="shared" si="8"/>
        <v>27539.452000000001</v>
      </c>
      <c r="D54" s="10" t="str">
        <f t="shared" si="9"/>
        <v>vis</v>
      </c>
      <c r="E54" s="47">
        <f>VLOOKUP(C54,Active!C$21:E$973,3,FALSE)</f>
        <v>477.99157905255686</v>
      </c>
      <c r="F54" s="14" t="s">
        <v>45</v>
      </c>
      <c r="G54" s="10" t="str">
        <f t="shared" si="10"/>
        <v>27539.452</v>
      </c>
      <c r="H54" s="39">
        <f t="shared" si="11"/>
        <v>478</v>
      </c>
      <c r="I54" s="48" t="s">
        <v>127</v>
      </c>
      <c r="J54" s="49" t="s">
        <v>128</v>
      </c>
      <c r="K54" s="48">
        <v>478</v>
      </c>
      <c r="L54" s="48" t="s">
        <v>129</v>
      </c>
      <c r="M54" s="49" t="s">
        <v>86</v>
      </c>
      <c r="N54" s="49"/>
      <c r="O54" s="50" t="s">
        <v>87</v>
      </c>
      <c r="P54" s="50" t="s">
        <v>88</v>
      </c>
    </row>
    <row r="55" spans="1:16" ht="12.75" customHeight="1" thickBot="1" x14ac:dyDescent="0.25">
      <c r="A55" s="39" t="str">
        <f t="shared" si="6"/>
        <v> VB 5.4 </v>
      </c>
      <c r="B55" s="14" t="str">
        <f t="shared" si="7"/>
        <v>I</v>
      </c>
      <c r="C55" s="39">
        <f t="shared" si="8"/>
        <v>29364.414000000001</v>
      </c>
      <c r="D55" s="10" t="str">
        <f t="shared" si="9"/>
        <v>vis</v>
      </c>
      <c r="E55" s="47">
        <f>VLOOKUP(C55,Active!C$21:E$973,3,FALSE)</f>
        <v>978.99924311951145</v>
      </c>
      <c r="F55" s="14" t="s">
        <v>45</v>
      </c>
      <c r="G55" s="10" t="str">
        <f t="shared" si="10"/>
        <v>29364.414</v>
      </c>
      <c r="H55" s="39">
        <f t="shared" si="11"/>
        <v>979</v>
      </c>
      <c r="I55" s="48" t="s">
        <v>130</v>
      </c>
      <c r="J55" s="49" t="s">
        <v>131</v>
      </c>
      <c r="K55" s="48">
        <v>979</v>
      </c>
      <c r="L55" s="48" t="s">
        <v>81</v>
      </c>
      <c r="M55" s="49" t="s">
        <v>86</v>
      </c>
      <c r="N55" s="49"/>
      <c r="O55" s="50" t="s">
        <v>87</v>
      </c>
      <c r="P55" s="50" t="s">
        <v>88</v>
      </c>
    </row>
    <row r="56" spans="1:16" ht="12.75" customHeight="1" thickBot="1" x14ac:dyDescent="0.25">
      <c r="A56" s="39" t="str">
        <f t="shared" si="6"/>
        <v> VB 5.4 </v>
      </c>
      <c r="B56" s="14" t="str">
        <f t="shared" si="7"/>
        <v>I</v>
      </c>
      <c r="C56" s="39">
        <f t="shared" si="8"/>
        <v>29375.401000000002</v>
      </c>
      <c r="D56" s="10" t="str">
        <f t="shared" si="9"/>
        <v>vis</v>
      </c>
      <c r="E56" s="47">
        <f>VLOOKUP(C56,Active!C$21:E$973,3,FALSE)</f>
        <v>982.01550932401551</v>
      </c>
      <c r="F56" s="14" t="s">
        <v>45</v>
      </c>
      <c r="G56" s="10" t="str">
        <f t="shared" si="10"/>
        <v>29375.401</v>
      </c>
      <c r="H56" s="39">
        <f t="shared" si="11"/>
        <v>982</v>
      </c>
      <c r="I56" s="48" t="s">
        <v>132</v>
      </c>
      <c r="J56" s="49" t="s">
        <v>133</v>
      </c>
      <c r="K56" s="48">
        <v>982</v>
      </c>
      <c r="L56" s="48" t="s">
        <v>134</v>
      </c>
      <c r="M56" s="49" t="s">
        <v>86</v>
      </c>
      <c r="N56" s="49"/>
      <c r="O56" s="50" t="s">
        <v>87</v>
      </c>
      <c r="P56" s="50" t="s">
        <v>88</v>
      </c>
    </row>
    <row r="57" spans="1:16" ht="12.75" customHeight="1" thickBot="1" x14ac:dyDescent="0.25">
      <c r="A57" s="39" t="str">
        <f t="shared" si="6"/>
        <v> MVS 10.38 </v>
      </c>
      <c r="B57" s="14" t="str">
        <f t="shared" si="7"/>
        <v>I</v>
      </c>
      <c r="C57" s="39">
        <f t="shared" si="8"/>
        <v>35902.542999999998</v>
      </c>
      <c r="D57" s="10" t="str">
        <f t="shared" si="9"/>
        <v>vis</v>
      </c>
      <c r="E57" s="47">
        <f>VLOOKUP(C57,Active!C$21:E$973,3,FALSE)</f>
        <v>2773.9148291198844</v>
      </c>
      <c r="F57" s="14" t="s">
        <v>45</v>
      </c>
      <c r="G57" s="10" t="str">
        <f t="shared" si="10"/>
        <v>35902.543</v>
      </c>
      <c r="H57" s="39">
        <f t="shared" si="11"/>
        <v>2774</v>
      </c>
      <c r="I57" s="48" t="s">
        <v>135</v>
      </c>
      <c r="J57" s="49" t="s">
        <v>136</v>
      </c>
      <c r="K57" s="48">
        <v>2774</v>
      </c>
      <c r="L57" s="48" t="s">
        <v>137</v>
      </c>
      <c r="M57" s="49" t="s">
        <v>86</v>
      </c>
      <c r="N57" s="49"/>
      <c r="O57" s="50" t="s">
        <v>138</v>
      </c>
      <c r="P57" s="50" t="s">
        <v>139</v>
      </c>
    </row>
    <row r="58" spans="1:16" ht="12.75" customHeight="1" thickBot="1" x14ac:dyDescent="0.25">
      <c r="A58" s="39" t="str">
        <f t="shared" si="6"/>
        <v> MVS 2.122 </v>
      </c>
      <c r="B58" s="14" t="str">
        <f t="shared" si="7"/>
        <v>I</v>
      </c>
      <c r="C58" s="39">
        <f t="shared" si="8"/>
        <v>35902.546999999999</v>
      </c>
      <c r="D58" s="10" t="str">
        <f t="shared" si="9"/>
        <v>vis</v>
      </c>
      <c r="E58" s="47">
        <f>VLOOKUP(C58,Active!C$21:E$973,3,FALSE)</f>
        <v>2773.9159272417396</v>
      </c>
      <c r="F58" s="14" t="s">
        <v>45</v>
      </c>
      <c r="G58" s="10" t="str">
        <f t="shared" si="10"/>
        <v>35902.547</v>
      </c>
      <c r="H58" s="39">
        <f t="shared" si="11"/>
        <v>2774</v>
      </c>
      <c r="I58" s="48" t="s">
        <v>140</v>
      </c>
      <c r="J58" s="49" t="s">
        <v>141</v>
      </c>
      <c r="K58" s="48">
        <v>2774</v>
      </c>
      <c r="L58" s="48" t="s">
        <v>142</v>
      </c>
      <c r="M58" s="49" t="s">
        <v>86</v>
      </c>
      <c r="N58" s="49"/>
      <c r="O58" s="50" t="s">
        <v>143</v>
      </c>
      <c r="P58" s="50" t="s">
        <v>144</v>
      </c>
    </row>
    <row r="59" spans="1:16" ht="12.75" customHeight="1" thickBot="1" x14ac:dyDescent="0.25">
      <c r="A59" s="39" t="str">
        <f t="shared" si="6"/>
        <v> MVS 10.38 </v>
      </c>
      <c r="B59" s="14" t="str">
        <f t="shared" si="7"/>
        <v>I</v>
      </c>
      <c r="C59" s="39">
        <f t="shared" si="8"/>
        <v>35924.457999999999</v>
      </c>
      <c r="D59" s="10" t="str">
        <f t="shared" si="9"/>
        <v>vis</v>
      </c>
      <c r="E59" s="47">
        <f>VLOOKUP(C59,Active!C$21:E$973,3,FALSE)</f>
        <v>2779.9311642315347</v>
      </c>
      <c r="F59" s="14" t="s">
        <v>45</v>
      </c>
      <c r="G59" s="10" t="str">
        <f t="shared" si="10"/>
        <v>35924.458</v>
      </c>
      <c r="H59" s="39">
        <f t="shared" si="11"/>
        <v>2780</v>
      </c>
      <c r="I59" s="48" t="s">
        <v>145</v>
      </c>
      <c r="J59" s="49" t="s">
        <v>146</v>
      </c>
      <c r="K59" s="48">
        <v>2780</v>
      </c>
      <c r="L59" s="48" t="s">
        <v>147</v>
      </c>
      <c r="M59" s="49" t="s">
        <v>86</v>
      </c>
      <c r="N59" s="49"/>
      <c r="O59" s="50" t="s">
        <v>138</v>
      </c>
      <c r="P59" s="50" t="s">
        <v>139</v>
      </c>
    </row>
    <row r="60" spans="1:16" ht="12.75" customHeight="1" thickBot="1" x14ac:dyDescent="0.25">
      <c r="A60" s="39" t="str">
        <f t="shared" si="6"/>
        <v> MVS 10.38 </v>
      </c>
      <c r="B60" s="14" t="str">
        <f t="shared" si="7"/>
        <v>I</v>
      </c>
      <c r="C60" s="39">
        <f t="shared" si="8"/>
        <v>35982.421000000002</v>
      </c>
      <c r="D60" s="10" t="str">
        <f t="shared" si="9"/>
        <v>vis</v>
      </c>
      <c r="E60" s="47">
        <f>VLOOKUP(C60,Active!C$21:E$973,3,FALSE)</f>
        <v>2795.8437734980921</v>
      </c>
      <c r="F60" s="14" t="s">
        <v>45</v>
      </c>
      <c r="G60" s="10" t="str">
        <f t="shared" si="10"/>
        <v>35982.421</v>
      </c>
      <c r="H60" s="39">
        <f t="shared" si="11"/>
        <v>2796</v>
      </c>
      <c r="I60" s="48" t="s">
        <v>148</v>
      </c>
      <c r="J60" s="49" t="s">
        <v>149</v>
      </c>
      <c r="K60" s="48">
        <v>2796</v>
      </c>
      <c r="L60" s="48" t="s">
        <v>150</v>
      </c>
      <c r="M60" s="49" t="s">
        <v>86</v>
      </c>
      <c r="N60" s="49"/>
      <c r="O60" s="50" t="s">
        <v>138</v>
      </c>
      <c r="P60" s="50" t="s">
        <v>139</v>
      </c>
    </row>
    <row r="61" spans="1:16" ht="12.75" customHeight="1" thickBot="1" x14ac:dyDescent="0.25">
      <c r="A61" s="39" t="str">
        <f t="shared" si="6"/>
        <v> MVS 10.38 </v>
      </c>
      <c r="B61" s="14" t="str">
        <f t="shared" si="7"/>
        <v>I</v>
      </c>
      <c r="C61" s="39">
        <f t="shared" si="8"/>
        <v>36612.673999999999</v>
      </c>
      <c r="D61" s="10" t="str">
        <f t="shared" si="9"/>
        <v>vis</v>
      </c>
      <c r="E61" s="47">
        <f>VLOOKUP(C61,Active!C$21:E$973,3,FALSE)</f>
        <v>2968.8674218267633</v>
      </c>
      <c r="F61" s="14" t="s">
        <v>45</v>
      </c>
      <c r="G61" s="10" t="str">
        <f t="shared" si="10"/>
        <v>36612.674</v>
      </c>
      <c r="H61" s="39">
        <f t="shared" si="11"/>
        <v>2969</v>
      </c>
      <c r="I61" s="48" t="s">
        <v>151</v>
      </c>
      <c r="J61" s="49" t="s">
        <v>152</v>
      </c>
      <c r="K61" s="48">
        <v>2969</v>
      </c>
      <c r="L61" s="48" t="s">
        <v>153</v>
      </c>
      <c r="M61" s="49" t="s">
        <v>86</v>
      </c>
      <c r="N61" s="49"/>
      <c r="O61" s="50" t="s">
        <v>138</v>
      </c>
      <c r="P61" s="50" t="s">
        <v>139</v>
      </c>
    </row>
    <row r="62" spans="1:16" ht="12.75" customHeight="1" thickBot="1" x14ac:dyDescent="0.25">
      <c r="A62" s="39" t="str">
        <f t="shared" si="6"/>
        <v> MVS 10.38 </v>
      </c>
      <c r="B62" s="14" t="str">
        <f t="shared" si="7"/>
        <v>I</v>
      </c>
      <c r="C62" s="39">
        <f t="shared" si="8"/>
        <v>37705.548999999999</v>
      </c>
      <c r="D62" s="10" t="str">
        <f t="shared" si="9"/>
        <v>vis</v>
      </c>
      <c r="E62" s="47">
        <f>VLOOKUP(C62,Active!C$21:E$973,3,FALSE)</f>
        <v>3268.8949023261785</v>
      </c>
      <c r="F62" s="14" t="s">
        <v>45</v>
      </c>
      <c r="G62" s="10" t="str">
        <f t="shared" si="10"/>
        <v>37705.549</v>
      </c>
      <c r="H62" s="39">
        <f t="shared" si="11"/>
        <v>3269</v>
      </c>
      <c r="I62" s="48" t="s">
        <v>154</v>
      </c>
      <c r="J62" s="49" t="s">
        <v>155</v>
      </c>
      <c r="K62" s="48">
        <v>3269</v>
      </c>
      <c r="L62" s="48" t="s">
        <v>156</v>
      </c>
      <c r="M62" s="49" t="s">
        <v>86</v>
      </c>
      <c r="N62" s="49"/>
      <c r="O62" s="50" t="s">
        <v>138</v>
      </c>
      <c r="P62" s="50" t="s">
        <v>139</v>
      </c>
    </row>
    <row r="63" spans="1:16" ht="12.75" customHeight="1" thickBot="1" x14ac:dyDescent="0.25">
      <c r="A63" s="39" t="str">
        <f t="shared" si="6"/>
        <v> MVS 10.38 </v>
      </c>
      <c r="B63" s="14" t="str">
        <f t="shared" si="7"/>
        <v>I</v>
      </c>
      <c r="C63" s="39">
        <f t="shared" si="8"/>
        <v>37778.415000000001</v>
      </c>
      <c r="D63" s="10" t="str">
        <f t="shared" si="9"/>
        <v>vis</v>
      </c>
      <c r="E63" s="47">
        <f>VLOOKUP(C63,Active!C$21:E$973,3,FALSE)</f>
        <v>3288.8988390930281</v>
      </c>
      <c r="F63" s="14" t="s">
        <v>45</v>
      </c>
      <c r="G63" s="10" t="str">
        <f t="shared" si="10"/>
        <v>37778.415</v>
      </c>
      <c r="H63" s="39">
        <f t="shared" si="11"/>
        <v>3289</v>
      </c>
      <c r="I63" s="48" t="s">
        <v>157</v>
      </c>
      <c r="J63" s="49" t="s">
        <v>158</v>
      </c>
      <c r="K63" s="48">
        <v>3289</v>
      </c>
      <c r="L63" s="48" t="s">
        <v>159</v>
      </c>
      <c r="M63" s="49" t="s">
        <v>86</v>
      </c>
      <c r="N63" s="49"/>
      <c r="O63" s="50" t="s">
        <v>138</v>
      </c>
      <c r="P63" s="50" t="s">
        <v>139</v>
      </c>
    </row>
    <row r="64" spans="1:16" ht="12.75" customHeight="1" thickBot="1" x14ac:dyDescent="0.25">
      <c r="A64" s="39" t="str">
        <f t="shared" si="6"/>
        <v> MVS 10.38 </v>
      </c>
      <c r="B64" s="14" t="str">
        <f t="shared" si="7"/>
        <v>I</v>
      </c>
      <c r="C64" s="39">
        <f t="shared" si="8"/>
        <v>38856.508999999998</v>
      </c>
      <c r="D64" s="10" t="str">
        <f t="shared" si="9"/>
        <v>vis</v>
      </c>
      <c r="E64" s="47">
        <f>VLOOKUP(C64,Active!C$21:E$973,3,FALSE)</f>
        <v>3584.8684848087187</v>
      </c>
      <c r="F64" s="14" t="s">
        <v>45</v>
      </c>
      <c r="G64" s="10" t="str">
        <f t="shared" si="10"/>
        <v>38856.509</v>
      </c>
      <c r="H64" s="39">
        <f t="shared" si="11"/>
        <v>3585</v>
      </c>
      <c r="I64" s="48" t="s">
        <v>160</v>
      </c>
      <c r="J64" s="49" t="s">
        <v>161</v>
      </c>
      <c r="K64" s="48">
        <v>3585</v>
      </c>
      <c r="L64" s="48" t="s">
        <v>162</v>
      </c>
      <c r="M64" s="49" t="s">
        <v>86</v>
      </c>
      <c r="N64" s="49"/>
      <c r="O64" s="50" t="s">
        <v>138</v>
      </c>
      <c r="P64" s="50" t="s">
        <v>139</v>
      </c>
    </row>
    <row r="65" spans="1:16" ht="12.75" customHeight="1" thickBot="1" x14ac:dyDescent="0.25">
      <c r="A65" s="39" t="str">
        <f t="shared" si="6"/>
        <v> MVS 10.38 </v>
      </c>
      <c r="B65" s="14" t="str">
        <f t="shared" si="7"/>
        <v>I</v>
      </c>
      <c r="C65" s="39">
        <f t="shared" si="8"/>
        <v>39056.667999999998</v>
      </c>
      <c r="D65" s="10" t="str">
        <f t="shared" si="9"/>
        <v>vis</v>
      </c>
      <c r="E65" s="47">
        <f>VLOOKUP(C65,Active!C$21:E$973,3,FALSE)</f>
        <v>3639.8182278893842</v>
      </c>
      <c r="F65" s="14" t="s">
        <v>45</v>
      </c>
      <c r="G65" s="10" t="str">
        <f t="shared" si="10"/>
        <v>39056.668</v>
      </c>
      <c r="H65" s="39">
        <f t="shared" si="11"/>
        <v>3640</v>
      </c>
      <c r="I65" s="48" t="s">
        <v>163</v>
      </c>
      <c r="J65" s="49" t="s">
        <v>164</v>
      </c>
      <c r="K65" s="48">
        <v>3640</v>
      </c>
      <c r="L65" s="48" t="s">
        <v>165</v>
      </c>
      <c r="M65" s="49" t="s">
        <v>86</v>
      </c>
      <c r="N65" s="49"/>
      <c r="O65" s="50" t="s">
        <v>138</v>
      </c>
      <c r="P65" s="50" t="s">
        <v>139</v>
      </c>
    </row>
    <row r="66" spans="1:16" ht="12.75" customHeight="1" thickBot="1" x14ac:dyDescent="0.25">
      <c r="A66" s="39" t="str">
        <f t="shared" si="6"/>
        <v> MVS 10.38 </v>
      </c>
      <c r="B66" s="14" t="str">
        <f t="shared" si="7"/>
        <v>I</v>
      </c>
      <c r="C66" s="39">
        <f t="shared" si="8"/>
        <v>39621.392</v>
      </c>
      <c r="D66" s="10" t="str">
        <f t="shared" si="9"/>
        <v>vis</v>
      </c>
      <c r="E66" s="47">
        <f>VLOOKUP(C66,Active!C$21:E$973,3,FALSE)</f>
        <v>3794.8521694632623</v>
      </c>
      <c r="F66" s="14" t="s">
        <v>45</v>
      </c>
      <c r="G66" s="10" t="str">
        <f t="shared" si="10"/>
        <v>39621.392</v>
      </c>
      <c r="H66" s="39">
        <f t="shared" si="11"/>
        <v>3795</v>
      </c>
      <c r="I66" s="48" t="s">
        <v>166</v>
      </c>
      <c r="J66" s="49" t="s">
        <v>167</v>
      </c>
      <c r="K66" s="48">
        <v>3795</v>
      </c>
      <c r="L66" s="48" t="s">
        <v>168</v>
      </c>
      <c r="M66" s="49" t="s">
        <v>86</v>
      </c>
      <c r="N66" s="49"/>
      <c r="O66" s="50" t="s">
        <v>138</v>
      </c>
      <c r="P66" s="50" t="s">
        <v>139</v>
      </c>
    </row>
    <row r="67" spans="1:16" ht="12.75" customHeight="1" thickBot="1" x14ac:dyDescent="0.25">
      <c r="A67" s="39" t="str">
        <f t="shared" si="6"/>
        <v> MVS 10.38 </v>
      </c>
      <c r="B67" s="14" t="str">
        <f t="shared" si="7"/>
        <v>I</v>
      </c>
      <c r="C67" s="39">
        <f t="shared" si="8"/>
        <v>39967.461000000003</v>
      </c>
      <c r="D67" s="10" t="str">
        <f t="shared" si="9"/>
        <v>vis</v>
      </c>
      <c r="E67" s="47">
        <f>VLOOKUP(C67,Active!C$21:E$973,3,FALSE)</f>
        <v>3889.8586525001629</v>
      </c>
      <c r="F67" s="14" t="s">
        <v>45</v>
      </c>
      <c r="G67" s="10" t="str">
        <f t="shared" si="10"/>
        <v>39967.461</v>
      </c>
      <c r="H67" s="39">
        <f t="shared" si="11"/>
        <v>3890</v>
      </c>
      <c r="I67" s="48" t="s">
        <v>169</v>
      </c>
      <c r="J67" s="49" t="s">
        <v>170</v>
      </c>
      <c r="K67" s="48">
        <v>3890</v>
      </c>
      <c r="L67" s="48" t="s">
        <v>171</v>
      </c>
      <c r="M67" s="49" t="s">
        <v>86</v>
      </c>
      <c r="N67" s="49"/>
      <c r="O67" s="50" t="s">
        <v>138</v>
      </c>
      <c r="P67" s="50" t="s">
        <v>139</v>
      </c>
    </row>
    <row r="68" spans="1:16" ht="12.75" customHeight="1" thickBot="1" x14ac:dyDescent="0.25">
      <c r="A68" s="39" t="str">
        <f t="shared" si="6"/>
        <v> MVS 10.38 </v>
      </c>
      <c r="B68" s="14" t="str">
        <f t="shared" si="7"/>
        <v>I</v>
      </c>
      <c r="C68" s="39">
        <f t="shared" si="8"/>
        <v>41056.402000000002</v>
      </c>
      <c r="D68" s="10" t="str">
        <f t="shared" si="9"/>
        <v>vis</v>
      </c>
      <c r="E68" s="47">
        <f>VLOOKUP(C68,Active!C$21:E$973,3,FALSE)</f>
        <v>4188.8061301554417</v>
      </c>
      <c r="F68" s="14" t="s">
        <v>45</v>
      </c>
      <c r="G68" s="10" t="str">
        <f t="shared" si="10"/>
        <v>41056.402</v>
      </c>
      <c r="H68" s="39">
        <f t="shared" si="11"/>
        <v>4189</v>
      </c>
      <c r="I68" s="48" t="s">
        <v>172</v>
      </c>
      <c r="J68" s="49" t="s">
        <v>173</v>
      </c>
      <c r="K68" s="48">
        <v>4189</v>
      </c>
      <c r="L68" s="48" t="s">
        <v>174</v>
      </c>
      <c r="M68" s="49" t="s">
        <v>86</v>
      </c>
      <c r="N68" s="49"/>
      <c r="O68" s="50" t="s">
        <v>138</v>
      </c>
      <c r="P68" s="50" t="s">
        <v>139</v>
      </c>
    </row>
    <row r="69" spans="1:16" x14ac:dyDescent="0.2">
      <c r="B69" s="14"/>
      <c r="F69" s="14"/>
    </row>
    <row r="70" spans="1:16" x14ac:dyDescent="0.2">
      <c r="B70" s="14"/>
      <c r="F70" s="14"/>
    </row>
    <row r="71" spans="1:16" x14ac:dyDescent="0.2">
      <c r="B71" s="14"/>
      <c r="F71" s="14"/>
    </row>
    <row r="72" spans="1:16" x14ac:dyDescent="0.2">
      <c r="B72" s="14"/>
      <c r="F72" s="14"/>
    </row>
    <row r="73" spans="1:16" x14ac:dyDescent="0.2">
      <c r="B73" s="14"/>
      <c r="F73" s="14"/>
    </row>
    <row r="74" spans="1:16" x14ac:dyDescent="0.2">
      <c r="B74" s="14"/>
      <c r="F74" s="14"/>
    </row>
    <row r="75" spans="1:16" x14ac:dyDescent="0.2">
      <c r="B75" s="14"/>
      <c r="F75" s="14"/>
    </row>
    <row r="76" spans="1:16" x14ac:dyDescent="0.2">
      <c r="B76" s="14"/>
      <c r="F76" s="14"/>
    </row>
    <row r="77" spans="1:16" x14ac:dyDescent="0.2">
      <c r="B77" s="14"/>
      <c r="F77" s="14"/>
    </row>
    <row r="78" spans="1:16" x14ac:dyDescent="0.2">
      <c r="B78" s="14"/>
      <c r="F78" s="14"/>
    </row>
    <row r="79" spans="1:16" x14ac:dyDescent="0.2">
      <c r="B79" s="14"/>
      <c r="F79" s="14"/>
    </row>
    <row r="80" spans="1:16" x14ac:dyDescent="0.2">
      <c r="B80" s="14"/>
      <c r="F80" s="14"/>
    </row>
    <row r="81" spans="2:6" x14ac:dyDescent="0.2">
      <c r="B81" s="14"/>
      <c r="F81" s="14"/>
    </row>
    <row r="82" spans="2:6" x14ac:dyDescent="0.2">
      <c r="B82" s="14"/>
      <c r="F82" s="14"/>
    </row>
    <row r="83" spans="2:6" x14ac:dyDescent="0.2">
      <c r="B83" s="14"/>
      <c r="F83" s="14"/>
    </row>
    <row r="84" spans="2:6" x14ac:dyDescent="0.2">
      <c r="B84" s="14"/>
      <c r="F84" s="14"/>
    </row>
    <row r="85" spans="2:6" x14ac:dyDescent="0.2">
      <c r="B85" s="14"/>
      <c r="F85" s="14"/>
    </row>
    <row r="86" spans="2:6" x14ac:dyDescent="0.2">
      <c r="B86" s="14"/>
      <c r="F86" s="14"/>
    </row>
    <row r="87" spans="2:6" x14ac:dyDescent="0.2">
      <c r="B87" s="14"/>
      <c r="F87" s="14"/>
    </row>
    <row r="88" spans="2:6" x14ac:dyDescent="0.2">
      <c r="B88" s="14"/>
      <c r="F88" s="14"/>
    </row>
    <row r="89" spans="2:6" x14ac:dyDescent="0.2">
      <c r="B89" s="14"/>
      <c r="F89" s="14"/>
    </row>
    <row r="90" spans="2:6" x14ac:dyDescent="0.2">
      <c r="B90" s="14"/>
      <c r="F90" s="14"/>
    </row>
    <row r="91" spans="2:6" x14ac:dyDescent="0.2">
      <c r="B91" s="14"/>
      <c r="F91" s="14"/>
    </row>
    <row r="92" spans="2:6" x14ac:dyDescent="0.2">
      <c r="B92" s="14"/>
      <c r="F92" s="14"/>
    </row>
    <row r="93" spans="2:6" x14ac:dyDescent="0.2">
      <c r="B93" s="14"/>
      <c r="F93" s="14"/>
    </row>
    <row r="94" spans="2:6" x14ac:dyDescent="0.2">
      <c r="B94" s="14"/>
      <c r="F94" s="14"/>
    </row>
    <row r="95" spans="2:6" x14ac:dyDescent="0.2">
      <c r="B95" s="14"/>
      <c r="F95" s="14"/>
    </row>
    <row r="96" spans="2:6" x14ac:dyDescent="0.2">
      <c r="B96" s="14"/>
      <c r="F96" s="14"/>
    </row>
    <row r="97" spans="2:6" x14ac:dyDescent="0.2">
      <c r="B97" s="14"/>
      <c r="F97" s="14"/>
    </row>
    <row r="98" spans="2:6" x14ac:dyDescent="0.2">
      <c r="B98" s="14"/>
      <c r="F98" s="14"/>
    </row>
    <row r="99" spans="2:6" x14ac:dyDescent="0.2">
      <c r="B99" s="14"/>
      <c r="F99" s="14"/>
    </row>
    <row r="100" spans="2:6" x14ac:dyDescent="0.2">
      <c r="B100" s="14"/>
      <c r="F100" s="14"/>
    </row>
    <row r="101" spans="2:6" x14ac:dyDescent="0.2">
      <c r="B101" s="14"/>
      <c r="F101" s="14"/>
    </row>
    <row r="102" spans="2:6" x14ac:dyDescent="0.2">
      <c r="B102" s="14"/>
      <c r="F102" s="14"/>
    </row>
    <row r="103" spans="2:6" x14ac:dyDescent="0.2">
      <c r="B103" s="14"/>
      <c r="F103" s="14"/>
    </row>
    <row r="104" spans="2:6" x14ac:dyDescent="0.2">
      <c r="B104" s="14"/>
      <c r="F104" s="14"/>
    </row>
    <row r="105" spans="2:6" x14ac:dyDescent="0.2">
      <c r="B105" s="14"/>
      <c r="F105" s="14"/>
    </row>
    <row r="106" spans="2:6" x14ac:dyDescent="0.2">
      <c r="B106" s="14"/>
      <c r="F106" s="14"/>
    </row>
    <row r="107" spans="2:6" x14ac:dyDescent="0.2">
      <c r="B107" s="14"/>
      <c r="F107" s="14"/>
    </row>
    <row r="108" spans="2:6" x14ac:dyDescent="0.2">
      <c r="B108" s="14"/>
      <c r="F108" s="14"/>
    </row>
    <row r="109" spans="2:6" x14ac:dyDescent="0.2">
      <c r="B109" s="14"/>
      <c r="F109" s="14"/>
    </row>
    <row r="110" spans="2:6" x14ac:dyDescent="0.2">
      <c r="B110" s="14"/>
      <c r="F110" s="14"/>
    </row>
    <row r="111" spans="2:6" x14ac:dyDescent="0.2">
      <c r="B111" s="14"/>
      <c r="F111" s="14"/>
    </row>
    <row r="112" spans="2:6" x14ac:dyDescent="0.2">
      <c r="B112" s="14"/>
      <c r="F112" s="14"/>
    </row>
    <row r="113" spans="2:6" x14ac:dyDescent="0.2">
      <c r="B113" s="14"/>
      <c r="F113" s="14"/>
    </row>
    <row r="114" spans="2:6" x14ac:dyDescent="0.2">
      <c r="B114" s="14"/>
      <c r="F114" s="14"/>
    </row>
    <row r="115" spans="2:6" x14ac:dyDescent="0.2">
      <c r="B115" s="14"/>
      <c r="F115" s="14"/>
    </row>
    <row r="116" spans="2:6" x14ac:dyDescent="0.2">
      <c r="B116" s="14"/>
      <c r="F116" s="14"/>
    </row>
    <row r="117" spans="2:6" x14ac:dyDescent="0.2">
      <c r="B117" s="14"/>
      <c r="F117" s="14"/>
    </row>
    <row r="118" spans="2:6" x14ac:dyDescent="0.2">
      <c r="B118" s="14"/>
      <c r="F118" s="14"/>
    </row>
    <row r="119" spans="2:6" x14ac:dyDescent="0.2">
      <c r="B119" s="14"/>
      <c r="F119" s="14"/>
    </row>
    <row r="120" spans="2:6" x14ac:dyDescent="0.2">
      <c r="B120" s="14"/>
      <c r="F120" s="14"/>
    </row>
    <row r="121" spans="2:6" x14ac:dyDescent="0.2">
      <c r="B121" s="14"/>
      <c r="F121" s="14"/>
    </row>
    <row r="122" spans="2:6" x14ac:dyDescent="0.2">
      <c r="B122" s="14"/>
      <c r="F122" s="14"/>
    </row>
    <row r="123" spans="2:6" x14ac:dyDescent="0.2">
      <c r="B123" s="14"/>
      <c r="F123" s="14"/>
    </row>
    <row r="124" spans="2:6" x14ac:dyDescent="0.2">
      <c r="B124" s="14"/>
      <c r="F124" s="14"/>
    </row>
    <row r="125" spans="2:6" x14ac:dyDescent="0.2">
      <c r="B125" s="14"/>
      <c r="F125" s="14"/>
    </row>
    <row r="126" spans="2:6" x14ac:dyDescent="0.2">
      <c r="B126" s="14"/>
      <c r="F126" s="14"/>
    </row>
    <row r="127" spans="2:6" x14ac:dyDescent="0.2">
      <c r="B127" s="14"/>
      <c r="F127" s="14"/>
    </row>
    <row r="128" spans="2:6" x14ac:dyDescent="0.2">
      <c r="B128" s="14"/>
      <c r="F128" s="14"/>
    </row>
    <row r="129" spans="2:6" x14ac:dyDescent="0.2">
      <c r="B129" s="14"/>
      <c r="F129" s="14"/>
    </row>
    <row r="130" spans="2:6" x14ac:dyDescent="0.2">
      <c r="B130" s="14"/>
      <c r="F130" s="14"/>
    </row>
    <row r="131" spans="2:6" x14ac:dyDescent="0.2">
      <c r="B131" s="14"/>
      <c r="F131" s="14"/>
    </row>
    <row r="132" spans="2:6" x14ac:dyDescent="0.2">
      <c r="B132" s="14"/>
      <c r="F132" s="14"/>
    </row>
    <row r="133" spans="2:6" x14ac:dyDescent="0.2">
      <c r="B133" s="14"/>
      <c r="F133" s="14"/>
    </row>
    <row r="134" spans="2:6" x14ac:dyDescent="0.2">
      <c r="B134" s="14"/>
      <c r="F134" s="14"/>
    </row>
    <row r="135" spans="2:6" x14ac:dyDescent="0.2">
      <c r="B135" s="14"/>
      <c r="F135" s="14"/>
    </row>
    <row r="136" spans="2:6" x14ac:dyDescent="0.2">
      <c r="B136" s="14"/>
      <c r="F136" s="14"/>
    </row>
    <row r="137" spans="2:6" x14ac:dyDescent="0.2">
      <c r="B137" s="14"/>
      <c r="F137" s="14"/>
    </row>
    <row r="138" spans="2:6" x14ac:dyDescent="0.2">
      <c r="B138" s="14"/>
      <c r="F138" s="14"/>
    </row>
    <row r="139" spans="2:6" x14ac:dyDescent="0.2">
      <c r="B139" s="14"/>
      <c r="F139" s="14"/>
    </row>
    <row r="140" spans="2:6" x14ac:dyDescent="0.2">
      <c r="B140" s="14"/>
      <c r="F140" s="14"/>
    </row>
    <row r="141" spans="2:6" x14ac:dyDescent="0.2">
      <c r="B141" s="14"/>
      <c r="F141" s="14"/>
    </row>
    <row r="142" spans="2:6" x14ac:dyDescent="0.2">
      <c r="B142" s="14"/>
      <c r="F142" s="14"/>
    </row>
    <row r="143" spans="2:6" x14ac:dyDescent="0.2">
      <c r="B143" s="14"/>
      <c r="F143" s="14"/>
    </row>
    <row r="144" spans="2:6" x14ac:dyDescent="0.2">
      <c r="B144" s="14"/>
      <c r="F144" s="14"/>
    </row>
    <row r="145" spans="2:6" x14ac:dyDescent="0.2">
      <c r="B145" s="14"/>
      <c r="F145" s="14"/>
    </row>
    <row r="146" spans="2:6" x14ac:dyDescent="0.2">
      <c r="B146" s="14"/>
      <c r="F146" s="14"/>
    </row>
    <row r="147" spans="2:6" x14ac:dyDescent="0.2">
      <c r="B147" s="14"/>
      <c r="F147" s="14"/>
    </row>
    <row r="148" spans="2:6" x14ac:dyDescent="0.2">
      <c r="B148" s="14"/>
      <c r="F148" s="14"/>
    </row>
    <row r="149" spans="2:6" x14ac:dyDescent="0.2">
      <c r="B149" s="14"/>
      <c r="F149" s="14"/>
    </row>
    <row r="150" spans="2:6" x14ac:dyDescent="0.2">
      <c r="B150" s="14"/>
      <c r="F150" s="14"/>
    </row>
    <row r="151" spans="2:6" x14ac:dyDescent="0.2">
      <c r="B151" s="14"/>
      <c r="F151" s="14"/>
    </row>
    <row r="152" spans="2:6" x14ac:dyDescent="0.2">
      <c r="B152" s="14"/>
      <c r="F152" s="14"/>
    </row>
    <row r="153" spans="2:6" x14ac:dyDescent="0.2">
      <c r="B153" s="14"/>
      <c r="F153" s="14"/>
    </row>
    <row r="154" spans="2:6" x14ac:dyDescent="0.2">
      <c r="B154" s="14"/>
      <c r="F154" s="14"/>
    </row>
    <row r="155" spans="2:6" x14ac:dyDescent="0.2">
      <c r="B155" s="14"/>
      <c r="F155" s="14"/>
    </row>
    <row r="156" spans="2:6" x14ac:dyDescent="0.2">
      <c r="B156" s="14"/>
      <c r="F156" s="14"/>
    </row>
    <row r="157" spans="2:6" x14ac:dyDescent="0.2">
      <c r="B157" s="14"/>
      <c r="F157" s="14"/>
    </row>
    <row r="158" spans="2:6" x14ac:dyDescent="0.2">
      <c r="B158" s="14"/>
      <c r="F158" s="14"/>
    </row>
    <row r="159" spans="2:6" x14ac:dyDescent="0.2">
      <c r="B159" s="14"/>
      <c r="F159" s="14"/>
    </row>
    <row r="160" spans="2:6" x14ac:dyDescent="0.2">
      <c r="B160" s="14"/>
      <c r="F160" s="14"/>
    </row>
    <row r="161" spans="2:6" x14ac:dyDescent="0.2">
      <c r="B161" s="14"/>
      <c r="F161" s="14"/>
    </row>
    <row r="162" spans="2:6" x14ac:dyDescent="0.2">
      <c r="B162" s="14"/>
      <c r="F162" s="14"/>
    </row>
    <row r="163" spans="2:6" x14ac:dyDescent="0.2">
      <c r="B163" s="14"/>
      <c r="F163" s="14"/>
    </row>
    <row r="164" spans="2:6" x14ac:dyDescent="0.2">
      <c r="B164" s="14"/>
      <c r="F164" s="14"/>
    </row>
    <row r="165" spans="2:6" x14ac:dyDescent="0.2">
      <c r="B165" s="14"/>
      <c r="F165" s="14"/>
    </row>
    <row r="166" spans="2:6" x14ac:dyDescent="0.2">
      <c r="B166" s="14"/>
      <c r="F166" s="14"/>
    </row>
    <row r="167" spans="2:6" x14ac:dyDescent="0.2">
      <c r="B167" s="14"/>
      <c r="F167" s="14"/>
    </row>
    <row r="168" spans="2:6" x14ac:dyDescent="0.2">
      <c r="B168" s="14"/>
      <c r="F168" s="14"/>
    </row>
    <row r="169" spans="2:6" x14ac:dyDescent="0.2">
      <c r="B169" s="14"/>
      <c r="F169" s="14"/>
    </row>
    <row r="170" spans="2:6" x14ac:dyDescent="0.2">
      <c r="B170" s="14"/>
      <c r="F170" s="14"/>
    </row>
    <row r="171" spans="2:6" x14ac:dyDescent="0.2">
      <c r="B171" s="14"/>
      <c r="F171" s="14"/>
    </row>
    <row r="172" spans="2:6" x14ac:dyDescent="0.2">
      <c r="B172" s="14"/>
      <c r="F172" s="14"/>
    </row>
    <row r="173" spans="2:6" x14ac:dyDescent="0.2">
      <c r="B173" s="14"/>
      <c r="F173" s="14"/>
    </row>
    <row r="174" spans="2:6" x14ac:dyDescent="0.2">
      <c r="B174" s="14"/>
      <c r="F174" s="14"/>
    </row>
    <row r="175" spans="2:6" x14ac:dyDescent="0.2">
      <c r="B175" s="14"/>
      <c r="F175" s="14"/>
    </row>
    <row r="176" spans="2:6" x14ac:dyDescent="0.2">
      <c r="B176" s="14"/>
      <c r="F176" s="14"/>
    </row>
    <row r="177" spans="2:6" x14ac:dyDescent="0.2">
      <c r="B177" s="14"/>
      <c r="F177" s="14"/>
    </row>
    <row r="178" spans="2:6" x14ac:dyDescent="0.2">
      <c r="B178" s="14"/>
      <c r="F178" s="14"/>
    </row>
    <row r="179" spans="2:6" x14ac:dyDescent="0.2">
      <c r="B179" s="14"/>
      <c r="F179" s="14"/>
    </row>
    <row r="180" spans="2:6" x14ac:dyDescent="0.2">
      <c r="B180" s="14"/>
      <c r="F180" s="14"/>
    </row>
    <row r="181" spans="2:6" x14ac:dyDescent="0.2">
      <c r="B181" s="14"/>
      <c r="F181" s="14"/>
    </row>
    <row r="182" spans="2:6" x14ac:dyDescent="0.2">
      <c r="B182" s="14"/>
      <c r="F182" s="14"/>
    </row>
    <row r="183" spans="2:6" x14ac:dyDescent="0.2">
      <c r="B183" s="14"/>
      <c r="F183" s="14"/>
    </row>
    <row r="184" spans="2:6" x14ac:dyDescent="0.2">
      <c r="B184" s="14"/>
      <c r="F184" s="14"/>
    </row>
    <row r="185" spans="2:6" x14ac:dyDescent="0.2">
      <c r="B185" s="14"/>
      <c r="F185" s="14"/>
    </row>
    <row r="186" spans="2:6" x14ac:dyDescent="0.2">
      <c r="B186" s="14"/>
      <c r="F186" s="14"/>
    </row>
    <row r="187" spans="2:6" x14ac:dyDescent="0.2">
      <c r="B187" s="14"/>
      <c r="F187" s="14"/>
    </row>
    <row r="188" spans="2:6" x14ac:dyDescent="0.2">
      <c r="B188" s="14"/>
      <c r="F188" s="14"/>
    </row>
    <row r="189" spans="2:6" x14ac:dyDescent="0.2">
      <c r="B189" s="14"/>
      <c r="F189" s="14"/>
    </row>
    <row r="190" spans="2:6" x14ac:dyDescent="0.2">
      <c r="B190" s="14"/>
      <c r="F190" s="14"/>
    </row>
    <row r="191" spans="2:6" x14ac:dyDescent="0.2">
      <c r="B191" s="14"/>
      <c r="F191" s="14"/>
    </row>
    <row r="192" spans="2:6" x14ac:dyDescent="0.2">
      <c r="B192" s="14"/>
      <c r="F192" s="14"/>
    </row>
    <row r="193" spans="2:6" x14ac:dyDescent="0.2">
      <c r="B193" s="14"/>
      <c r="F193" s="14"/>
    </row>
    <row r="194" spans="2:6" x14ac:dyDescent="0.2">
      <c r="B194" s="14"/>
      <c r="F194" s="14"/>
    </row>
    <row r="195" spans="2:6" x14ac:dyDescent="0.2">
      <c r="B195" s="14"/>
      <c r="F195" s="14"/>
    </row>
    <row r="196" spans="2:6" x14ac:dyDescent="0.2">
      <c r="B196" s="14"/>
      <c r="F196" s="14"/>
    </row>
    <row r="197" spans="2:6" x14ac:dyDescent="0.2">
      <c r="B197" s="14"/>
      <c r="F197" s="14"/>
    </row>
    <row r="198" spans="2:6" x14ac:dyDescent="0.2">
      <c r="B198" s="14"/>
      <c r="F198" s="14"/>
    </row>
    <row r="199" spans="2:6" x14ac:dyDescent="0.2">
      <c r="B199" s="14"/>
      <c r="F199" s="14"/>
    </row>
    <row r="200" spans="2:6" x14ac:dyDescent="0.2">
      <c r="B200" s="14"/>
      <c r="F200" s="14"/>
    </row>
    <row r="201" spans="2:6" x14ac:dyDescent="0.2">
      <c r="B201" s="14"/>
      <c r="F201" s="14"/>
    </row>
    <row r="202" spans="2:6" x14ac:dyDescent="0.2">
      <c r="B202" s="14"/>
      <c r="F202" s="14"/>
    </row>
    <row r="203" spans="2:6" x14ac:dyDescent="0.2">
      <c r="B203" s="14"/>
      <c r="F203" s="14"/>
    </row>
    <row r="204" spans="2:6" x14ac:dyDescent="0.2">
      <c r="B204" s="14"/>
      <c r="F204" s="14"/>
    </row>
    <row r="205" spans="2:6" x14ac:dyDescent="0.2">
      <c r="B205" s="14"/>
      <c r="F205" s="14"/>
    </row>
    <row r="206" spans="2:6" x14ac:dyDescent="0.2">
      <c r="B206" s="14"/>
      <c r="F206" s="14"/>
    </row>
    <row r="207" spans="2:6" x14ac:dyDescent="0.2">
      <c r="B207" s="14"/>
      <c r="F207" s="14"/>
    </row>
    <row r="208" spans="2:6" x14ac:dyDescent="0.2">
      <c r="B208" s="14"/>
      <c r="F208" s="14"/>
    </row>
    <row r="209" spans="2:6" x14ac:dyDescent="0.2">
      <c r="B209" s="14"/>
      <c r="F209" s="14"/>
    </row>
    <row r="210" spans="2:6" x14ac:dyDescent="0.2">
      <c r="B210" s="14"/>
      <c r="F210" s="14"/>
    </row>
    <row r="211" spans="2:6" x14ac:dyDescent="0.2">
      <c r="B211" s="14"/>
      <c r="F211" s="14"/>
    </row>
    <row r="212" spans="2:6" x14ac:dyDescent="0.2">
      <c r="B212" s="14"/>
      <c r="F212" s="14"/>
    </row>
    <row r="213" spans="2:6" x14ac:dyDescent="0.2">
      <c r="B213" s="14"/>
      <c r="F213" s="14"/>
    </row>
    <row r="214" spans="2:6" x14ac:dyDescent="0.2">
      <c r="B214" s="14"/>
      <c r="F214" s="14"/>
    </row>
    <row r="215" spans="2:6" x14ac:dyDescent="0.2">
      <c r="B215" s="14"/>
      <c r="F215" s="14"/>
    </row>
    <row r="216" spans="2:6" x14ac:dyDescent="0.2">
      <c r="B216" s="14"/>
      <c r="F216" s="14"/>
    </row>
    <row r="217" spans="2:6" x14ac:dyDescent="0.2">
      <c r="B217" s="14"/>
      <c r="F217" s="14"/>
    </row>
    <row r="218" spans="2:6" x14ac:dyDescent="0.2">
      <c r="B218" s="14"/>
      <c r="F218" s="14"/>
    </row>
    <row r="219" spans="2:6" x14ac:dyDescent="0.2">
      <c r="B219" s="14"/>
      <c r="F219" s="14"/>
    </row>
    <row r="220" spans="2:6" x14ac:dyDescent="0.2">
      <c r="B220" s="14"/>
      <c r="F220" s="14"/>
    </row>
    <row r="221" spans="2:6" x14ac:dyDescent="0.2">
      <c r="B221" s="14"/>
      <c r="F221" s="14"/>
    </row>
    <row r="222" spans="2:6" x14ac:dyDescent="0.2">
      <c r="B222" s="14"/>
      <c r="F222" s="14"/>
    </row>
    <row r="223" spans="2:6" x14ac:dyDescent="0.2">
      <c r="B223" s="14"/>
      <c r="F223" s="14"/>
    </row>
    <row r="224" spans="2:6" x14ac:dyDescent="0.2">
      <c r="B224" s="14"/>
      <c r="F224" s="14"/>
    </row>
    <row r="225" spans="2:6" x14ac:dyDescent="0.2">
      <c r="B225" s="14"/>
      <c r="F225" s="14"/>
    </row>
    <row r="226" spans="2:6" x14ac:dyDescent="0.2">
      <c r="B226" s="14"/>
      <c r="F226" s="14"/>
    </row>
    <row r="227" spans="2:6" x14ac:dyDescent="0.2">
      <c r="B227" s="14"/>
      <c r="F227" s="14"/>
    </row>
    <row r="228" spans="2:6" x14ac:dyDescent="0.2">
      <c r="B228" s="14"/>
      <c r="F228" s="14"/>
    </row>
    <row r="229" spans="2:6" x14ac:dyDescent="0.2">
      <c r="B229" s="14"/>
      <c r="F229" s="14"/>
    </row>
    <row r="230" spans="2:6" x14ac:dyDescent="0.2">
      <c r="B230" s="14"/>
      <c r="F230" s="14"/>
    </row>
    <row r="231" spans="2:6" x14ac:dyDescent="0.2">
      <c r="B231" s="14"/>
      <c r="F231" s="14"/>
    </row>
    <row r="232" spans="2:6" x14ac:dyDescent="0.2">
      <c r="B232" s="14"/>
      <c r="F232" s="14"/>
    </row>
    <row r="233" spans="2:6" x14ac:dyDescent="0.2">
      <c r="B233" s="14"/>
      <c r="F233" s="14"/>
    </row>
    <row r="234" spans="2:6" x14ac:dyDescent="0.2">
      <c r="B234" s="14"/>
      <c r="F234" s="14"/>
    </row>
    <row r="235" spans="2:6" x14ac:dyDescent="0.2">
      <c r="B235" s="14"/>
      <c r="F235" s="14"/>
    </row>
    <row r="236" spans="2:6" x14ac:dyDescent="0.2">
      <c r="B236" s="14"/>
      <c r="F236" s="14"/>
    </row>
    <row r="237" spans="2:6" x14ac:dyDescent="0.2">
      <c r="B237" s="14"/>
      <c r="F237" s="14"/>
    </row>
    <row r="238" spans="2:6" x14ac:dyDescent="0.2">
      <c r="B238" s="14"/>
      <c r="F238" s="14"/>
    </row>
    <row r="239" spans="2:6" x14ac:dyDescent="0.2">
      <c r="B239" s="14"/>
      <c r="F239" s="14"/>
    </row>
    <row r="240" spans="2:6" x14ac:dyDescent="0.2">
      <c r="B240" s="14"/>
      <c r="F240" s="14"/>
    </row>
    <row r="241" spans="2:6" x14ac:dyDescent="0.2">
      <c r="B241" s="14"/>
      <c r="F241" s="14"/>
    </row>
    <row r="242" spans="2:6" x14ac:dyDescent="0.2">
      <c r="B242" s="14"/>
      <c r="F242" s="14"/>
    </row>
    <row r="243" spans="2:6" x14ac:dyDescent="0.2">
      <c r="B243" s="14"/>
      <c r="F243" s="14"/>
    </row>
    <row r="244" spans="2:6" x14ac:dyDescent="0.2">
      <c r="B244" s="14"/>
      <c r="F244" s="14"/>
    </row>
    <row r="245" spans="2:6" x14ac:dyDescent="0.2">
      <c r="B245" s="14"/>
      <c r="F245" s="14"/>
    </row>
    <row r="246" spans="2:6" x14ac:dyDescent="0.2">
      <c r="B246" s="14"/>
      <c r="F246" s="14"/>
    </row>
    <row r="247" spans="2:6" x14ac:dyDescent="0.2">
      <c r="B247" s="14"/>
      <c r="F247" s="14"/>
    </row>
    <row r="248" spans="2:6" x14ac:dyDescent="0.2">
      <c r="B248" s="14"/>
      <c r="F248" s="14"/>
    </row>
    <row r="249" spans="2:6" x14ac:dyDescent="0.2">
      <c r="B249" s="14"/>
      <c r="F249" s="14"/>
    </row>
    <row r="250" spans="2:6" x14ac:dyDescent="0.2">
      <c r="B250" s="14"/>
      <c r="F250" s="14"/>
    </row>
    <row r="251" spans="2:6" x14ac:dyDescent="0.2">
      <c r="B251" s="14"/>
      <c r="F251" s="14"/>
    </row>
    <row r="252" spans="2:6" x14ac:dyDescent="0.2">
      <c r="B252" s="14"/>
      <c r="F252" s="14"/>
    </row>
    <row r="253" spans="2:6" x14ac:dyDescent="0.2">
      <c r="B253" s="14"/>
      <c r="F253" s="14"/>
    </row>
    <row r="254" spans="2:6" x14ac:dyDescent="0.2">
      <c r="B254" s="14"/>
      <c r="F254" s="14"/>
    </row>
    <row r="255" spans="2:6" x14ac:dyDescent="0.2">
      <c r="B255" s="14"/>
      <c r="F255" s="14"/>
    </row>
    <row r="256" spans="2:6" x14ac:dyDescent="0.2">
      <c r="B256" s="14"/>
      <c r="F256" s="14"/>
    </row>
    <row r="257" spans="2:6" x14ac:dyDescent="0.2">
      <c r="B257" s="14"/>
      <c r="F257" s="14"/>
    </row>
    <row r="258" spans="2:6" x14ac:dyDescent="0.2">
      <c r="B258" s="14"/>
      <c r="F258" s="14"/>
    </row>
    <row r="259" spans="2:6" x14ac:dyDescent="0.2">
      <c r="B259" s="14"/>
      <c r="F259" s="14"/>
    </row>
    <row r="260" spans="2:6" x14ac:dyDescent="0.2">
      <c r="B260" s="14"/>
      <c r="F260" s="14"/>
    </row>
    <row r="261" spans="2:6" x14ac:dyDescent="0.2">
      <c r="B261" s="14"/>
      <c r="F261" s="14"/>
    </row>
    <row r="262" spans="2:6" x14ac:dyDescent="0.2">
      <c r="B262" s="14"/>
      <c r="F262" s="14"/>
    </row>
    <row r="263" spans="2:6" x14ac:dyDescent="0.2">
      <c r="B263" s="14"/>
      <c r="F263" s="14"/>
    </row>
    <row r="264" spans="2:6" x14ac:dyDescent="0.2">
      <c r="B264" s="14"/>
      <c r="F264" s="14"/>
    </row>
    <row r="265" spans="2:6" x14ac:dyDescent="0.2">
      <c r="B265" s="14"/>
      <c r="F265" s="14"/>
    </row>
    <row r="266" spans="2:6" x14ac:dyDescent="0.2">
      <c r="B266" s="14"/>
      <c r="F266" s="14"/>
    </row>
    <row r="267" spans="2:6" x14ac:dyDescent="0.2">
      <c r="B267" s="14"/>
      <c r="F267" s="14"/>
    </row>
    <row r="268" spans="2:6" x14ac:dyDescent="0.2">
      <c r="B268" s="14"/>
      <c r="F268" s="14"/>
    </row>
    <row r="269" spans="2:6" x14ac:dyDescent="0.2">
      <c r="B269" s="14"/>
      <c r="F269" s="14"/>
    </row>
    <row r="270" spans="2:6" x14ac:dyDescent="0.2">
      <c r="B270" s="14"/>
      <c r="F270" s="14"/>
    </row>
    <row r="271" spans="2:6" x14ac:dyDescent="0.2">
      <c r="B271" s="14"/>
      <c r="F271" s="14"/>
    </row>
    <row r="272" spans="2:6" x14ac:dyDescent="0.2">
      <c r="B272" s="14"/>
      <c r="F272" s="14"/>
    </row>
    <row r="273" spans="2:6" x14ac:dyDescent="0.2">
      <c r="B273" s="14"/>
      <c r="F273" s="14"/>
    </row>
    <row r="274" spans="2:6" x14ac:dyDescent="0.2">
      <c r="B274" s="14"/>
      <c r="F274" s="14"/>
    </row>
    <row r="275" spans="2:6" x14ac:dyDescent="0.2">
      <c r="B275" s="14"/>
      <c r="F275" s="14"/>
    </row>
    <row r="276" spans="2:6" x14ac:dyDescent="0.2">
      <c r="B276" s="14"/>
      <c r="F276" s="14"/>
    </row>
    <row r="277" spans="2:6" x14ac:dyDescent="0.2">
      <c r="B277" s="14"/>
      <c r="F277" s="14"/>
    </row>
    <row r="278" spans="2:6" x14ac:dyDescent="0.2">
      <c r="B278" s="14"/>
      <c r="F278" s="14"/>
    </row>
    <row r="279" spans="2:6" x14ac:dyDescent="0.2">
      <c r="B279" s="14"/>
      <c r="F279" s="14"/>
    </row>
    <row r="280" spans="2:6" x14ac:dyDescent="0.2">
      <c r="B280" s="14"/>
      <c r="F280" s="14"/>
    </row>
    <row r="281" spans="2:6" x14ac:dyDescent="0.2">
      <c r="B281" s="14"/>
      <c r="F281" s="14"/>
    </row>
    <row r="282" spans="2:6" x14ac:dyDescent="0.2">
      <c r="B282" s="14"/>
      <c r="F282" s="14"/>
    </row>
    <row r="283" spans="2:6" x14ac:dyDescent="0.2">
      <c r="B283" s="14"/>
      <c r="F283" s="14"/>
    </row>
    <row r="284" spans="2:6" x14ac:dyDescent="0.2">
      <c r="B284" s="14"/>
      <c r="F284" s="14"/>
    </row>
    <row r="285" spans="2:6" x14ac:dyDescent="0.2">
      <c r="B285" s="14"/>
      <c r="F285" s="14"/>
    </row>
    <row r="286" spans="2:6" x14ac:dyDescent="0.2">
      <c r="B286" s="14"/>
      <c r="F286" s="14"/>
    </row>
    <row r="287" spans="2:6" x14ac:dyDescent="0.2">
      <c r="B287" s="14"/>
      <c r="F287" s="14"/>
    </row>
    <row r="288" spans="2:6" x14ac:dyDescent="0.2">
      <c r="B288" s="14"/>
      <c r="F288" s="14"/>
    </row>
    <row r="289" spans="2:6" x14ac:dyDescent="0.2">
      <c r="B289" s="14"/>
      <c r="F289" s="14"/>
    </row>
    <row r="290" spans="2:6" x14ac:dyDescent="0.2">
      <c r="B290" s="14"/>
      <c r="F290" s="14"/>
    </row>
    <row r="291" spans="2:6" x14ac:dyDescent="0.2">
      <c r="B291" s="14"/>
      <c r="F291" s="14"/>
    </row>
    <row r="292" spans="2:6" x14ac:dyDescent="0.2">
      <c r="B292" s="14"/>
      <c r="F292" s="14"/>
    </row>
    <row r="293" spans="2:6" x14ac:dyDescent="0.2">
      <c r="B293" s="14"/>
      <c r="F293" s="14"/>
    </row>
    <row r="294" spans="2:6" x14ac:dyDescent="0.2">
      <c r="B294" s="14"/>
      <c r="F294" s="14"/>
    </row>
    <row r="295" spans="2:6" x14ac:dyDescent="0.2">
      <c r="B295" s="14"/>
      <c r="F295" s="14"/>
    </row>
    <row r="296" spans="2:6" x14ac:dyDescent="0.2">
      <c r="B296" s="14"/>
      <c r="F296" s="14"/>
    </row>
    <row r="297" spans="2:6" x14ac:dyDescent="0.2">
      <c r="B297" s="14"/>
      <c r="F297" s="14"/>
    </row>
    <row r="298" spans="2:6" x14ac:dyDescent="0.2">
      <c r="B298" s="14"/>
      <c r="F298" s="14"/>
    </row>
    <row r="299" spans="2:6" x14ac:dyDescent="0.2">
      <c r="B299" s="14"/>
      <c r="F299" s="14"/>
    </row>
    <row r="300" spans="2:6" x14ac:dyDescent="0.2">
      <c r="B300" s="14"/>
      <c r="F300" s="14"/>
    </row>
    <row r="301" spans="2:6" x14ac:dyDescent="0.2">
      <c r="B301" s="14"/>
      <c r="F301" s="14"/>
    </row>
    <row r="302" spans="2:6" x14ac:dyDescent="0.2">
      <c r="B302" s="14"/>
      <c r="F302" s="14"/>
    </row>
    <row r="303" spans="2:6" x14ac:dyDescent="0.2">
      <c r="B303" s="14"/>
      <c r="F303" s="14"/>
    </row>
    <row r="304" spans="2:6" x14ac:dyDescent="0.2">
      <c r="B304" s="14"/>
      <c r="F304" s="14"/>
    </row>
    <row r="305" spans="2:6" x14ac:dyDescent="0.2">
      <c r="B305" s="14"/>
      <c r="F305" s="14"/>
    </row>
    <row r="306" spans="2:6" x14ac:dyDescent="0.2">
      <c r="B306" s="14"/>
      <c r="F306" s="14"/>
    </row>
    <row r="307" spans="2:6" x14ac:dyDescent="0.2">
      <c r="B307" s="14"/>
      <c r="F307" s="14"/>
    </row>
    <row r="308" spans="2:6" x14ac:dyDescent="0.2">
      <c r="B308" s="14"/>
      <c r="F308" s="14"/>
    </row>
    <row r="309" spans="2:6" x14ac:dyDescent="0.2">
      <c r="B309" s="14"/>
      <c r="F309" s="14"/>
    </row>
    <row r="310" spans="2:6" x14ac:dyDescent="0.2">
      <c r="B310" s="14"/>
      <c r="F310" s="14"/>
    </row>
    <row r="311" spans="2:6" x14ac:dyDescent="0.2">
      <c r="B311" s="14"/>
      <c r="F311" s="14"/>
    </row>
    <row r="312" spans="2:6" x14ac:dyDescent="0.2">
      <c r="B312" s="14"/>
      <c r="F312" s="14"/>
    </row>
    <row r="313" spans="2:6" x14ac:dyDescent="0.2">
      <c r="B313" s="14"/>
      <c r="F313" s="14"/>
    </row>
    <row r="314" spans="2:6" x14ac:dyDescent="0.2">
      <c r="B314" s="14"/>
      <c r="F314" s="14"/>
    </row>
    <row r="315" spans="2:6" x14ac:dyDescent="0.2">
      <c r="B315" s="14"/>
      <c r="F315" s="14"/>
    </row>
    <row r="316" spans="2:6" x14ac:dyDescent="0.2">
      <c r="B316" s="14"/>
      <c r="F316" s="14"/>
    </row>
    <row r="317" spans="2:6" x14ac:dyDescent="0.2">
      <c r="B317" s="14"/>
      <c r="F317" s="14"/>
    </row>
    <row r="318" spans="2:6" x14ac:dyDescent="0.2">
      <c r="B318" s="14"/>
      <c r="F318" s="14"/>
    </row>
    <row r="319" spans="2:6" x14ac:dyDescent="0.2">
      <c r="B319" s="14"/>
      <c r="F319" s="14"/>
    </row>
    <row r="320" spans="2:6" x14ac:dyDescent="0.2">
      <c r="B320" s="14"/>
      <c r="F320" s="14"/>
    </row>
    <row r="321" spans="2:6" x14ac:dyDescent="0.2">
      <c r="B321" s="14"/>
      <c r="F321" s="14"/>
    </row>
    <row r="322" spans="2:6" x14ac:dyDescent="0.2">
      <c r="B322" s="14"/>
      <c r="F322" s="14"/>
    </row>
    <row r="323" spans="2:6" x14ac:dyDescent="0.2">
      <c r="B323" s="14"/>
      <c r="F323" s="14"/>
    </row>
    <row r="324" spans="2:6" x14ac:dyDescent="0.2">
      <c r="B324" s="14"/>
      <c r="F324" s="14"/>
    </row>
    <row r="325" spans="2:6" x14ac:dyDescent="0.2">
      <c r="B325" s="14"/>
      <c r="F325" s="14"/>
    </row>
    <row r="326" spans="2:6" x14ac:dyDescent="0.2">
      <c r="B326" s="14"/>
      <c r="F326" s="14"/>
    </row>
    <row r="327" spans="2:6" x14ac:dyDescent="0.2">
      <c r="B327" s="14"/>
      <c r="F327" s="14"/>
    </row>
    <row r="328" spans="2:6" x14ac:dyDescent="0.2">
      <c r="B328" s="14"/>
      <c r="F328" s="14"/>
    </row>
    <row r="329" spans="2:6" x14ac:dyDescent="0.2">
      <c r="B329" s="14"/>
      <c r="F329" s="14"/>
    </row>
    <row r="330" spans="2:6" x14ac:dyDescent="0.2">
      <c r="B330" s="14"/>
      <c r="F330" s="14"/>
    </row>
    <row r="331" spans="2:6" x14ac:dyDescent="0.2">
      <c r="B331" s="14"/>
      <c r="F331" s="14"/>
    </row>
    <row r="332" spans="2:6" x14ac:dyDescent="0.2">
      <c r="B332" s="14"/>
      <c r="F332" s="14"/>
    </row>
    <row r="333" spans="2:6" x14ac:dyDescent="0.2">
      <c r="B333" s="14"/>
      <c r="F333" s="14"/>
    </row>
    <row r="334" spans="2:6" x14ac:dyDescent="0.2">
      <c r="B334" s="14"/>
      <c r="F334" s="14"/>
    </row>
    <row r="335" spans="2:6" x14ac:dyDescent="0.2">
      <c r="B335" s="14"/>
      <c r="F335" s="14"/>
    </row>
    <row r="336" spans="2:6" x14ac:dyDescent="0.2">
      <c r="B336" s="14"/>
      <c r="F336" s="14"/>
    </row>
    <row r="337" spans="2:6" x14ac:dyDescent="0.2">
      <c r="B337" s="14"/>
      <c r="F337" s="14"/>
    </row>
    <row r="338" spans="2:6" x14ac:dyDescent="0.2">
      <c r="B338" s="14"/>
      <c r="F338" s="14"/>
    </row>
    <row r="339" spans="2:6" x14ac:dyDescent="0.2">
      <c r="B339" s="14"/>
      <c r="F339" s="14"/>
    </row>
    <row r="340" spans="2:6" x14ac:dyDescent="0.2">
      <c r="B340" s="14"/>
      <c r="F340" s="14"/>
    </row>
    <row r="341" spans="2:6" x14ac:dyDescent="0.2">
      <c r="B341" s="14"/>
      <c r="F341" s="14"/>
    </row>
    <row r="342" spans="2:6" x14ac:dyDescent="0.2">
      <c r="B342" s="14"/>
      <c r="F342" s="14"/>
    </row>
    <row r="343" spans="2:6" x14ac:dyDescent="0.2">
      <c r="B343" s="14"/>
      <c r="F343" s="14"/>
    </row>
    <row r="344" spans="2:6" x14ac:dyDescent="0.2">
      <c r="B344" s="14"/>
      <c r="F344" s="14"/>
    </row>
    <row r="345" spans="2:6" x14ac:dyDescent="0.2">
      <c r="B345" s="14"/>
      <c r="F345" s="14"/>
    </row>
    <row r="346" spans="2:6" x14ac:dyDescent="0.2">
      <c r="B346" s="14"/>
      <c r="F346" s="14"/>
    </row>
    <row r="347" spans="2:6" x14ac:dyDescent="0.2">
      <c r="B347" s="14"/>
      <c r="F347" s="14"/>
    </row>
    <row r="348" spans="2:6" x14ac:dyDescent="0.2">
      <c r="B348" s="14"/>
      <c r="F348" s="14"/>
    </row>
    <row r="349" spans="2:6" x14ac:dyDescent="0.2">
      <c r="B349" s="14"/>
      <c r="F349" s="14"/>
    </row>
    <row r="350" spans="2:6" x14ac:dyDescent="0.2">
      <c r="B350" s="14"/>
      <c r="F350" s="14"/>
    </row>
    <row r="351" spans="2:6" x14ac:dyDescent="0.2">
      <c r="B351" s="14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</sheetData>
  <phoneticPr fontId="8" type="noConversion"/>
  <hyperlinks>
    <hyperlink ref="P17" r:id="rId1" display="http://www.bav-astro.de/sfs/BAVM_link.php?BAVMnr=34"/>
    <hyperlink ref="P18" r:id="rId2" display="http://www.bav-astro.de/sfs/BAVM_link.php?BAVMnr=39"/>
    <hyperlink ref="P19" r:id="rId3" display="http://www.bav-astro.de/sfs/BAVM_link.php?BAVMnr=59"/>
    <hyperlink ref="P20" r:id="rId4" display="http://www.bav-astro.de/sfs/BAVM_link.php?BAVMnr=59"/>
    <hyperlink ref="P21" r:id="rId5" display="http://www.bav-astro.de/sfs/BAVM_link.php?BAVMnr=59"/>
    <hyperlink ref="P22" r:id="rId6" display="http://www.bav-astro.de/sfs/BAVM_link.php?BAVMnr=60"/>
    <hyperlink ref="P23" r:id="rId7" display="http://www.bav-astro.de/sfs/BAVM_link.php?BAVMnr=60"/>
    <hyperlink ref="P24" r:id="rId8" display="http://www.bav-astro.de/sfs/BAVM_link.php?BAVMnr=62"/>
    <hyperlink ref="P25" r:id="rId9" display="http://www.bav-astro.de/sfs/BAVM_link.php?BAVMnr=62"/>
    <hyperlink ref="P27" r:id="rId10" display="http://www.bav-astro.de/sfs/BAVM_link.php?BAVMnr=91"/>
    <hyperlink ref="P28" r:id="rId11" display="http://www.bav-astro.de/sfs/BAVM_link.php?BAVMnr=178"/>
    <hyperlink ref="P29" r:id="rId12" display="http://www.bav-astro.de/sfs/BAVM_link.php?BAVMnr=186"/>
    <hyperlink ref="P30" r:id="rId13" display="http://www.bav-astro.de/sfs/BAVM_link.php?BAVMnr=209"/>
    <hyperlink ref="P31" r:id="rId14" display="http://www.bav-astro.de/sfs/BAVM_link.php?BAVMnr=209"/>
    <hyperlink ref="P32" r:id="rId15" display="http://www.bav-astro.de/sfs/BAVM_link.php?BAVMnr=209"/>
    <hyperlink ref="P33" r:id="rId16" display="http://www.konkoly.hu/cgi-bin/IBVS?5945"/>
    <hyperlink ref="P34" r:id="rId17" display="http://www.konkoly.hu/cgi-bin/IBVS?5992"/>
    <hyperlink ref="P35" r:id="rId18" display="http://www.bav-astro.de/sfs/BAVM_link.php?BAVMnr=220"/>
    <hyperlink ref="P36" r:id="rId19" display="http://var.astro.cz/oejv/issues/oejv0147.pdf"/>
    <hyperlink ref="P37" r:id="rId20" display="http://www.bav-astro.de/sfs/BAVM_link.php?BAVMnr=228"/>
    <hyperlink ref="P38" r:id="rId21" display="http://www.konkoly.hu/cgi-bin/IBVS?6029"/>
    <hyperlink ref="P39" r:id="rId22" display="http://var.astro.cz/oejv/issues/oejv0172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2024-01-30T02:43:56Z</dcterms:modified>
</cp:coreProperties>
</file>