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2BBDACB-2136-452D-A84F-C83560F268A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D9" i="1" l="1"/>
  <c r="C9" i="1"/>
  <c r="Q23" i="1"/>
  <c r="Q22" i="1"/>
  <c r="E23" i="1"/>
  <c r="F23" i="1" s="1"/>
  <c r="G23" i="1" s="1"/>
  <c r="K23" i="1" s="1"/>
  <c r="F16" i="1"/>
  <c r="C17" i="1"/>
  <c r="Q21" i="1"/>
  <c r="E21" i="1"/>
  <c r="F21" i="1" s="1"/>
  <c r="G21" i="1" s="1"/>
  <c r="K21" i="1" s="1"/>
  <c r="E22" i="1"/>
  <c r="F22" i="1" s="1"/>
  <c r="G22" i="1" s="1"/>
  <c r="K22" i="1" s="1"/>
  <c r="C11" i="1"/>
  <c r="C12" i="1"/>
  <c r="C16" i="1" l="1"/>
  <c r="D18" i="1" s="1"/>
  <c r="O23" i="1"/>
  <c r="O22" i="1"/>
  <c r="C15" i="1"/>
  <c r="F18" i="1" s="1"/>
  <c r="O21" i="1"/>
  <c r="F17" i="1"/>
  <c r="C18" i="1" l="1"/>
  <c r="F19" i="1"/>
</calcChain>
</file>

<file path=xl/sharedStrings.xml><?xml version="1.0" encoding="utf-8"?>
<sst xmlns="http://schemas.openxmlformats.org/spreadsheetml/2006/main" count="57" uniqueCount="51">
  <si>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</si>
  <si>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</si>
  <si>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</si>
  <si>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</si>
  <si>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</si>
  <si>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</si>
  <si>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</si>
  <si>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</si>
  <si>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</si>
  <si>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</si>
  <si>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</si>
  <si>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</si>
  <si>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</si>
  <si>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</si>
  <si>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</si>
  <si>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</si>
  <si>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</si>
  <si>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</si>
  <si>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</si>
  <si>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</si>
  <si>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</si>
  <si>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</si>
  <si>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</si>
  <si>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</si>
  <si>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</si>
  <si>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</si>
  <si>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</si>
  <si>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</si>
  <si>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</si>
  <si>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</si>
  <si>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</si>
  <si>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</si>
  <si>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</si>
  <si>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</si>
  <si>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</si>
  <si>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</si>
  <si>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</si>
  <si>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</si>
  <si>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</si>
  <si>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</si>
  <si>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</si>
  <si>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</si>
  <si>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TZ CrA</t>
  </si>
  <si>
    <t>G7912-0255</t>
  </si>
  <si>
    <t>EA/SD</t>
  </si>
  <si>
    <t>pr_0</t>
  </si>
  <si>
    <t xml:space="preserve">A1III/IV       </t>
  </si>
  <si>
    <t>TZ CrA / GSC 7912-0255</t>
  </si>
  <si>
    <t>Kreiner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</si>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</sst>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7" fillId="0" borderId="0"/>
    <xf numFmtId="0" fontId="17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TZ CrA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60150375939849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6766</c:v>
                </c:pt>
                <c:pt idx="2">
                  <c:v>7938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B0-4180-A5B3-FF2E2A3749D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6766</c:v>
                </c:pt>
                <c:pt idx="2">
                  <c:v>7938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B0-4180-A5B3-FF2E2A3749D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6766</c:v>
                </c:pt>
                <c:pt idx="2">
                  <c:v>7938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B0-4180-A5B3-FF2E2A3749D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6766</c:v>
                </c:pt>
                <c:pt idx="2">
                  <c:v>7938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-2.4757999926805496E-4</c:v>
                </c:pt>
                <c:pt idx="2">
                  <c:v>1.9405977218411863E-4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B0-4180-A5B3-FF2E2A3749D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6766</c:v>
                </c:pt>
                <c:pt idx="2">
                  <c:v>7938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B0-4180-A5B3-FF2E2A3749D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6766</c:v>
                </c:pt>
                <c:pt idx="2">
                  <c:v>7938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B0-4180-A5B3-FF2E2A3749D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6766</c:v>
                </c:pt>
                <c:pt idx="2">
                  <c:v>7938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B0-4180-A5B3-FF2E2A3749D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6766</c:v>
                </c:pt>
                <c:pt idx="2">
                  <c:v>7938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-2.7971829801941698E-3</c:v>
                </c:pt>
                <c:pt idx="1">
                  <c:v>-2.4757999926805496E-4</c:v>
                </c:pt>
                <c:pt idx="2">
                  <c:v>1.9405977218411863E-4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B0-4180-A5B3-FF2E2A3749D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6766</c:v>
                </c:pt>
                <c:pt idx="2">
                  <c:v>7938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B0-4180-A5B3-FF2E2A374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022560"/>
        <c:axId val="1"/>
      </c:scatterChart>
      <c:valAx>
        <c:axId val="6000225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53383458646616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022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406015037593985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BB0E46B-98BA-57E9-9298-5F8FAA5BB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8" t="s">
        <v>42</v>
      </c>
      <c r="G1" s="31">
        <v>0</v>
      </c>
      <c r="H1" s="32"/>
      <c r="I1" s="39" t="s">
        <v>43</v>
      </c>
      <c r="J1" s="38" t="s">
        <v>42</v>
      </c>
      <c r="K1" s="40">
        <v>18.184820000000002</v>
      </c>
      <c r="L1" s="34">
        <v>-43.213700000000003</v>
      </c>
      <c r="M1" s="35">
        <v>52500.182099999998</v>
      </c>
      <c r="N1" s="35">
        <v>0.68674813000000001</v>
      </c>
      <c r="O1" s="33" t="s">
        <v>44</v>
      </c>
      <c r="P1" s="41">
        <v>9.6</v>
      </c>
      <c r="Q1" s="41">
        <v>10.33</v>
      </c>
      <c r="R1" s="42" t="s">
        <v>45</v>
      </c>
      <c r="S1" s="33" t="s">
        <v>46</v>
      </c>
    </row>
    <row r="2" spans="1:19" x14ac:dyDescent="0.2">
      <c r="A2" t="s">
        <v>24</v>
      </c>
      <c r="B2" t="s">
        <v>44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1</v>
      </c>
      <c r="C4" s="27">
        <v>36080.035000000003</v>
      </c>
      <c r="D4" s="28">
        <v>0.68674953999999999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49">
        <v>52500.182099999998</v>
      </c>
      <c r="D7" s="29" t="s">
        <v>48</v>
      </c>
    </row>
    <row r="8" spans="1:19" x14ac:dyDescent="0.2">
      <c r="A8" t="s">
        <v>4</v>
      </c>
      <c r="C8" s="49">
        <v>0.68674813000000001</v>
      </c>
      <c r="D8" s="29" t="s">
        <v>48</v>
      </c>
    </row>
    <row r="9" spans="1:19" x14ac:dyDescent="0.2">
      <c r="A9" s="24" t="s">
        <v>33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INTERCEPT(INDIRECT($D$9):G992,INDIRECT($C$9):F992)</f>
        <v>-2.7971829801941698E-3</v>
      </c>
      <c r="D11" s="3"/>
      <c r="E11" s="10"/>
    </row>
    <row r="12" spans="1:19" x14ac:dyDescent="0.2">
      <c r="A12" s="10" t="s">
        <v>17</v>
      </c>
      <c r="B12" s="10"/>
      <c r="C12" s="21">
        <f ca="1">SLOPE(INDIRECT($D$9):G992,INDIRECT($C$9):F992)</f>
        <v>3.768257435598751E-7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(C7+C11)+(C8+C12)*INT(MAX(F21:F3533))</f>
        <v>57951.588949999772</v>
      </c>
      <c r="E15" s="14" t="s">
        <v>35</v>
      </c>
      <c r="F15" s="36">
        <v>1</v>
      </c>
    </row>
    <row r="16" spans="1:19" x14ac:dyDescent="0.2">
      <c r="A16" s="16" t="s">
        <v>5</v>
      </c>
      <c r="B16" s="10"/>
      <c r="C16" s="17">
        <f ca="1">+C8+C12</f>
        <v>0.68674850682574362</v>
      </c>
      <c r="E16" s="14" t="s">
        <v>31</v>
      </c>
      <c r="F16" s="37">
        <f ca="1">NOW()+15018.5+$C$5/24</f>
        <v>60339.663438194439</v>
      </c>
    </row>
    <row r="17" spans="1:21" ht="13.5" thickBot="1" x14ac:dyDescent="0.25">
      <c r="A17" s="14" t="s">
        <v>28</v>
      </c>
      <c r="B17" s="10"/>
      <c r="C17" s="10">
        <f>COUNT(C21:C2191)</f>
        <v>3</v>
      </c>
      <c r="E17" s="14" t="s">
        <v>36</v>
      </c>
      <c r="F17" s="15">
        <f ca="1">ROUND(2*(F16-$C$7)/$C$8,0)/2+F15</f>
        <v>11416.5</v>
      </c>
    </row>
    <row r="18" spans="1:21" ht="14.25" thickTop="1" thickBot="1" x14ac:dyDescent="0.25">
      <c r="A18" s="16" t="s">
        <v>6</v>
      </c>
      <c r="B18" s="10"/>
      <c r="C18" s="19">
        <f ca="1">+C15</f>
        <v>57951.588949999772</v>
      </c>
      <c r="D18" s="20">
        <f ca="1">+C16</f>
        <v>0.68674850682574362</v>
      </c>
      <c r="E18" s="14" t="s">
        <v>37</v>
      </c>
      <c r="F18" s="23">
        <f ca="1">ROUND(2*(F16-$C$15)/$C$16,0)/2+F15</f>
        <v>3478.5</v>
      </c>
    </row>
    <row r="19" spans="1:21" ht="13.5" thickTop="1" x14ac:dyDescent="0.2">
      <c r="E19" s="14" t="s">
        <v>32</v>
      </c>
      <c r="F19" s="18">
        <f ca="1">+$C$15+$C$16*F18-15018.5-$C$5/24</f>
        <v>45322.339464326455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48</v>
      </c>
      <c r="C21" s="8">
        <v>52500.182099999998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-2.7971829801941698E-3</v>
      </c>
      <c r="Q21" s="2">
        <f>+C21-15018.5</f>
        <v>37481.682099999998</v>
      </c>
    </row>
    <row r="22" spans="1:21" x14ac:dyDescent="0.2">
      <c r="A22" s="43" t="s">
        <v>49</v>
      </c>
      <c r="B22" s="44" t="s">
        <v>0</v>
      </c>
      <c r="C22" s="45">
        <v>57146.719700000001</v>
      </c>
      <c r="D22" s="45">
        <v>1E-4</v>
      </c>
      <c r="E22">
        <f>+(C22-C$7)/C$8</f>
        <v>6765.999639489376</v>
      </c>
      <c r="F22">
        <f>ROUND(2*E22,0)/2</f>
        <v>6766</v>
      </c>
      <c r="G22">
        <f>+C22-(C$7+F22*C$8)</f>
        <v>-2.4757999926805496E-4</v>
      </c>
      <c r="K22">
        <f>+G22</f>
        <v>-2.4757999926805496E-4</v>
      </c>
      <c r="O22">
        <f ca="1">+C$11+C$12*$F22</f>
        <v>-2.4757999926805496E-4</v>
      </c>
      <c r="Q22" s="2">
        <f>+C22-15018.5</f>
        <v>42128.219700000001</v>
      </c>
    </row>
    <row r="23" spans="1:21" x14ac:dyDescent="0.2">
      <c r="A23" s="46" t="s">
        <v>50</v>
      </c>
      <c r="B23" s="47" t="s">
        <v>0</v>
      </c>
      <c r="C23" s="48">
        <v>57951.588949999772</v>
      </c>
      <c r="D23" s="48">
        <v>0</v>
      </c>
      <c r="E23">
        <f>+(C23-C$7)/C$8</f>
        <v>7938.0002825777974</v>
      </c>
      <c r="F23">
        <f>ROUND(2*E23,0)/2</f>
        <v>7938</v>
      </c>
      <c r="G23">
        <f>+C23-(C$7+F23*C$8)</f>
        <v>1.9405977218411863E-4</v>
      </c>
      <c r="K23">
        <f>+G23</f>
        <v>1.9405977218411863E-4</v>
      </c>
      <c r="O23">
        <f ca="1">+C$11+C$12*$F23</f>
        <v>1.9405977218411863E-4</v>
      </c>
      <c r="Q23" s="2">
        <f>+C23-15018.5</f>
        <v>42933.088949999772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3:D23" name="Range1"/>
  </protectedRanges>
  <phoneticPr fontId="8" type="noConversion"/>
  <hyperlinks>
    <hyperlink ref="H1300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2024-01-30T02:55:21Z</dcterms:modified>
</cp:coreProperties>
</file>