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097D0F1-8E7F-490E-A29C-D46E216AACD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/>
  <c r="G31" i="1"/>
  <c r="H31" i="1"/>
  <c r="E29" i="1"/>
  <c r="F29" i="1"/>
  <c r="G29" i="1"/>
  <c r="H29" i="1"/>
  <c r="E32" i="1"/>
  <c r="F32" i="1"/>
  <c r="G32" i="1"/>
  <c r="H32" i="1"/>
  <c r="E24" i="1"/>
  <c r="F24" i="1"/>
  <c r="G24" i="1"/>
  <c r="H24" i="1"/>
  <c r="E25" i="1"/>
  <c r="F25" i="1"/>
  <c r="G25" i="1"/>
  <c r="H25" i="1"/>
  <c r="E26" i="1"/>
  <c r="F26" i="1"/>
  <c r="G26" i="1"/>
  <c r="I26" i="1"/>
  <c r="E27" i="1"/>
  <c r="F27" i="1"/>
  <c r="G27" i="1"/>
  <c r="H27" i="1"/>
  <c r="E28" i="1"/>
  <c r="F28" i="1"/>
  <c r="G28" i="1"/>
  <c r="H28" i="1"/>
  <c r="E30" i="1"/>
  <c r="F30" i="1"/>
  <c r="G30" i="1"/>
  <c r="H30" i="1"/>
  <c r="Q31" i="1"/>
  <c r="Q29" i="1"/>
  <c r="Q32" i="1"/>
  <c r="Q30" i="1"/>
  <c r="G11" i="1"/>
  <c r="F11" i="1"/>
  <c r="E21" i="1"/>
  <c r="F21" i="1"/>
  <c r="G21" i="1"/>
  <c r="H21" i="1"/>
  <c r="E22" i="1"/>
  <c r="F22" i="1"/>
  <c r="G22" i="1"/>
  <c r="H22" i="1"/>
  <c r="E23" i="1"/>
  <c r="F23" i="1"/>
  <c r="G23" i="1"/>
  <c r="H23" i="1"/>
  <c r="Q28" i="1"/>
  <c r="Q27" i="1"/>
  <c r="Q25" i="1"/>
  <c r="Q24" i="1"/>
  <c r="Q26" i="1"/>
  <c r="Q23" i="1"/>
  <c r="E14" i="1"/>
  <c r="E15" i="1" s="1"/>
  <c r="C17" i="1"/>
  <c r="Q22" i="1"/>
  <c r="G4" i="1"/>
  <c r="F4" i="1"/>
  <c r="Q21" i="1"/>
  <c r="C11" i="1"/>
  <c r="C12" i="1"/>
  <c r="C16" i="1" l="1"/>
  <c r="D18" i="1" s="1"/>
  <c r="O31" i="1"/>
  <c r="O27" i="1"/>
  <c r="O23" i="1"/>
  <c r="C15" i="1"/>
  <c r="O28" i="1"/>
  <c r="O24" i="1"/>
  <c r="O29" i="1"/>
  <c r="O21" i="1"/>
  <c r="O22" i="1"/>
  <c r="O30" i="1"/>
  <c r="O32" i="1"/>
  <c r="O26" i="1"/>
  <c r="O25" i="1"/>
  <c r="C18" i="1" l="1"/>
  <c r="E16" i="1"/>
  <c r="E17" i="1" s="1"/>
</calcChain>
</file>

<file path=xl/sharedStrings.xml><?xml version="1.0" encoding="utf-8"?>
<sst xmlns="http://schemas.openxmlformats.org/spreadsheetml/2006/main" count="72" uniqueCount="52">
  <si>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</si>
  <si>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</si>
  <si>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</si>
  <si>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</si>
  <si>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</si>
  <si>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</si>
  <si>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</si>
  <si>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</si>
  <si>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</si>
  <si>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</si>
  <si>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</si>
  <si>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</si>
  <si>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</si>
  <si>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</si>
  <si>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</si>
  <si>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</si>
  <si>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</si>
  <si>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</si>
  <si>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</si>
  <si>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</si>
  <si>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</si>
  <si>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</si>
  <si>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</si>
  <si>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</si>
  <si>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</si>
  <si>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</si>
  <si>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</si>
  <si>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</si>
  <si>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</si>
  <si>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</si>
  <si>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</si>
  <si>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</si>
  <si>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</si>
  <si>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</si>
  <si>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</si>
  <si>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</si>
  <si>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</si>
  <si>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UX CrB / GSC 2580-1971</t>
  </si>
  <si>
    <t>EA</t>
  </si>
  <si>
    <t>OEJV 0107</t>
  </si>
  <si>
    <t>I</t>
  </si>
  <si>
    <t>OEJV</t>
  </si>
  <si>
    <t>Add cycle</t>
  </si>
  <si>
    <t>Old Cycle</t>
  </si>
  <si>
    <t>OEJV 0137</t>
  </si>
  <si>
    <t>IBVS 6033</t>
  </si>
  <si>
    <t>IBVS</t>
  </si>
  <si>
    <t>OEJV 0160</t>
  </si>
  <si>
    <t>II</t>
  </si>
  <si>
    <t>OEJV 0165</t>
  </si>
  <si>
    <t>OEJV 0168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</si>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</sst>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6" fillId="0" borderId="0" xfId="0" applyFont="1" applyFill="1">
      <alignment vertical="top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Font="1" applyAlignment="1"/>
    <xf numFmtId="0" fontId="9" fillId="3" borderId="0" xfId="0" applyFont="1" applyFill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UX CrB -- O-C Diagr.</a:t>
            </a:r>
          </a:p>
        </c:rich>
      </c:tx>
      <c:layout>
        <c:manualLayout>
          <c:xMode val="edge"/>
          <c:yMode val="edge"/>
          <c:x val="0.38195488721804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5402</c:v>
                </c:pt>
                <c:pt idx="2">
                  <c:v>5900</c:v>
                </c:pt>
                <c:pt idx="3">
                  <c:v>6553.5</c:v>
                </c:pt>
                <c:pt idx="4">
                  <c:v>6556.5</c:v>
                </c:pt>
                <c:pt idx="5">
                  <c:v>7119</c:v>
                </c:pt>
                <c:pt idx="6">
                  <c:v>7142</c:v>
                </c:pt>
                <c:pt idx="7">
                  <c:v>7574</c:v>
                </c:pt>
                <c:pt idx="8">
                  <c:v>7574</c:v>
                </c:pt>
                <c:pt idx="9">
                  <c:v>7654</c:v>
                </c:pt>
                <c:pt idx="10">
                  <c:v>7654</c:v>
                </c:pt>
                <c:pt idx="11">
                  <c:v>8225.5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0.65063999999983935</c:v>
                </c:pt>
                <c:pt idx="1">
                  <c:v>7.2650000001885928E-2</c:v>
                </c:pt>
                <c:pt idx="2">
                  <c:v>6.3200000076903962E-3</c:v>
                </c:pt>
                <c:pt idx="3">
                  <c:v>-0.15447999999742024</c:v>
                </c:pt>
                <c:pt idx="4">
                  <c:v>-0.1200399999943329</c:v>
                </c:pt>
                <c:pt idx="6">
                  <c:v>-4.6080000000074506E-2</c:v>
                </c:pt>
                <c:pt idx="7">
                  <c:v>-5.0489999994169921E-2</c:v>
                </c:pt>
                <c:pt idx="8">
                  <c:v>-4.5659999996132683E-2</c:v>
                </c:pt>
                <c:pt idx="9">
                  <c:v>-0.14160999999876367</c:v>
                </c:pt>
                <c:pt idx="10">
                  <c:v>-0.13461999999708496</c:v>
                </c:pt>
                <c:pt idx="11">
                  <c:v>-3.9399999994202517E-2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60-42F0-BBBC-CC01F201C8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5402</c:v>
                </c:pt>
                <c:pt idx="2">
                  <c:v>5900</c:v>
                </c:pt>
                <c:pt idx="3">
                  <c:v>6553.5</c:v>
                </c:pt>
                <c:pt idx="4">
                  <c:v>6556.5</c:v>
                </c:pt>
                <c:pt idx="5">
                  <c:v>7119</c:v>
                </c:pt>
                <c:pt idx="6">
                  <c:v>7142</c:v>
                </c:pt>
                <c:pt idx="7">
                  <c:v>7574</c:v>
                </c:pt>
                <c:pt idx="8">
                  <c:v>7574</c:v>
                </c:pt>
                <c:pt idx="9">
                  <c:v>7654</c:v>
                </c:pt>
                <c:pt idx="10">
                  <c:v>7654</c:v>
                </c:pt>
                <c:pt idx="11">
                  <c:v>8225.5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">
                  <c:v>-0.13035999999556225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60-42F0-BBBC-CC01F201C87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5402</c:v>
                </c:pt>
                <c:pt idx="2">
                  <c:v>5900</c:v>
                </c:pt>
                <c:pt idx="3">
                  <c:v>6553.5</c:v>
                </c:pt>
                <c:pt idx="4">
                  <c:v>6556.5</c:v>
                </c:pt>
                <c:pt idx="5">
                  <c:v>7119</c:v>
                </c:pt>
                <c:pt idx="6">
                  <c:v>7142</c:v>
                </c:pt>
                <c:pt idx="7">
                  <c:v>7574</c:v>
                </c:pt>
                <c:pt idx="8">
                  <c:v>7574</c:v>
                </c:pt>
                <c:pt idx="9">
                  <c:v>7654</c:v>
                </c:pt>
                <c:pt idx="10">
                  <c:v>7654</c:v>
                </c:pt>
                <c:pt idx="11">
                  <c:v>8225.5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60-42F0-BBBC-CC01F201C87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5402</c:v>
                </c:pt>
                <c:pt idx="2">
                  <c:v>5900</c:v>
                </c:pt>
                <c:pt idx="3">
                  <c:v>6553.5</c:v>
                </c:pt>
                <c:pt idx="4">
                  <c:v>6556.5</c:v>
                </c:pt>
                <c:pt idx="5">
                  <c:v>7119</c:v>
                </c:pt>
                <c:pt idx="6">
                  <c:v>7142</c:v>
                </c:pt>
                <c:pt idx="7">
                  <c:v>7574</c:v>
                </c:pt>
                <c:pt idx="8">
                  <c:v>7574</c:v>
                </c:pt>
                <c:pt idx="9">
                  <c:v>7654</c:v>
                </c:pt>
                <c:pt idx="10">
                  <c:v>7654</c:v>
                </c:pt>
                <c:pt idx="11">
                  <c:v>8225.5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60-42F0-BBBC-CC01F201C87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5402</c:v>
                </c:pt>
                <c:pt idx="2">
                  <c:v>5900</c:v>
                </c:pt>
                <c:pt idx="3">
                  <c:v>6553.5</c:v>
                </c:pt>
                <c:pt idx="4">
                  <c:v>6556.5</c:v>
                </c:pt>
                <c:pt idx="5">
                  <c:v>7119</c:v>
                </c:pt>
                <c:pt idx="6">
                  <c:v>7142</c:v>
                </c:pt>
                <c:pt idx="7">
                  <c:v>7574</c:v>
                </c:pt>
                <c:pt idx="8">
                  <c:v>7574</c:v>
                </c:pt>
                <c:pt idx="9">
                  <c:v>7654</c:v>
                </c:pt>
                <c:pt idx="10">
                  <c:v>7654</c:v>
                </c:pt>
                <c:pt idx="11">
                  <c:v>8225.5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660-42F0-BBBC-CC01F201C8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5402</c:v>
                </c:pt>
                <c:pt idx="2">
                  <c:v>5900</c:v>
                </c:pt>
                <c:pt idx="3">
                  <c:v>6553.5</c:v>
                </c:pt>
                <c:pt idx="4">
                  <c:v>6556.5</c:v>
                </c:pt>
                <c:pt idx="5">
                  <c:v>7119</c:v>
                </c:pt>
                <c:pt idx="6">
                  <c:v>7142</c:v>
                </c:pt>
                <c:pt idx="7">
                  <c:v>7574</c:v>
                </c:pt>
                <c:pt idx="8">
                  <c:v>7574</c:v>
                </c:pt>
                <c:pt idx="9">
                  <c:v>7654</c:v>
                </c:pt>
                <c:pt idx="10">
                  <c:v>7654</c:v>
                </c:pt>
                <c:pt idx="11">
                  <c:v>8225.5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60-42F0-BBBC-CC01F201C8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1E-4</c:v>
                  </c:pt>
                  <c:pt idx="7">
                    <c:v>5.0000000000000001E-4</c:v>
                  </c:pt>
                  <c:pt idx="8">
                    <c:v>4.8999999999999998E-4</c:v>
                  </c:pt>
                  <c:pt idx="9">
                    <c:v>2.9999999999999997E-4</c:v>
                  </c:pt>
                  <c:pt idx="10">
                    <c:v>2.5000000000000001E-4</c:v>
                  </c:pt>
                  <c:pt idx="1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5402</c:v>
                </c:pt>
                <c:pt idx="2">
                  <c:v>5900</c:v>
                </c:pt>
                <c:pt idx="3">
                  <c:v>6553.5</c:v>
                </c:pt>
                <c:pt idx="4">
                  <c:v>6556.5</c:v>
                </c:pt>
                <c:pt idx="5">
                  <c:v>7119</c:v>
                </c:pt>
                <c:pt idx="6">
                  <c:v>7142</c:v>
                </c:pt>
                <c:pt idx="7">
                  <c:v>7574</c:v>
                </c:pt>
                <c:pt idx="8">
                  <c:v>7574</c:v>
                </c:pt>
                <c:pt idx="9">
                  <c:v>7654</c:v>
                </c:pt>
                <c:pt idx="10">
                  <c:v>7654</c:v>
                </c:pt>
                <c:pt idx="11">
                  <c:v>8225.5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60-42F0-BBBC-CC01F201C8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</c:v>
                </c:pt>
                <c:pt idx="1">
                  <c:v>5402</c:v>
                </c:pt>
                <c:pt idx="2">
                  <c:v>5900</c:v>
                </c:pt>
                <c:pt idx="3">
                  <c:v>6553.5</c:v>
                </c:pt>
                <c:pt idx="4">
                  <c:v>6556.5</c:v>
                </c:pt>
                <c:pt idx="5">
                  <c:v>7119</c:v>
                </c:pt>
                <c:pt idx="6">
                  <c:v>7142</c:v>
                </c:pt>
                <c:pt idx="7">
                  <c:v>7574</c:v>
                </c:pt>
                <c:pt idx="8">
                  <c:v>7574</c:v>
                </c:pt>
                <c:pt idx="9">
                  <c:v>7654</c:v>
                </c:pt>
                <c:pt idx="10">
                  <c:v>7654</c:v>
                </c:pt>
                <c:pt idx="11">
                  <c:v>8225.5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0.59454975305721436</c:v>
                </c:pt>
                <c:pt idx="1">
                  <c:v>8.699109733867838E-2</c:v>
                </c:pt>
                <c:pt idx="2">
                  <c:v>4.0208900309651741E-2</c:v>
                </c:pt>
                <c:pt idx="3">
                  <c:v>-2.1180990771611063E-2</c:v>
                </c:pt>
                <c:pt idx="4">
                  <c:v>-2.146281123564131E-2</c:v>
                </c:pt>
                <c:pt idx="5">
                  <c:v>-7.4304148241319035E-2</c:v>
                </c:pt>
                <c:pt idx="6">
                  <c:v>-7.6464771798884557E-2</c:v>
                </c:pt>
                <c:pt idx="7">
                  <c:v>-0.11704691861924499</c:v>
                </c:pt>
                <c:pt idx="8">
                  <c:v>-0.11704691861924499</c:v>
                </c:pt>
                <c:pt idx="9">
                  <c:v>-0.12456213099338576</c:v>
                </c:pt>
                <c:pt idx="10">
                  <c:v>-0.12456213099338576</c:v>
                </c:pt>
                <c:pt idx="11">
                  <c:v>-0.17824892939115433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660-42F0-BBBC-CC01F201C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907568"/>
        <c:axId val="1"/>
      </c:scatterChart>
      <c:valAx>
        <c:axId val="597907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7907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97937099967764"/>
          <c:w val="0.6556390977443609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383785-42E6-188B-3F14-005028596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37</v>
      </c>
      <c r="E1" s="32"/>
      <c r="F1" s="32"/>
      <c r="G1" s="33" t="s">
        <v>38</v>
      </c>
      <c r="H1" s="34" t="s">
        <v>39</v>
      </c>
      <c r="I1" s="30" t="s">
        <v>35</v>
      </c>
      <c r="J1" s="30" t="s">
        <v>35</v>
      </c>
      <c r="K1" s="35">
        <v>51426.703999999998</v>
      </c>
      <c r="L1" s="35">
        <v>0.65064</v>
      </c>
    </row>
    <row r="2" spans="1:12">
      <c r="A2" t="s">
        <v>22</v>
      </c>
      <c r="B2" t="s">
        <v>38</v>
      </c>
      <c r="C2" s="9"/>
    </row>
    <row r="3" spans="1:12" ht="13.5" thickBot="1"/>
    <row r="4" spans="1:12" ht="14.25" thickTop="1" thickBot="1">
      <c r="A4" s="29" t="s">
        <v>36</v>
      </c>
      <c r="C4" s="7" t="s">
        <v>35</v>
      </c>
      <c r="D4" s="8" t="s">
        <v>35</v>
      </c>
      <c r="F4" s="25" t="str">
        <f>"F"&amp;E19</f>
        <v>F21</v>
      </c>
      <c r="G4" s="26" t="str">
        <f>"G"&amp;E19</f>
        <v>G21</v>
      </c>
    </row>
    <row r="5" spans="1:12" ht="13.5" thickTop="1"/>
    <row r="6" spans="1:12">
      <c r="A6" s="4" t="s">
        <v>0</v>
      </c>
    </row>
    <row r="7" spans="1:12">
      <c r="A7" t="s">
        <v>1</v>
      </c>
      <c r="C7">
        <v>51426.703999999998</v>
      </c>
    </row>
    <row r="8" spans="1:12">
      <c r="A8" t="s">
        <v>2</v>
      </c>
      <c r="C8">
        <v>0.65064</v>
      </c>
      <c r="D8" s="31" t="s">
        <v>39</v>
      </c>
    </row>
    <row r="9" spans="1:12">
      <c r="A9" s="10" t="s">
        <v>28</v>
      </c>
      <c r="B9" s="11"/>
      <c r="C9" s="12">
        <v>-9.5</v>
      </c>
      <c r="D9" s="11" t="s">
        <v>29</v>
      </c>
      <c r="E9" s="11"/>
    </row>
    <row r="10" spans="1:12" ht="13.5" thickBot="1">
      <c r="A10" s="11"/>
      <c r="B10" s="11"/>
      <c r="C10" s="3" t="s">
        <v>18</v>
      </c>
      <c r="D10" s="3" t="s">
        <v>19</v>
      </c>
      <c r="E10" s="11"/>
    </row>
    <row r="11" spans="1:12">
      <c r="A11" s="11" t="s">
        <v>14</v>
      </c>
      <c r="B11" s="11"/>
      <c r="C11" s="24">
        <f ca="1">INTERCEPT(INDIRECT($G$11):G992,INDIRECT($F$11):F992)</f>
        <v>0.59445581290253757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>
        <f ca="1">SLOPE(INDIRECT($G$11):G992,INDIRECT($F$11):F992)</f>
        <v>-9.3940154676760304E-5</v>
      </c>
      <c r="D12" s="13"/>
      <c r="E12" s="11"/>
    </row>
    <row r="13" spans="1:12">
      <c r="A13" s="11" t="s">
        <v>17</v>
      </c>
      <c r="B13" s="11"/>
      <c r="C13" s="13" t="s">
        <v>12</v>
      </c>
      <c r="D13" s="16" t="s">
        <v>42</v>
      </c>
      <c r="E13" s="12">
        <v>1</v>
      </c>
    </row>
    <row r="14" spans="1:12">
      <c r="A14" s="11"/>
      <c r="B14" s="11"/>
      <c r="C14" s="11"/>
      <c r="D14" s="16" t="s">
        <v>30</v>
      </c>
      <c r="E14" s="17">
        <f ca="1">NOW()+15018.5+$C$9/24</f>
        <v>60339.687497106483</v>
      </c>
    </row>
    <row r="15" spans="1:12">
      <c r="A15" s="14" t="s">
        <v>16</v>
      </c>
      <c r="B15" s="11"/>
      <c r="C15" s="15">
        <f ca="1">(C7+C11)+(C8+C12)*INT(MAX(F21:F3533))</f>
        <v>56778.039798040685</v>
      </c>
      <c r="D15" s="16" t="s">
        <v>43</v>
      </c>
      <c r="E15" s="17">
        <f ca="1">ROUND(2*(E14-$C$7)/$C$8,0)/2+E13</f>
        <v>13700</v>
      </c>
    </row>
    <row r="16" spans="1:12">
      <c r="A16" s="18" t="s">
        <v>3</v>
      </c>
      <c r="B16" s="11"/>
      <c r="C16" s="19">
        <f ca="1">+C8+C12</f>
        <v>0.65054605984532321</v>
      </c>
      <c r="D16" s="16" t="s">
        <v>31</v>
      </c>
      <c r="E16" s="26">
        <f ca="1">ROUND(2*(E14-$C$15)/$C$16,0)/2+E13</f>
        <v>5476</v>
      </c>
    </row>
    <row r="17" spans="1:17" ht="13.5" thickBot="1">
      <c r="A17" s="16" t="s">
        <v>27</v>
      </c>
      <c r="B17" s="11"/>
      <c r="C17" s="11">
        <f>COUNT(C21:C2191)</f>
        <v>12</v>
      </c>
      <c r="D17" s="16" t="s">
        <v>32</v>
      </c>
      <c r="E17" s="20">
        <f ca="1">+$C$15+$C$16*E16-15018.5-$C$9/24</f>
        <v>45322.325855087009</v>
      </c>
    </row>
    <row r="18" spans="1:17" ht="14.25" thickTop="1" thickBot="1">
      <c r="A18" s="18" t="s">
        <v>4</v>
      </c>
      <c r="B18" s="11"/>
      <c r="C18" s="21">
        <f ca="1">+C15</f>
        <v>56778.039798040685</v>
      </c>
      <c r="D18" s="22">
        <f ca="1">+C16</f>
        <v>0.65054605984532321</v>
      </c>
      <c r="E18" s="23" t="s">
        <v>33</v>
      </c>
    </row>
    <row r="19" spans="1:17" ht="13.5" thickTop="1">
      <c r="A19" s="27" t="s">
        <v>34</v>
      </c>
      <c r="E19" s="28">
        <v>21</v>
      </c>
    </row>
    <row r="20" spans="1:17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41</v>
      </c>
      <c r="I20" s="6" t="s">
        <v>46</v>
      </c>
      <c r="J20" s="6" t="s">
        <v>51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>
      <c r="A21" s="39" t="s">
        <v>39</v>
      </c>
      <c r="C21" s="9">
        <v>51426.703999999998</v>
      </c>
      <c r="D21" s="9" t="s">
        <v>12</v>
      </c>
      <c r="E21">
        <f t="shared" ref="E21:E32" si="0">+(C21-C$7)/C$8</f>
        <v>0</v>
      </c>
      <c r="F21" s="40">
        <f>ROUND(2*E21,0)/2-1</f>
        <v>-1</v>
      </c>
      <c r="G21">
        <f t="shared" ref="G21:G32" si="1">+C21-(C$7+F21*C$8)</f>
        <v>0.65063999999983935</v>
      </c>
      <c r="H21">
        <f>+G21</f>
        <v>0.65063999999983935</v>
      </c>
      <c r="O21">
        <f t="shared" ref="O21:O32" ca="1" si="2">+C$11+C$12*$F21</f>
        <v>0.59454975305721436</v>
      </c>
      <c r="Q21" s="2">
        <f t="shared" ref="Q21:Q32" si="3">+C21-15018.5</f>
        <v>36408.203999999998</v>
      </c>
    </row>
    <row r="22" spans="1:17">
      <c r="A22" s="36" t="s">
        <v>39</v>
      </c>
      <c r="B22" s="37" t="s">
        <v>40</v>
      </c>
      <c r="C22" s="38">
        <v>54941.533929999998</v>
      </c>
      <c r="D22" s="38">
        <v>1E-4</v>
      </c>
      <c r="E22">
        <f t="shared" si="0"/>
        <v>5402.111659289315</v>
      </c>
      <c r="F22">
        <f t="shared" ref="F22:F32" si="4">ROUND(2*E22,0)/2</f>
        <v>5402</v>
      </c>
      <c r="G22">
        <f t="shared" si="1"/>
        <v>7.2650000001885928E-2</v>
      </c>
      <c r="H22">
        <f>+G22</f>
        <v>7.2650000001885928E-2</v>
      </c>
      <c r="O22">
        <f t="shared" ca="1" si="2"/>
        <v>8.699109733867838E-2</v>
      </c>
      <c r="Q22" s="2">
        <f t="shared" si="3"/>
        <v>39923.033929999998</v>
      </c>
    </row>
    <row r="23" spans="1:17">
      <c r="A23" s="41" t="s">
        <v>44</v>
      </c>
      <c r="B23" s="42" t="s">
        <v>40</v>
      </c>
      <c r="C23" s="43">
        <v>55265.486320000004</v>
      </c>
      <c r="D23" s="43">
        <v>2.0000000000000001E-4</v>
      </c>
      <c r="E23">
        <f t="shared" si="0"/>
        <v>5900.0097135128581</v>
      </c>
      <c r="F23">
        <f t="shared" si="4"/>
        <v>5900</v>
      </c>
      <c r="G23">
        <f t="shared" si="1"/>
        <v>6.3200000076903962E-3</v>
      </c>
      <c r="H23">
        <f>+G23</f>
        <v>6.3200000076903962E-3</v>
      </c>
      <c r="O23">
        <f t="shared" ca="1" si="2"/>
        <v>4.0208900309651741E-2</v>
      </c>
      <c r="Q23" s="2">
        <f t="shared" si="3"/>
        <v>40246.986320000004</v>
      </c>
    </row>
    <row r="24" spans="1:17">
      <c r="A24" s="47" t="s">
        <v>47</v>
      </c>
      <c r="B24" s="48" t="s">
        <v>40</v>
      </c>
      <c r="C24" s="49">
        <v>55690.518759999999</v>
      </c>
      <c r="D24" s="49">
        <v>1E-4</v>
      </c>
      <c r="E24">
        <f t="shared" si="0"/>
        <v>6553.2625722365692</v>
      </c>
      <c r="F24">
        <f t="shared" si="4"/>
        <v>6553.5</v>
      </c>
      <c r="G24">
        <f t="shared" si="1"/>
        <v>-0.15447999999742024</v>
      </c>
      <c r="H24">
        <f>+G24</f>
        <v>-0.15447999999742024</v>
      </c>
      <c r="O24">
        <f t="shared" ca="1" si="2"/>
        <v>-2.1180990771611063E-2</v>
      </c>
      <c r="Q24" s="2">
        <f t="shared" si="3"/>
        <v>40672.018759999999</v>
      </c>
    </row>
    <row r="25" spans="1:17">
      <c r="A25" s="47" t="s">
        <v>47</v>
      </c>
      <c r="B25" s="48" t="s">
        <v>40</v>
      </c>
      <c r="C25" s="49">
        <v>55692.505120000002</v>
      </c>
      <c r="D25" s="49">
        <v>2.9999999999999997E-4</v>
      </c>
      <c r="E25">
        <f t="shared" si="0"/>
        <v>6556.3155047338059</v>
      </c>
      <c r="F25">
        <f t="shared" si="4"/>
        <v>6556.5</v>
      </c>
      <c r="G25">
        <f t="shared" si="1"/>
        <v>-0.1200399999943329</v>
      </c>
      <c r="H25">
        <f>+G25</f>
        <v>-0.1200399999943329</v>
      </c>
      <c r="O25">
        <f t="shared" ca="1" si="2"/>
        <v>-2.146281123564131E-2</v>
      </c>
      <c r="Q25" s="2">
        <f t="shared" si="3"/>
        <v>40674.005120000002</v>
      </c>
    </row>
    <row r="26" spans="1:17">
      <c r="A26" s="44" t="s">
        <v>45</v>
      </c>
      <c r="B26" s="45" t="s">
        <v>40</v>
      </c>
      <c r="C26" s="46">
        <v>56058.479800000001</v>
      </c>
      <c r="D26" s="46">
        <v>4.0000000000000002E-4</v>
      </c>
      <c r="E26">
        <f t="shared" si="0"/>
        <v>7118.799643428014</v>
      </c>
      <c r="F26">
        <f t="shared" si="4"/>
        <v>7119</v>
      </c>
      <c r="G26">
        <f t="shared" si="1"/>
        <v>-0.13035999999556225</v>
      </c>
      <c r="I26">
        <f>+G26</f>
        <v>-0.13035999999556225</v>
      </c>
      <c r="O26">
        <f t="shared" ca="1" si="2"/>
        <v>-7.4304148241319035E-2</v>
      </c>
      <c r="Q26" s="2">
        <f t="shared" si="3"/>
        <v>41039.979800000001</v>
      </c>
    </row>
    <row r="27" spans="1:17">
      <c r="A27" s="47" t="s">
        <v>47</v>
      </c>
      <c r="B27" s="48" t="s">
        <v>48</v>
      </c>
      <c r="C27" s="49">
        <v>56073.5288</v>
      </c>
      <c r="D27" s="49">
        <v>1E-4</v>
      </c>
      <c r="E27">
        <f t="shared" si="0"/>
        <v>7141.9291774253079</v>
      </c>
      <c r="F27">
        <f t="shared" si="4"/>
        <v>7142</v>
      </c>
      <c r="G27">
        <f t="shared" si="1"/>
        <v>-4.6080000000074506E-2</v>
      </c>
      <c r="H27">
        <f t="shared" ref="H27:H32" si="5">+G27</f>
        <v>-4.6080000000074506E-2</v>
      </c>
      <c r="O27">
        <f t="shared" ca="1" si="2"/>
        <v>-7.6464771798884557E-2</v>
      </c>
      <c r="Q27" s="2">
        <f t="shared" si="3"/>
        <v>41055.0288</v>
      </c>
    </row>
    <row r="28" spans="1:17">
      <c r="A28" s="47" t="s">
        <v>47</v>
      </c>
      <c r="B28" s="48" t="s">
        <v>48</v>
      </c>
      <c r="C28" s="49">
        <v>56354.600870000002</v>
      </c>
      <c r="D28" s="49">
        <v>5.0000000000000001E-4</v>
      </c>
      <c r="E28">
        <f t="shared" si="0"/>
        <v>7573.922399483592</v>
      </c>
      <c r="F28">
        <f t="shared" si="4"/>
        <v>7574</v>
      </c>
      <c r="G28">
        <f t="shared" si="1"/>
        <v>-5.0489999994169921E-2</v>
      </c>
      <c r="H28">
        <f t="shared" si="5"/>
        <v>-5.0489999994169921E-2</v>
      </c>
      <c r="O28">
        <f t="shared" ca="1" si="2"/>
        <v>-0.11704691861924499</v>
      </c>
      <c r="Q28" s="2">
        <f t="shared" si="3"/>
        <v>41336.100870000002</v>
      </c>
    </row>
    <row r="29" spans="1:17">
      <c r="A29" s="50" t="s">
        <v>49</v>
      </c>
      <c r="B29" s="51"/>
      <c r="C29" s="50">
        <v>56354.6057</v>
      </c>
      <c r="D29" s="50">
        <v>4.8999999999999998E-4</v>
      </c>
      <c r="E29">
        <f t="shared" si="0"/>
        <v>7573.9298229435663</v>
      </c>
      <c r="F29">
        <f t="shared" si="4"/>
        <v>7574</v>
      </c>
      <c r="G29">
        <f t="shared" si="1"/>
        <v>-4.5659999996132683E-2</v>
      </c>
      <c r="H29">
        <f t="shared" si="5"/>
        <v>-4.5659999996132683E-2</v>
      </c>
      <c r="O29">
        <f t="shared" ca="1" si="2"/>
        <v>-0.11704691861924499</v>
      </c>
      <c r="Q29" s="2">
        <f t="shared" si="3"/>
        <v>41336.1057</v>
      </c>
    </row>
    <row r="30" spans="1:17">
      <c r="A30" s="47" t="s">
        <v>47</v>
      </c>
      <c r="B30" s="48" t="s">
        <v>40</v>
      </c>
      <c r="C30" s="49">
        <v>56406.560949999999</v>
      </c>
      <c r="D30" s="49">
        <v>2.9999999999999997E-4</v>
      </c>
      <c r="E30">
        <f t="shared" si="0"/>
        <v>7653.7823527603614</v>
      </c>
      <c r="F30">
        <f t="shared" si="4"/>
        <v>7654</v>
      </c>
      <c r="G30">
        <f t="shared" si="1"/>
        <v>-0.14160999999876367</v>
      </c>
      <c r="H30">
        <f t="shared" si="5"/>
        <v>-0.14160999999876367</v>
      </c>
      <c r="O30">
        <f t="shared" ca="1" si="2"/>
        <v>-0.12456213099338576</v>
      </c>
      <c r="Q30" s="2">
        <f t="shared" si="3"/>
        <v>41388.060949999999</v>
      </c>
    </row>
    <row r="31" spans="1:17">
      <c r="A31" s="50" t="s">
        <v>49</v>
      </c>
      <c r="B31" s="51"/>
      <c r="C31" s="50">
        <v>56406.567940000001</v>
      </c>
      <c r="D31" s="50">
        <v>2.5000000000000001E-4</v>
      </c>
      <c r="E31">
        <f t="shared" si="0"/>
        <v>7653.7930960285303</v>
      </c>
      <c r="F31">
        <f t="shared" si="4"/>
        <v>7654</v>
      </c>
      <c r="G31">
        <f t="shared" si="1"/>
        <v>-0.13461999999708496</v>
      </c>
      <c r="H31">
        <f t="shared" si="5"/>
        <v>-0.13461999999708496</v>
      </c>
      <c r="O31">
        <f t="shared" ca="1" si="2"/>
        <v>-0.12456213099338576</v>
      </c>
      <c r="Q31" s="2">
        <f t="shared" si="3"/>
        <v>41388.067940000001</v>
      </c>
    </row>
    <row r="32" spans="1:17">
      <c r="A32" s="50" t="s">
        <v>50</v>
      </c>
      <c r="B32" s="51" t="s">
        <v>40</v>
      </c>
      <c r="C32" s="52">
        <v>56778.503920000003</v>
      </c>
      <c r="D32" s="50">
        <v>4.0000000000000002E-4</v>
      </c>
      <c r="E32">
        <f t="shared" si="0"/>
        <v>8225.439444239526</v>
      </c>
      <c r="F32">
        <f t="shared" si="4"/>
        <v>8225.5</v>
      </c>
      <c r="G32">
        <f t="shared" si="1"/>
        <v>-3.9399999994202517E-2</v>
      </c>
      <c r="H32">
        <f t="shared" si="5"/>
        <v>-3.9399999994202517E-2</v>
      </c>
      <c r="O32">
        <f t="shared" ca="1" si="2"/>
        <v>-0.17824892939115433</v>
      </c>
      <c r="Q32" s="2">
        <f t="shared" si="3"/>
        <v>41760.003920000003</v>
      </c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2024-01-30T03:29:59Z</dcterms:modified>
</cp:coreProperties>
</file>