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31DC903-8DA0-498C-9704-3AAA448B2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K22" i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2" i="1" l="1"/>
  <c r="O25" i="1"/>
  <c r="O24" i="1"/>
  <c r="O23" i="1"/>
  <c r="C16" i="1"/>
  <c r="D18" i="1" s="1"/>
  <c r="C15" i="1"/>
  <c r="O21" i="1"/>
  <c r="H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<sst xmlns="http://schemas.openxmlformats.org/spreadsheetml/2006/main" count="62" uniqueCount="53">
  <si>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</si>
  <si>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</si>
  <si>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</si>
  <si>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</si>
  <si>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</si>
  <si>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</si>
  <si>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</si>
  <si>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</si>
  <si>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</si>
  <si>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</si>
  <si>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</si>
  <si>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</si>
  <si>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</si>
  <si>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</si>
  <si>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</si>
  <si>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</si>
  <si>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</si>
  <si>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</si>
  <si>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</si>
  <si>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</si>
  <si>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</si>
  <si>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</si>
  <si>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</si>
  <si>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</si>
  <si>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</si>
  <si>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</si>
  <si>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</si>
  <si>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</si>
  <si>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</si>
  <si>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</si>
  <si>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</si>
  <si>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</si>
  <si>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</si>
  <si>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</si>
  <si>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</si>
  <si>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</si>
  <si>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</si>
  <si>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</si>
  <si>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</si>
  <si>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</si>
  <si>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XX Xxx</t>
  </si>
  <si>
    <t>Local time</t>
  </si>
  <si>
    <t>Add Star</t>
  </si>
  <si>
    <t>ASAS J110951-0931.7 Crt</t>
  </si>
  <si>
    <t>EC</t>
  </si>
  <si>
    <t>VSX</t>
  </si>
  <si>
    <t>VSB, 108</t>
  </si>
  <si>
    <t>II</t>
  </si>
  <si>
    <t>I</t>
  </si>
  <si>
    <t xml:space="preserve">Mag </t>
  </si>
  <si>
    <t>Next ToM-P</t>
  </si>
  <si>
    <t>Next ToM-S</t>
  </si>
  <si>
    <t>9.76 (0.3)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</si>
</sst>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0" fontId="19" fillId="0" borderId="8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J110951-0931.7 Crt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3.1244999263435602E-3</c:v>
                </c:pt>
                <c:pt idx="2">
                  <c:v>3.1244999263435602E-3</c:v>
                </c:pt>
                <c:pt idx="3">
                  <c:v>2.0519998361123726E-3</c:v>
                </c:pt>
                <c:pt idx="4">
                  <c:v>2.5519999180687591E-3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1.0674883212102859E-7</c:v>
                </c:pt>
                <c:pt idx="1">
                  <c:v>2.7130472278151002E-3</c:v>
                </c:pt>
                <c:pt idx="2">
                  <c:v>2.7130472278151002E-3</c:v>
                </c:pt>
                <c:pt idx="3">
                  <c:v>2.7133992012029649E-3</c:v>
                </c:pt>
                <c:pt idx="4">
                  <c:v>2.7133992012029649E-3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55388471177945E-2"/>
              <c:y val="0.371258040506130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J35" sqref="J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43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44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40">
        <v>51870.98</v>
      </c>
      <c r="D7" s="35" t="s">
        <v>45</v>
      </c>
    </row>
    <row r="8" spans="1:15" x14ac:dyDescent="0.2">
      <c r="A8" t="s">
        <v>3</v>
      </c>
      <c r="C8" s="40">
        <v>0.40110899999999999</v>
      </c>
      <c r="D8" s="35" t="s">
        <v>45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1.0674883212102859E-7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1.4078935514585118E-7</v>
      </c>
      <c r="D12" s="2"/>
      <c r="E12" s="43" t="s">
        <v>49</v>
      </c>
      <c r="F12" s="47" t="s">
        <v>52</v>
      </c>
    </row>
    <row r="13" spans="1:15" x14ac:dyDescent="0.2">
      <c r="A13" s="7" t="s">
        <v>18</v>
      </c>
      <c r="B13" s="7"/>
      <c r="C13" s="2" t="s">
        <v>13</v>
      </c>
      <c r="E13" s="41" t="s">
        <v>33</v>
      </c>
      <c r="F13" s="48">
        <v>1</v>
      </c>
    </row>
    <row r="14" spans="1:15" x14ac:dyDescent="0.2">
      <c r="A14" s="7"/>
      <c r="B14" s="7"/>
      <c r="C14" s="7"/>
      <c r="E14" s="41" t="s">
        <v>30</v>
      </c>
      <c r="F14" s="44">
        <f ca="1">NOW()+15018.5+$C$5/24</f>
        <v>60525.736227777772</v>
      </c>
    </row>
    <row r="15" spans="1:15" x14ac:dyDescent="0.2">
      <c r="A15" s="8" t="s">
        <v>17</v>
      </c>
      <c r="B15" s="7"/>
      <c r="C15" s="9">
        <f ca="1">(C7+C11)+(C8+C12)*INT(MAX(F21:F3533))</f>
        <v>59601.1553613992</v>
      </c>
      <c r="E15" s="41" t="s">
        <v>34</v>
      </c>
      <c r="F15" s="44">
        <f ca="1">ROUND(2*($F$14-$C$7)/$C$8,0)/2+$F$13</f>
        <v>21578</v>
      </c>
    </row>
    <row r="16" spans="1:15" x14ac:dyDescent="0.2">
      <c r="A16" s="11" t="s">
        <v>4</v>
      </c>
      <c r="B16" s="7"/>
      <c r="C16" s="12">
        <f ca="1">+C8+C12</f>
        <v>0.40110914078935511</v>
      </c>
      <c r="E16" s="41" t="s">
        <v>35</v>
      </c>
      <c r="F16" s="44">
        <f ca="1">ROUND(2*($F$14-$C$15)/$C$16,0)/2+$F$13</f>
        <v>2306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41" t="s">
        <v>50</v>
      </c>
      <c r="F17" s="46">
        <f ca="1">+$C$15+$C$16*$F$16-15018.5-$C$5/24</f>
        <v>45508.008873392791</v>
      </c>
    </row>
    <row r="18" spans="1:21" ht="14.25" thickTop="1" thickBot="1" x14ac:dyDescent="0.25">
      <c r="A18" s="11" t="s">
        <v>5</v>
      </c>
      <c r="B18" s="7"/>
      <c r="C18" s="13">
        <f ca="1">+C15</f>
        <v>59601.1553613992</v>
      </c>
      <c r="D18" s="14">
        <f ca="1">+C16</f>
        <v>0.40110914078935511</v>
      </c>
      <c r="E18" s="42" t="s">
        <v>51</v>
      </c>
      <c r="F18" s="45">
        <f ca="1">+($C$15+$C$16*$F$16)-($C$16/2)-15018.5-$C$5/24</f>
        <v>45507.808318822397</v>
      </c>
    </row>
    <row r="19" spans="1:21" ht="13.5" thickTop="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45</v>
      </c>
      <c r="I20" s="5" t="s">
        <v>37</v>
      </c>
      <c r="J20" s="5" t="s">
        <v>38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tr">
        <f>D7</f>
        <v>VSX</v>
      </c>
      <c r="C21" s="6">
        <f>C$7</f>
        <v>51870.98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1.0674883212102859E-7</v>
      </c>
      <c r="Q21" s="1">
        <f>+C21-15018.5</f>
        <v>36852.480000000003</v>
      </c>
    </row>
    <row r="22" spans="1:21" x14ac:dyDescent="0.2">
      <c r="A22" s="37" t="s">
        <v>46</v>
      </c>
      <c r="B22" s="38" t="s">
        <v>47</v>
      </c>
      <c r="C22" s="39">
        <v>59600.152999999933</v>
      </c>
      <c r="D22" s="6"/>
      <c r="E22">
        <f t="shared" ref="E22:E25" si="0">+(C22-C$7)/C$8</f>
        <v>19269.507789653013</v>
      </c>
      <c r="F22">
        <f t="shared" ref="F22:F25" si="1">ROUND(2*E22,0)/2</f>
        <v>19269.5</v>
      </c>
      <c r="G22">
        <f t="shared" ref="G22:G25" si="2">+C22-(C$7+F22*C$8)</f>
        <v>3.1244999263435602E-3</v>
      </c>
      <c r="K22">
        <f t="shared" ref="K22:K25" si="3">+G22</f>
        <v>3.1244999263435602E-3</v>
      </c>
      <c r="O22">
        <f t="shared" ref="O22:O25" ca="1" si="4">+C$11+C$12*$F22</f>
        <v>2.7130472278151002E-3</v>
      </c>
      <c r="Q22" s="1">
        <f t="shared" ref="Q22:Q25" si="5">+C22-15018.5</f>
        <v>44581.652999999933</v>
      </c>
    </row>
    <row r="23" spans="1:21" x14ac:dyDescent="0.2">
      <c r="A23" s="37" t="s">
        <v>46</v>
      </c>
      <c r="B23" s="38" t="s">
        <v>47</v>
      </c>
      <c r="C23" s="39">
        <v>59600.152999999933</v>
      </c>
      <c r="D23" s="6"/>
      <c r="E23">
        <f t="shared" si="0"/>
        <v>19269.507789653013</v>
      </c>
      <c r="F23">
        <f t="shared" si="1"/>
        <v>19269.5</v>
      </c>
      <c r="G23">
        <f t="shared" si="2"/>
        <v>3.1244999263435602E-3</v>
      </c>
      <c r="K23">
        <f t="shared" si="3"/>
        <v>3.1244999263435602E-3</v>
      </c>
      <c r="O23">
        <f t="shared" ca="1" si="4"/>
        <v>2.7130472278151002E-3</v>
      </c>
      <c r="Q23" s="1">
        <f t="shared" si="5"/>
        <v>44581.652999999933</v>
      </c>
    </row>
    <row r="24" spans="1:21" x14ac:dyDescent="0.2">
      <c r="A24" s="37" t="s">
        <v>46</v>
      </c>
      <c r="B24" s="38" t="s">
        <v>48</v>
      </c>
      <c r="C24" s="39">
        <v>59601.154699999839</v>
      </c>
      <c r="D24" s="6"/>
      <c r="E24">
        <f t="shared" si="0"/>
        <v>19272.005115815991</v>
      </c>
      <c r="F24">
        <f t="shared" si="1"/>
        <v>19272</v>
      </c>
      <c r="G24">
        <f t="shared" si="2"/>
        <v>2.0519998361123726E-3</v>
      </c>
      <c r="K24">
        <f t="shared" si="3"/>
        <v>2.0519998361123726E-3</v>
      </c>
      <c r="O24">
        <f t="shared" ca="1" si="4"/>
        <v>2.7133992012029649E-3</v>
      </c>
      <c r="Q24" s="1">
        <f t="shared" si="5"/>
        <v>44582.654699999839</v>
      </c>
    </row>
    <row r="25" spans="1:21" x14ac:dyDescent="0.2">
      <c r="A25" s="37" t="s">
        <v>46</v>
      </c>
      <c r="B25" s="38" t="s">
        <v>48</v>
      </c>
      <c r="C25" s="39">
        <v>59601.155199999921</v>
      </c>
      <c r="D25" s="6"/>
      <c r="E25">
        <f t="shared" si="0"/>
        <v>19272.006362360153</v>
      </c>
      <c r="F25">
        <f t="shared" si="1"/>
        <v>19272</v>
      </c>
      <c r="G25">
        <f t="shared" si="2"/>
        <v>2.5519999180687591E-3</v>
      </c>
      <c r="K25">
        <f t="shared" si="3"/>
        <v>2.5519999180687591E-3</v>
      </c>
      <c r="O25">
        <f t="shared" ca="1" si="4"/>
        <v>2.7133992012029649E-3</v>
      </c>
      <c r="Q25" s="1">
        <f t="shared" si="5"/>
        <v>44582.655199999921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2024-08-03T05:40:10Z</dcterms:modified>
</cp:coreProperties>
</file>