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969E283-0583-497E-AE18-D0B273CAD4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 s="1"/>
  <c r="G22" i="1" s="1"/>
  <c r="I22" i="1" s="1"/>
  <c r="E23" i="1"/>
  <c r="F23" i="1" s="1"/>
  <c r="G23" i="1" s="1"/>
  <c r="I23" i="1" s="1"/>
  <c r="E24" i="1"/>
  <c r="F24" i="1" s="1"/>
  <c r="G24" i="1" s="1"/>
  <c r="I24" i="1" s="1"/>
  <c r="G11" i="1"/>
  <c r="F11" i="1"/>
  <c r="Q22" i="1"/>
  <c r="Q23" i="1"/>
  <c r="Q24" i="1"/>
  <c r="C21" i="1"/>
  <c r="E21" i="1"/>
  <c r="F21" i="1"/>
  <c r="G21" i="1" s="1"/>
  <c r="H21" i="1" s="1"/>
  <c r="A21" i="1"/>
  <c r="H20" i="1"/>
  <c r="C17" i="1"/>
  <c r="Q21" i="1"/>
  <c r="C12" i="1"/>
  <c r="F15" i="1" l="1"/>
  <c r="C16" i="1"/>
  <c r="D18" i="1" s="1"/>
  <c r="C11" i="1"/>
  <c r="O21" i="1" l="1"/>
  <c r="S21" i="1" s="1"/>
  <c r="C15" i="1"/>
  <c r="O24" i="1"/>
  <c r="S24" i="1" s="1"/>
  <c r="O23" i="1"/>
  <c r="S23" i="1" s="1"/>
  <c r="O22" i="1"/>
  <c r="S22" i="1" s="1"/>
  <c r="S19" i="1" l="1"/>
  <c r="C18" i="1"/>
  <c r="F16" i="1"/>
  <c r="F18" i="1" s="1"/>
  <c r="F17" i="1" l="1"/>
</calcChain>
</file>

<file path=xl/sharedStrings.xml><?xml version="1.0" encoding="utf-8"?>
<sst xmlns="http://schemas.openxmlformats.org/spreadsheetml/2006/main" count="61" uniqueCount="56">
  <si>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</si>
  <si>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</si>
  <si>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</si>
  <si>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</si>
  <si>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</si>
  <si>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</si>
  <si>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</si>
  <si>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</si>
  <si>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</si>
  <si>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</si>
  <si>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</si>
  <si>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</si>
  <si>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</si>
  <si>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</si>
  <si>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</si>
  <si>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</si>
  <si>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</si>
  <si>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</si>
  <si>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</si>
  <si>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</si>
  <si>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</si>
  <si>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</si>
  <si>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</si>
  <si>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</si>
  <si>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</si>
  <si>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</si>
  <si>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</si>
  <si>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</si>
  <si>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</si>
  <si>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</si>
  <si>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</si>
  <si>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</si>
  <si>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</si>
  <si>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</si>
  <si>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</si>
  <si>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</si>
  <si>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</si>
  <si>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</si>
  <si>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</si>
  <si>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G5509-1347</t>
  </si>
  <si>
    <t>G5509-1347_Crt.xls</t>
  </si>
  <si>
    <t>EAEB</t>
  </si>
  <si>
    <t>Crt</t>
  </si>
  <si>
    <t>VSX</t>
  </si>
  <si>
    <t>IBVS 5992</t>
  </si>
  <si>
    <t>I</t>
  </si>
  <si>
    <t>IBVS 6029</t>
  </si>
  <si>
    <t>AZ Crt / GSC 5509-1347</t>
  </si>
  <si>
    <t>CCD</t>
  </si>
  <si>
    <t xml:space="preserve">Mag </t>
  </si>
  <si>
    <t>Next ToM-P</t>
  </si>
  <si>
    <t>Next ToM-S</t>
  </si>
  <si>
    <t>VSX 1</t>
  </si>
  <si>
    <t>VSX 2</t>
  </si>
  <si>
    <t>12.40-13.10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</si>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</sst>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3" borderId="0" xfId="0" applyFill="1" applyAlignment="1"/>
    <xf numFmtId="0" fontId="0" fillId="0" borderId="0" xfId="0" applyAlignment="1">
      <alignment horizontal="right"/>
    </xf>
    <xf numFmtId="0" fontId="17" fillId="0" borderId="7" xfId="0" applyFont="1" applyBorder="1" applyAlignment="1">
      <alignment horizontal="right" vertical="center"/>
    </xf>
    <xf numFmtId="22" fontId="17" fillId="0" borderId="7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AZ Crt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22484.5</c:v>
                </c:pt>
                <c:pt idx="2">
                  <c:v>23028.5</c:v>
                </c:pt>
                <c:pt idx="3">
                  <c:v>23126.5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CE-4E02-A2C7-69E8014F610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22484.5</c:v>
                </c:pt>
                <c:pt idx="2">
                  <c:v>23028.5</c:v>
                </c:pt>
                <c:pt idx="3">
                  <c:v>23126.5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-0.19521950023045065</c:v>
                </c:pt>
                <c:pt idx="2">
                  <c:v>-0.19208350023109233</c:v>
                </c:pt>
                <c:pt idx="3">
                  <c:v>-0.18862150023778668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CE-4E02-A2C7-69E8014F610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22484.5</c:v>
                </c:pt>
                <c:pt idx="2">
                  <c:v>23028.5</c:v>
                </c:pt>
                <c:pt idx="3">
                  <c:v>23126.5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CE-4E02-A2C7-69E8014F610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22484.5</c:v>
                </c:pt>
                <c:pt idx="2">
                  <c:v>23028.5</c:v>
                </c:pt>
                <c:pt idx="3">
                  <c:v>23126.5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CE-4E02-A2C7-69E8014F610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22484.5</c:v>
                </c:pt>
                <c:pt idx="2">
                  <c:v>23028.5</c:v>
                </c:pt>
                <c:pt idx="3">
                  <c:v>23126.5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CE-4E02-A2C7-69E8014F610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22484.5</c:v>
                </c:pt>
                <c:pt idx="2">
                  <c:v>23028.5</c:v>
                </c:pt>
                <c:pt idx="3">
                  <c:v>23126.5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CE-4E02-A2C7-69E8014F610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5.0000000000000001E-4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22484.5</c:v>
                </c:pt>
                <c:pt idx="2">
                  <c:v>23028.5</c:v>
                </c:pt>
                <c:pt idx="3">
                  <c:v>23126.5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CE-4E02-A2C7-69E8014F610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22484.5</c:v>
                </c:pt>
                <c:pt idx="2">
                  <c:v>23028.5</c:v>
                </c:pt>
                <c:pt idx="3">
                  <c:v>23126.5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-1.7913343147352156E-4</c:v>
                </c:pt>
                <c:pt idx="1">
                  <c:v>-0.18860217750105751</c:v>
                </c:pt>
                <c:pt idx="2">
                  <c:v>-0.19316096848924288</c:v>
                </c:pt>
                <c:pt idx="3">
                  <c:v>-0.19398222127755568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CE-4E02-A2C7-69E8014F6103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22484.5</c:v>
                </c:pt>
                <c:pt idx="2">
                  <c:v>23028.5</c:v>
                </c:pt>
                <c:pt idx="3">
                  <c:v>23126.5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7CE-4E02-A2C7-69E8014F6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0357704"/>
        <c:axId val="1"/>
      </c:scatterChart>
      <c:valAx>
        <c:axId val="610357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357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D3EC469-F230-7772-4A42-F7694A269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4257812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47</v>
      </c>
      <c r="E1" t="s">
        <v>40</v>
      </c>
    </row>
    <row r="2" spans="1:7" ht="12.95" customHeight="1" x14ac:dyDescent="0.2">
      <c r="A2" t="s">
        <v>23</v>
      </c>
      <c r="B2" t="s">
        <v>41</v>
      </c>
      <c r="C2" s="28" t="s">
        <v>38</v>
      </c>
      <c r="D2" s="3" t="s">
        <v>42</v>
      </c>
      <c r="E2" s="29" t="s">
        <v>39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5" t="s">
        <v>37</v>
      </c>
      <c r="D4" s="26" t="s">
        <v>37</v>
      </c>
    </row>
    <row r="5" spans="1:7" ht="12.95" customHeight="1" x14ac:dyDescent="0.2"/>
    <row r="6" spans="1:7" ht="12.95" customHeight="1" x14ac:dyDescent="0.2">
      <c r="A6" s="5" t="s">
        <v>1</v>
      </c>
      <c r="E6" s="45" t="s">
        <v>52</v>
      </c>
    </row>
    <row r="7" spans="1:7" ht="12.95" customHeight="1" x14ac:dyDescent="0.2">
      <c r="A7" t="s">
        <v>2</v>
      </c>
      <c r="C7" s="35">
        <v>40273.910500000231</v>
      </c>
      <c r="D7" s="27" t="s">
        <v>43</v>
      </c>
      <c r="E7" s="46"/>
    </row>
    <row r="8" spans="1:7" ht="12.95" customHeight="1" x14ac:dyDescent="0.2">
      <c r="A8" t="s">
        <v>3</v>
      </c>
      <c r="C8" s="35">
        <v>0.68203100000000005</v>
      </c>
      <c r="D8" s="27" t="s">
        <v>53</v>
      </c>
      <c r="E8" s="47">
        <v>0.68205446000000003</v>
      </c>
    </row>
    <row r="9" spans="1:7" ht="12.95" customHeight="1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7" ht="12.95" customHeight="1" x14ac:dyDescent="0.2">
      <c r="A11" s="10" t="s">
        <v>15</v>
      </c>
      <c r="B11" s="10"/>
      <c r="C11" s="19">
        <f ca="1">INTERCEPT(INDIRECT($G$11):G992,INDIRECT($F$11):F992)</f>
        <v>-1.7913343147352156E-4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ht="12.95" customHeight="1" x14ac:dyDescent="0.2">
      <c r="A12" s="10" t="s">
        <v>16</v>
      </c>
      <c r="B12" s="10"/>
      <c r="C12" s="19">
        <f ca="1">SLOPE(INDIRECT($G$11):G992,INDIRECT($F$11):F992)</f>
        <v>-8.3801304929877917E-6</v>
      </c>
      <c r="D12" s="3"/>
      <c r="E12" s="40" t="s">
        <v>49</v>
      </c>
      <c r="F12" s="39" t="s">
        <v>54</v>
      </c>
    </row>
    <row r="13" spans="1:7" ht="12.95" customHeight="1" x14ac:dyDescent="0.2">
      <c r="A13" s="10" t="s">
        <v>18</v>
      </c>
      <c r="B13" s="10"/>
      <c r="C13" s="3" t="s">
        <v>13</v>
      </c>
      <c r="D13" s="14"/>
      <c r="E13" s="36" t="s">
        <v>34</v>
      </c>
      <c r="F13" s="44">
        <v>1</v>
      </c>
    </row>
    <row r="14" spans="1:7" ht="12.95" customHeight="1" x14ac:dyDescent="0.2">
      <c r="A14" s="10"/>
      <c r="B14" s="10"/>
      <c r="C14" s="10"/>
      <c r="D14" s="14"/>
      <c r="E14" s="36" t="s">
        <v>31</v>
      </c>
      <c r="F14" s="41">
        <f ca="1">NOW()+15018.5+$C$9/24</f>
        <v>60525.747006134254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56046.365427969024</v>
      </c>
      <c r="D15" s="14"/>
      <c r="E15" s="36" t="s">
        <v>35</v>
      </c>
      <c r="F15" s="41">
        <f ca="1">ROUND(2*($F$14-$C$7)/$C$8,0)/2+$F$13</f>
        <v>29694.5</v>
      </c>
    </row>
    <row r="16" spans="1:7" ht="12.95" customHeight="1" x14ac:dyDescent="0.2">
      <c r="A16" s="15" t="s">
        <v>4</v>
      </c>
      <c r="B16" s="10"/>
      <c r="C16" s="16">
        <f ca="1">+C8+C12</f>
        <v>0.68202261986950707</v>
      </c>
      <c r="D16" s="14"/>
      <c r="E16" s="36" t="s">
        <v>36</v>
      </c>
      <c r="F16" s="41">
        <f ca="1">ROUND(2*($F$14-$C$15)/$C$16,0)/2+$F$13</f>
        <v>6569</v>
      </c>
    </row>
    <row r="17" spans="1:19" ht="12.95" customHeight="1" thickBot="1" x14ac:dyDescent="0.25">
      <c r="A17" s="14" t="s">
        <v>28</v>
      </c>
      <c r="B17" s="10"/>
      <c r="C17" s="10">
        <f>COUNT(C21:C2191)</f>
        <v>4</v>
      </c>
      <c r="D17" s="14"/>
      <c r="E17" s="37" t="s">
        <v>50</v>
      </c>
      <c r="F17" s="42">
        <f ca="1">+$C$15+$C$16*$F$16-15018.5-$C$9/24</f>
        <v>45508.467851225148</v>
      </c>
    </row>
    <row r="18" spans="1:19" ht="12.95" customHeight="1" thickTop="1" thickBot="1" x14ac:dyDescent="0.25">
      <c r="A18" s="15" t="s">
        <v>5</v>
      </c>
      <c r="B18" s="10"/>
      <c r="C18" s="17">
        <f ca="1">+C15</f>
        <v>56046.365427969024</v>
      </c>
      <c r="D18" s="18">
        <f ca="1">+C16</f>
        <v>0.68202261986950707</v>
      </c>
      <c r="E18" s="38" t="s">
        <v>51</v>
      </c>
      <c r="F18" s="43">
        <f ca="1">+($C$15+$C$16*$F$16)-($C$16/2)-15018.5-$C$9/24</f>
        <v>45508.12683991521</v>
      </c>
    </row>
    <row r="19" spans="1:19" ht="12.95" customHeight="1" thickTop="1" x14ac:dyDescent="0.2">
      <c r="A19" s="22" t="s">
        <v>32</v>
      </c>
      <c r="E19" s="23">
        <v>21</v>
      </c>
      <c r="S19">
        <f ca="1">SQRT(SUM(S21:S50)/(COUNT(S21:S50)-1))</f>
        <v>4.9571267485899739E-3</v>
      </c>
    </row>
    <row r="20" spans="1:19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55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33</v>
      </c>
    </row>
    <row r="21" spans="1:19" ht="12.95" customHeight="1" x14ac:dyDescent="0.2">
      <c r="A21" t="str">
        <f>D7</f>
        <v>VSX</v>
      </c>
      <c r="C21" s="8">
        <f>C$7</f>
        <v>40273.910500000231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-1.7913343147352156E-4</v>
      </c>
      <c r="Q21" s="2">
        <f>+C21-15018.5</f>
        <v>25255.410500000231</v>
      </c>
      <c r="S21">
        <f ca="1">+(O21-G21)^2</f>
        <v>3.2088786271478846E-8</v>
      </c>
    </row>
    <row r="22" spans="1:19" ht="12.95" customHeight="1" x14ac:dyDescent="0.2">
      <c r="A22" s="30" t="s">
        <v>44</v>
      </c>
      <c r="B22" s="31" t="s">
        <v>45</v>
      </c>
      <c r="C22" s="30">
        <v>55608.8413</v>
      </c>
      <c r="D22" s="30">
        <v>4.0000000000000002E-4</v>
      </c>
      <c r="E22">
        <f>+(C22-C$7)/C$8</f>
        <v>22484.213767409059</v>
      </c>
      <c r="F22" s="34">
        <f>ROUND(2*E22,0)/2+0.5</f>
        <v>22484.5</v>
      </c>
      <c r="G22">
        <f>+C22-(C$7+F22*C$8)</f>
        <v>-0.19521950023045065</v>
      </c>
      <c r="I22">
        <f>+G22</f>
        <v>-0.19521950023045065</v>
      </c>
      <c r="O22">
        <f ca="1">+C$11+C$12*$F22</f>
        <v>-0.18860217750105751</v>
      </c>
      <c r="Q22" s="2">
        <f>+C22-15018.5</f>
        <v>40590.3413</v>
      </c>
      <c r="S22">
        <f ca="1">+(O22-G22)^2</f>
        <v>4.3788960104943053E-5</v>
      </c>
    </row>
    <row r="23" spans="1:19" ht="12.95" customHeight="1" x14ac:dyDescent="0.2">
      <c r="A23" s="32" t="s">
        <v>46</v>
      </c>
      <c r="B23" s="33" t="s">
        <v>45</v>
      </c>
      <c r="C23" s="32">
        <v>55979.869299999998</v>
      </c>
      <c r="D23" s="32">
        <v>5.0000000000000001E-4</v>
      </c>
      <c r="E23">
        <f>+(C23-C$7)/C$8</f>
        <v>23028.218365440523</v>
      </c>
      <c r="F23" s="34">
        <f>ROUND(2*E23,0)/2+0.5</f>
        <v>23028.5</v>
      </c>
      <c r="G23">
        <f>+C23-(C$7+F23*C$8)</f>
        <v>-0.19208350023109233</v>
      </c>
      <c r="I23">
        <f>+G23</f>
        <v>-0.19208350023109233</v>
      </c>
      <c r="O23">
        <f ca="1">+C$11+C$12*$F23</f>
        <v>-0.19316096848924288</v>
      </c>
      <c r="Q23" s="2">
        <f>+C23-15018.5</f>
        <v>40961.369299999998</v>
      </c>
      <c r="S23">
        <f ca="1">+(O23-G23)^2</f>
        <v>1.1609378473219902E-6</v>
      </c>
    </row>
    <row r="24" spans="1:19" ht="12.95" customHeight="1" x14ac:dyDescent="0.2">
      <c r="A24" s="32" t="s">
        <v>46</v>
      </c>
      <c r="B24" s="33" t="s">
        <v>45</v>
      </c>
      <c r="C24" s="32">
        <v>56046.711799999997</v>
      </c>
      <c r="D24" s="32">
        <v>2.9999999999999997E-4</v>
      </c>
      <c r="E24">
        <f>+(C24-C$7)/C$8</f>
        <v>23126.223441456128</v>
      </c>
      <c r="F24" s="34">
        <f>ROUND(2*E24,0)/2+0.5</f>
        <v>23126.5</v>
      </c>
      <c r="G24">
        <f>+C24-(C$7+F24*C$8)</f>
        <v>-0.18862150023778668</v>
      </c>
      <c r="I24">
        <f>+G24</f>
        <v>-0.18862150023778668</v>
      </c>
      <c r="O24">
        <f ca="1">+C$11+C$12*$F24</f>
        <v>-0.19398222127755568</v>
      </c>
      <c r="Q24" s="2">
        <f>+C24-15018.5</f>
        <v>41028.211799999997</v>
      </c>
      <c r="S24">
        <f ca="1">+(O24-G24)^2</f>
        <v>2.8737330066222099E-5</v>
      </c>
    </row>
    <row r="25" spans="1:19" ht="12.95" customHeight="1" x14ac:dyDescent="0.2">
      <c r="C25" s="8"/>
      <c r="D25" s="8"/>
      <c r="Q25" s="2"/>
    </row>
    <row r="26" spans="1:19" ht="12.95" customHeight="1" x14ac:dyDescent="0.2">
      <c r="C26" s="8"/>
      <c r="D26" s="8"/>
      <c r="Q26" s="2"/>
    </row>
    <row r="27" spans="1:19" ht="12.95" customHeight="1" x14ac:dyDescent="0.2">
      <c r="C27" s="8"/>
      <c r="D27" s="8"/>
      <c r="Q27" s="2"/>
    </row>
    <row r="28" spans="1:19" ht="12.95" customHeight="1" x14ac:dyDescent="0.2">
      <c r="C28" s="8"/>
      <c r="D28" s="8"/>
      <c r="Q28" s="2"/>
    </row>
    <row r="29" spans="1:19" ht="12.95" customHeight="1" x14ac:dyDescent="0.2">
      <c r="C29" s="8"/>
      <c r="D29" s="8"/>
      <c r="Q29" s="2"/>
    </row>
    <row r="30" spans="1:19" ht="12.95" customHeight="1" x14ac:dyDescent="0.2">
      <c r="C30" s="8"/>
      <c r="D30" s="8"/>
      <c r="Q30" s="2"/>
    </row>
    <row r="31" spans="1:19" ht="12.95" customHeight="1" x14ac:dyDescent="0.2">
      <c r="C31" s="8"/>
      <c r="D31" s="8"/>
      <c r="Q31" s="2"/>
    </row>
    <row r="32" spans="1:19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2024-08-03T05:55:41Z</dcterms:modified>
</cp:coreProperties>
</file>