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25D5176-9C08-47CE-B645-F6F3FAC2B2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Q175" i="1"/>
  <c r="Q174" i="1"/>
  <c r="Q173" i="1"/>
  <c r="Q172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91" i="1"/>
  <c r="Q97" i="1"/>
  <c r="Q102" i="1"/>
  <c r="Q104" i="1"/>
  <c r="Q105" i="1"/>
  <c r="Q107" i="1"/>
  <c r="Q108" i="1"/>
  <c r="Q109" i="1"/>
  <c r="Q110" i="1"/>
  <c r="Q113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87" i="1"/>
  <c r="Q88" i="1"/>
  <c r="Q89" i="1"/>
  <c r="Q90" i="1"/>
  <c r="Q92" i="1"/>
  <c r="Q93" i="1"/>
  <c r="Q94" i="1"/>
  <c r="Q95" i="1"/>
  <c r="Q96" i="1"/>
  <c r="Q98" i="1"/>
  <c r="Q99" i="1"/>
  <c r="Q100" i="1"/>
  <c r="Q101" i="1"/>
  <c r="Q103" i="1"/>
  <c r="Q106" i="1"/>
  <c r="Q111" i="1"/>
  <c r="Q112" i="1"/>
  <c r="Q114" i="1"/>
  <c r="Q127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8" i="1"/>
  <c r="G13" i="2"/>
  <c r="C13" i="2"/>
  <c r="G159" i="2"/>
  <c r="C159" i="2"/>
  <c r="G12" i="2"/>
  <c r="C12" i="2"/>
  <c r="G11" i="2"/>
  <c r="C11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13" i="2"/>
  <c r="B13" i="2"/>
  <c r="D13" i="2"/>
  <c r="A13" i="2"/>
  <c r="H159" i="2"/>
  <c r="B159" i="2"/>
  <c r="D159" i="2"/>
  <c r="A159" i="2"/>
  <c r="H12" i="2"/>
  <c r="B12" i="2"/>
  <c r="D12" i="2"/>
  <c r="A12" i="2"/>
  <c r="H11" i="2"/>
  <c r="B11" i="2"/>
  <c r="D11" i="2"/>
  <c r="A11" i="2"/>
  <c r="H158" i="2"/>
  <c r="B158" i="2"/>
  <c r="D158" i="2"/>
  <c r="A158" i="2"/>
  <c r="H157" i="2"/>
  <c r="B157" i="2"/>
  <c r="D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151" i="2"/>
  <c r="B151" i="2"/>
  <c r="D151" i="2"/>
  <c r="A151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B143" i="2"/>
  <c r="D143" i="2"/>
  <c r="A143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B85" i="2"/>
  <c r="F85" i="2"/>
  <c r="D85" i="2"/>
  <c r="A85" i="2"/>
  <c r="H84" i="2"/>
  <c r="B84" i="2"/>
  <c r="F84" i="2"/>
  <c r="D84" i="2"/>
  <c r="A84" i="2"/>
  <c r="H83" i="2"/>
  <c r="B83" i="2"/>
  <c r="F83" i="2"/>
  <c r="D83" i="2"/>
  <c r="A83" i="2"/>
  <c r="H82" i="2"/>
  <c r="F82" i="2"/>
  <c r="D82" i="2"/>
  <c r="B82" i="2"/>
  <c r="A82" i="2"/>
  <c r="H81" i="2"/>
  <c r="B81" i="2"/>
  <c r="F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C7" i="1"/>
  <c r="C8" i="1"/>
  <c r="Q169" i="1"/>
  <c r="Q171" i="1"/>
  <c r="Q170" i="1"/>
  <c r="Q167" i="1"/>
  <c r="C17" i="1"/>
  <c r="Q166" i="1"/>
  <c r="E24" i="1"/>
  <c r="E32" i="1"/>
  <c r="E48" i="1"/>
  <c r="E96" i="1"/>
  <c r="E112" i="1"/>
  <c r="F112" i="1" s="1"/>
  <c r="G112" i="1" s="1"/>
  <c r="I112" i="1" s="1"/>
  <c r="E51" i="1"/>
  <c r="F51" i="1" s="1"/>
  <c r="G51" i="1" s="1"/>
  <c r="I51" i="1" s="1"/>
  <c r="E67" i="1"/>
  <c r="E125" i="1"/>
  <c r="F125" i="1" s="1"/>
  <c r="E90" i="1"/>
  <c r="E83" i="2" s="1"/>
  <c r="E158" i="1"/>
  <c r="E26" i="1"/>
  <c r="E19" i="2" s="1"/>
  <c r="E58" i="1"/>
  <c r="F58" i="1" s="1"/>
  <c r="E82" i="1"/>
  <c r="F82" i="1" s="1"/>
  <c r="G82" i="1" s="1"/>
  <c r="I82" i="1" s="1"/>
  <c r="E116" i="1"/>
  <c r="F116" i="1" s="1"/>
  <c r="G116" i="1" s="1"/>
  <c r="I116" i="1" s="1"/>
  <c r="E124" i="1"/>
  <c r="F124" i="1" s="1"/>
  <c r="G124" i="1" s="1"/>
  <c r="I124" i="1" s="1"/>
  <c r="E89" i="1"/>
  <c r="F89" i="1" s="1"/>
  <c r="G89" i="1"/>
  <c r="H89" i="1" s="1"/>
  <c r="E99" i="1"/>
  <c r="E127" i="1"/>
  <c r="F127" i="1" s="1"/>
  <c r="G127" i="1"/>
  <c r="I127" i="1" s="1"/>
  <c r="E167" i="1"/>
  <c r="G58" i="1"/>
  <c r="I58" i="1" s="1"/>
  <c r="E51" i="2"/>
  <c r="F26" i="1"/>
  <c r="G26" i="1" s="1"/>
  <c r="I26" i="1" s="1"/>
  <c r="E82" i="2"/>
  <c r="E44" i="2"/>
  <c r="G125" i="1"/>
  <c r="I125" i="1"/>
  <c r="E118" i="2"/>
  <c r="F158" i="1"/>
  <c r="G158" i="1" s="1"/>
  <c r="I158" i="1" s="1"/>
  <c r="E151" i="2"/>
  <c r="F90" i="1"/>
  <c r="G90" i="1" s="1"/>
  <c r="H90" i="1" s="1"/>
  <c r="E117" i="2"/>
  <c r="E109" i="2"/>
  <c r="E120" i="2"/>
  <c r="F15" i="1" l="1"/>
  <c r="E75" i="2"/>
  <c r="F32" i="1"/>
  <c r="G32" i="1" s="1"/>
  <c r="I32" i="1" s="1"/>
  <c r="E25" i="2"/>
  <c r="E89" i="2"/>
  <c r="F96" i="1"/>
  <c r="G96" i="1" s="1"/>
  <c r="I96" i="1" s="1"/>
  <c r="F99" i="1"/>
  <c r="G99" i="1" s="1"/>
  <c r="I99" i="1" s="1"/>
  <c r="E92" i="2"/>
  <c r="E17" i="2"/>
  <c r="F24" i="1"/>
  <c r="G24" i="1" s="1"/>
  <c r="I24" i="1" s="1"/>
  <c r="E29" i="1"/>
  <c r="E53" i="1"/>
  <c r="E119" i="1"/>
  <c r="E144" i="1"/>
  <c r="E139" i="1"/>
  <c r="E134" i="1"/>
  <c r="E100" i="1"/>
  <c r="E163" i="1"/>
  <c r="E30" i="1"/>
  <c r="E46" i="1"/>
  <c r="E62" i="1"/>
  <c r="E78" i="1"/>
  <c r="E109" i="1"/>
  <c r="E168" i="1"/>
  <c r="E25" i="1"/>
  <c r="E49" i="1"/>
  <c r="E102" i="1"/>
  <c r="E132" i="1"/>
  <c r="E98" i="1"/>
  <c r="E161" i="1"/>
  <c r="E36" i="1"/>
  <c r="E52" i="1"/>
  <c r="E68" i="1"/>
  <c r="E84" i="1"/>
  <c r="E156" i="1"/>
  <c r="E31" i="1"/>
  <c r="E71" i="1"/>
  <c r="E110" i="1"/>
  <c r="E166" i="1"/>
  <c r="E34" i="1"/>
  <c r="E157" i="1"/>
  <c r="E173" i="1"/>
  <c r="F173" i="1" s="1"/>
  <c r="G173" i="1" s="1"/>
  <c r="K173" i="1" s="1"/>
  <c r="E56" i="1"/>
  <c r="E80" i="1"/>
  <c r="E87" i="1"/>
  <c r="E171" i="1"/>
  <c r="F171" i="1" s="1"/>
  <c r="G171" i="1" s="1"/>
  <c r="I171" i="1" s="1"/>
  <c r="E117" i="1"/>
  <c r="E120" i="1"/>
  <c r="E146" i="1"/>
  <c r="E21" i="1"/>
  <c r="E104" i="1"/>
  <c r="E133" i="1"/>
  <c r="E154" i="1"/>
  <c r="E61" i="1"/>
  <c r="E85" i="1"/>
  <c r="E128" i="1"/>
  <c r="E93" i="1"/>
  <c r="E155" i="1"/>
  <c r="E22" i="1"/>
  <c r="E38" i="1"/>
  <c r="E54" i="1"/>
  <c r="E70" i="1"/>
  <c r="E86" i="1"/>
  <c r="E33" i="1"/>
  <c r="E73" i="1"/>
  <c r="E115" i="1"/>
  <c r="E114" i="1"/>
  <c r="E126" i="1"/>
  <c r="E143" i="1"/>
  <c r="E101" i="1"/>
  <c r="E164" i="1"/>
  <c r="E23" i="1"/>
  <c r="E47" i="1"/>
  <c r="E91" i="1"/>
  <c r="E130" i="1"/>
  <c r="E111" i="1"/>
  <c r="E74" i="1"/>
  <c r="E37" i="1"/>
  <c r="E103" i="1"/>
  <c r="E40" i="1"/>
  <c r="E64" i="1"/>
  <c r="E122" i="1"/>
  <c r="E152" i="1"/>
  <c r="E27" i="1"/>
  <c r="E43" i="1"/>
  <c r="E59" i="1"/>
  <c r="E75" i="1"/>
  <c r="E105" i="1"/>
  <c r="E145" i="1"/>
  <c r="E106" i="1"/>
  <c r="E108" i="1"/>
  <c r="E131" i="1"/>
  <c r="E142" i="1"/>
  <c r="E169" i="1"/>
  <c r="F169" i="1" s="1"/>
  <c r="U169" i="1" s="1"/>
  <c r="E150" i="1"/>
  <c r="E174" i="1"/>
  <c r="F174" i="1" s="1"/>
  <c r="G174" i="1" s="1"/>
  <c r="K174" i="1" s="1"/>
  <c r="E57" i="1"/>
  <c r="E81" i="1"/>
  <c r="E140" i="1"/>
  <c r="E28" i="1"/>
  <c r="E44" i="1"/>
  <c r="E60" i="1"/>
  <c r="E76" i="1"/>
  <c r="E107" i="1"/>
  <c r="E148" i="1"/>
  <c r="E39" i="1"/>
  <c r="E63" i="1"/>
  <c r="E121" i="1"/>
  <c r="E95" i="1"/>
  <c r="E159" i="1"/>
  <c r="E42" i="1"/>
  <c r="E162" i="1"/>
  <c r="E136" i="1"/>
  <c r="E147" i="1"/>
  <c r="E41" i="1"/>
  <c r="E65" i="1"/>
  <c r="E123" i="1"/>
  <c r="E88" i="1"/>
  <c r="E153" i="1"/>
  <c r="E118" i="1"/>
  <c r="E135" i="1"/>
  <c r="E92" i="1"/>
  <c r="E172" i="1"/>
  <c r="F172" i="1" s="1"/>
  <c r="G172" i="1" s="1"/>
  <c r="I172" i="1" s="1"/>
  <c r="E55" i="1"/>
  <c r="E79" i="1"/>
  <c r="E138" i="1"/>
  <c r="E151" i="1"/>
  <c r="E66" i="1"/>
  <c r="E105" i="2"/>
  <c r="E41" i="2"/>
  <c r="F48" i="1"/>
  <c r="G48" i="1" s="1"/>
  <c r="I48" i="1" s="1"/>
  <c r="E35" i="1"/>
  <c r="E113" i="1"/>
  <c r="E170" i="1"/>
  <c r="E77" i="1"/>
  <c r="E175" i="1"/>
  <c r="F175" i="1" s="1"/>
  <c r="G175" i="1" s="1"/>
  <c r="K175" i="1" s="1"/>
  <c r="E50" i="1"/>
  <c r="E94" i="1"/>
  <c r="E97" i="1"/>
  <c r="E165" i="1"/>
  <c r="E69" i="1"/>
  <c r="E12" i="2"/>
  <c r="F167" i="1"/>
  <c r="G167" i="1" s="1"/>
  <c r="J167" i="1" s="1"/>
  <c r="E137" i="1"/>
  <c r="E83" i="1"/>
  <c r="E72" i="1"/>
  <c r="E149" i="1"/>
  <c r="F67" i="1"/>
  <c r="G67" i="1" s="1"/>
  <c r="I67" i="1" s="1"/>
  <c r="E60" i="2"/>
  <c r="E141" i="1"/>
  <c r="E129" i="1"/>
  <c r="E160" i="1"/>
  <c r="E45" i="1"/>
  <c r="E111" i="2" l="1"/>
  <c r="F118" i="1"/>
  <c r="G118" i="1" s="1"/>
  <c r="I118" i="1" s="1"/>
  <c r="F40" i="1"/>
  <c r="G40" i="1" s="1"/>
  <c r="I40" i="1" s="1"/>
  <c r="E33" i="2"/>
  <c r="F33" i="1"/>
  <c r="G33" i="1" s="1"/>
  <c r="I33" i="1" s="1"/>
  <c r="E26" i="2"/>
  <c r="F120" i="1"/>
  <c r="G120" i="1" s="1"/>
  <c r="I120" i="1" s="1"/>
  <c r="E113" i="2"/>
  <c r="F34" i="1"/>
  <c r="G34" i="1" s="1"/>
  <c r="I34" i="1" s="1"/>
  <c r="E27" i="2"/>
  <c r="F168" i="1"/>
  <c r="G168" i="1" s="1"/>
  <c r="I168" i="1" s="1"/>
  <c r="E159" i="2"/>
  <c r="F134" i="1"/>
  <c r="G134" i="1" s="1"/>
  <c r="I134" i="1" s="1"/>
  <c r="E127" i="2"/>
  <c r="F45" i="1"/>
  <c r="G45" i="1" s="1"/>
  <c r="I45" i="1" s="1"/>
  <c r="E38" i="2"/>
  <c r="E128" i="2"/>
  <c r="F135" i="1"/>
  <c r="G135" i="1" s="1"/>
  <c r="I135" i="1" s="1"/>
  <c r="F64" i="1"/>
  <c r="G64" i="1" s="1"/>
  <c r="I64" i="1" s="1"/>
  <c r="E57" i="2"/>
  <c r="F93" i="1"/>
  <c r="G93" i="1" s="1"/>
  <c r="I93" i="1" s="1"/>
  <c r="E86" i="2"/>
  <c r="F68" i="1"/>
  <c r="G68" i="1" s="1"/>
  <c r="I68" i="1" s="1"/>
  <c r="E61" i="2"/>
  <c r="F137" i="1"/>
  <c r="G137" i="1" s="1"/>
  <c r="I137" i="1" s="1"/>
  <c r="E130" i="2"/>
  <c r="F66" i="1"/>
  <c r="G66" i="1" s="1"/>
  <c r="I66" i="1" s="1"/>
  <c r="E59" i="2"/>
  <c r="F162" i="1"/>
  <c r="G162" i="1" s="1"/>
  <c r="I162" i="1" s="1"/>
  <c r="E155" i="2"/>
  <c r="E100" i="2"/>
  <c r="F107" i="1"/>
  <c r="G107" i="1" s="1"/>
  <c r="I107" i="1" s="1"/>
  <c r="F105" i="1"/>
  <c r="G105" i="1" s="1"/>
  <c r="I105" i="1" s="1"/>
  <c r="E98" i="2"/>
  <c r="E16" i="2"/>
  <c r="F23" i="1"/>
  <c r="G23" i="1" s="1"/>
  <c r="I23" i="1" s="1"/>
  <c r="F128" i="1"/>
  <c r="G128" i="1" s="1"/>
  <c r="I128" i="1" s="1"/>
  <c r="E121" i="2"/>
  <c r="F52" i="1"/>
  <c r="G52" i="1" s="1"/>
  <c r="I52" i="1" s="1"/>
  <c r="E45" i="2"/>
  <c r="F129" i="1"/>
  <c r="G129" i="1" s="1"/>
  <c r="I129" i="1" s="1"/>
  <c r="E122" i="2"/>
  <c r="F77" i="1"/>
  <c r="G77" i="1" s="1"/>
  <c r="I77" i="1" s="1"/>
  <c r="E70" i="2"/>
  <c r="F151" i="1"/>
  <c r="G151" i="1" s="1"/>
  <c r="I151" i="1" s="1"/>
  <c r="E144" i="2"/>
  <c r="E146" i="2"/>
  <c r="F153" i="1"/>
  <c r="G153" i="1" s="1"/>
  <c r="I153" i="1" s="1"/>
  <c r="E35" i="2"/>
  <c r="F42" i="1"/>
  <c r="G42" i="1" s="1"/>
  <c r="I42" i="1" s="1"/>
  <c r="F76" i="1"/>
  <c r="G76" i="1" s="1"/>
  <c r="I76" i="1" s="1"/>
  <c r="E69" i="2"/>
  <c r="E143" i="2"/>
  <c r="F150" i="1"/>
  <c r="G150" i="1" s="1"/>
  <c r="I150" i="1" s="1"/>
  <c r="F75" i="1"/>
  <c r="G75" i="1" s="1"/>
  <c r="I75" i="1" s="1"/>
  <c r="E68" i="2"/>
  <c r="F103" i="1"/>
  <c r="G103" i="1" s="1"/>
  <c r="I103" i="1" s="1"/>
  <c r="E96" i="2"/>
  <c r="F164" i="1"/>
  <c r="G164" i="1" s="1"/>
  <c r="I164" i="1" s="1"/>
  <c r="E157" i="2"/>
  <c r="F86" i="1"/>
  <c r="G86" i="1" s="1"/>
  <c r="I86" i="1" s="1"/>
  <c r="E79" i="2"/>
  <c r="E78" i="2"/>
  <c r="F85" i="1"/>
  <c r="G85" i="1" s="1"/>
  <c r="I85" i="1" s="1"/>
  <c r="E110" i="2"/>
  <c r="F117" i="1"/>
  <c r="G117" i="1" s="1"/>
  <c r="I117" i="1" s="1"/>
  <c r="F166" i="1"/>
  <c r="G166" i="1" s="1"/>
  <c r="E11" i="2"/>
  <c r="F36" i="1"/>
  <c r="G36" i="1" s="1"/>
  <c r="I36" i="1" s="1"/>
  <c r="E29" i="2"/>
  <c r="E102" i="2"/>
  <c r="F109" i="1"/>
  <c r="G109" i="1" s="1"/>
  <c r="I109" i="1" s="1"/>
  <c r="F139" i="1"/>
  <c r="G139" i="1" s="1"/>
  <c r="I139" i="1" s="1"/>
  <c r="E132" i="2"/>
  <c r="F148" i="1"/>
  <c r="G148" i="1" s="1"/>
  <c r="I148" i="1" s="1"/>
  <c r="E141" i="2"/>
  <c r="F145" i="1"/>
  <c r="G145" i="1" s="1"/>
  <c r="I145" i="1" s="1"/>
  <c r="E138" i="2"/>
  <c r="F73" i="1"/>
  <c r="G73" i="1" s="1"/>
  <c r="I73" i="1" s="1"/>
  <c r="E66" i="2"/>
  <c r="F157" i="1"/>
  <c r="G157" i="1" s="1"/>
  <c r="I157" i="1" s="1"/>
  <c r="E150" i="2"/>
  <c r="F25" i="1"/>
  <c r="G25" i="1" s="1"/>
  <c r="I25" i="1" s="1"/>
  <c r="E18" i="2"/>
  <c r="F138" i="1"/>
  <c r="G138" i="1" s="1"/>
  <c r="I138" i="1" s="1"/>
  <c r="E131" i="2"/>
  <c r="F88" i="1"/>
  <c r="G88" i="1" s="1"/>
  <c r="H88" i="1" s="1"/>
  <c r="E81" i="2"/>
  <c r="E152" i="2"/>
  <c r="F159" i="1"/>
  <c r="G159" i="1" s="1"/>
  <c r="I159" i="1" s="1"/>
  <c r="F60" i="1"/>
  <c r="G60" i="1" s="1"/>
  <c r="I60" i="1" s="1"/>
  <c r="E53" i="2"/>
  <c r="E52" i="2"/>
  <c r="F59" i="1"/>
  <c r="G59" i="1" s="1"/>
  <c r="I59" i="1" s="1"/>
  <c r="F110" i="1"/>
  <c r="G110" i="1" s="1"/>
  <c r="I110" i="1" s="1"/>
  <c r="E103" i="2"/>
  <c r="F161" i="1"/>
  <c r="G161" i="1" s="1"/>
  <c r="I161" i="1" s="1"/>
  <c r="E154" i="2"/>
  <c r="F78" i="1"/>
  <c r="G78" i="1" s="1"/>
  <c r="I78" i="1" s="1"/>
  <c r="E71" i="2"/>
  <c r="F144" i="1"/>
  <c r="G144" i="1" s="1"/>
  <c r="I144" i="1" s="1"/>
  <c r="E137" i="2"/>
  <c r="F69" i="1"/>
  <c r="G69" i="1" s="1"/>
  <c r="I69" i="1" s="1"/>
  <c r="E62" i="2"/>
  <c r="F113" i="1"/>
  <c r="G113" i="1" s="1"/>
  <c r="I113" i="1" s="1"/>
  <c r="E106" i="2"/>
  <c r="E116" i="2"/>
  <c r="F123" i="1"/>
  <c r="G123" i="1" s="1"/>
  <c r="I123" i="1" s="1"/>
  <c r="E88" i="2"/>
  <c r="F95" i="1"/>
  <c r="G95" i="1" s="1"/>
  <c r="I95" i="1" s="1"/>
  <c r="F44" i="1"/>
  <c r="G44" i="1" s="1"/>
  <c r="I44" i="1" s="1"/>
  <c r="E37" i="2"/>
  <c r="F142" i="1"/>
  <c r="G142" i="1" s="1"/>
  <c r="I142" i="1" s="1"/>
  <c r="E135" i="2"/>
  <c r="F43" i="1"/>
  <c r="G43" i="1" s="1"/>
  <c r="I43" i="1" s="1"/>
  <c r="E36" i="2"/>
  <c r="E67" i="2"/>
  <c r="F74" i="1"/>
  <c r="G74" i="1" s="1"/>
  <c r="I74" i="1" s="1"/>
  <c r="F143" i="1"/>
  <c r="G143" i="1" s="1"/>
  <c r="I143" i="1" s="1"/>
  <c r="E136" i="2"/>
  <c r="F54" i="1"/>
  <c r="G54" i="1" s="1"/>
  <c r="I54" i="1" s="1"/>
  <c r="E47" i="2"/>
  <c r="E147" i="2"/>
  <c r="F154" i="1"/>
  <c r="G154" i="1" s="1"/>
  <c r="I154" i="1" s="1"/>
  <c r="F87" i="1"/>
  <c r="G87" i="1" s="1"/>
  <c r="I87" i="1" s="1"/>
  <c r="E80" i="2"/>
  <c r="F71" i="1"/>
  <c r="G71" i="1" s="1"/>
  <c r="I71" i="1" s="1"/>
  <c r="E64" i="2"/>
  <c r="F98" i="1"/>
  <c r="G98" i="1" s="1"/>
  <c r="I98" i="1" s="1"/>
  <c r="E91" i="2"/>
  <c r="F62" i="1"/>
  <c r="G62" i="1" s="1"/>
  <c r="I62" i="1" s="1"/>
  <c r="E55" i="2"/>
  <c r="F119" i="1"/>
  <c r="G119" i="1" s="1"/>
  <c r="I119" i="1" s="1"/>
  <c r="E112" i="2"/>
  <c r="E30" i="2"/>
  <c r="F37" i="1"/>
  <c r="G37" i="1" s="1"/>
  <c r="I37" i="1" s="1"/>
  <c r="F79" i="1"/>
  <c r="G79" i="1" s="1"/>
  <c r="I79" i="1" s="1"/>
  <c r="E72" i="2"/>
  <c r="E158" i="2"/>
  <c r="F165" i="1"/>
  <c r="G165" i="1" s="1"/>
  <c r="I165" i="1" s="1"/>
  <c r="F35" i="1"/>
  <c r="G35" i="1" s="1"/>
  <c r="I35" i="1" s="1"/>
  <c r="E28" i="2"/>
  <c r="E48" i="2"/>
  <c r="F55" i="1"/>
  <c r="G55" i="1" s="1"/>
  <c r="I55" i="1" s="1"/>
  <c r="E58" i="2"/>
  <c r="F65" i="1"/>
  <c r="G65" i="1" s="1"/>
  <c r="I65" i="1" s="1"/>
  <c r="E114" i="2"/>
  <c r="F121" i="1"/>
  <c r="G121" i="1" s="1"/>
  <c r="I121" i="1" s="1"/>
  <c r="E21" i="2"/>
  <c r="F28" i="1"/>
  <c r="G28" i="1" s="1"/>
  <c r="I28" i="1" s="1"/>
  <c r="E124" i="2"/>
  <c r="F131" i="1"/>
  <c r="G131" i="1" s="1"/>
  <c r="I131" i="1" s="1"/>
  <c r="F27" i="1"/>
  <c r="G27" i="1" s="1"/>
  <c r="I27" i="1" s="1"/>
  <c r="E20" i="2"/>
  <c r="F111" i="1"/>
  <c r="G111" i="1" s="1"/>
  <c r="I111" i="1" s="1"/>
  <c r="E104" i="2"/>
  <c r="F126" i="1"/>
  <c r="G126" i="1" s="1"/>
  <c r="I126" i="1" s="1"/>
  <c r="E119" i="2"/>
  <c r="F38" i="1"/>
  <c r="G38" i="1" s="1"/>
  <c r="I38" i="1" s="1"/>
  <c r="E31" i="2"/>
  <c r="F133" i="1"/>
  <c r="G133" i="1" s="1"/>
  <c r="I133" i="1" s="1"/>
  <c r="E126" i="2"/>
  <c r="E73" i="2"/>
  <c r="F80" i="1"/>
  <c r="G80" i="1" s="1"/>
  <c r="I80" i="1" s="1"/>
  <c r="F31" i="1"/>
  <c r="G31" i="1" s="1"/>
  <c r="I31" i="1" s="1"/>
  <c r="E24" i="2"/>
  <c r="F132" i="1"/>
  <c r="G132" i="1" s="1"/>
  <c r="I132" i="1" s="1"/>
  <c r="E125" i="2"/>
  <c r="E39" i="2"/>
  <c r="F46" i="1"/>
  <c r="G46" i="1" s="1"/>
  <c r="I46" i="1" s="1"/>
  <c r="F53" i="1"/>
  <c r="G53" i="1" s="1"/>
  <c r="I53" i="1" s="1"/>
  <c r="E46" i="2"/>
  <c r="F83" i="1"/>
  <c r="G83" i="1" s="1"/>
  <c r="I83" i="1" s="1"/>
  <c r="E76" i="2"/>
  <c r="F50" i="1"/>
  <c r="G50" i="1" s="1"/>
  <c r="I50" i="1" s="1"/>
  <c r="E43" i="2"/>
  <c r="E129" i="2"/>
  <c r="F136" i="1"/>
  <c r="G136" i="1" s="1"/>
  <c r="I136" i="1" s="1"/>
  <c r="E50" i="2"/>
  <c r="F57" i="1"/>
  <c r="G57" i="1" s="1"/>
  <c r="I57" i="1" s="1"/>
  <c r="F47" i="1"/>
  <c r="G47" i="1" s="1"/>
  <c r="I47" i="1" s="1"/>
  <c r="E40" i="2"/>
  <c r="F146" i="1"/>
  <c r="G146" i="1" s="1"/>
  <c r="I146" i="1" s="1"/>
  <c r="E139" i="2"/>
  <c r="F100" i="1"/>
  <c r="G100" i="1" s="1"/>
  <c r="I100" i="1" s="1"/>
  <c r="E93" i="2"/>
  <c r="E153" i="2"/>
  <c r="F160" i="1"/>
  <c r="G160" i="1" s="1"/>
  <c r="I160" i="1" s="1"/>
  <c r="F141" i="1"/>
  <c r="G141" i="1" s="1"/>
  <c r="I141" i="1" s="1"/>
  <c r="E134" i="2"/>
  <c r="F170" i="1"/>
  <c r="G170" i="1" s="1"/>
  <c r="K170" i="1" s="1"/>
  <c r="E13" i="2"/>
  <c r="F101" i="1"/>
  <c r="G101" i="1" s="1"/>
  <c r="I101" i="1" s="1"/>
  <c r="E94" i="2"/>
  <c r="F70" i="1"/>
  <c r="G70" i="1" s="1"/>
  <c r="I70" i="1" s="1"/>
  <c r="E63" i="2"/>
  <c r="F61" i="1"/>
  <c r="G61" i="1" s="1"/>
  <c r="I61" i="1" s="1"/>
  <c r="E54" i="2"/>
  <c r="F149" i="1"/>
  <c r="G149" i="1" s="1"/>
  <c r="I149" i="1" s="1"/>
  <c r="E142" i="2"/>
  <c r="F97" i="1"/>
  <c r="G97" i="1" s="1"/>
  <c r="I97" i="1" s="1"/>
  <c r="E90" i="2"/>
  <c r="E34" i="2"/>
  <c r="F41" i="1"/>
  <c r="G41" i="1" s="1"/>
  <c r="I41" i="1" s="1"/>
  <c r="F63" i="1"/>
  <c r="G63" i="1" s="1"/>
  <c r="I63" i="1" s="1"/>
  <c r="E56" i="2"/>
  <c r="F140" i="1"/>
  <c r="G140" i="1" s="1"/>
  <c r="I140" i="1" s="1"/>
  <c r="E133" i="2"/>
  <c r="E101" i="2"/>
  <c r="F108" i="1"/>
  <c r="G108" i="1" s="1"/>
  <c r="I108" i="1" s="1"/>
  <c r="F152" i="1"/>
  <c r="G152" i="1" s="1"/>
  <c r="I152" i="1" s="1"/>
  <c r="E145" i="2"/>
  <c r="E123" i="2"/>
  <c r="F130" i="1"/>
  <c r="G130" i="1" s="1"/>
  <c r="I130" i="1" s="1"/>
  <c r="F114" i="1"/>
  <c r="G114" i="1" s="1"/>
  <c r="I114" i="1" s="1"/>
  <c r="E107" i="2"/>
  <c r="F22" i="1"/>
  <c r="G22" i="1" s="1"/>
  <c r="I22" i="1" s="1"/>
  <c r="E15" i="2"/>
  <c r="F104" i="1"/>
  <c r="G104" i="1" s="1"/>
  <c r="I104" i="1" s="1"/>
  <c r="E97" i="2"/>
  <c r="F56" i="1"/>
  <c r="G56" i="1" s="1"/>
  <c r="I56" i="1" s="1"/>
  <c r="E49" i="2"/>
  <c r="F156" i="1"/>
  <c r="G156" i="1" s="1"/>
  <c r="I156" i="1" s="1"/>
  <c r="E149" i="2"/>
  <c r="F102" i="1"/>
  <c r="G102" i="1" s="1"/>
  <c r="I102" i="1" s="1"/>
  <c r="E95" i="2"/>
  <c r="F30" i="1"/>
  <c r="G30" i="1" s="1"/>
  <c r="I30" i="1" s="1"/>
  <c r="E23" i="2"/>
  <c r="F29" i="1"/>
  <c r="G29" i="1" s="1"/>
  <c r="I29" i="1" s="1"/>
  <c r="E22" i="2"/>
  <c r="F72" i="1"/>
  <c r="G72" i="1" s="1"/>
  <c r="I72" i="1" s="1"/>
  <c r="E65" i="2"/>
  <c r="E87" i="2"/>
  <c r="F94" i="1"/>
  <c r="G94" i="1" s="1"/>
  <c r="I94" i="1" s="1"/>
  <c r="F92" i="1"/>
  <c r="G92" i="1" s="1"/>
  <c r="H92" i="1" s="1"/>
  <c r="E85" i="2"/>
  <c r="E140" i="2"/>
  <c r="F147" i="1"/>
  <c r="G147" i="1" s="1"/>
  <c r="I147" i="1" s="1"/>
  <c r="F39" i="1"/>
  <c r="G39" i="1" s="1"/>
  <c r="I39" i="1" s="1"/>
  <c r="E32" i="2"/>
  <c r="E74" i="2"/>
  <c r="F81" i="1"/>
  <c r="G81" i="1" s="1"/>
  <c r="I81" i="1" s="1"/>
  <c r="F106" i="1"/>
  <c r="G106" i="1" s="1"/>
  <c r="I106" i="1" s="1"/>
  <c r="E99" i="2"/>
  <c r="E115" i="2"/>
  <c r="F122" i="1"/>
  <c r="G122" i="1" s="1"/>
  <c r="I122" i="1" s="1"/>
  <c r="E84" i="2"/>
  <c r="F91" i="1"/>
  <c r="G91" i="1" s="1"/>
  <c r="H91" i="1" s="1"/>
  <c r="F115" i="1"/>
  <c r="G115" i="1" s="1"/>
  <c r="I115" i="1" s="1"/>
  <c r="E108" i="2"/>
  <c r="F155" i="1"/>
  <c r="G155" i="1" s="1"/>
  <c r="I155" i="1" s="1"/>
  <c r="E148" i="2"/>
  <c r="F21" i="1"/>
  <c r="G21" i="1" s="1"/>
  <c r="I21" i="1" s="1"/>
  <c r="E14" i="2"/>
  <c r="F84" i="1"/>
  <c r="G84" i="1" s="1"/>
  <c r="I84" i="1" s="1"/>
  <c r="E77" i="2"/>
  <c r="F49" i="1"/>
  <c r="G49" i="1" s="1"/>
  <c r="I49" i="1" s="1"/>
  <c r="E42" i="2"/>
  <c r="F163" i="1"/>
  <c r="G163" i="1" s="1"/>
  <c r="I163" i="1" s="1"/>
  <c r="E156" i="2"/>
  <c r="C11" i="1"/>
  <c r="C12" i="1"/>
  <c r="C16" i="1" l="1"/>
  <c r="D18" i="1" s="1"/>
  <c r="O48" i="1"/>
  <c r="O100" i="1"/>
  <c r="O58" i="1"/>
  <c r="O149" i="1"/>
  <c r="O150" i="1"/>
  <c r="O59" i="1"/>
  <c r="O158" i="1"/>
  <c r="O74" i="1"/>
  <c r="O154" i="1"/>
  <c r="O83" i="1"/>
  <c r="O175" i="1"/>
  <c r="O43" i="1"/>
  <c r="O106" i="1"/>
  <c r="O108" i="1"/>
  <c r="O160" i="1"/>
  <c r="O84" i="1"/>
  <c r="O62" i="1"/>
  <c r="O134" i="1"/>
  <c r="O45" i="1"/>
  <c r="O165" i="1"/>
  <c r="O69" i="1"/>
  <c r="O42" i="1"/>
  <c r="O36" i="1"/>
  <c r="O75" i="1"/>
  <c r="O140" i="1"/>
  <c r="O104" i="1"/>
  <c r="O132" i="1"/>
  <c r="O52" i="1"/>
  <c r="O142" i="1"/>
  <c r="O141" i="1"/>
  <c r="O91" i="1"/>
  <c r="O73" i="1"/>
  <c r="O169" i="1"/>
  <c r="O54" i="1"/>
  <c r="O113" i="1"/>
  <c r="O66" i="1"/>
  <c r="O127" i="1"/>
  <c r="O28" i="1"/>
  <c r="O67" i="1"/>
  <c r="O168" i="1"/>
  <c r="O125" i="1"/>
  <c r="O138" i="1"/>
  <c r="O167" i="1"/>
  <c r="O117" i="1"/>
  <c r="O60" i="1"/>
  <c r="O81" i="1"/>
  <c r="O97" i="1"/>
  <c r="O146" i="1"/>
  <c r="O53" i="1"/>
  <c r="O101" i="1"/>
  <c r="O85" i="1"/>
  <c r="O152" i="1"/>
  <c r="O99" i="1"/>
  <c r="O155" i="1"/>
  <c r="O130" i="1"/>
  <c r="O170" i="1"/>
  <c r="O173" i="1"/>
  <c r="O49" i="1"/>
  <c r="O57" i="1"/>
  <c r="O174" i="1"/>
  <c r="O26" i="1"/>
  <c r="O120" i="1"/>
  <c r="O68" i="1"/>
  <c r="O46" i="1"/>
  <c r="O153" i="1"/>
  <c r="O56" i="1"/>
  <c r="O147" i="1"/>
  <c r="O39" i="1"/>
  <c r="O25" i="1"/>
  <c r="O131" i="1"/>
  <c r="O128" i="1"/>
  <c r="O122" i="1"/>
  <c r="O27" i="1"/>
  <c r="O40" i="1"/>
  <c r="O118" i="1"/>
  <c r="O78" i="1"/>
  <c r="O92" i="1"/>
  <c r="O61" i="1"/>
  <c r="O87" i="1"/>
  <c r="O135" i="1"/>
  <c r="O98" i="1"/>
  <c r="O112" i="1"/>
  <c r="O23" i="1"/>
  <c r="O129" i="1"/>
  <c r="O164" i="1"/>
  <c r="O51" i="1"/>
  <c r="O161" i="1"/>
  <c r="O121" i="1"/>
  <c r="O102" i="1"/>
  <c r="O171" i="1"/>
  <c r="O72" i="1"/>
  <c r="O109" i="1"/>
  <c r="O38" i="1"/>
  <c r="O55" i="1"/>
  <c r="O41" i="1"/>
  <c r="O95" i="1"/>
  <c r="O136" i="1"/>
  <c r="O34" i="1"/>
  <c r="O114" i="1"/>
  <c r="O163" i="1"/>
  <c r="O24" i="1"/>
  <c r="O151" i="1"/>
  <c r="O65" i="1"/>
  <c r="O172" i="1"/>
  <c r="O116" i="1"/>
  <c r="O159" i="1"/>
  <c r="O21" i="1"/>
  <c r="O31" i="1"/>
  <c r="O94" i="1"/>
  <c r="O47" i="1"/>
  <c r="O145" i="1"/>
  <c r="O139" i="1"/>
  <c r="O86" i="1"/>
  <c r="O30" i="1"/>
  <c r="O148" i="1"/>
  <c r="O111" i="1"/>
  <c r="O80" i="1"/>
  <c r="O144" i="1"/>
  <c r="O123" i="1"/>
  <c r="O29" i="1"/>
  <c r="O133" i="1"/>
  <c r="O71" i="1"/>
  <c r="C15" i="1"/>
  <c r="O50" i="1"/>
  <c r="O89" i="1"/>
  <c r="O76" i="1"/>
  <c r="O137" i="1"/>
  <c r="O166" i="1"/>
  <c r="O37" i="1"/>
  <c r="O157" i="1"/>
  <c r="O107" i="1"/>
  <c r="O70" i="1"/>
  <c r="O143" i="1"/>
  <c r="O96" i="1"/>
  <c r="O93" i="1"/>
  <c r="O82" i="1"/>
  <c r="O162" i="1"/>
  <c r="O44" i="1"/>
  <c r="O22" i="1"/>
  <c r="O88" i="1"/>
  <c r="O32" i="1"/>
  <c r="O79" i="1"/>
  <c r="O103" i="1"/>
  <c r="O119" i="1"/>
  <c r="O33" i="1"/>
  <c r="O90" i="1"/>
  <c r="O126" i="1"/>
  <c r="O77" i="1"/>
  <c r="O110" i="1"/>
  <c r="O64" i="1"/>
  <c r="O115" i="1"/>
  <c r="O156" i="1"/>
  <c r="O63" i="1"/>
  <c r="O35" i="1"/>
  <c r="O124" i="1"/>
  <c r="O105" i="1"/>
  <c r="J166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<sst xmlns="http://schemas.openxmlformats.org/spreadsheetml/2006/main" count="1560" uniqueCount="508">
  <si>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</si>
  <si>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</si>
  <si>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</si>
  <si>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</si>
  <si>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</si>
  <si>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</si>
  <si>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</si>
  <si>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</si>
  <si>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</si>
  <si>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</si>
  <si>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</si>
  <si>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</si>
  <si>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</si>
  <si>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</si>
  <si>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</si>
  <si>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</si>
  <si>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</si>
  <si>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</si>
  <si>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</si>
  <si>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</si>
  <si>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</si>
  <si>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</si>
  <si>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</si>
  <si>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</si>
  <si>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</si>
  <si>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</si>
  <si>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</si>
  <si>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</si>
  <si>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</si>
  <si>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</si>
  <si>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</si>
  <si>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</si>
  <si>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</si>
  <si>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</si>
  <si>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</si>
  <si>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</si>
  <si>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</si>
  <si>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IBVS 2185</t>
  </si>
  <si>
    <t>I</t>
  </si>
  <si>
    <t>PE</t>
  </si>
  <si>
    <t>RV Crt / GSC 6087-1708</t>
  </si>
  <si>
    <t>EA</t>
  </si>
  <si>
    <t>IBVS 6114</t>
  </si>
  <si>
    <t>II</t>
  </si>
  <si>
    <t>2014JAVSO..42..426</t>
  </si>
  <si>
    <t>OEJV 0172</t>
  </si>
  <si>
    <t>BAD?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</si>
  <si>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</si>
  <si>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</si>
  <si>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</si>
  <si>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</si>
  <si>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</si>
  <si>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</si>
  <si>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</si>
  <si>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</si>
  <si>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</si>
  <si>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</si>
  <si>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2414995.926 </t>
  </si>
  <si>
    <t> 07.12.1899 10:13 </t>
  </si>
  <si>
    <t> 0.526 </t>
  </si>
  <si>
    <t>P </t>
  </si>
  <si>
    <t> H.Bauernfeind </t>
  </si>
  <si>
    <t> VB 8.81 </t>
  </si>
  <si>
    <t>2415117.665 </t>
  </si>
  <si>
    <t> 08.04.1900 03:57 </t>
  </si>
  <si>
    <t> 0.534 </t>
  </si>
  <si>
    <t>2415542.583 </t>
  </si>
  <si>
    <t> 07.06.1901 01:59 </t>
  </si>
  <si>
    <t> 0.563 </t>
  </si>
  <si>
    <t>2416093.824 </t>
  </si>
  <si>
    <t> 10.12.1902 07:46 </t>
  </si>
  <si>
    <t> 0.501 </t>
  </si>
  <si>
    <t>2416116.868 </t>
  </si>
  <si>
    <t> 02.01.1903 08:49 </t>
  </si>
  <si>
    <t> 0.720 </t>
  </si>
  <si>
    <t>2416175.724 </t>
  </si>
  <si>
    <t> 02.03.1903 05:22 </t>
  </si>
  <si>
    <t> 0.466 </t>
  </si>
  <si>
    <t>2416573.704 </t>
  </si>
  <si>
    <t> 03.04.1904 04:53 </t>
  </si>
  <si>
    <t> 0.478 </t>
  </si>
  <si>
    <t>2416811.938 </t>
  </si>
  <si>
    <t> 27.11.1904 10:30 </t>
  </si>
  <si>
    <t> 0.517 </t>
  </si>
  <si>
    <t>2416902.703 </t>
  </si>
  <si>
    <t> 26.02.1905 04:52 </t>
  </si>
  <si>
    <t> 0.569 </t>
  </si>
  <si>
    <t>2416909.720 </t>
  </si>
  <si>
    <t> 05.03.1905 05:16 </t>
  </si>
  <si>
    <t>2416959.612 </t>
  </si>
  <si>
    <t> 24.04.1905 02:41 </t>
  </si>
  <si>
    <t> 0.709 </t>
  </si>
  <si>
    <t>2417562.864 </t>
  </si>
  <si>
    <t> 18.12.1906 08:44 </t>
  </si>
  <si>
    <t> 0.571 </t>
  </si>
  <si>
    <t>2417617.786 </t>
  </si>
  <si>
    <t> 11.02.1907 06:51 </t>
  </si>
  <si>
    <t> 0.480 </t>
  </si>
  <si>
    <t>2417685.653 </t>
  </si>
  <si>
    <t> 20.04.1907 03:40 </t>
  </si>
  <si>
    <t> 0.458 </t>
  </si>
  <si>
    <t>2417719.611 </t>
  </si>
  <si>
    <t> 24.05.1907 02:39 </t>
  </si>
  <si>
    <t> 0.472 </t>
  </si>
  <si>
    <t>2417974.809 </t>
  </si>
  <si>
    <t> 03.02.1908 07:24 </t>
  </si>
  <si>
    <t> 0.502 </t>
  </si>
  <si>
    <t>2418001.759 </t>
  </si>
  <si>
    <t> 01.03.1908 06:12 </t>
  </si>
  <si>
    <t> 0.531 </t>
  </si>
  <si>
    <t>2418008.732 </t>
  </si>
  <si>
    <t> 08.03.1908 05:34 </t>
  </si>
  <si>
    <t> 0.481 </t>
  </si>
  <si>
    <t>2418038.639 </t>
  </si>
  <si>
    <t> 07.04.1908 03:20 </t>
  </si>
  <si>
    <t> 0.540 </t>
  </si>
  <si>
    <t>2418331.835 </t>
  </si>
  <si>
    <t> 25.01.1909 08:02 </t>
  </si>
  <si>
    <t> 0.527 </t>
  </si>
  <si>
    <t>2418419.591 </t>
  </si>
  <si>
    <t> 23.04.1909 02:11 </t>
  </si>
  <si>
    <t> 0.496 </t>
  </si>
  <si>
    <t>2418419.619 </t>
  </si>
  <si>
    <t> 23.04.1909 02:51 </t>
  </si>
  <si>
    <t> 0.524 </t>
  </si>
  <si>
    <t>2418439.556 </t>
  </si>
  <si>
    <t> 13.05.1909 01:20 </t>
  </si>
  <si>
    <t>2418748.752 </t>
  </si>
  <si>
    <t> 18.03.1910 06:02 </t>
  </si>
  <si>
    <t> 0.163 </t>
  </si>
  <si>
    <t>2418790.613 </t>
  </si>
  <si>
    <t> 29.04.1910 02:42 </t>
  </si>
  <si>
    <t>2418830.499 </t>
  </si>
  <si>
    <t> 07.06.1910 23:58 </t>
  </si>
  <si>
    <t> 0.561 </t>
  </si>
  <si>
    <t>2419443.796 </t>
  </si>
  <si>
    <t> 11.02.1912 07:06 </t>
  </si>
  <si>
    <t> 0.519 </t>
  </si>
  <si>
    <t>2419558.542 </t>
  </si>
  <si>
    <t> 05.06.1912 01:00 </t>
  </si>
  <si>
    <t> 0.557 </t>
  </si>
  <si>
    <t>2419569.547 </t>
  </si>
  <si>
    <t> 16.06.1912 01:07 </t>
  </si>
  <si>
    <t> 0.442 </t>
  </si>
  <si>
    <t>2419834.740 </t>
  </si>
  <si>
    <t> 08.03.1913 05:45 </t>
  </si>
  <si>
    <t> 0.518 </t>
  </si>
  <si>
    <t>2420188.736 </t>
  </si>
  <si>
    <t> 25.02.1914 05:39 </t>
  </si>
  <si>
    <t> 0.440 </t>
  </si>
  <si>
    <t>2420245.588 </t>
  </si>
  <si>
    <t> 23.04.1914 02:06 </t>
  </si>
  <si>
    <t> 0.523 </t>
  </si>
  <si>
    <t>2420314.513 </t>
  </si>
  <si>
    <t> 01.07.1914 00:18 </t>
  </si>
  <si>
    <t> 0.389 </t>
  </si>
  <si>
    <t>2420489.911 </t>
  </si>
  <si>
    <t> 23.12.1914 09:51 </t>
  </si>
  <si>
    <t> 0.213 </t>
  </si>
  <si>
    <t>2420507.863 </t>
  </si>
  <si>
    <t> 10.01.1915 08:42 </t>
  </si>
  <si>
    <t> 0.022 </t>
  </si>
  <si>
    <t>2420660.512 </t>
  </si>
  <si>
    <t> 12.06.1915 00:17 </t>
  </si>
  <si>
    <t> -0.079 </t>
  </si>
  <si>
    <t>2420939.712 </t>
  </si>
  <si>
    <t> 17.03.1916 05:05 </t>
  </si>
  <si>
    <t> -0.041 </t>
  </si>
  <si>
    <t>2421048.518 </t>
  </si>
  <si>
    <t> 04.07.1916 00:25 </t>
  </si>
  <si>
    <t> -0.091 </t>
  </si>
  <si>
    <t>2421228.857 </t>
  </si>
  <si>
    <t> 31.12.1916 08:34 </t>
  </si>
  <si>
    <t> -0.008 </t>
  </si>
  <si>
    <t>2421670.755 </t>
  </si>
  <si>
    <t> 18.03.1918 06:07 </t>
  </si>
  <si>
    <t> 0.028 </t>
  </si>
  <si>
    <t>2421714.579 </t>
  </si>
  <si>
    <t> 01.05.1918 01:53 </t>
  </si>
  <si>
    <t>2421963.908 </t>
  </si>
  <si>
    <t> 05.01.1919 09:47 </t>
  </si>
  <si>
    <t> -0.028 </t>
  </si>
  <si>
    <t>2422070.577 </t>
  </si>
  <si>
    <t> 22.04.1919 01:50 </t>
  </si>
  <si>
    <t> 0.126 </t>
  </si>
  <si>
    <t>2422112.551 </t>
  </si>
  <si>
    <t> 03.06.1919 01:13 </t>
  </si>
  <si>
    <t> -0.037 </t>
  </si>
  <si>
    <t>2422428.658 </t>
  </si>
  <si>
    <t> 14.04.1920 03:47 </t>
  </si>
  <si>
    <t> 0.036 </t>
  </si>
  <si>
    <t>2422724.820 </t>
  </si>
  <si>
    <t> 04.02.1921 07:40 </t>
  </si>
  <si>
    <t> 0.063 </t>
  </si>
  <si>
    <t>2422778.666 </t>
  </si>
  <si>
    <t> 30.03.1921 03:59 </t>
  </si>
  <si>
    <t> 0.067 </t>
  </si>
  <si>
    <t>2423252.498 </t>
  </si>
  <si>
    <t> 16.07.1922 23:57 </t>
  </si>
  <si>
    <t> -0.152 </t>
  </si>
  <si>
    <t>2423526.611 </t>
  </si>
  <si>
    <t> 17.04.1923 02:39 </t>
  </si>
  <si>
    <t> 0.066 </t>
  </si>
  <si>
    <t>2423768.939 </t>
  </si>
  <si>
    <t> 15.12.1923 10:32 </t>
  </si>
  <si>
    <t> 0.102 </t>
  </si>
  <si>
    <t>2423815.780 </t>
  </si>
  <si>
    <t> 31.01.1924 06:43 </t>
  </si>
  <si>
    <t> 0.123 </t>
  </si>
  <si>
    <t>2423822.711 </t>
  </si>
  <si>
    <t> 07.02.1924 05:03 </t>
  </si>
  <si>
    <t> 0.031 </t>
  </si>
  <si>
    <t>2423911.605 </t>
  </si>
  <si>
    <t> 06.05.1924 02:31 </t>
  </si>
  <si>
    <t> -0.033 </t>
  </si>
  <si>
    <t>2424200.734 </t>
  </si>
  <si>
    <t> 19.02.1925 05:36 </t>
  </si>
  <si>
    <t> -0.016 </t>
  </si>
  <si>
    <t>2424261.613 </t>
  </si>
  <si>
    <t> 21.04.1925 02:42 </t>
  </si>
  <si>
    <t> -0.002 </t>
  </si>
  <si>
    <t>2424311.509 </t>
  </si>
  <si>
    <t> 10.06.1925 00:12 </t>
  </si>
  <si>
    <t> 0.148 </t>
  </si>
  <si>
    <t>2424553.704 </t>
  </si>
  <si>
    <t> 07.02.1926 04:53 </t>
  </si>
  <si>
    <t> 0.050 </t>
  </si>
  <si>
    <t>2424618.704 </t>
  </si>
  <si>
    <t> 13.04.1926 04:53 </t>
  </si>
  <si>
    <t> 0.088 </t>
  </si>
  <si>
    <t>2424700.499 </t>
  </si>
  <si>
    <t> 03.07.1926 23:58 </t>
  </si>
  <si>
    <t> -0.052 </t>
  </si>
  <si>
    <t>2425241.910 </t>
  </si>
  <si>
    <t> 27.12.1927 09:50 </t>
  </si>
  <si>
    <t> 0.006 </t>
  </si>
  <si>
    <t>2425264.557 </t>
  </si>
  <si>
    <t> 19.01.1928 01:22 </t>
  </si>
  <si>
    <t> -0.172 </t>
  </si>
  <si>
    <t>2425328.380 </t>
  </si>
  <si>
    <t> 22.03.1928 21:07 </t>
  </si>
  <si>
    <t> 0.445 </t>
  </si>
  <si>
    <t>2425418.217 </t>
  </si>
  <si>
    <t> 20.06.1928 17:12 </t>
  </si>
  <si>
    <t> 0.154 </t>
  </si>
  <si>
    <t>2425433.221 </t>
  </si>
  <si>
    <t> 05.07.1928 17:18 </t>
  </si>
  <si>
    <t> -0.059 </t>
  </si>
  <si>
    <t>2425595.898 </t>
  </si>
  <si>
    <t> 15.12.1928 09:33 </t>
  </si>
  <si>
    <t> -0.081 </t>
  </si>
  <si>
    <t>2425615.873 </t>
  </si>
  <si>
    <t> 04.01.1929 08:57 </t>
  </si>
  <si>
    <t> -0.004 </t>
  </si>
  <si>
    <t>2425681.395 </t>
  </si>
  <si>
    <t> 10.03.1929 21:28 </t>
  </si>
  <si>
    <t> -0.030 </t>
  </si>
  <si>
    <t> H.Gessner </t>
  </si>
  <si>
    <t>IBVS 217 </t>
  </si>
  <si>
    <t>2425984.617 </t>
  </si>
  <si>
    <t> 08.01.1930 02:48 </t>
  </si>
  <si>
    <t> 0.034 </t>
  </si>
  <si>
    <t>2426038.450 </t>
  </si>
  <si>
    <t> 02.03.1930 22:48 </t>
  </si>
  <si>
    <t> 0.025 </t>
  </si>
  <si>
    <t>2426065.379 </t>
  </si>
  <si>
    <t> 29.03.1930 21:05 </t>
  </si>
  <si>
    <t> 0.032 </t>
  </si>
  <si>
    <t> W.Strohmeier </t>
  </si>
  <si>
    <t>2426366.839 </t>
  </si>
  <si>
    <t> 25.01.1931 08:08 </t>
  </si>
  <si>
    <t> 0.090 </t>
  </si>
  <si>
    <t>2426382.484 </t>
  </si>
  <si>
    <t> 09.02.1931 23:36 </t>
  </si>
  <si>
    <t> -0.067 </t>
  </si>
  <si>
    <t>2426396.551 </t>
  </si>
  <si>
    <t> 24.02.1931 01:13 </t>
  </si>
  <si>
    <t> -0.045 </t>
  </si>
  <si>
    <t>2426416.446 </t>
  </si>
  <si>
    <t> 15.03.1931 22:42 </t>
  </si>
  <si>
    <t> -0.049 </t>
  </si>
  <si>
    <t>2426439.369 </t>
  </si>
  <si>
    <t> 07.04.1931 20:51 </t>
  </si>
  <si>
    <t>2426793.410 </t>
  </si>
  <si>
    <t> 26.03.1932 21:50 </t>
  </si>
  <si>
    <t> 0.016 </t>
  </si>
  <si>
    <t>2427125.735 </t>
  </si>
  <si>
    <t> 22.02.1933 05:38 </t>
  </si>
  <si>
    <t>2427157.405 </t>
  </si>
  <si>
    <t> 25.03.1933 21:43 </t>
  </si>
  <si>
    <t> -0.013 </t>
  </si>
  <si>
    <t>2427157.440 </t>
  </si>
  <si>
    <t> 25.03.1933 22:33 </t>
  </si>
  <si>
    <t>2427160.369 </t>
  </si>
  <si>
    <t> 28.03.1933 20:51 </t>
  </si>
  <si>
    <t>2427188.351 </t>
  </si>
  <si>
    <t> 25.04.1933 20:25 </t>
  </si>
  <si>
    <t> -0.085 </t>
  </si>
  <si>
    <t>2427455.823 </t>
  </si>
  <si>
    <t> 18.01.1934 07:45 </t>
  </si>
  <si>
    <t> -0.071 </t>
  </si>
  <si>
    <t>2427483.484 </t>
  </si>
  <si>
    <t> 14.02.1934 23:36 </t>
  </si>
  <si>
    <t> 0.084 </t>
  </si>
  <si>
    <t>2427960.243 </t>
  </si>
  <si>
    <t> 06.06.1935 17:49 </t>
  </si>
  <si>
    <t> -0.133 </t>
  </si>
  <si>
    <t>2427979.218 </t>
  </si>
  <si>
    <t> 25.06.1935 17:13 </t>
  </si>
  <si>
    <t> 0.114 </t>
  </si>
  <si>
    <t>2428248.392 </t>
  </si>
  <si>
    <t> 20.03.1936 21:24 </t>
  </si>
  <si>
    <t> 0.074 </t>
  </si>
  <si>
    <t>2428272.429 </t>
  </si>
  <si>
    <t> 13.04.1936 22:17 </t>
  </si>
  <si>
    <t> 0.116 </t>
  </si>
  <si>
    <t>2428307.350 </t>
  </si>
  <si>
    <t> 18.05.1936 20:24 </t>
  </si>
  <si>
    <t> -0.078 </t>
  </si>
  <si>
    <t>2428338.282 </t>
  </si>
  <si>
    <t> 18.06.1936 18:46 </t>
  </si>
  <si>
    <t> -0.164 </t>
  </si>
  <si>
    <t>2428575.541 </t>
  </si>
  <si>
    <t> 11.02.1937 00:59 </t>
  </si>
  <si>
    <t> 0.070 </t>
  </si>
  <si>
    <t>2428626.377 </t>
  </si>
  <si>
    <t> 02.04.1937 21:02 </t>
  </si>
  <si>
    <t> -0.011 </t>
  </si>
  <si>
    <t>2428963.456 </t>
  </si>
  <si>
    <t> 05.03.1938 22:56 </t>
  </si>
  <si>
    <t> -0.034 </t>
  </si>
  <si>
    <t>2428993.339 </t>
  </si>
  <si>
    <t> 04.04.1938 20:08 </t>
  </si>
  <si>
    <t> 0.002 </t>
  </si>
  <si>
    <t>2429010.358 </t>
  </si>
  <si>
    <t> 21.04.1938 20:35 </t>
  </si>
  <si>
    <t> 0.048 </t>
  </si>
  <si>
    <t>2429443.269 </t>
  </si>
  <si>
    <t> 28.06.1939 18:27 </t>
  </si>
  <si>
    <t> -0.123 </t>
  </si>
  <si>
    <t>2429631.823 </t>
  </si>
  <si>
    <t> 03.01.1940 07:45 </t>
  </si>
  <si>
    <t> -0.019 </t>
  </si>
  <si>
    <t>2429802.208 </t>
  </si>
  <si>
    <t> 21.06.1940 16:59 </t>
  </si>
  <si>
    <t> 0.059 </t>
  </si>
  <si>
    <t>2430015.789 </t>
  </si>
  <si>
    <t> 21.01.1941 06:56 </t>
  </si>
  <si>
    <t>2430017.483 </t>
  </si>
  <si>
    <t> 22.01.1941 23:35 </t>
  </si>
  <si>
    <t>2430026.826 </t>
  </si>
  <si>
    <t> 01.02.1941 07:49 </t>
  </si>
  <si>
    <t> -0.058 </t>
  </si>
  <si>
    <t>2430053.764 </t>
  </si>
  <si>
    <t> 28.02.1941 06:20 </t>
  </si>
  <si>
    <t>2430087.305 </t>
  </si>
  <si>
    <t> 02.04.1941 19:19 </t>
  </si>
  <si>
    <t> 0.141 </t>
  </si>
  <si>
    <t>2430159.241 </t>
  </si>
  <si>
    <t> 13.06.1941 17:47 </t>
  </si>
  <si>
    <t> 0.092 </t>
  </si>
  <si>
    <t>2430406.798 </t>
  </si>
  <si>
    <t> 16.02.1942 07:09 </t>
  </si>
  <si>
    <t> 0.089 </t>
  </si>
  <si>
    <t>2430544.214 </t>
  </si>
  <si>
    <t> 03.07.1942 17:08 </t>
  </si>
  <si>
    <t>2430556.856 </t>
  </si>
  <si>
    <t> 16.07.1942 08:32 </t>
  </si>
  <si>
    <t> 0.324 </t>
  </si>
  <si>
    <t>2430735.658 </t>
  </si>
  <si>
    <t> 11.01.1943 03:47 </t>
  </si>
  <si>
    <t> 0.040 </t>
  </si>
  <si>
    <t>2430768.404 </t>
  </si>
  <si>
    <t> 12.02.1943 21:41 </t>
  </si>
  <si>
    <t> 0.012 </t>
  </si>
  <si>
    <t>2430792.520 </t>
  </si>
  <si>
    <t> 09.03.1943 00:28 </t>
  </si>
  <si>
    <t> 0.133 </t>
  </si>
  <si>
    <t>2430925.227 </t>
  </si>
  <si>
    <t> 19.07.1943 17:26 </t>
  </si>
  <si>
    <t>2431114.808 </t>
  </si>
  <si>
    <t> 25.01.1944 07:23 </t>
  </si>
  <si>
    <t> -0.050 </t>
  </si>
  <si>
    <t>2431168.668 </t>
  </si>
  <si>
    <t> 19.03.1944 04:01 </t>
  </si>
  <si>
    <t> -0.032 </t>
  </si>
  <si>
    <t>2431221.405 </t>
  </si>
  <si>
    <t> 10.05.1944 21:43 </t>
  </si>
  <si>
    <t>2431466.545 </t>
  </si>
  <si>
    <t> 11.01.1945 01:04 </t>
  </si>
  <si>
    <t> -0.046 </t>
  </si>
  <si>
    <t>2431528.719 </t>
  </si>
  <si>
    <t> 14.03.1945 05:15 </t>
  </si>
  <si>
    <t>2431529.333 </t>
  </si>
  <si>
    <t> 14.03.1945 19:59 </t>
  </si>
  <si>
    <t> 0.120 </t>
  </si>
  <si>
    <t>2431578.256 </t>
  </si>
  <si>
    <t> 02.05.1945 18:08 </t>
  </si>
  <si>
    <t> -0.117 </t>
  </si>
  <si>
    <t>2431656.211 </t>
  </si>
  <si>
    <t> 19.07.1945 17:03 </t>
  </si>
  <si>
    <t> -0.000 </t>
  </si>
  <si>
    <t>2432240.426 </t>
  </si>
  <si>
    <t> 23.02.1947 22:13 </t>
  </si>
  <si>
    <t> 0.138 </t>
  </si>
  <si>
    <t>2432353.222 </t>
  </si>
  <si>
    <t> 16.06.1947 17:19 </t>
  </si>
  <si>
    <t> -0.018 </t>
  </si>
  <si>
    <t>2432616.583 </t>
  </si>
  <si>
    <t> 06.03.1948 01:59 </t>
  </si>
  <si>
    <t>2433033.353 </t>
  </si>
  <si>
    <t> 26.04.1949 20:28 </t>
  </si>
  <si>
    <t> 0.056 </t>
  </si>
  <si>
    <t>2433301.828 </t>
  </si>
  <si>
    <t> 20.01.1950 07:52 </t>
  </si>
  <si>
    <t> -0.098 </t>
  </si>
  <si>
    <t>2433381.580 </t>
  </si>
  <si>
    <t> 10.04.1950 01:55 </t>
  </si>
  <si>
    <t> 0.061 </t>
  </si>
  <si>
    <t>2433438.706 </t>
  </si>
  <si>
    <t> 06.06.1950 04:56 </t>
  </si>
  <si>
    <t> -0.168 </t>
  </si>
  <si>
    <t>2433479.227 </t>
  </si>
  <si>
    <t> 16.07.1950 17:26 </t>
  </si>
  <si>
    <t> -0.029 </t>
  </si>
  <si>
    <t>2435903.408 </t>
  </si>
  <si>
    <t> 05.03.1957 21:47 </t>
  </si>
  <si>
    <t>2436268.414 </t>
  </si>
  <si>
    <t> 05.03.1958 21:56 </t>
  </si>
  <si>
    <t> -0.129 </t>
  </si>
  <si>
    <t>2436274.431 </t>
  </si>
  <si>
    <t> 11.03.1958 22:20 </t>
  </si>
  <si>
    <t>2436584.585 </t>
  </si>
  <si>
    <t> 16.01.1959 02:02 </t>
  </si>
  <si>
    <t> 0.009 </t>
  </si>
  <si>
    <t>2436584.610 </t>
  </si>
  <si>
    <t> 16.01.1959 02:38 </t>
  </si>
  <si>
    <t>2438410.567 </t>
  </si>
  <si>
    <t> 16.01.1964 01:36 </t>
  </si>
  <si>
    <t> 0.020 </t>
  </si>
  <si>
    <t>2438464.456 </t>
  </si>
  <si>
    <t> 09.03.1964 22:56 </t>
  </si>
  <si>
    <t>2438471.404 </t>
  </si>
  <si>
    <t> 16.03.1964 21:41 </t>
  </si>
  <si>
    <t> -0.009 </t>
  </si>
  <si>
    <t>2438471.426 </t>
  </si>
  <si>
    <t> 16.03.1964 22:13 </t>
  </si>
  <si>
    <t> 0.013 </t>
  </si>
  <si>
    <t>2438505.306 </t>
  </si>
  <si>
    <t> 19.04.1964 19:20 </t>
  </si>
  <si>
    <t> -0.051 </t>
  </si>
  <si>
    <t>2438518.258 </t>
  </si>
  <si>
    <t> 02.05.1964 18:11 </t>
  </si>
  <si>
    <t> 0.026 </t>
  </si>
  <si>
    <t>2438525.250 </t>
  </si>
  <si>
    <t> 09.05.1964 18:00 </t>
  </si>
  <si>
    <t> -0.005 </t>
  </si>
  <si>
    <t>2438801.566 </t>
  </si>
  <si>
    <t> 10.02.1965 01:35 </t>
  </si>
  <si>
    <t>2438822.444 </t>
  </si>
  <si>
    <t> 02.03.1965 22:39 </t>
  </si>
  <si>
    <t>2438828.408 </t>
  </si>
  <si>
    <t> 08.03.1965 21:47 </t>
  </si>
  <si>
    <t>2438902.212 </t>
  </si>
  <si>
    <t> 21.05.1965 17:05 </t>
  </si>
  <si>
    <t> 0.058 </t>
  </si>
  <si>
    <t>2439145.574 </t>
  </si>
  <si>
    <t> 20.01.1966 01:46 </t>
  </si>
  <si>
    <t> -0.043 </t>
  </si>
  <si>
    <t>2439199.399 </t>
  </si>
  <si>
    <t> 14.03.1966 21:34 </t>
  </si>
  <si>
    <t> -0.061 </t>
  </si>
  <si>
    <t>2439259.222 </t>
  </si>
  <si>
    <t> 13.05.1966 17:19 </t>
  </si>
  <si>
    <t>2442537.7087 </t>
  </si>
  <si>
    <t> 05.05.1975 05:00 </t>
  </si>
  <si>
    <t> 0.0000 </t>
  </si>
  <si>
    <t>E </t>
  </si>
  <si>
    <t>?</t>
  </si>
  <si>
    <t> Schöffel &amp; Rahe </t>
  </si>
  <si>
    <t>IBVS 1272 </t>
  </si>
  <si>
    <t>2444247.8151 </t>
  </si>
  <si>
    <t> 09.01.1980 07:33 </t>
  </si>
  <si>
    <t> 0.0147 </t>
  </si>
  <si>
    <t> G.W.Wolf et al. </t>
  </si>
  <si>
    <t>IBVS 2186 </t>
  </si>
  <si>
    <t>2454581.0086 </t>
  </si>
  <si>
    <t> 24.04.2008 12:12 </t>
  </si>
  <si>
    <t> 0.0871 </t>
  </si>
  <si>
    <t>C </t>
  </si>
  <si>
    <t>Ic</t>
  </si>
  <si>
    <t> K.Nakajima </t>
  </si>
  <si>
    <t>VSB 48 </t>
  </si>
  <si>
    <t>2456729.45004 </t>
  </si>
  <si>
    <t> 12.03.2014 22:48 </t>
  </si>
  <si>
    <t> 0.08684 </t>
  </si>
  <si>
    <t> R.Uhlar </t>
  </si>
  <si>
    <t>IBVS 6114 </t>
  </si>
  <si>
    <t>IBVS 0217 </t>
  </si>
  <si>
    <t>JAVSO..47..263</t>
  </si>
  <si>
    <t>JAVSO..48..256</t>
  </si>
  <si>
    <t>JBAV, 63</t>
  </si>
  <si>
    <t>07/12/1899</t>
  </si>
  <si>
    <t xml:space="preserve">Mag </t>
  </si>
  <si>
    <t>Next ToM-P</t>
  </si>
  <si>
    <t>Next ToM-S</t>
  </si>
  <si>
    <t>VSX</t>
  </si>
  <si>
    <t>9.623 (0.400)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</si>
</sst>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4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40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8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>
      <alignment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165" fontId="19" fillId="0" borderId="0" xfId="0" applyNumberFormat="1" applyFont="1" applyAlignment="1">
      <alignment horizontal="left" vertical="top"/>
    </xf>
    <xf numFmtId="0" fontId="20" fillId="0" borderId="8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2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2" fillId="24" borderId="17" xfId="38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1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3" fillId="0" borderId="0" xfId="0" applyFont="1" applyAlignment="1">
      <alignment horizontal="center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10" fillId="0" borderId="0" xfId="42" applyFont="1" applyAlignment="1">
      <alignment horizontal="left"/>
    </xf>
    <xf numFmtId="0" fontId="39" fillId="0" borderId="0" xfId="0" applyFont="1">
      <alignment vertical="top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14" fontId="6" fillId="0" borderId="0" xfId="0" applyNumberFormat="1" applyFont="1" applyAlignment="1"/>
    <xf numFmtId="166" fontId="41" fillId="0" borderId="0" xfId="0" applyNumberFormat="1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2" fillId="0" borderId="20" xfId="0" applyNumberFormat="1" applyFont="1" applyBorder="1" applyAlignment="1">
      <alignment horizontal="right" vertical="center"/>
    </xf>
    <xf numFmtId="0" fontId="42" fillId="0" borderId="23" xfId="0" applyNumberFormat="1" applyFont="1" applyBorder="1" applyAlignment="1">
      <alignment horizontal="right" vertical="center"/>
    </xf>
    <xf numFmtId="0" fontId="6" fillId="25" borderId="18" xfId="0" applyNumberFormat="1" applyFont="1" applyFill="1" applyBorder="1" applyAlignment="1">
      <alignment horizontal="right" vertical="center"/>
    </xf>
    <xf numFmtId="0" fontId="6" fillId="25" borderId="19" xfId="0" applyNumberFormat="1" applyFont="1" applyFill="1" applyBorder="1" applyAlignment="1">
      <alignment horizontal="center" vertical="center"/>
    </xf>
    <xf numFmtId="0" fontId="43" fillId="0" borderId="21" xfId="0" applyNumberFormat="1" applyFont="1" applyBorder="1" applyAlignment="1">
      <alignment horizontal="right" vertical="center"/>
    </xf>
    <xf numFmtId="0" fontId="44" fillId="0" borderId="21" xfId="0" applyNumberFormat="1" applyFont="1" applyBorder="1" applyAlignment="1">
      <alignment horizontal="right" vertical="center"/>
    </xf>
    <xf numFmtId="22" fontId="43" fillId="0" borderId="21" xfId="0" applyNumberFormat="1" applyFont="1" applyBorder="1" applyAlignment="1">
      <alignment horizontal="right" vertical="center"/>
    </xf>
    <xf numFmtId="22" fontId="43" fillId="0" borderId="22" xfId="0" applyNumberFormat="1" applyFont="1" applyBorder="1" applyAlignment="1">
      <alignment horizontal="right" vertical="center"/>
    </xf>
    <xf numFmtId="0" fontId="6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Crt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67">
                  <c:v>3.4447999994881684E-2</c:v>
                </c:pt>
                <c:pt idx="68">
                  <c:v>2.4723999995330814E-2</c:v>
                </c:pt>
                <c:pt idx="69">
                  <c:v>3.2361999998101965E-2</c:v>
                </c:pt>
                <c:pt idx="70">
                  <c:v>9.0156999998725951E-2</c:v>
                </c:pt>
                <c:pt idx="71">
                  <c:v>-6.6512000001239358E-2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C3-454A-B56E-94061FEA22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-5.8880000004137401E-2</c:v>
                </c:pt>
                <c:pt idx="1">
                  <c:v>-5.1256000002467772E-2</c:v>
                </c:pt>
                <c:pt idx="2">
                  <c:v>-2.2578000005523791E-2</c:v>
                </c:pt>
                <c:pt idx="3">
                  <c:v>-8.4252000004198635E-2</c:v>
                </c:pt>
                <c:pt idx="4">
                  <c:v>0.13511499999549414</c:v>
                </c:pt>
                <c:pt idx="5">
                  <c:v>-0.11883200000556826</c:v>
                </c:pt>
                <c:pt idx="6">
                  <c:v>-0.10679200000231504</c:v>
                </c:pt>
                <c:pt idx="7">
                  <c:v>-6.8321000006108079E-2</c:v>
                </c:pt>
                <c:pt idx="8">
                  <c:v>-1.6606000004685484E-2</c:v>
                </c:pt>
                <c:pt idx="9">
                  <c:v>-2.2570000004634494E-2</c:v>
                </c:pt>
                <c:pt idx="10">
                  <c:v>0.12343499999769847</c:v>
                </c:pt>
                <c:pt idx="11">
                  <c:v>-1.4222000001609558E-2</c:v>
                </c:pt>
                <c:pt idx="12">
                  <c:v>-0.10544000000300002</c:v>
                </c:pt>
                <c:pt idx="13">
                  <c:v>-0.12709200000608689</c:v>
                </c:pt>
                <c:pt idx="14">
                  <c:v>-0.11341800000445801</c:v>
                </c:pt>
                <c:pt idx="15">
                  <c:v>-8.3110000003216555E-2</c:v>
                </c:pt>
                <c:pt idx="16">
                  <c:v>-5.4472000007081078E-2</c:v>
                </c:pt>
                <c:pt idx="17">
                  <c:v>-0.10443600000508013</c:v>
                </c:pt>
                <c:pt idx="18">
                  <c:v>-4.5033000005787471E-2</c:v>
                </c:pt>
                <c:pt idx="19">
                  <c:v>-5.7780000006459886E-2</c:v>
                </c:pt>
                <c:pt idx="20">
                  <c:v>-8.8830000004236354E-2</c:v>
                </c:pt>
                <c:pt idx="21">
                  <c:v>-6.083000000580796E-2</c:v>
                </c:pt>
                <c:pt idx="22">
                  <c:v>-2.2228000005270587E-2</c:v>
                </c:pt>
                <c:pt idx="23">
                  <c:v>0.16335599999729311</c:v>
                </c:pt>
                <c:pt idx="24">
                  <c:v>-0.11342800000420539</c:v>
                </c:pt>
                <c:pt idx="25">
                  <c:v>-2.4224000004323898E-2</c:v>
                </c:pt>
                <c:pt idx="26">
                  <c:v>-6.6080000004149042E-2</c:v>
                </c:pt>
                <c:pt idx="27">
                  <c:v>-2.8492000001278939E-2</c:v>
                </c:pt>
                <c:pt idx="28">
                  <c:v>-0.14318500000445056</c:v>
                </c:pt>
                <c:pt idx="29">
                  <c:v>-6.7076000002998626E-2</c:v>
                </c:pt>
                <c:pt idx="30">
                  <c:v>-0.14551100000244332</c:v>
                </c:pt>
                <c:pt idx="31">
                  <c:v>-6.2470000004395843E-2</c:v>
                </c:pt>
                <c:pt idx="32">
                  <c:v>-0.1966160000047239</c:v>
                </c:pt>
                <c:pt idx="33">
                  <c:v>0.21253099999739788</c:v>
                </c:pt>
                <c:pt idx="34">
                  <c:v>2.1873999998206273E-2</c:v>
                </c:pt>
                <c:pt idx="35">
                  <c:v>-7.8593000005639624E-2</c:v>
                </c:pt>
                <c:pt idx="36">
                  <c:v>-4.1412000005948357E-2</c:v>
                </c:pt>
                <c:pt idx="37">
                  <c:v>-9.1354000003775582E-2</c:v>
                </c:pt>
                <c:pt idx="38">
                  <c:v>-8.4300000053190161E-3</c:v>
                </c:pt>
                <c:pt idx="39">
                  <c:v>2.8084999998100102E-2</c:v>
                </c:pt>
                <c:pt idx="40">
                  <c:v>-4.1440000000875443E-2</c:v>
                </c:pt>
                <c:pt idx="41">
                  <c:v>-2.7662000004056608E-2</c:v>
                </c:pt>
                <c:pt idx="42">
                  <c:v>0.12638399999559624</c:v>
                </c:pt>
                <c:pt idx="43">
                  <c:v>-3.7400000004709E-2</c:v>
                </c:pt>
                <c:pt idx="44">
                  <c:v>3.621999999450054E-2</c:v>
                </c:pt>
                <c:pt idx="45">
                  <c:v>6.3237999995180871E-2</c:v>
                </c:pt>
                <c:pt idx="46">
                  <c:v>6.651399999827845E-2</c:v>
                </c:pt>
                <c:pt idx="47">
                  <c:v>-0.15155600000434788</c:v>
                </c:pt>
                <c:pt idx="48">
                  <c:v>6.5847999998368323E-2</c:v>
                </c:pt>
                <c:pt idx="49">
                  <c:v>0.10158999999475782</c:v>
                </c:pt>
                <c:pt idx="50">
                  <c:v>0.12282999999297317</c:v>
                </c:pt>
                <c:pt idx="51">
                  <c:v>3.0865999993693549E-2</c:v>
                </c:pt>
                <c:pt idx="52">
                  <c:v>-3.2678000003215857E-2</c:v>
                </c:pt>
                <c:pt idx="53">
                  <c:v>-1.5696000002208166E-2</c:v>
                </c:pt>
                <c:pt idx="54">
                  <c:v>-2.3840000030759256E-3</c:v>
                </c:pt>
                <c:pt idx="55">
                  <c:v>0.14762099999279599</c:v>
                </c:pt>
                <c:pt idx="56">
                  <c:v>5.0362999998469604E-2</c:v>
                </c:pt>
                <c:pt idx="57">
                  <c:v>8.794599999600905E-2</c:v>
                </c:pt>
                <c:pt idx="58">
                  <c:v>-5.1634000003105029E-2</c:v>
                </c:pt>
                <c:pt idx="59">
                  <c:v>5.8909999970637728E-3</c:v>
                </c:pt>
                <c:pt idx="60">
                  <c:v>-0.17174200000226847</c:v>
                </c:pt>
                <c:pt idx="61">
                  <c:v>-0.14066500000262749</c:v>
                </c:pt>
                <c:pt idx="62">
                  <c:v>0.15354399999705493</c:v>
                </c:pt>
                <c:pt idx="63">
                  <c:v>-5.8878000003460329E-2</c:v>
                </c:pt>
                <c:pt idx="64">
                  <c:v>-8.0544000004010741E-2</c:v>
                </c:pt>
                <c:pt idx="65">
                  <c:v>-3.9420000030077063E-3</c:v>
                </c:pt>
                <c:pt idx="66">
                  <c:v>-2.9606000003695954E-2</c:v>
                </c:pt>
                <c:pt idx="72">
                  <c:v>-4.5440000005328329E-2</c:v>
                </c:pt>
                <c:pt idx="73">
                  <c:v>-4.8838000006071525E-2</c:v>
                </c:pt>
                <c:pt idx="74">
                  <c:v>4.9528999996255152E-2</c:v>
                </c:pt>
                <c:pt idx="75">
                  <c:v>1.6093999995064223E-2</c:v>
                </c:pt>
                <c:pt idx="76">
                  <c:v>-7.9202000000805128E-2</c:v>
                </c:pt>
                <c:pt idx="77">
                  <c:v>-1.254000000335509E-2</c:v>
                </c:pt>
                <c:pt idx="78">
                  <c:v>2.2459999996499391E-2</c:v>
                </c:pt>
                <c:pt idx="79">
                  <c:v>2.5224999997590203E-2</c:v>
                </c:pt>
                <c:pt idx="80">
                  <c:v>-8.4631000005174428E-2</c:v>
                </c:pt>
                <c:pt idx="81">
                  <c:v>-7.0510000001377193E-2</c:v>
                </c:pt>
                <c:pt idx="82">
                  <c:v>8.3880999995017191E-2</c:v>
                </c:pt>
                <c:pt idx="83">
                  <c:v>-0.1334240000032878</c:v>
                </c:pt>
                <c:pt idx="84">
                  <c:v>0.11367199999949662</c:v>
                </c:pt>
                <c:pt idx="85">
                  <c:v>7.4051999996299855E-2</c:v>
                </c:pt>
                <c:pt idx="86">
                  <c:v>0.11592499999460415</c:v>
                </c:pt>
                <c:pt idx="87">
                  <c:v>-7.7895000005810289E-2</c:v>
                </c:pt>
                <c:pt idx="88">
                  <c:v>-0.16398600000684382</c:v>
                </c:pt>
                <c:pt idx="89">
                  <c:v>6.997899999623769E-2</c:v>
                </c:pt>
                <c:pt idx="90">
                  <c:v>-1.05100000037055E-2</c:v>
                </c:pt>
                <c:pt idx="91">
                  <c:v>-3.3782000005885493E-2</c:v>
                </c:pt>
                <c:pt idx="92">
                  <c:v>1.6209999957936816E-3</c:v>
                </c:pt>
                <c:pt idx="93">
                  <c:v>4.8457999997481238E-2</c:v>
                </c:pt>
                <c:pt idx="94">
                  <c:v>-0.12332200000309967</c:v>
                </c:pt>
                <c:pt idx="95">
                  <c:v>-1.8856000006053364E-2</c:v>
                </c:pt>
                <c:pt idx="96">
                  <c:v>5.9266999996907543E-2</c:v>
                </c:pt>
                <c:pt idx="97">
                  <c:v>2.5111999999353429E-2</c:v>
                </c:pt>
                <c:pt idx="98">
                  <c:v>-3.6629000001994427E-2</c:v>
                </c:pt>
                <c:pt idx="99">
                  <c:v>-5.7581000000936911E-2</c:v>
                </c:pt>
                <c:pt idx="100">
                  <c:v>-4.0943000003608176E-2</c:v>
                </c:pt>
                <c:pt idx="101">
                  <c:v>0.14097799999581184</c:v>
                </c:pt>
                <c:pt idx="102">
                  <c:v>9.1596999998728279E-2</c:v>
                </c:pt>
                <c:pt idx="103">
                  <c:v>8.9115999995556194E-2</c:v>
                </c:pt>
                <c:pt idx="104">
                  <c:v>-2.7929000003496185E-2</c:v>
                </c:pt>
                <c:pt idx="105">
                  <c:v>-0.26136300000507617</c:v>
                </c:pt>
                <c:pt idx="106">
                  <c:v>4.0301999997609528E-2</c:v>
                </c:pt>
                <c:pt idx="107">
                  <c:v>1.2469999994209502E-2</c:v>
                </c:pt>
                <c:pt idx="108">
                  <c:v>0.13334299999769428</c:v>
                </c:pt>
                <c:pt idx="109">
                  <c:v>-1.0726000004069647E-2</c:v>
                </c:pt>
                <c:pt idx="110">
                  <c:v>-4.97540000033041E-2</c:v>
                </c:pt>
                <c:pt idx="111">
                  <c:v>-3.2478000004630303E-2</c:v>
                </c:pt>
                <c:pt idx="112">
                  <c:v>3.2291999996232335E-2</c:v>
                </c:pt>
                <c:pt idx="113">
                  <c:v>-4.6201000004657544E-2</c:v>
                </c:pt>
                <c:pt idx="114">
                  <c:v>9.1616999998223037E-2</c:v>
                </c:pt>
                <c:pt idx="115">
                  <c:v>0.12036999999691034</c:v>
                </c:pt>
                <c:pt idx="116">
                  <c:v>-0.11737800000264542</c:v>
                </c:pt>
                <c:pt idx="117">
                  <c:v>-2.2900000476511195E-4</c:v>
                </c:pt>
                <c:pt idx="118">
                  <c:v>0.138264999994135</c:v>
                </c:pt>
                <c:pt idx="119">
                  <c:v>-1.8406000002869405E-2</c:v>
                </c:pt>
                <c:pt idx="120">
                  <c:v>-1.8556000002718065E-2</c:v>
                </c:pt>
                <c:pt idx="121">
                  <c:v>5.5580000000190921E-2</c:v>
                </c:pt>
                <c:pt idx="122">
                  <c:v>-9.779300000082003E-2</c:v>
                </c:pt>
                <c:pt idx="123">
                  <c:v>6.0614999994868413E-2</c:v>
                </c:pt>
                <c:pt idx="124">
                  <c:v>-0.16759100000490434</c:v>
                </c:pt>
                <c:pt idx="125">
                  <c:v>-2.8634000002057292E-2</c:v>
                </c:pt>
                <c:pt idx="126">
                  <c:v>5.929199999809498E-2</c:v>
                </c:pt>
                <c:pt idx="127">
                  <c:v>-0.1288360000035027</c:v>
                </c:pt>
                <c:pt idx="128">
                  <c:v>3.5693999991053715E-2</c:v>
                </c:pt>
                <c:pt idx="129">
                  <c:v>8.7839999978314154E-3</c:v>
                </c:pt>
                <c:pt idx="130">
                  <c:v>3.3783999999286607E-2</c:v>
                </c:pt>
                <c:pt idx="131">
                  <c:v>2.0144000001891982E-2</c:v>
                </c:pt>
                <c:pt idx="132">
                  <c:v>6.641999999555992E-2</c:v>
                </c:pt>
                <c:pt idx="133">
                  <c:v>-8.5440000038943253E-3</c:v>
                </c:pt>
                <c:pt idx="134">
                  <c:v>1.3455999993311707E-2</c:v>
                </c:pt>
                <c:pt idx="135">
                  <c:v>-5.0870000006398186E-2</c:v>
                </c:pt>
                <c:pt idx="136">
                  <c:v>2.5695999996969476E-2</c:v>
                </c:pt>
                <c:pt idx="137">
                  <c:v>-5.2680000007967465E-3</c:v>
                </c:pt>
                <c:pt idx="138">
                  <c:v>7.41479999924195E-2</c:v>
                </c:pt>
                <c:pt idx="139">
                  <c:v>-0.11674399999901652</c:v>
                </c:pt>
                <c:pt idx="140">
                  <c:v>-5.2139999970677309E-3</c:v>
                </c:pt>
                <c:pt idx="141">
                  <c:v>5.766399999265559E-2</c:v>
                </c:pt>
                <c:pt idx="142">
                  <c:v>-4.308800000580959E-2</c:v>
                </c:pt>
                <c:pt idx="143">
                  <c:v>-6.0812000003352296E-2</c:v>
                </c:pt>
                <c:pt idx="144">
                  <c:v>6.6994000000704546E-2</c:v>
                </c:pt>
                <c:pt idx="147">
                  <c:v>8.7134000001242384E-2</c:v>
                </c:pt>
                <c:pt idx="150">
                  <c:v>0.11532599999918602</c:v>
                </c:pt>
                <c:pt idx="151">
                  <c:v>9.0369999998074491E-2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C3-454A-B56E-94061FEA22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45">
                  <c:v>0</c:v>
                </c:pt>
                <c:pt idx="146">
                  <c:v>1.4665999995486345E-2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C3-454A-B56E-94061FEA22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49">
                  <c:v>8.6837000002560671E-2</c:v>
                </c:pt>
                <c:pt idx="152">
                  <c:v>0.10434199999872362</c:v>
                </c:pt>
                <c:pt idx="153">
                  <c:v>0.10164599999552593</c:v>
                </c:pt>
                <c:pt idx="154">
                  <c:v>0.11616399999911664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C3-454A-B56E-94061FEA22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C3-454A-B56E-94061FEA22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C3-454A-B56E-94061FEA22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5.0000000000000001E-4</c:v>
                  </c:pt>
                  <c:pt idx="150">
                    <c:v>5.0000000000000001E-3</c:v>
                  </c:pt>
                  <c:pt idx="151">
                    <c:v>2E-3</c:v>
                  </c:pt>
                  <c:pt idx="152">
                    <c:v>5.9999999999999995E-4</c:v>
                  </c:pt>
                  <c:pt idx="153">
                    <c:v>1.1000000000000001E-3</c:v>
                  </c:pt>
                  <c:pt idx="15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C3-454A-B56E-94061FEA22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-0.17427132597140263</c:v>
                </c:pt>
                <c:pt idx="1">
                  <c:v>-0.17348848807315376</c:v>
                </c:pt>
                <c:pt idx="2">
                  <c:v>-0.17075608271676596</c:v>
                </c:pt>
                <c:pt idx="3">
                  <c:v>-0.16721073031219663</c:v>
                </c:pt>
                <c:pt idx="4">
                  <c:v>-0.16706394820627499</c:v>
                </c:pt>
                <c:pt idx="5">
                  <c:v>-0.1666838201883753</c:v>
                </c:pt>
                <c:pt idx="6">
                  <c:v>-0.16412454244410021</c:v>
                </c:pt>
                <c:pt idx="7">
                  <c:v>-0.16259273944127675</c:v>
                </c:pt>
                <c:pt idx="8">
                  <c:v>-0.1620093746613317</c:v>
                </c:pt>
                <c:pt idx="9">
                  <c:v>-0.16196421093643271</c:v>
                </c:pt>
                <c:pt idx="10">
                  <c:v>-0.16164430121839832</c:v>
                </c:pt>
                <c:pt idx="11">
                  <c:v>-0.15776398452082829</c:v>
                </c:pt>
                <c:pt idx="12">
                  <c:v>-0.15741020200911968</c:v>
                </c:pt>
                <c:pt idx="13">
                  <c:v>-0.15697361933509629</c:v>
                </c:pt>
                <c:pt idx="14">
                  <c:v>-0.15675532799808459</c:v>
                </c:pt>
                <c:pt idx="15">
                  <c:v>-0.15511437932675526</c:v>
                </c:pt>
                <c:pt idx="16">
                  <c:v>-0.15494125171464254</c:v>
                </c:pt>
                <c:pt idx="17">
                  <c:v>-0.15489608798974358</c:v>
                </c:pt>
                <c:pt idx="18">
                  <c:v>-0.15470414215892295</c:v>
                </c:pt>
                <c:pt idx="19">
                  <c:v>-0.15281855664439087</c:v>
                </c:pt>
                <c:pt idx="20">
                  <c:v>-0.1522540100831537</c:v>
                </c:pt>
                <c:pt idx="21">
                  <c:v>-0.1522540100831537</c:v>
                </c:pt>
                <c:pt idx="22">
                  <c:v>-0.15212604619593995</c:v>
                </c:pt>
                <c:pt idx="23">
                  <c:v>-0.15013884230038518</c:v>
                </c:pt>
                <c:pt idx="24">
                  <c:v>-0.14986785995099133</c:v>
                </c:pt>
                <c:pt idx="25">
                  <c:v>-0.14961193217656382</c:v>
                </c:pt>
                <c:pt idx="26">
                  <c:v>-0.14566763353538695</c:v>
                </c:pt>
                <c:pt idx="27">
                  <c:v>-0.14492995936203706</c:v>
                </c:pt>
                <c:pt idx="28">
                  <c:v>-0.144858450130947</c:v>
                </c:pt>
                <c:pt idx="29">
                  <c:v>-0.14315351951601082</c:v>
                </c:pt>
                <c:pt idx="30">
                  <c:v>-0.1408765150523543</c:v>
                </c:pt>
                <c:pt idx="31">
                  <c:v>-0.14051144160942095</c:v>
                </c:pt>
                <c:pt idx="32">
                  <c:v>-0.14006733164791438</c:v>
                </c:pt>
                <c:pt idx="33">
                  <c:v>-0.13894200216918168</c:v>
                </c:pt>
                <c:pt idx="34">
                  <c:v>-0.13882532921319266</c:v>
                </c:pt>
                <c:pt idx="35">
                  <c:v>-0.13784301819664002</c:v>
                </c:pt>
                <c:pt idx="36">
                  <c:v>-0.13604776013190586</c:v>
                </c:pt>
                <c:pt idx="37">
                  <c:v>-0.13534772239597181</c:v>
                </c:pt>
                <c:pt idx="38">
                  <c:v>-0.13418852012356486</c:v>
                </c:pt>
                <c:pt idx="39">
                  <c:v>-0.13134696909867119</c:v>
                </c:pt>
                <c:pt idx="40">
                  <c:v>-0.13106469581805261</c:v>
                </c:pt>
                <c:pt idx="41">
                  <c:v>-0.12946138358413911</c:v>
                </c:pt>
                <c:pt idx="42">
                  <c:v>-0.12877640042317134</c:v>
                </c:pt>
                <c:pt idx="43">
                  <c:v>-0.12850541807377752</c:v>
                </c:pt>
                <c:pt idx="44">
                  <c:v>-0.12647305045332377</c:v>
                </c:pt>
                <c:pt idx="45">
                  <c:v>-0.12456864672008378</c:v>
                </c:pt>
                <c:pt idx="46">
                  <c:v>-0.12422239149585834</c:v>
                </c:pt>
                <c:pt idx="47">
                  <c:v>-0.12117384006517772</c:v>
                </c:pt>
                <c:pt idx="48">
                  <c:v>-0.1194124547941178</c:v>
                </c:pt>
                <c:pt idx="49">
                  <c:v>-0.11785430628510327</c:v>
                </c:pt>
                <c:pt idx="50">
                  <c:v>-0.11755321478577678</c:v>
                </c:pt>
                <c:pt idx="51">
                  <c:v>-0.11750805106087781</c:v>
                </c:pt>
                <c:pt idx="52">
                  <c:v>-0.1169359772121575</c:v>
                </c:pt>
                <c:pt idx="53">
                  <c:v>-0.11507673720381648</c:v>
                </c:pt>
                <c:pt idx="54">
                  <c:v>-0.11468531825469205</c:v>
                </c:pt>
                <c:pt idx="55">
                  <c:v>-0.11436540853665766</c:v>
                </c:pt>
                <c:pt idx="56">
                  <c:v>-0.11280726002764313</c:v>
                </c:pt>
                <c:pt idx="57">
                  <c:v>-0.11238949557232764</c:v>
                </c:pt>
                <c:pt idx="58">
                  <c:v>-0.11186258544850629</c:v>
                </c:pt>
                <c:pt idx="59">
                  <c:v>-0.10838121498754386</c:v>
                </c:pt>
                <c:pt idx="60">
                  <c:v>-0.1082344328816222</c:v>
                </c:pt>
                <c:pt idx="61">
                  <c:v>-0.10782419571378987</c:v>
                </c:pt>
                <c:pt idx="62">
                  <c:v>-0.10724835822132797</c:v>
                </c:pt>
                <c:pt idx="63">
                  <c:v>-0.10715050348404687</c:v>
                </c:pt>
                <c:pt idx="64">
                  <c:v>-0.10610421052388734</c:v>
                </c:pt>
                <c:pt idx="65">
                  <c:v>-0.10597624663667359</c:v>
                </c:pt>
                <c:pt idx="66">
                  <c:v>-0.10555471853761651</c:v>
                </c:pt>
                <c:pt idx="67">
                  <c:v>-0.10360515107947756</c:v>
                </c:pt>
                <c:pt idx="68">
                  <c:v>-0.10325889585525209</c:v>
                </c:pt>
                <c:pt idx="69">
                  <c:v>-0.10308576824313938</c:v>
                </c:pt>
                <c:pt idx="70">
                  <c:v>-0.10114749171622515</c:v>
                </c:pt>
                <c:pt idx="71">
                  <c:v>-0.10104587333520247</c:v>
                </c:pt>
                <c:pt idx="72">
                  <c:v>-0.10095554588540452</c:v>
                </c:pt>
                <c:pt idx="73">
                  <c:v>-0.10082758199819077</c:v>
                </c:pt>
                <c:pt idx="74">
                  <c:v>-0.10068079989226911</c:v>
                </c:pt>
                <c:pt idx="75">
                  <c:v>-9.8403795428612592E-2</c:v>
                </c:pt>
                <c:pt idx="76">
                  <c:v>-9.626604578339458E-2</c:v>
                </c:pt>
                <c:pt idx="77">
                  <c:v>-9.6062809021349199E-2</c:v>
                </c:pt>
                <c:pt idx="78">
                  <c:v>-9.6062809021349199E-2</c:v>
                </c:pt>
                <c:pt idx="79">
                  <c:v>-9.6043990802641296E-2</c:v>
                </c:pt>
                <c:pt idx="80">
                  <c:v>-9.586333590304541E-2</c:v>
                </c:pt>
                <c:pt idx="81">
                  <c:v>-9.4143350713142893E-2</c:v>
                </c:pt>
                <c:pt idx="82">
                  <c:v>-9.3966459457288584E-2</c:v>
                </c:pt>
                <c:pt idx="83">
                  <c:v>-9.0899089807900055E-2</c:v>
                </c:pt>
                <c:pt idx="84">
                  <c:v>-9.0778653208169469E-2</c:v>
                </c:pt>
                <c:pt idx="85">
                  <c:v>-8.9047377087042204E-2</c:v>
                </c:pt>
                <c:pt idx="86">
                  <c:v>-8.8893067693637376E-2</c:v>
                </c:pt>
                <c:pt idx="87">
                  <c:v>-8.8667249069142515E-2</c:v>
                </c:pt>
                <c:pt idx="88">
                  <c:v>-8.8467775950838726E-2</c:v>
                </c:pt>
                <c:pt idx="89">
                  <c:v>-8.6943500235498419E-2</c:v>
                </c:pt>
                <c:pt idx="90">
                  <c:v>-8.6616063229980861E-2</c:v>
                </c:pt>
                <c:pt idx="91">
                  <c:v>-8.4448204434830199E-2</c:v>
                </c:pt>
                <c:pt idx="92">
                  <c:v>-8.4256258604009579E-2</c:v>
                </c:pt>
                <c:pt idx="93">
                  <c:v>-8.4147112935503726E-2</c:v>
                </c:pt>
                <c:pt idx="94">
                  <c:v>-8.136201656673378E-2</c:v>
                </c:pt>
                <c:pt idx="95">
                  <c:v>-8.0150123281944693E-2</c:v>
                </c:pt>
                <c:pt idx="96">
                  <c:v>-7.9054902953144615E-2</c:v>
                </c:pt>
                <c:pt idx="97">
                  <c:v>-7.7681172987467545E-2</c:v>
                </c:pt>
                <c:pt idx="98">
                  <c:v>-7.7669882056242798E-2</c:v>
                </c:pt>
                <c:pt idx="99">
                  <c:v>-7.7609663756377512E-2</c:v>
                </c:pt>
                <c:pt idx="100">
                  <c:v>-7.7436536144264781E-2</c:v>
                </c:pt>
                <c:pt idx="101">
                  <c:v>-7.7222008450994667E-2</c:v>
                </c:pt>
                <c:pt idx="102">
                  <c:v>-7.6759080270780197E-2</c:v>
                </c:pt>
                <c:pt idx="103">
                  <c:v>-7.5167058968091435E-2</c:v>
                </c:pt>
                <c:pt idx="104">
                  <c:v>-7.4282602688819893E-2</c:v>
                </c:pt>
                <c:pt idx="105">
                  <c:v>-7.4199802526505113E-2</c:v>
                </c:pt>
                <c:pt idx="106">
                  <c:v>-7.3051891185322904E-2</c:v>
                </c:pt>
                <c:pt idx="107">
                  <c:v>-7.2841127135794367E-2</c:v>
                </c:pt>
                <c:pt idx="108">
                  <c:v>-7.268681774238954E-2</c:v>
                </c:pt>
                <c:pt idx="109">
                  <c:v>-7.1832470613050661E-2</c:v>
                </c:pt>
                <c:pt idx="110">
                  <c:v>-7.0613050040778405E-2</c:v>
                </c:pt>
                <c:pt idx="111">
                  <c:v>-7.0266794816552958E-2</c:v>
                </c:pt>
                <c:pt idx="112">
                  <c:v>-6.9928066879810666E-2</c:v>
                </c:pt>
                <c:pt idx="113">
                  <c:v>-6.8351100152088215E-2</c:v>
                </c:pt>
                <c:pt idx="114">
                  <c:v>-6.7952153915480637E-2</c:v>
                </c:pt>
                <c:pt idx="115">
                  <c:v>-6.7948390271739045E-2</c:v>
                </c:pt>
                <c:pt idx="116">
                  <c:v>-6.7632244197446248E-2</c:v>
                </c:pt>
                <c:pt idx="117">
                  <c:v>-6.7131679579815973E-2</c:v>
                </c:pt>
                <c:pt idx="118">
                  <c:v>-6.3375563125718126E-2</c:v>
                </c:pt>
                <c:pt idx="119">
                  <c:v>-6.264917988359299E-2</c:v>
                </c:pt>
                <c:pt idx="120">
                  <c:v>-6.095554019988153E-2</c:v>
                </c:pt>
                <c:pt idx="121">
                  <c:v>-5.8275825855875853E-2</c:v>
                </c:pt>
                <c:pt idx="122">
                  <c:v>-5.6548313378490166E-2</c:v>
                </c:pt>
                <c:pt idx="123">
                  <c:v>-5.603645782963515E-2</c:v>
                </c:pt>
                <c:pt idx="124">
                  <c:v>-5.5667620742960215E-2</c:v>
                </c:pt>
                <c:pt idx="125">
                  <c:v>-5.5407929324791119E-2</c:v>
                </c:pt>
                <c:pt idx="126">
                  <c:v>-3.9818916947162573E-2</c:v>
                </c:pt>
                <c:pt idx="127">
                  <c:v>-3.7470403252416025E-2</c:v>
                </c:pt>
                <c:pt idx="128">
                  <c:v>-3.7432766815000212E-2</c:v>
                </c:pt>
                <c:pt idx="129">
                  <c:v>-3.5438035631962274E-2</c:v>
                </c:pt>
                <c:pt idx="130">
                  <c:v>-3.5438035631962274E-2</c:v>
                </c:pt>
                <c:pt idx="131">
                  <c:v>-2.3695467158229521E-2</c:v>
                </c:pt>
                <c:pt idx="132">
                  <c:v>-2.3349211934004067E-2</c:v>
                </c:pt>
                <c:pt idx="133">
                  <c:v>-2.3304048209105095E-2</c:v>
                </c:pt>
                <c:pt idx="134">
                  <c:v>-2.3304048209105095E-2</c:v>
                </c:pt>
                <c:pt idx="135">
                  <c:v>-2.3085756872093396E-2</c:v>
                </c:pt>
                <c:pt idx="136">
                  <c:v>-2.3002956709778616E-2</c:v>
                </c:pt>
                <c:pt idx="137">
                  <c:v>-2.2957792984879644E-2</c:v>
                </c:pt>
                <c:pt idx="138">
                  <c:v>-2.1181353138853404E-2</c:v>
                </c:pt>
                <c:pt idx="139">
                  <c:v>-2.104586196415649E-2</c:v>
                </c:pt>
                <c:pt idx="140">
                  <c:v>-2.1008225526740681E-2</c:v>
                </c:pt>
                <c:pt idx="141">
                  <c:v>-2.0534006415301471E-2</c:v>
                </c:pt>
                <c:pt idx="142">
                  <c:v>-1.8968330618803771E-2</c:v>
                </c:pt>
                <c:pt idx="143">
                  <c:v>-1.862207539457832E-2</c:v>
                </c:pt>
                <c:pt idx="144">
                  <c:v>-1.8238183732937056E-2</c:v>
                </c:pt>
                <c:pt idx="145">
                  <c:v>2.8457485073997701E-3</c:v>
                </c:pt>
                <c:pt idx="146">
                  <c:v>1.3843115520299485E-2</c:v>
                </c:pt>
                <c:pt idx="147">
                  <c:v>8.0294009421653822E-2</c:v>
                </c:pt>
                <c:pt idx="148">
                  <c:v>9.4076472803323485E-2</c:v>
                </c:pt>
                <c:pt idx="149">
                  <c:v>9.4110345596997713E-2</c:v>
                </c:pt>
                <c:pt idx="150">
                  <c:v>9.6342186335755253E-2</c:v>
                </c:pt>
                <c:pt idx="151">
                  <c:v>0.10141557809940646</c:v>
                </c:pt>
                <c:pt idx="152">
                  <c:v>0.10602227803910161</c:v>
                </c:pt>
                <c:pt idx="153">
                  <c:v>0.10853639205847773</c:v>
                </c:pt>
                <c:pt idx="154">
                  <c:v>0.11307534641082442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C3-454A-B56E-94061FEA22A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-23530</c:v>
                </c:pt>
                <c:pt idx="1">
                  <c:v>-23426</c:v>
                </c:pt>
                <c:pt idx="2">
                  <c:v>-23063</c:v>
                </c:pt>
                <c:pt idx="3">
                  <c:v>-22592</c:v>
                </c:pt>
                <c:pt idx="4">
                  <c:v>-22572.5</c:v>
                </c:pt>
                <c:pt idx="5">
                  <c:v>-22522</c:v>
                </c:pt>
                <c:pt idx="6">
                  <c:v>-22182</c:v>
                </c:pt>
                <c:pt idx="7">
                  <c:v>-21978.5</c:v>
                </c:pt>
                <c:pt idx="8">
                  <c:v>-21901</c:v>
                </c:pt>
                <c:pt idx="9">
                  <c:v>-21895</c:v>
                </c:pt>
                <c:pt idx="10">
                  <c:v>-21852.5</c:v>
                </c:pt>
                <c:pt idx="11">
                  <c:v>-21337</c:v>
                </c:pt>
                <c:pt idx="12">
                  <c:v>-21290</c:v>
                </c:pt>
                <c:pt idx="13">
                  <c:v>-21232</c:v>
                </c:pt>
                <c:pt idx="14">
                  <c:v>-21203</c:v>
                </c:pt>
                <c:pt idx="15">
                  <c:v>-20985</c:v>
                </c:pt>
                <c:pt idx="16">
                  <c:v>-20962</c:v>
                </c:pt>
                <c:pt idx="17">
                  <c:v>-20956</c:v>
                </c:pt>
                <c:pt idx="18">
                  <c:v>-20930.5</c:v>
                </c:pt>
                <c:pt idx="19">
                  <c:v>-20680</c:v>
                </c:pt>
                <c:pt idx="20">
                  <c:v>-20605</c:v>
                </c:pt>
                <c:pt idx="21">
                  <c:v>-20605</c:v>
                </c:pt>
                <c:pt idx="22">
                  <c:v>-20588</c:v>
                </c:pt>
                <c:pt idx="23">
                  <c:v>-20324</c:v>
                </c:pt>
                <c:pt idx="24">
                  <c:v>-20288</c:v>
                </c:pt>
                <c:pt idx="25">
                  <c:v>-20254</c:v>
                </c:pt>
                <c:pt idx="26">
                  <c:v>-19730</c:v>
                </c:pt>
                <c:pt idx="27">
                  <c:v>-19632</c:v>
                </c:pt>
                <c:pt idx="28">
                  <c:v>-19622.5</c:v>
                </c:pt>
                <c:pt idx="29">
                  <c:v>-19396</c:v>
                </c:pt>
                <c:pt idx="30">
                  <c:v>-19093.5</c:v>
                </c:pt>
                <c:pt idx="31">
                  <c:v>-19045</c:v>
                </c:pt>
                <c:pt idx="32">
                  <c:v>-18986</c:v>
                </c:pt>
                <c:pt idx="33">
                  <c:v>-18836.5</c:v>
                </c:pt>
                <c:pt idx="34">
                  <c:v>-18821</c:v>
                </c:pt>
                <c:pt idx="35">
                  <c:v>-18690.5</c:v>
                </c:pt>
                <c:pt idx="36">
                  <c:v>-18452</c:v>
                </c:pt>
                <c:pt idx="37">
                  <c:v>-18359</c:v>
                </c:pt>
                <c:pt idx="38">
                  <c:v>-18205</c:v>
                </c:pt>
                <c:pt idx="39">
                  <c:v>-17827.5</c:v>
                </c:pt>
                <c:pt idx="40">
                  <c:v>-17790</c:v>
                </c:pt>
                <c:pt idx="41">
                  <c:v>-17577</c:v>
                </c:pt>
                <c:pt idx="42">
                  <c:v>-17486</c:v>
                </c:pt>
                <c:pt idx="43">
                  <c:v>-17450</c:v>
                </c:pt>
                <c:pt idx="44">
                  <c:v>-17180</c:v>
                </c:pt>
                <c:pt idx="45">
                  <c:v>-16927</c:v>
                </c:pt>
                <c:pt idx="46">
                  <c:v>-16881</c:v>
                </c:pt>
                <c:pt idx="47">
                  <c:v>-16476</c:v>
                </c:pt>
                <c:pt idx="48">
                  <c:v>-16242</c:v>
                </c:pt>
                <c:pt idx="49">
                  <c:v>-16035</c:v>
                </c:pt>
                <c:pt idx="50">
                  <c:v>-15995</c:v>
                </c:pt>
                <c:pt idx="51">
                  <c:v>-15989</c:v>
                </c:pt>
                <c:pt idx="52">
                  <c:v>-15913</c:v>
                </c:pt>
                <c:pt idx="53">
                  <c:v>-15666</c:v>
                </c:pt>
                <c:pt idx="54">
                  <c:v>-15614</c:v>
                </c:pt>
                <c:pt idx="55">
                  <c:v>-15571.5</c:v>
                </c:pt>
                <c:pt idx="56">
                  <c:v>-15364.5</c:v>
                </c:pt>
                <c:pt idx="57">
                  <c:v>-15309</c:v>
                </c:pt>
                <c:pt idx="58">
                  <c:v>-15239</c:v>
                </c:pt>
                <c:pt idx="59">
                  <c:v>-14776.5</c:v>
                </c:pt>
                <c:pt idx="60">
                  <c:v>-14757</c:v>
                </c:pt>
                <c:pt idx="61">
                  <c:v>-14702.5</c:v>
                </c:pt>
                <c:pt idx="62">
                  <c:v>-14626</c:v>
                </c:pt>
                <c:pt idx="63">
                  <c:v>-14613</c:v>
                </c:pt>
                <c:pt idx="64">
                  <c:v>-14474</c:v>
                </c:pt>
                <c:pt idx="65">
                  <c:v>-14457</c:v>
                </c:pt>
                <c:pt idx="66">
                  <c:v>-14401</c:v>
                </c:pt>
                <c:pt idx="67">
                  <c:v>-14142</c:v>
                </c:pt>
                <c:pt idx="68">
                  <c:v>-14096</c:v>
                </c:pt>
                <c:pt idx="69">
                  <c:v>-14073</c:v>
                </c:pt>
                <c:pt idx="70">
                  <c:v>-13815.5</c:v>
                </c:pt>
                <c:pt idx="71">
                  <c:v>-13802</c:v>
                </c:pt>
                <c:pt idx="72">
                  <c:v>-13790</c:v>
                </c:pt>
                <c:pt idx="73">
                  <c:v>-13773</c:v>
                </c:pt>
                <c:pt idx="74">
                  <c:v>-13753.5</c:v>
                </c:pt>
                <c:pt idx="75">
                  <c:v>-13451</c:v>
                </c:pt>
                <c:pt idx="76">
                  <c:v>-13167</c:v>
                </c:pt>
                <c:pt idx="77">
                  <c:v>-13140</c:v>
                </c:pt>
                <c:pt idx="78">
                  <c:v>-13140</c:v>
                </c:pt>
                <c:pt idx="79">
                  <c:v>-13137.5</c:v>
                </c:pt>
                <c:pt idx="80">
                  <c:v>-13113.5</c:v>
                </c:pt>
                <c:pt idx="81">
                  <c:v>-12885</c:v>
                </c:pt>
                <c:pt idx="82">
                  <c:v>-12861.5</c:v>
                </c:pt>
                <c:pt idx="83">
                  <c:v>-12454</c:v>
                </c:pt>
                <c:pt idx="84">
                  <c:v>-12438</c:v>
                </c:pt>
                <c:pt idx="85">
                  <c:v>-12208</c:v>
                </c:pt>
                <c:pt idx="86">
                  <c:v>-12187.5</c:v>
                </c:pt>
                <c:pt idx="87">
                  <c:v>-12157.5</c:v>
                </c:pt>
                <c:pt idx="88">
                  <c:v>-12131</c:v>
                </c:pt>
                <c:pt idx="89">
                  <c:v>-11928.5</c:v>
                </c:pt>
                <c:pt idx="90">
                  <c:v>-11885</c:v>
                </c:pt>
                <c:pt idx="91">
                  <c:v>-11597</c:v>
                </c:pt>
                <c:pt idx="92">
                  <c:v>-11571.5</c:v>
                </c:pt>
                <c:pt idx="93">
                  <c:v>-11557</c:v>
                </c:pt>
                <c:pt idx="94">
                  <c:v>-11187</c:v>
                </c:pt>
                <c:pt idx="95">
                  <c:v>-11026</c:v>
                </c:pt>
                <c:pt idx="96">
                  <c:v>-10880.5</c:v>
                </c:pt>
                <c:pt idx="97">
                  <c:v>-10698</c:v>
                </c:pt>
                <c:pt idx="98">
                  <c:v>-10696.5</c:v>
                </c:pt>
                <c:pt idx="99">
                  <c:v>-10688.5</c:v>
                </c:pt>
                <c:pt idx="100">
                  <c:v>-10665.5</c:v>
                </c:pt>
                <c:pt idx="101">
                  <c:v>-10637</c:v>
                </c:pt>
                <c:pt idx="102">
                  <c:v>-10575.5</c:v>
                </c:pt>
                <c:pt idx="103">
                  <c:v>-10364</c:v>
                </c:pt>
                <c:pt idx="104">
                  <c:v>-10246.5</c:v>
                </c:pt>
                <c:pt idx="105">
                  <c:v>-10235.5</c:v>
                </c:pt>
                <c:pt idx="106">
                  <c:v>-10083</c:v>
                </c:pt>
                <c:pt idx="107">
                  <c:v>-10055</c:v>
                </c:pt>
                <c:pt idx="108">
                  <c:v>-10034.5</c:v>
                </c:pt>
                <c:pt idx="109">
                  <c:v>-9921</c:v>
                </c:pt>
                <c:pt idx="110">
                  <c:v>-9759</c:v>
                </c:pt>
                <c:pt idx="111">
                  <c:v>-9713</c:v>
                </c:pt>
                <c:pt idx="112">
                  <c:v>-9668</c:v>
                </c:pt>
                <c:pt idx="113">
                  <c:v>-9458.5</c:v>
                </c:pt>
                <c:pt idx="114">
                  <c:v>-9405.5</c:v>
                </c:pt>
                <c:pt idx="115">
                  <c:v>-9405</c:v>
                </c:pt>
                <c:pt idx="116">
                  <c:v>-9363</c:v>
                </c:pt>
                <c:pt idx="117">
                  <c:v>-9296.5</c:v>
                </c:pt>
                <c:pt idx="118">
                  <c:v>-8797.5</c:v>
                </c:pt>
                <c:pt idx="119">
                  <c:v>-8701</c:v>
                </c:pt>
                <c:pt idx="120">
                  <c:v>-8476</c:v>
                </c:pt>
                <c:pt idx="121">
                  <c:v>-8120</c:v>
                </c:pt>
                <c:pt idx="122">
                  <c:v>-7890.5</c:v>
                </c:pt>
                <c:pt idx="123">
                  <c:v>-7822.5</c:v>
                </c:pt>
                <c:pt idx="124">
                  <c:v>-7773.5</c:v>
                </c:pt>
                <c:pt idx="125">
                  <c:v>-7739</c:v>
                </c:pt>
                <c:pt idx="126">
                  <c:v>-5668</c:v>
                </c:pt>
                <c:pt idx="127">
                  <c:v>-5356</c:v>
                </c:pt>
                <c:pt idx="128">
                  <c:v>-5351</c:v>
                </c:pt>
                <c:pt idx="129">
                  <c:v>-5086</c:v>
                </c:pt>
                <c:pt idx="130">
                  <c:v>-5086</c:v>
                </c:pt>
                <c:pt idx="131">
                  <c:v>-3526</c:v>
                </c:pt>
                <c:pt idx="132">
                  <c:v>-3480</c:v>
                </c:pt>
                <c:pt idx="133">
                  <c:v>-3474</c:v>
                </c:pt>
                <c:pt idx="134">
                  <c:v>-3474</c:v>
                </c:pt>
                <c:pt idx="135">
                  <c:v>-3445</c:v>
                </c:pt>
                <c:pt idx="136">
                  <c:v>-3434</c:v>
                </c:pt>
                <c:pt idx="137">
                  <c:v>-3428</c:v>
                </c:pt>
                <c:pt idx="138">
                  <c:v>-3192</c:v>
                </c:pt>
                <c:pt idx="139">
                  <c:v>-3174</c:v>
                </c:pt>
                <c:pt idx="140">
                  <c:v>-3169</c:v>
                </c:pt>
                <c:pt idx="141">
                  <c:v>-3106</c:v>
                </c:pt>
                <c:pt idx="142">
                  <c:v>-2898</c:v>
                </c:pt>
                <c:pt idx="143">
                  <c:v>-2852</c:v>
                </c:pt>
                <c:pt idx="144">
                  <c:v>-2801</c:v>
                </c:pt>
                <c:pt idx="145">
                  <c:v>0</c:v>
                </c:pt>
                <c:pt idx="146">
                  <c:v>1461</c:v>
                </c:pt>
                <c:pt idx="147">
                  <c:v>10289</c:v>
                </c:pt>
                <c:pt idx="148">
                  <c:v>12120</c:v>
                </c:pt>
                <c:pt idx="149">
                  <c:v>12124.5</c:v>
                </c:pt>
                <c:pt idx="150">
                  <c:v>12421</c:v>
                </c:pt>
                <c:pt idx="151">
                  <c:v>13095</c:v>
                </c:pt>
                <c:pt idx="152">
                  <c:v>13707</c:v>
                </c:pt>
                <c:pt idx="153">
                  <c:v>14041</c:v>
                </c:pt>
                <c:pt idx="154">
                  <c:v>14644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48">
                  <c:v>-0.2645799999954761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C3-454A-B56E-94061FEA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397120"/>
        <c:axId val="1"/>
      </c:scatterChart>
      <c:valAx>
        <c:axId val="704397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397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628650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3C0C39-5D5E-4F3C-30B7-F86AA5233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217" TargetMode="External"/><Relationship Id="rId13" Type="http://schemas.openxmlformats.org/officeDocument/2006/relationships/hyperlink" Target="http://www.konkoly.hu/cgi-bin/IBVS?217" TargetMode="External"/><Relationship Id="rId18" Type="http://schemas.openxmlformats.org/officeDocument/2006/relationships/hyperlink" Target="http://www.konkoly.hu/cgi-bin/IBVS?217" TargetMode="External"/><Relationship Id="rId26" Type="http://schemas.openxmlformats.org/officeDocument/2006/relationships/hyperlink" Target="http://www.konkoly.hu/cgi-bin/IBVS?217" TargetMode="External"/><Relationship Id="rId39" Type="http://schemas.openxmlformats.org/officeDocument/2006/relationships/hyperlink" Target="http://www.konkoly.hu/cgi-bin/IBVS?1272" TargetMode="External"/><Relationship Id="rId3" Type="http://schemas.openxmlformats.org/officeDocument/2006/relationships/hyperlink" Target="http://www.konkoly.hu/cgi-bin/IBVS?217" TargetMode="External"/><Relationship Id="rId21" Type="http://schemas.openxmlformats.org/officeDocument/2006/relationships/hyperlink" Target="http://www.konkoly.hu/cgi-bin/IBVS?217" TargetMode="External"/><Relationship Id="rId34" Type="http://schemas.openxmlformats.org/officeDocument/2006/relationships/hyperlink" Target="http://www.konkoly.hu/cgi-bin/IBVS?217" TargetMode="External"/><Relationship Id="rId42" Type="http://schemas.openxmlformats.org/officeDocument/2006/relationships/hyperlink" Target="http://www.konkoly.hu/cgi-bin/IBVS?6114" TargetMode="External"/><Relationship Id="rId7" Type="http://schemas.openxmlformats.org/officeDocument/2006/relationships/hyperlink" Target="http://www.konkoly.hu/cgi-bin/IBVS?217" TargetMode="External"/><Relationship Id="rId12" Type="http://schemas.openxmlformats.org/officeDocument/2006/relationships/hyperlink" Target="http://www.konkoly.hu/cgi-bin/IBVS?217" TargetMode="External"/><Relationship Id="rId17" Type="http://schemas.openxmlformats.org/officeDocument/2006/relationships/hyperlink" Target="http://www.konkoly.hu/cgi-bin/IBVS?217" TargetMode="External"/><Relationship Id="rId25" Type="http://schemas.openxmlformats.org/officeDocument/2006/relationships/hyperlink" Target="http://www.konkoly.hu/cgi-bin/IBVS?217" TargetMode="External"/><Relationship Id="rId33" Type="http://schemas.openxmlformats.org/officeDocument/2006/relationships/hyperlink" Target="http://www.konkoly.hu/cgi-bin/IBVS?217" TargetMode="External"/><Relationship Id="rId38" Type="http://schemas.openxmlformats.org/officeDocument/2006/relationships/hyperlink" Target="http://www.konkoly.hu/cgi-bin/IBVS?217" TargetMode="External"/><Relationship Id="rId2" Type="http://schemas.openxmlformats.org/officeDocument/2006/relationships/hyperlink" Target="http://www.konkoly.hu/cgi-bin/IBVS?217" TargetMode="External"/><Relationship Id="rId16" Type="http://schemas.openxmlformats.org/officeDocument/2006/relationships/hyperlink" Target="http://www.konkoly.hu/cgi-bin/IBVS?217" TargetMode="External"/><Relationship Id="rId20" Type="http://schemas.openxmlformats.org/officeDocument/2006/relationships/hyperlink" Target="http://www.konkoly.hu/cgi-bin/IBVS?217" TargetMode="External"/><Relationship Id="rId29" Type="http://schemas.openxmlformats.org/officeDocument/2006/relationships/hyperlink" Target="http://www.konkoly.hu/cgi-bin/IBVS?217" TargetMode="External"/><Relationship Id="rId41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konkoly.hu/cgi-bin/IBVS?217" TargetMode="External"/><Relationship Id="rId6" Type="http://schemas.openxmlformats.org/officeDocument/2006/relationships/hyperlink" Target="http://www.konkoly.hu/cgi-bin/IBVS?217" TargetMode="External"/><Relationship Id="rId11" Type="http://schemas.openxmlformats.org/officeDocument/2006/relationships/hyperlink" Target="http://www.konkoly.hu/cgi-bin/IBVS?217" TargetMode="External"/><Relationship Id="rId24" Type="http://schemas.openxmlformats.org/officeDocument/2006/relationships/hyperlink" Target="http://www.konkoly.hu/cgi-bin/IBVS?217" TargetMode="External"/><Relationship Id="rId32" Type="http://schemas.openxmlformats.org/officeDocument/2006/relationships/hyperlink" Target="http://www.konkoly.hu/cgi-bin/IBVS?217" TargetMode="External"/><Relationship Id="rId37" Type="http://schemas.openxmlformats.org/officeDocument/2006/relationships/hyperlink" Target="http://www.konkoly.hu/cgi-bin/IBVS?217" TargetMode="External"/><Relationship Id="rId40" Type="http://schemas.openxmlformats.org/officeDocument/2006/relationships/hyperlink" Target="http://www.konkoly.hu/cgi-bin/IBVS?2186" TargetMode="External"/><Relationship Id="rId5" Type="http://schemas.openxmlformats.org/officeDocument/2006/relationships/hyperlink" Target="http://www.konkoly.hu/cgi-bin/IBVS?217" TargetMode="External"/><Relationship Id="rId15" Type="http://schemas.openxmlformats.org/officeDocument/2006/relationships/hyperlink" Target="http://www.konkoly.hu/cgi-bin/IBVS?217" TargetMode="External"/><Relationship Id="rId23" Type="http://schemas.openxmlformats.org/officeDocument/2006/relationships/hyperlink" Target="http://www.konkoly.hu/cgi-bin/IBVS?217" TargetMode="External"/><Relationship Id="rId28" Type="http://schemas.openxmlformats.org/officeDocument/2006/relationships/hyperlink" Target="http://www.konkoly.hu/cgi-bin/IBVS?217" TargetMode="External"/><Relationship Id="rId36" Type="http://schemas.openxmlformats.org/officeDocument/2006/relationships/hyperlink" Target="http://www.konkoly.hu/cgi-bin/IBVS?217" TargetMode="External"/><Relationship Id="rId10" Type="http://schemas.openxmlformats.org/officeDocument/2006/relationships/hyperlink" Target="http://www.konkoly.hu/cgi-bin/IBVS?217" TargetMode="External"/><Relationship Id="rId19" Type="http://schemas.openxmlformats.org/officeDocument/2006/relationships/hyperlink" Target="http://www.konkoly.hu/cgi-bin/IBVS?217" TargetMode="External"/><Relationship Id="rId31" Type="http://schemas.openxmlformats.org/officeDocument/2006/relationships/hyperlink" Target="http://www.konkoly.hu/cgi-bin/IBVS?217" TargetMode="External"/><Relationship Id="rId4" Type="http://schemas.openxmlformats.org/officeDocument/2006/relationships/hyperlink" Target="http://www.konkoly.hu/cgi-bin/IBVS?217" TargetMode="External"/><Relationship Id="rId9" Type="http://schemas.openxmlformats.org/officeDocument/2006/relationships/hyperlink" Target="http://www.konkoly.hu/cgi-bin/IBVS?217" TargetMode="External"/><Relationship Id="rId14" Type="http://schemas.openxmlformats.org/officeDocument/2006/relationships/hyperlink" Target="http://www.konkoly.hu/cgi-bin/IBVS?217" TargetMode="External"/><Relationship Id="rId22" Type="http://schemas.openxmlformats.org/officeDocument/2006/relationships/hyperlink" Target="http://www.konkoly.hu/cgi-bin/IBVS?217" TargetMode="External"/><Relationship Id="rId27" Type="http://schemas.openxmlformats.org/officeDocument/2006/relationships/hyperlink" Target="http://www.konkoly.hu/cgi-bin/IBVS?217" TargetMode="External"/><Relationship Id="rId30" Type="http://schemas.openxmlformats.org/officeDocument/2006/relationships/hyperlink" Target="http://www.konkoly.hu/cgi-bin/IBVS?217" TargetMode="External"/><Relationship Id="rId35" Type="http://schemas.openxmlformats.org/officeDocument/2006/relationships/hyperlink" Target="http://www.konkoly.hu/cgi-bin/IBVS?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161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style="3" customWidth="1"/>
    <col min="3" max="3" width="11.85546875" customWidth="1"/>
    <col min="4" max="4" width="9.42578125" customWidth="1"/>
    <col min="5" max="5" width="13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ht="12.95" customHeight="1" x14ac:dyDescent="0.2">
      <c r="A2" t="s">
        <v>25</v>
      </c>
      <c r="B2" s="53" t="s">
        <v>41</v>
      </c>
      <c r="D2" s="3"/>
    </row>
    <row r="3" spans="1:6" ht="12.95" customHeight="1" thickBot="1" x14ac:dyDescent="0.25"/>
    <row r="4" spans="1:6" ht="12.95" customHeight="1" thickTop="1" thickBot="1" x14ac:dyDescent="0.25">
      <c r="A4" s="5" t="s">
        <v>1</v>
      </c>
      <c r="C4" s="8">
        <v>42537.708700000003</v>
      </c>
      <c r="D4" s="9">
        <v>1.1704939999999999</v>
      </c>
    </row>
    <row r="5" spans="1:6" ht="12.95" customHeight="1" thickTop="1" x14ac:dyDescent="0.2">
      <c r="A5" s="11" t="s">
        <v>30</v>
      </c>
      <c r="B5" s="54"/>
      <c r="C5" s="13">
        <v>-9.5</v>
      </c>
      <c r="D5" s="12" t="s">
        <v>31</v>
      </c>
    </row>
    <row r="6" spans="1:6" ht="12.95" customHeight="1" x14ac:dyDescent="0.2">
      <c r="A6" s="5" t="s">
        <v>2</v>
      </c>
    </row>
    <row r="7" spans="1:6" ht="12.95" customHeight="1" x14ac:dyDescent="0.2">
      <c r="A7" t="s">
        <v>3</v>
      </c>
      <c r="C7">
        <f>+C4</f>
        <v>42537.708700000003</v>
      </c>
      <c r="D7" s="79" t="s">
        <v>506</v>
      </c>
    </row>
    <row r="8" spans="1:6" ht="12.95" customHeight="1" x14ac:dyDescent="0.2">
      <c r="A8" t="s">
        <v>4</v>
      </c>
      <c r="C8">
        <f>+D4</f>
        <v>1.1704939999999999</v>
      </c>
      <c r="D8" s="79" t="s">
        <v>506</v>
      </c>
    </row>
    <row r="9" spans="1:6" ht="12.95" customHeight="1" x14ac:dyDescent="0.2">
      <c r="A9" s="25" t="s">
        <v>33</v>
      </c>
      <c r="B9" s="26">
        <v>166</v>
      </c>
      <c r="C9" s="23" t="str">
        <f>"F"&amp;B9</f>
        <v>F166</v>
      </c>
      <c r="D9" s="24" t="str">
        <f>"G"&amp;B9</f>
        <v>G166</v>
      </c>
    </row>
    <row r="10" spans="1:6" ht="12.95" customHeight="1" thickBot="1" x14ac:dyDescent="0.25">
      <c r="A10" s="12"/>
      <c r="B10" s="54"/>
      <c r="C10" s="4" t="s">
        <v>21</v>
      </c>
      <c r="D10" s="4" t="s">
        <v>22</v>
      </c>
      <c r="E10" s="12"/>
    </row>
    <row r="11" spans="1:6" ht="12.95" customHeight="1" x14ac:dyDescent="0.2">
      <c r="A11" s="12" t="s">
        <v>17</v>
      </c>
      <c r="B11" s="54"/>
      <c r="C11" s="22">
        <f ca="1">INTERCEPT(INDIRECT($D$9):G992,INDIRECT($C$9):F992)</f>
        <v>2.8457485073997701E-3</v>
      </c>
      <c r="D11" s="3"/>
      <c r="E11" s="12"/>
    </row>
    <row r="12" spans="1:6" ht="12.95" customHeight="1" x14ac:dyDescent="0.2">
      <c r="A12" s="12" t="s">
        <v>18</v>
      </c>
      <c r="B12" s="54"/>
      <c r="C12" s="22">
        <f ca="1">SLOPE(INDIRECT($D$9):G992,INDIRECT($C$9):F992)</f>
        <v>7.5272874831620225E-6</v>
      </c>
      <c r="D12" s="3"/>
      <c r="E12" s="73" t="s">
        <v>503</v>
      </c>
      <c r="F12" s="74" t="s">
        <v>507</v>
      </c>
    </row>
    <row r="13" spans="1:6" ht="12.95" customHeight="1" x14ac:dyDescent="0.2">
      <c r="A13" s="12" t="s">
        <v>20</v>
      </c>
      <c r="B13" s="54"/>
      <c r="C13" s="3" t="s">
        <v>15</v>
      </c>
      <c r="E13" s="71" t="s">
        <v>34</v>
      </c>
      <c r="F13" s="76">
        <v>1</v>
      </c>
    </row>
    <row r="14" spans="1:6" ht="12.95" customHeight="1" x14ac:dyDescent="0.2">
      <c r="A14" s="12"/>
      <c r="B14" s="54"/>
      <c r="C14" s="12"/>
      <c r="E14" s="71" t="s">
        <v>32</v>
      </c>
      <c r="F14" s="75">
        <f ca="1">NOW()+15018.5+$C$5/24</f>
        <v>60525.77551712963</v>
      </c>
    </row>
    <row r="15" spans="1:6" ht="12.95" customHeight="1" x14ac:dyDescent="0.2">
      <c r="A15" s="14" t="s">
        <v>19</v>
      </c>
      <c r="B15" s="54"/>
      <c r="C15" s="15">
        <f ca="1">(C7+C11)+(C8+C12)*INT(MAX(F21:F3533))</f>
        <v>59678.535911346415</v>
      </c>
      <c r="E15" s="71" t="s">
        <v>35</v>
      </c>
      <c r="F15" s="75">
        <f ca="1">ROUND(2*($F$14-$C$7)/$C$8,0)/2+$F$13</f>
        <v>15369</v>
      </c>
    </row>
    <row r="16" spans="1:6" ht="12.95" customHeight="1" x14ac:dyDescent="0.2">
      <c r="A16" s="17" t="s">
        <v>5</v>
      </c>
      <c r="B16" s="54"/>
      <c r="C16" s="18">
        <f ca="1">+C8+C12</f>
        <v>1.170501527287483</v>
      </c>
      <c r="E16" s="71" t="s">
        <v>36</v>
      </c>
      <c r="F16" s="75">
        <f ca="1">ROUND(2*($F$14-$C$15)/$C$16,0)/2+$F$13</f>
        <v>725</v>
      </c>
    </row>
    <row r="17" spans="1:21" ht="12.95" customHeight="1" thickBot="1" x14ac:dyDescent="0.25">
      <c r="A17" s="16" t="s">
        <v>29</v>
      </c>
      <c r="B17" s="54"/>
      <c r="C17" s="12">
        <f>COUNT(C21:C2191)</f>
        <v>155</v>
      </c>
      <c r="E17" s="71" t="s">
        <v>504</v>
      </c>
      <c r="F17" s="77">
        <f ca="1">+$C$15+$C$16*$F$16-15018.5-$C$5/24</f>
        <v>45509.045351963177</v>
      </c>
    </row>
    <row r="18" spans="1:21" ht="12.95" customHeight="1" thickTop="1" thickBot="1" x14ac:dyDescent="0.25">
      <c r="A18" s="17" t="s">
        <v>6</v>
      </c>
      <c r="B18" s="54"/>
      <c r="C18" s="20">
        <f ca="1">+C15</f>
        <v>59678.535911346415</v>
      </c>
      <c r="D18" s="21">
        <f ca="1">+C16</f>
        <v>1.170501527287483</v>
      </c>
      <c r="E18" s="72" t="s">
        <v>505</v>
      </c>
      <c r="F18" s="78">
        <f ca="1">+($C$15+$C$16*$F$16)-($C$16/2)-15018.5-$C$5/24</f>
        <v>45508.460101199533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53</v>
      </c>
      <c r="I20" s="7" t="s">
        <v>56</v>
      </c>
      <c r="J20" s="7" t="s">
        <v>39</v>
      </c>
      <c r="K20" s="7" t="s">
        <v>49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37" t="s">
        <v>46</v>
      </c>
    </row>
    <row r="21" spans="1:21" ht="12.95" customHeight="1" x14ac:dyDescent="0.2">
      <c r="A21" s="51" t="s">
        <v>62</v>
      </c>
      <c r="B21" s="55" t="s">
        <v>43</v>
      </c>
      <c r="C21" s="52">
        <v>14995.925999999999</v>
      </c>
      <c r="D21" s="52" t="s">
        <v>56</v>
      </c>
      <c r="E21">
        <f t="shared" ref="E21:E52" si="0">+(C21-C$7)/C$8</f>
        <v>-23530.050303547054</v>
      </c>
      <c r="F21">
        <f t="shared" ref="F21:F52" si="1">ROUND(2*E21,0)/2</f>
        <v>-23530</v>
      </c>
      <c r="G21">
        <f t="shared" ref="G21:G52" si="2">+C21-(C$7+F21*C$8)</f>
        <v>-5.8880000004137401E-2</v>
      </c>
      <c r="I21">
        <f t="shared" ref="I21:I52" si="3">+G21</f>
        <v>-5.8880000004137401E-2</v>
      </c>
      <c r="O21">
        <f t="shared" ref="O21:O52" ca="1" si="4">+C$11+C$12*$F21</f>
        <v>-0.17427132597140263</v>
      </c>
      <c r="Q21" s="68" t="s">
        <v>502</v>
      </c>
    </row>
    <row r="22" spans="1:21" ht="12.95" customHeight="1" x14ac:dyDescent="0.2">
      <c r="A22" s="51" t="s">
        <v>62</v>
      </c>
      <c r="B22" s="55" t="s">
        <v>43</v>
      </c>
      <c r="C22" s="52">
        <v>15117.665000000001</v>
      </c>
      <c r="D22" s="52" t="s">
        <v>56</v>
      </c>
      <c r="E22">
        <f t="shared" si="0"/>
        <v>-23426.043790057876</v>
      </c>
      <c r="F22">
        <f t="shared" si="1"/>
        <v>-23426</v>
      </c>
      <c r="G22">
        <f t="shared" si="2"/>
        <v>-5.1256000002467772E-2</v>
      </c>
      <c r="I22">
        <f t="shared" si="3"/>
        <v>-5.1256000002467772E-2</v>
      </c>
      <c r="O22">
        <f t="shared" ca="1" si="4"/>
        <v>-0.17348848807315376</v>
      </c>
      <c r="Q22" s="2">
        <f t="shared" ref="Q22:Q52" si="5">+C22-15018.5</f>
        <v>99.165000000000873</v>
      </c>
    </row>
    <row r="23" spans="1:21" ht="12.95" customHeight="1" x14ac:dyDescent="0.2">
      <c r="A23" s="51" t="s">
        <v>62</v>
      </c>
      <c r="B23" s="55" t="s">
        <v>43</v>
      </c>
      <c r="C23" s="52">
        <v>15542.583000000001</v>
      </c>
      <c r="D23" s="52" t="s">
        <v>56</v>
      </c>
      <c r="E23">
        <f t="shared" si="0"/>
        <v>-23063.019289291537</v>
      </c>
      <c r="F23">
        <f t="shared" si="1"/>
        <v>-23063</v>
      </c>
      <c r="G23">
        <f t="shared" si="2"/>
        <v>-2.2578000005523791E-2</v>
      </c>
      <c r="I23">
        <f t="shared" si="3"/>
        <v>-2.2578000005523791E-2</v>
      </c>
      <c r="O23">
        <f t="shared" ca="1" si="4"/>
        <v>-0.17075608271676596</v>
      </c>
      <c r="Q23" s="2">
        <f t="shared" si="5"/>
        <v>524.08300000000054</v>
      </c>
    </row>
    <row r="24" spans="1:21" ht="12.95" customHeight="1" x14ac:dyDescent="0.2">
      <c r="A24" s="51" t="s">
        <v>62</v>
      </c>
      <c r="B24" s="55" t="s">
        <v>43</v>
      </c>
      <c r="C24" s="52">
        <v>16093.824000000001</v>
      </c>
      <c r="D24" s="52" t="s">
        <v>56</v>
      </c>
      <c r="E24">
        <f t="shared" si="0"/>
        <v>-22592.071979864915</v>
      </c>
      <c r="F24">
        <f t="shared" si="1"/>
        <v>-22592</v>
      </c>
      <c r="G24">
        <f t="shared" si="2"/>
        <v>-8.4252000004198635E-2</v>
      </c>
      <c r="I24">
        <f t="shared" si="3"/>
        <v>-8.4252000004198635E-2</v>
      </c>
      <c r="O24">
        <f t="shared" ca="1" si="4"/>
        <v>-0.16721073031219663</v>
      </c>
      <c r="Q24" s="2">
        <f t="shared" si="5"/>
        <v>1075.3240000000005</v>
      </c>
    </row>
    <row r="25" spans="1:21" ht="12.95" customHeight="1" x14ac:dyDescent="0.2">
      <c r="A25" s="51" t="s">
        <v>62</v>
      </c>
      <c r="B25" s="55" t="s">
        <v>38</v>
      </c>
      <c r="C25" s="52">
        <v>16116.868</v>
      </c>
      <c r="D25" s="52" t="s">
        <v>56</v>
      </c>
      <c r="E25">
        <f t="shared" si="0"/>
        <v>-22572.38456583289</v>
      </c>
      <c r="F25">
        <f t="shared" si="1"/>
        <v>-22572.5</v>
      </c>
      <c r="G25">
        <f t="shared" si="2"/>
        <v>0.13511499999549414</v>
      </c>
      <c r="I25">
        <f t="shared" si="3"/>
        <v>0.13511499999549414</v>
      </c>
      <c r="O25">
        <f t="shared" ca="1" si="4"/>
        <v>-0.16706394820627499</v>
      </c>
      <c r="Q25" s="2">
        <f t="shared" si="5"/>
        <v>1098.3680000000004</v>
      </c>
    </row>
    <row r="26" spans="1:21" ht="12.95" customHeight="1" x14ac:dyDescent="0.2">
      <c r="A26" s="51" t="s">
        <v>62</v>
      </c>
      <c r="B26" s="55" t="s">
        <v>43</v>
      </c>
      <c r="C26" s="52">
        <v>16175.724</v>
      </c>
      <c r="D26" s="52" t="s">
        <v>56</v>
      </c>
      <c r="E26">
        <f t="shared" si="0"/>
        <v>-22522.101522946723</v>
      </c>
      <c r="F26">
        <f t="shared" si="1"/>
        <v>-22522</v>
      </c>
      <c r="G26">
        <f t="shared" si="2"/>
        <v>-0.11883200000556826</v>
      </c>
      <c r="I26">
        <f t="shared" si="3"/>
        <v>-0.11883200000556826</v>
      </c>
      <c r="O26">
        <f t="shared" ca="1" si="4"/>
        <v>-0.1666838201883753</v>
      </c>
      <c r="Q26" s="2">
        <f t="shared" si="5"/>
        <v>1157.2240000000002</v>
      </c>
    </row>
    <row r="27" spans="1:21" ht="12.95" customHeight="1" x14ac:dyDescent="0.2">
      <c r="A27" s="51" t="s">
        <v>62</v>
      </c>
      <c r="B27" s="55" t="s">
        <v>43</v>
      </c>
      <c r="C27" s="52">
        <v>16573.704000000002</v>
      </c>
      <c r="D27" s="52" t="s">
        <v>56</v>
      </c>
      <c r="E27">
        <f t="shared" si="0"/>
        <v>-22182.091236691518</v>
      </c>
      <c r="F27">
        <f t="shared" si="1"/>
        <v>-22182</v>
      </c>
      <c r="G27">
        <f t="shared" si="2"/>
        <v>-0.10679200000231504</v>
      </c>
      <c r="I27">
        <f t="shared" si="3"/>
        <v>-0.10679200000231504</v>
      </c>
      <c r="O27">
        <f t="shared" ca="1" si="4"/>
        <v>-0.16412454244410021</v>
      </c>
      <c r="Q27" s="2">
        <f t="shared" si="5"/>
        <v>1555.2040000000015</v>
      </c>
    </row>
    <row r="28" spans="1:21" ht="12.95" customHeight="1" x14ac:dyDescent="0.2">
      <c r="A28" s="51" t="s">
        <v>62</v>
      </c>
      <c r="B28" s="55" t="s">
        <v>38</v>
      </c>
      <c r="C28" s="52">
        <v>16811.937999999998</v>
      </c>
      <c r="D28" s="52" t="s">
        <v>56</v>
      </c>
      <c r="E28">
        <f t="shared" si="0"/>
        <v>-21978.558369372255</v>
      </c>
      <c r="F28">
        <f t="shared" si="1"/>
        <v>-21978.5</v>
      </c>
      <c r="G28">
        <f t="shared" si="2"/>
        <v>-6.8321000006108079E-2</v>
      </c>
      <c r="I28">
        <f t="shared" si="3"/>
        <v>-6.8321000006108079E-2</v>
      </c>
      <c r="O28">
        <f t="shared" ca="1" si="4"/>
        <v>-0.16259273944127675</v>
      </c>
      <c r="Q28" s="2">
        <f t="shared" si="5"/>
        <v>1793.4379999999983</v>
      </c>
    </row>
    <row r="29" spans="1:21" ht="12.95" customHeight="1" x14ac:dyDescent="0.2">
      <c r="A29" s="51" t="s">
        <v>62</v>
      </c>
      <c r="B29" s="55" t="s">
        <v>43</v>
      </c>
      <c r="C29" s="52">
        <v>16902.703000000001</v>
      </c>
      <c r="D29" s="52" t="s">
        <v>56</v>
      </c>
      <c r="E29">
        <f t="shared" si="0"/>
        <v>-21901.014187172255</v>
      </c>
      <c r="F29">
        <f t="shared" si="1"/>
        <v>-21901</v>
      </c>
      <c r="G29">
        <f t="shared" si="2"/>
        <v>-1.6606000004685484E-2</v>
      </c>
      <c r="I29">
        <f t="shared" si="3"/>
        <v>-1.6606000004685484E-2</v>
      </c>
      <c r="O29">
        <f t="shared" ca="1" si="4"/>
        <v>-0.1620093746613317</v>
      </c>
      <c r="Q29" s="2">
        <f t="shared" si="5"/>
        <v>1884.2030000000013</v>
      </c>
    </row>
    <row r="30" spans="1:21" x14ac:dyDescent="0.2">
      <c r="A30" s="51" t="s">
        <v>62</v>
      </c>
      <c r="B30" s="55" t="s">
        <v>43</v>
      </c>
      <c r="C30" s="52">
        <v>16909.72</v>
      </c>
      <c r="D30" s="52" t="s">
        <v>56</v>
      </c>
      <c r="E30">
        <f t="shared" si="0"/>
        <v>-21895.019282456811</v>
      </c>
      <c r="F30">
        <f t="shared" si="1"/>
        <v>-21895</v>
      </c>
      <c r="G30">
        <f t="shared" si="2"/>
        <v>-2.2570000004634494E-2</v>
      </c>
      <c r="I30">
        <f t="shared" si="3"/>
        <v>-2.2570000004634494E-2</v>
      </c>
      <c r="O30">
        <f t="shared" ca="1" si="4"/>
        <v>-0.16196421093643271</v>
      </c>
      <c r="Q30" s="2">
        <f t="shared" si="5"/>
        <v>1891.2200000000012</v>
      </c>
    </row>
    <row r="31" spans="1:21" x14ac:dyDescent="0.2">
      <c r="A31" s="51" t="s">
        <v>62</v>
      </c>
      <c r="B31" s="55" t="s">
        <v>38</v>
      </c>
      <c r="C31" s="52">
        <v>16959.612000000001</v>
      </c>
      <c r="D31" s="52" t="s">
        <v>56</v>
      </c>
      <c r="E31">
        <f t="shared" si="0"/>
        <v>-21852.394544525647</v>
      </c>
      <c r="F31">
        <f t="shared" si="1"/>
        <v>-21852.5</v>
      </c>
      <c r="G31">
        <f t="shared" si="2"/>
        <v>0.12343499999769847</v>
      </c>
      <c r="I31">
        <f t="shared" si="3"/>
        <v>0.12343499999769847</v>
      </c>
      <c r="O31">
        <f t="shared" ca="1" si="4"/>
        <v>-0.16164430121839832</v>
      </c>
      <c r="Q31" s="2">
        <f t="shared" si="5"/>
        <v>1941.112000000001</v>
      </c>
    </row>
    <row r="32" spans="1:21" x14ac:dyDescent="0.2">
      <c r="A32" s="51" t="s">
        <v>62</v>
      </c>
      <c r="B32" s="55" t="s">
        <v>43</v>
      </c>
      <c r="C32" s="52">
        <v>17562.864000000001</v>
      </c>
      <c r="D32" s="52" t="s">
        <v>56</v>
      </c>
      <c r="E32">
        <f t="shared" si="0"/>
        <v>-21337.01215042538</v>
      </c>
      <c r="F32">
        <f t="shared" si="1"/>
        <v>-21337</v>
      </c>
      <c r="G32">
        <f t="shared" si="2"/>
        <v>-1.4222000001609558E-2</v>
      </c>
      <c r="I32">
        <f t="shared" si="3"/>
        <v>-1.4222000001609558E-2</v>
      </c>
      <c r="O32">
        <f t="shared" ca="1" si="4"/>
        <v>-0.15776398452082829</v>
      </c>
      <c r="Q32" s="2">
        <f t="shared" si="5"/>
        <v>2544.3640000000014</v>
      </c>
    </row>
    <row r="33" spans="1:17" x14ac:dyDescent="0.2">
      <c r="A33" s="51" t="s">
        <v>62</v>
      </c>
      <c r="B33" s="55" t="s">
        <v>43</v>
      </c>
      <c r="C33" s="52">
        <v>17617.786</v>
      </c>
      <c r="D33" s="52" t="s">
        <v>56</v>
      </c>
      <c r="E33">
        <f t="shared" si="0"/>
        <v>-21290.090081623661</v>
      </c>
      <c r="F33">
        <f t="shared" si="1"/>
        <v>-21290</v>
      </c>
      <c r="G33">
        <f t="shared" si="2"/>
        <v>-0.10544000000300002</v>
      </c>
      <c r="I33">
        <f t="shared" si="3"/>
        <v>-0.10544000000300002</v>
      </c>
      <c r="O33">
        <f t="shared" ca="1" si="4"/>
        <v>-0.15741020200911968</v>
      </c>
      <c r="Q33" s="2">
        <f t="shared" si="5"/>
        <v>2599.2860000000001</v>
      </c>
    </row>
    <row r="34" spans="1:17" x14ac:dyDescent="0.2">
      <c r="A34" s="51" t="s">
        <v>62</v>
      </c>
      <c r="B34" s="55" t="s">
        <v>43</v>
      </c>
      <c r="C34" s="52">
        <v>17685.652999999998</v>
      </c>
      <c r="D34" s="52" t="s">
        <v>56</v>
      </c>
      <c r="E34">
        <f t="shared" si="0"/>
        <v>-21232.10857979623</v>
      </c>
      <c r="F34">
        <f t="shared" si="1"/>
        <v>-21232</v>
      </c>
      <c r="G34">
        <f t="shared" si="2"/>
        <v>-0.12709200000608689</v>
      </c>
      <c r="I34">
        <f t="shared" si="3"/>
        <v>-0.12709200000608689</v>
      </c>
      <c r="O34">
        <f t="shared" ca="1" si="4"/>
        <v>-0.15697361933509629</v>
      </c>
      <c r="Q34" s="2">
        <f t="shared" si="5"/>
        <v>2667.1529999999984</v>
      </c>
    </row>
    <row r="35" spans="1:17" x14ac:dyDescent="0.2">
      <c r="A35" s="51" t="s">
        <v>62</v>
      </c>
      <c r="B35" s="55" t="s">
        <v>43</v>
      </c>
      <c r="C35" s="52">
        <v>17719.611000000001</v>
      </c>
      <c r="D35" s="52" t="s">
        <v>56</v>
      </c>
      <c r="E35">
        <f t="shared" si="0"/>
        <v>-21203.096897549243</v>
      </c>
      <c r="F35">
        <f t="shared" si="1"/>
        <v>-21203</v>
      </c>
      <c r="G35">
        <f t="shared" si="2"/>
        <v>-0.11341800000445801</v>
      </c>
      <c r="I35">
        <f t="shared" si="3"/>
        <v>-0.11341800000445801</v>
      </c>
      <c r="O35">
        <f t="shared" ca="1" si="4"/>
        <v>-0.15675532799808459</v>
      </c>
      <c r="Q35" s="2">
        <f t="shared" si="5"/>
        <v>2701.1110000000008</v>
      </c>
    </row>
    <row r="36" spans="1:17" x14ac:dyDescent="0.2">
      <c r="A36" s="51" t="s">
        <v>62</v>
      </c>
      <c r="B36" s="55" t="s">
        <v>43</v>
      </c>
      <c r="C36" s="52">
        <v>17974.809000000001</v>
      </c>
      <c r="D36" s="52" t="s">
        <v>56</v>
      </c>
      <c r="E36">
        <f t="shared" si="0"/>
        <v>-20985.071004208483</v>
      </c>
      <c r="F36">
        <f t="shared" si="1"/>
        <v>-20985</v>
      </c>
      <c r="G36">
        <f t="shared" si="2"/>
        <v>-8.3110000003216555E-2</v>
      </c>
      <c r="I36">
        <f t="shared" si="3"/>
        <v>-8.3110000003216555E-2</v>
      </c>
      <c r="O36">
        <f t="shared" ca="1" si="4"/>
        <v>-0.15511437932675526</v>
      </c>
      <c r="Q36" s="2">
        <f t="shared" si="5"/>
        <v>2956.3090000000011</v>
      </c>
    </row>
    <row r="37" spans="1:17" x14ac:dyDescent="0.2">
      <c r="A37" s="51" t="s">
        <v>62</v>
      </c>
      <c r="B37" s="55" t="s">
        <v>43</v>
      </c>
      <c r="C37" s="52">
        <v>18001.758999999998</v>
      </c>
      <c r="D37" s="52" t="s">
        <v>56</v>
      </c>
      <c r="E37">
        <f t="shared" si="0"/>
        <v>-20962.046537615748</v>
      </c>
      <c r="F37">
        <f t="shared" si="1"/>
        <v>-20962</v>
      </c>
      <c r="G37">
        <f t="shared" si="2"/>
        <v>-5.4472000007081078E-2</v>
      </c>
      <c r="I37">
        <f t="shared" si="3"/>
        <v>-5.4472000007081078E-2</v>
      </c>
      <c r="O37">
        <f t="shared" ca="1" si="4"/>
        <v>-0.15494125171464254</v>
      </c>
      <c r="Q37" s="2">
        <f t="shared" si="5"/>
        <v>2983.2589999999982</v>
      </c>
    </row>
    <row r="38" spans="1:17" x14ac:dyDescent="0.2">
      <c r="A38" s="51" t="s">
        <v>62</v>
      </c>
      <c r="B38" s="55" t="s">
        <v>43</v>
      </c>
      <c r="C38" s="52">
        <v>18008.732</v>
      </c>
      <c r="D38" s="52" t="s">
        <v>56</v>
      </c>
      <c r="E38">
        <f t="shared" si="0"/>
        <v>-20956.089223866165</v>
      </c>
      <c r="F38">
        <f t="shared" si="1"/>
        <v>-20956</v>
      </c>
      <c r="G38">
        <f t="shared" si="2"/>
        <v>-0.10443600000508013</v>
      </c>
      <c r="I38">
        <f t="shared" si="3"/>
        <v>-0.10443600000508013</v>
      </c>
      <c r="O38">
        <f t="shared" ca="1" si="4"/>
        <v>-0.15489608798974358</v>
      </c>
      <c r="Q38" s="2">
        <f t="shared" si="5"/>
        <v>2990.232</v>
      </c>
    </row>
    <row r="39" spans="1:17" x14ac:dyDescent="0.2">
      <c r="A39" s="51" t="s">
        <v>62</v>
      </c>
      <c r="B39" s="55" t="s">
        <v>38</v>
      </c>
      <c r="C39" s="52">
        <v>18038.638999999999</v>
      </c>
      <c r="D39" s="52" t="s">
        <v>56</v>
      </c>
      <c r="E39">
        <f t="shared" si="0"/>
        <v>-20930.538473499229</v>
      </c>
      <c r="F39">
        <f t="shared" si="1"/>
        <v>-20930.5</v>
      </c>
      <c r="G39">
        <f t="shared" si="2"/>
        <v>-4.5033000005787471E-2</v>
      </c>
      <c r="I39">
        <f t="shared" si="3"/>
        <v>-4.5033000005787471E-2</v>
      </c>
      <c r="O39">
        <f t="shared" ca="1" si="4"/>
        <v>-0.15470414215892295</v>
      </c>
      <c r="Q39" s="2">
        <f t="shared" si="5"/>
        <v>3020.1389999999992</v>
      </c>
    </row>
    <row r="40" spans="1:17" x14ac:dyDescent="0.2">
      <c r="A40" s="51" t="s">
        <v>62</v>
      </c>
      <c r="B40" s="55" t="s">
        <v>43</v>
      </c>
      <c r="C40" s="52">
        <v>18331.834999999999</v>
      </c>
      <c r="D40" s="52" t="s">
        <v>56</v>
      </c>
      <c r="E40">
        <f t="shared" si="0"/>
        <v>-20680.049363772909</v>
      </c>
      <c r="F40">
        <f t="shared" si="1"/>
        <v>-20680</v>
      </c>
      <c r="G40">
        <f t="shared" si="2"/>
        <v>-5.7780000006459886E-2</v>
      </c>
      <c r="I40">
        <f t="shared" si="3"/>
        <v>-5.7780000006459886E-2</v>
      </c>
      <c r="O40">
        <f t="shared" ca="1" si="4"/>
        <v>-0.15281855664439087</v>
      </c>
      <c r="Q40" s="2">
        <f t="shared" si="5"/>
        <v>3313.3349999999991</v>
      </c>
    </row>
    <row r="41" spans="1:17" x14ac:dyDescent="0.2">
      <c r="A41" s="51" t="s">
        <v>62</v>
      </c>
      <c r="B41" s="55" t="s">
        <v>43</v>
      </c>
      <c r="C41" s="52">
        <v>18419.591</v>
      </c>
      <c r="D41" s="52" t="s">
        <v>56</v>
      </c>
      <c r="E41">
        <f t="shared" si="0"/>
        <v>-20605.075891034045</v>
      </c>
      <c r="F41">
        <f t="shared" si="1"/>
        <v>-20605</v>
      </c>
      <c r="G41">
        <f t="shared" si="2"/>
        <v>-8.8830000004236354E-2</v>
      </c>
      <c r="I41">
        <f t="shared" si="3"/>
        <v>-8.8830000004236354E-2</v>
      </c>
      <c r="O41">
        <f t="shared" ca="1" si="4"/>
        <v>-0.1522540100831537</v>
      </c>
      <c r="Q41" s="2">
        <f t="shared" si="5"/>
        <v>3401.0910000000003</v>
      </c>
    </row>
    <row r="42" spans="1:17" x14ac:dyDescent="0.2">
      <c r="A42" s="51" t="s">
        <v>62</v>
      </c>
      <c r="B42" s="55" t="s">
        <v>43</v>
      </c>
      <c r="C42" s="52">
        <v>18419.618999999999</v>
      </c>
      <c r="D42" s="52" t="s">
        <v>56</v>
      </c>
      <c r="E42">
        <f t="shared" si="0"/>
        <v>-20605.051969510314</v>
      </c>
      <c r="F42">
        <f t="shared" si="1"/>
        <v>-20605</v>
      </c>
      <c r="G42">
        <f t="shared" si="2"/>
        <v>-6.083000000580796E-2</v>
      </c>
      <c r="I42">
        <f t="shared" si="3"/>
        <v>-6.083000000580796E-2</v>
      </c>
      <c r="O42">
        <f t="shared" ca="1" si="4"/>
        <v>-0.1522540100831537</v>
      </c>
      <c r="Q42" s="2">
        <f t="shared" si="5"/>
        <v>3401.1189999999988</v>
      </c>
    </row>
    <row r="43" spans="1:17" x14ac:dyDescent="0.2">
      <c r="A43" s="51" t="s">
        <v>62</v>
      </c>
      <c r="B43" s="55" t="s">
        <v>43</v>
      </c>
      <c r="C43" s="52">
        <v>18439.556</v>
      </c>
      <c r="D43" s="52" t="s">
        <v>56</v>
      </c>
      <c r="E43">
        <f t="shared" si="0"/>
        <v>-20588.018990272485</v>
      </c>
      <c r="F43">
        <f t="shared" si="1"/>
        <v>-20588</v>
      </c>
      <c r="G43">
        <f t="shared" si="2"/>
        <v>-2.2228000005270587E-2</v>
      </c>
      <c r="I43">
        <f t="shared" si="3"/>
        <v>-2.2228000005270587E-2</v>
      </c>
      <c r="O43">
        <f t="shared" ca="1" si="4"/>
        <v>-0.15212604619593995</v>
      </c>
      <c r="Q43" s="2">
        <f t="shared" si="5"/>
        <v>3421.0560000000005</v>
      </c>
    </row>
    <row r="44" spans="1:17" x14ac:dyDescent="0.2">
      <c r="A44" s="51" t="s">
        <v>62</v>
      </c>
      <c r="B44" s="55" t="s">
        <v>38</v>
      </c>
      <c r="C44" s="52">
        <v>18748.752</v>
      </c>
      <c r="D44" s="52" t="s">
        <v>56</v>
      </c>
      <c r="E44">
        <f t="shared" si="0"/>
        <v>-20323.860438413187</v>
      </c>
      <c r="F44">
        <f t="shared" si="1"/>
        <v>-20324</v>
      </c>
      <c r="G44">
        <f t="shared" si="2"/>
        <v>0.16335599999729311</v>
      </c>
      <c r="I44">
        <f t="shared" si="3"/>
        <v>0.16335599999729311</v>
      </c>
      <c r="O44">
        <f t="shared" ca="1" si="4"/>
        <v>-0.15013884230038518</v>
      </c>
      <c r="Q44" s="2">
        <f t="shared" si="5"/>
        <v>3730.2520000000004</v>
      </c>
    </row>
    <row r="45" spans="1:17" x14ac:dyDescent="0.2">
      <c r="A45" s="51" t="s">
        <v>62</v>
      </c>
      <c r="B45" s="55" t="s">
        <v>43</v>
      </c>
      <c r="C45" s="52">
        <v>18790.613000000001</v>
      </c>
      <c r="D45" s="52" t="s">
        <v>56</v>
      </c>
      <c r="E45">
        <f t="shared" si="0"/>
        <v>-20288.096906092644</v>
      </c>
      <c r="F45">
        <f t="shared" si="1"/>
        <v>-20288</v>
      </c>
      <c r="G45">
        <f t="shared" si="2"/>
        <v>-0.11342800000420539</v>
      </c>
      <c r="I45">
        <f t="shared" si="3"/>
        <v>-0.11342800000420539</v>
      </c>
      <c r="O45">
        <f t="shared" ca="1" si="4"/>
        <v>-0.14986785995099133</v>
      </c>
      <c r="Q45" s="2">
        <f t="shared" si="5"/>
        <v>3772.1130000000012</v>
      </c>
    </row>
    <row r="46" spans="1:17" x14ac:dyDescent="0.2">
      <c r="A46" s="51" t="s">
        <v>62</v>
      </c>
      <c r="B46" s="55" t="s">
        <v>43</v>
      </c>
      <c r="C46" s="52">
        <v>18830.499</v>
      </c>
      <c r="D46" s="52" t="s">
        <v>56</v>
      </c>
      <c r="E46">
        <f t="shared" si="0"/>
        <v>-20254.020695535393</v>
      </c>
      <c r="F46">
        <f t="shared" si="1"/>
        <v>-20254</v>
      </c>
      <c r="G46">
        <f t="shared" si="2"/>
        <v>-2.4224000004323898E-2</v>
      </c>
      <c r="I46">
        <f t="shared" si="3"/>
        <v>-2.4224000004323898E-2</v>
      </c>
      <c r="O46">
        <f t="shared" ca="1" si="4"/>
        <v>-0.14961193217656382</v>
      </c>
      <c r="Q46" s="2">
        <f t="shared" si="5"/>
        <v>3811.9989999999998</v>
      </c>
    </row>
    <row r="47" spans="1:17" x14ac:dyDescent="0.2">
      <c r="A47" s="51" t="s">
        <v>62</v>
      </c>
      <c r="B47" s="55" t="s">
        <v>43</v>
      </c>
      <c r="C47" s="52">
        <v>19443.795999999998</v>
      </c>
      <c r="D47" s="52" t="s">
        <v>56</v>
      </c>
      <c r="E47">
        <f t="shared" si="0"/>
        <v>-19730.056454796013</v>
      </c>
      <c r="F47">
        <f t="shared" si="1"/>
        <v>-19730</v>
      </c>
      <c r="G47">
        <f t="shared" si="2"/>
        <v>-6.6080000004149042E-2</v>
      </c>
      <c r="I47">
        <f t="shared" si="3"/>
        <v>-6.6080000004149042E-2</v>
      </c>
      <c r="O47">
        <f t="shared" ca="1" si="4"/>
        <v>-0.14566763353538695</v>
      </c>
      <c r="Q47" s="2">
        <f t="shared" si="5"/>
        <v>4425.2959999999985</v>
      </c>
    </row>
    <row r="48" spans="1:17" x14ac:dyDescent="0.2">
      <c r="A48" s="51" t="s">
        <v>62</v>
      </c>
      <c r="B48" s="55" t="s">
        <v>43</v>
      </c>
      <c r="C48" s="52">
        <v>19558.542000000001</v>
      </c>
      <c r="D48" s="52" t="s">
        <v>56</v>
      </c>
      <c r="E48">
        <f t="shared" si="0"/>
        <v>-19632.02434185908</v>
      </c>
      <c r="F48">
        <f t="shared" si="1"/>
        <v>-19632</v>
      </c>
      <c r="G48">
        <f t="shared" si="2"/>
        <v>-2.8492000001278939E-2</v>
      </c>
      <c r="I48">
        <f t="shared" si="3"/>
        <v>-2.8492000001278939E-2</v>
      </c>
      <c r="O48">
        <f t="shared" ca="1" si="4"/>
        <v>-0.14492995936203706</v>
      </c>
      <c r="Q48" s="2">
        <f t="shared" si="5"/>
        <v>4540.0420000000013</v>
      </c>
    </row>
    <row r="49" spans="1:17" x14ac:dyDescent="0.2">
      <c r="A49" s="51" t="s">
        <v>62</v>
      </c>
      <c r="B49" s="55" t="s">
        <v>38</v>
      </c>
      <c r="C49" s="52">
        <v>19569.546999999999</v>
      </c>
      <c r="D49" s="52" t="s">
        <v>56</v>
      </c>
      <c r="E49">
        <f t="shared" si="0"/>
        <v>-19622.622328691992</v>
      </c>
      <c r="F49">
        <f t="shared" si="1"/>
        <v>-19622.5</v>
      </c>
      <c r="G49">
        <f t="shared" si="2"/>
        <v>-0.14318500000445056</v>
      </c>
      <c r="I49">
        <f t="shared" si="3"/>
        <v>-0.14318500000445056</v>
      </c>
      <c r="O49">
        <f t="shared" ca="1" si="4"/>
        <v>-0.144858450130947</v>
      </c>
      <c r="Q49" s="2">
        <f t="shared" si="5"/>
        <v>4551.0469999999987</v>
      </c>
    </row>
    <row r="50" spans="1:17" x14ac:dyDescent="0.2">
      <c r="A50" s="51" t="s">
        <v>62</v>
      </c>
      <c r="B50" s="55" t="s">
        <v>43</v>
      </c>
      <c r="C50" s="52">
        <v>19834.740000000002</v>
      </c>
      <c r="D50" s="52" t="s">
        <v>56</v>
      </c>
      <c r="E50">
        <f t="shared" si="0"/>
        <v>-19396.057305718783</v>
      </c>
      <c r="F50">
        <f t="shared" si="1"/>
        <v>-19396</v>
      </c>
      <c r="G50">
        <f t="shared" si="2"/>
        <v>-6.7076000002998626E-2</v>
      </c>
      <c r="I50">
        <f t="shared" si="3"/>
        <v>-6.7076000002998626E-2</v>
      </c>
      <c r="O50">
        <f t="shared" ca="1" si="4"/>
        <v>-0.14315351951601082</v>
      </c>
      <c r="Q50" s="2">
        <f t="shared" si="5"/>
        <v>4816.2400000000016</v>
      </c>
    </row>
    <row r="51" spans="1:17" x14ac:dyDescent="0.2">
      <c r="A51" s="51" t="s">
        <v>62</v>
      </c>
      <c r="B51" s="55" t="s">
        <v>38</v>
      </c>
      <c r="C51" s="52">
        <v>20188.736000000001</v>
      </c>
      <c r="D51" s="52" t="s">
        <v>56</v>
      </c>
      <c r="E51">
        <f t="shared" si="0"/>
        <v>-19093.62431588714</v>
      </c>
      <c r="F51">
        <f t="shared" si="1"/>
        <v>-19093.5</v>
      </c>
      <c r="G51">
        <f t="shared" si="2"/>
        <v>-0.14551100000244332</v>
      </c>
      <c r="I51">
        <f t="shared" si="3"/>
        <v>-0.14551100000244332</v>
      </c>
      <c r="O51">
        <f t="shared" ca="1" si="4"/>
        <v>-0.1408765150523543</v>
      </c>
      <c r="Q51" s="2">
        <f t="shared" si="5"/>
        <v>5170.2360000000008</v>
      </c>
    </row>
    <row r="52" spans="1:17" x14ac:dyDescent="0.2">
      <c r="A52" s="51" t="s">
        <v>62</v>
      </c>
      <c r="B52" s="55" t="s">
        <v>43</v>
      </c>
      <c r="C52" s="52">
        <v>20245.588</v>
      </c>
      <c r="D52" s="52" t="s">
        <v>56</v>
      </c>
      <c r="E52">
        <f t="shared" si="0"/>
        <v>-19045.053370628131</v>
      </c>
      <c r="F52">
        <f t="shared" si="1"/>
        <v>-19045</v>
      </c>
      <c r="G52">
        <f t="shared" si="2"/>
        <v>-6.2470000004395843E-2</v>
      </c>
      <c r="I52">
        <f t="shared" si="3"/>
        <v>-6.2470000004395843E-2</v>
      </c>
      <c r="O52">
        <f t="shared" ca="1" si="4"/>
        <v>-0.14051144160942095</v>
      </c>
      <c r="Q52" s="2">
        <f t="shared" si="5"/>
        <v>5227.0879999999997</v>
      </c>
    </row>
    <row r="53" spans="1:17" x14ac:dyDescent="0.2">
      <c r="A53" s="51" t="s">
        <v>62</v>
      </c>
      <c r="B53" s="55" t="s">
        <v>43</v>
      </c>
      <c r="C53" s="52">
        <v>20314.512999999999</v>
      </c>
      <c r="D53" s="52" t="s">
        <v>56</v>
      </c>
      <c r="E53">
        <f t="shared" ref="E53:E84" si="6">+(C53-C$7)/C$8</f>
        <v>-18986.167976939654</v>
      </c>
      <c r="F53">
        <f t="shared" ref="F53:F84" si="7">ROUND(2*E53,0)/2</f>
        <v>-18986</v>
      </c>
      <c r="G53">
        <f t="shared" ref="G53:G84" si="8">+C53-(C$7+F53*C$8)</f>
        <v>-0.1966160000047239</v>
      </c>
      <c r="I53">
        <f t="shared" ref="I53:I86" si="9">+G53</f>
        <v>-0.1966160000047239</v>
      </c>
      <c r="O53">
        <f t="shared" ref="O53:O84" ca="1" si="10">+C$11+C$12*$F53</f>
        <v>-0.14006733164791438</v>
      </c>
      <c r="Q53" s="2">
        <f t="shared" ref="Q53:Q84" si="11">+C53-15018.5</f>
        <v>5296.012999999999</v>
      </c>
    </row>
    <row r="54" spans="1:17" x14ac:dyDescent="0.2">
      <c r="A54" s="51" t="s">
        <v>62</v>
      </c>
      <c r="B54" s="55" t="s">
        <v>43</v>
      </c>
      <c r="C54" s="52">
        <v>20489.911</v>
      </c>
      <c r="D54" s="52" t="s">
        <v>56</v>
      </c>
      <c r="E54">
        <f t="shared" si="6"/>
        <v>-18836.318426237132</v>
      </c>
      <c r="F54">
        <f t="shared" si="7"/>
        <v>-18836.5</v>
      </c>
      <c r="G54">
        <f t="shared" si="8"/>
        <v>0.21253099999739788</v>
      </c>
      <c r="I54">
        <f t="shared" si="9"/>
        <v>0.21253099999739788</v>
      </c>
      <c r="O54">
        <f t="shared" ca="1" si="10"/>
        <v>-0.13894200216918168</v>
      </c>
      <c r="Q54" s="2">
        <f t="shared" si="11"/>
        <v>5471.4110000000001</v>
      </c>
    </row>
    <row r="55" spans="1:17" x14ac:dyDescent="0.2">
      <c r="A55" s="51" t="s">
        <v>62</v>
      </c>
      <c r="B55" s="55" t="s">
        <v>38</v>
      </c>
      <c r="C55" s="52">
        <v>20507.863000000001</v>
      </c>
      <c r="D55" s="52" t="s">
        <v>56</v>
      </c>
      <c r="E55">
        <f t="shared" si="6"/>
        <v>-18820.981312163927</v>
      </c>
      <c r="F55">
        <f t="shared" si="7"/>
        <v>-18821</v>
      </c>
      <c r="G55">
        <f t="shared" si="8"/>
        <v>2.1873999998206273E-2</v>
      </c>
      <c r="I55">
        <f t="shared" si="9"/>
        <v>2.1873999998206273E-2</v>
      </c>
      <c r="O55">
        <f t="shared" ca="1" si="10"/>
        <v>-0.13882532921319266</v>
      </c>
      <c r="Q55" s="2">
        <f t="shared" si="11"/>
        <v>5489.3630000000012</v>
      </c>
    </row>
    <row r="56" spans="1:17" x14ac:dyDescent="0.2">
      <c r="A56" s="51" t="s">
        <v>62</v>
      </c>
      <c r="B56" s="55" t="s">
        <v>43</v>
      </c>
      <c r="C56" s="52">
        <v>20660.511999999999</v>
      </c>
      <c r="D56" s="52" t="s">
        <v>56</v>
      </c>
      <c r="E56">
        <f t="shared" si="6"/>
        <v>-18690.567145154102</v>
      </c>
      <c r="F56">
        <f t="shared" si="7"/>
        <v>-18690.5</v>
      </c>
      <c r="G56">
        <f t="shared" si="8"/>
        <v>-7.8593000005639624E-2</v>
      </c>
      <c r="I56">
        <f t="shared" si="9"/>
        <v>-7.8593000005639624E-2</v>
      </c>
      <c r="O56">
        <f t="shared" ca="1" si="10"/>
        <v>-0.13784301819664002</v>
      </c>
      <c r="Q56" s="2">
        <f t="shared" si="11"/>
        <v>5642.0119999999988</v>
      </c>
    </row>
    <row r="57" spans="1:17" x14ac:dyDescent="0.2">
      <c r="A57" s="51" t="s">
        <v>62</v>
      </c>
      <c r="B57" s="55" t="s">
        <v>38</v>
      </c>
      <c r="C57" s="52">
        <v>20939.712</v>
      </c>
      <c r="D57" s="52" t="s">
        <v>56</v>
      </c>
      <c r="E57">
        <f t="shared" si="6"/>
        <v>-18452.035379933604</v>
      </c>
      <c r="F57">
        <f t="shared" si="7"/>
        <v>-18452</v>
      </c>
      <c r="G57">
        <f t="shared" si="8"/>
        <v>-4.1412000005948357E-2</v>
      </c>
      <c r="I57">
        <f t="shared" si="9"/>
        <v>-4.1412000005948357E-2</v>
      </c>
      <c r="O57">
        <f t="shared" ca="1" si="10"/>
        <v>-0.13604776013190586</v>
      </c>
      <c r="Q57" s="2">
        <f t="shared" si="11"/>
        <v>5921.2119999999995</v>
      </c>
    </row>
    <row r="58" spans="1:17" x14ac:dyDescent="0.2">
      <c r="A58" s="51" t="s">
        <v>62</v>
      </c>
      <c r="B58" s="55" t="s">
        <v>38</v>
      </c>
      <c r="C58" s="52">
        <v>21048.518</v>
      </c>
      <c r="D58" s="52" t="s">
        <v>56</v>
      </c>
      <c r="E58">
        <f t="shared" si="6"/>
        <v>-18359.078047388542</v>
      </c>
      <c r="F58">
        <f t="shared" si="7"/>
        <v>-18359</v>
      </c>
      <c r="G58">
        <f t="shared" si="8"/>
        <v>-9.1354000003775582E-2</v>
      </c>
      <c r="I58">
        <f t="shared" si="9"/>
        <v>-9.1354000003775582E-2</v>
      </c>
      <c r="O58">
        <f t="shared" ca="1" si="10"/>
        <v>-0.13534772239597181</v>
      </c>
      <c r="Q58" s="2">
        <f t="shared" si="11"/>
        <v>6030.018</v>
      </c>
    </row>
    <row r="59" spans="1:17" x14ac:dyDescent="0.2">
      <c r="A59" s="51" t="s">
        <v>62</v>
      </c>
      <c r="B59" s="55" t="s">
        <v>38</v>
      </c>
      <c r="C59" s="52">
        <v>21228.857</v>
      </c>
      <c r="D59" s="52" t="s">
        <v>56</v>
      </c>
      <c r="E59">
        <f t="shared" si="6"/>
        <v>-18205.007202087327</v>
      </c>
      <c r="F59">
        <f t="shared" si="7"/>
        <v>-18205</v>
      </c>
      <c r="G59">
        <f t="shared" si="8"/>
        <v>-8.4300000053190161E-3</v>
      </c>
      <c r="I59">
        <f t="shared" si="9"/>
        <v>-8.4300000053190161E-3</v>
      </c>
      <c r="O59">
        <f t="shared" ca="1" si="10"/>
        <v>-0.13418852012356486</v>
      </c>
      <c r="Q59" s="2">
        <f t="shared" si="11"/>
        <v>6210.357</v>
      </c>
    </row>
    <row r="60" spans="1:17" x14ac:dyDescent="0.2">
      <c r="A60" s="51" t="s">
        <v>62</v>
      </c>
      <c r="B60" s="55" t="s">
        <v>43</v>
      </c>
      <c r="C60" s="52">
        <v>21670.755000000001</v>
      </c>
      <c r="D60" s="52" t="s">
        <v>56</v>
      </c>
      <c r="E60">
        <f t="shared" si="6"/>
        <v>-17827.476005857359</v>
      </c>
      <c r="F60">
        <f t="shared" si="7"/>
        <v>-17827.5</v>
      </c>
      <c r="G60">
        <f t="shared" si="8"/>
        <v>2.8084999998100102E-2</v>
      </c>
      <c r="I60">
        <f t="shared" si="9"/>
        <v>2.8084999998100102E-2</v>
      </c>
      <c r="O60">
        <f t="shared" ca="1" si="10"/>
        <v>-0.13134696909867119</v>
      </c>
      <c r="Q60" s="2">
        <f t="shared" si="11"/>
        <v>6652.255000000001</v>
      </c>
    </row>
    <row r="61" spans="1:17" x14ac:dyDescent="0.2">
      <c r="A61" s="51" t="s">
        <v>62</v>
      </c>
      <c r="B61" s="55" t="s">
        <v>38</v>
      </c>
      <c r="C61" s="52">
        <v>21714.579000000002</v>
      </c>
      <c r="D61" s="52" t="s">
        <v>56</v>
      </c>
      <c r="E61">
        <f t="shared" si="6"/>
        <v>-17790.035403855127</v>
      </c>
      <c r="F61">
        <f t="shared" si="7"/>
        <v>-17790</v>
      </c>
      <c r="G61">
        <f t="shared" si="8"/>
        <v>-4.1440000000875443E-2</v>
      </c>
      <c r="I61">
        <f t="shared" si="9"/>
        <v>-4.1440000000875443E-2</v>
      </c>
      <c r="O61">
        <f t="shared" ca="1" si="10"/>
        <v>-0.13106469581805261</v>
      </c>
      <c r="Q61" s="2">
        <f t="shared" si="11"/>
        <v>6696.0790000000015</v>
      </c>
    </row>
    <row r="62" spans="1:17" x14ac:dyDescent="0.2">
      <c r="A62" s="51" t="s">
        <v>62</v>
      </c>
      <c r="B62" s="55" t="s">
        <v>38</v>
      </c>
      <c r="C62" s="52">
        <v>21963.907999999999</v>
      </c>
      <c r="D62" s="52" t="s">
        <v>56</v>
      </c>
      <c r="E62">
        <f t="shared" si="6"/>
        <v>-17577.023632756773</v>
      </c>
      <c r="F62">
        <f t="shared" si="7"/>
        <v>-17577</v>
      </c>
      <c r="G62">
        <f t="shared" si="8"/>
        <v>-2.7662000004056608E-2</v>
      </c>
      <c r="I62">
        <f t="shared" si="9"/>
        <v>-2.7662000004056608E-2</v>
      </c>
      <c r="O62">
        <f t="shared" ca="1" si="10"/>
        <v>-0.12946138358413911</v>
      </c>
      <c r="Q62" s="2">
        <f t="shared" si="11"/>
        <v>6945.4079999999994</v>
      </c>
    </row>
    <row r="63" spans="1:17" x14ac:dyDescent="0.2">
      <c r="A63" s="51" t="s">
        <v>62</v>
      </c>
      <c r="B63" s="55" t="s">
        <v>38</v>
      </c>
      <c r="C63" s="52">
        <v>22070.577000000001</v>
      </c>
      <c r="D63" s="52" t="s">
        <v>56</v>
      </c>
      <c r="E63">
        <f t="shared" si="6"/>
        <v>-17485.892025076595</v>
      </c>
      <c r="F63">
        <f t="shared" si="7"/>
        <v>-17486</v>
      </c>
      <c r="G63">
        <f t="shared" si="8"/>
        <v>0.12638399999559624</v>
      </c>
      <c r="I63">
        <f t="shared" si="9"/>
        <v>0.12638399999559624</v>
      </c>
      <c r="O63">
        <f t="shared" ca="1" si="10"/>
        <v>-0.12877640042317134</v>
      </c>
      <c r="Q63" s="2">
        <f t="shared" si="11"/>
        <v>7052.0770000000011</v>
      </c>
    </row>
    <row r="64" spans="1:17" x14ac:dyDescent="0.2">
      <c r="A64" s="51" t="s">
        <v>62</v>
      </c>
      <c r="B64" s="55" t="s">
        <v>38</v>
      </c>
      <c r="C64" s="52">
        <v>22112.550999999999</v>
      </c>
      <c r="D64" s="52" t="s">
        <v>56</v>
      </c>
      <c r="E64">
        <f t="shared" si="6"/>
        <v>-17450.031952320991</v>
      </c>
      <c r="F64">
        <f t="shared" si="7"/>
        <v>-17450</v>
      </c>
      <c r="G64">
        <f t="shared" si="8"/>
        <v>-3.7400000004709E-2</v>
      </c>
      <c r="I64">
        <f t="shared" si="9"/>
        <v>-3.7400000004709E-2</v>
      </c>
      <c r="O64">
        <f t="shared" ca="1" si="10"/>
        <v>-0.12850541807377752</v>
      </c>
      <c r="Q64" s="2">
        <f t="shared" si="11"/>
        <v>7094.0509999999995</v>
      </c>
    </row>
    <row r="65" spans="1:17" x14ac:dyDescent="0.2">
      <c r="A65" s="51" t="s">
        <v>62</v>
      </c>
      <c r="B65" s="55" t="s">
        <v>38</v>
      </c>
      <c r="C65" s="52">
        <v>22428.657999999999</v>
      </c>
      <c r="D65" s="52" t="s">
        <v>56</v>
      </c>
      <c r="E65">
        <f t="shared" si="6"/>
        <v>-17179.969055800375</v>
      </c>
      <c r="F65">
        <f t="shared" si="7"/>
        <v>-17180</v>
      </c>
      <c r="G65">
        <f t="shared" si="8"/>
        <v>3.621999999450054E-2</v>
      </c>
      <c r="I65">
        <f t="shared" si="9"/>
        <v>3.621999999450054E-2</v>
      </c>
      <c r="O65">
        <f t="shared" ca="1" si="10"/>
        <v>-0.12647305045332377</v>
      </c>
      <c r="Q65" s="2">
        <f t="shared" si="11"/>
        <v>7410.1579999999994</v>
      </c>
    </row>
    <row r="66" spans="1:17" x14ac:dyDescent="0.2">
      <c r="A66" s="51" t="s">
        <v>62</v>
      </c>
      <c r="B66" s="55" t="s">
        <v>38</v>
      </c>
      <c r="C66" s="52">
        <v>22724.82</v>
      </c>
      <c r="D66" s="52" t="s">
        <v>56</v>
      </c>
      <c r="E66">
        <f t="shared" si="6"/>
        <v>-16926.945973238653</v>
      </c>
      <c r="F66">
        <f t="shared" si="7"/>
        <v>-16927</v>
      </c>
      <c r="G66">
        <f t="shared" si="8"/>
        <v>6.3237999995180871E-2</v>
      </c>
      <c r="I66">
        <f t="shared" si="9"/>
        <v>6.3237999995180871E-2</v>
      </c>
      <c r="O66">
        <f t="shared" ca="1" si="10"/>
        <v>-0.12456864672008378</v>
      </c>
      <c r="Q66" s="2">
        <f t="shared" si="11"/>
        <v>7706.32</v>
      </c>
    </row>
    <row r="67" spans="1:17" x14ac:dyDescent="0.2">
      <c r="A67" s="51" t="s">
        <v>62</v>
      </c>
      <c r="B67" s="55" t="s">
        <v>38</v>
      </c>
      <c r="C67" s="52">
        <v>22778.666000000001</v>
      </c>
      <c r="D67" s="52" t="s">
        <v>56</v>
      </c>
      <c r="E67">
        <f t="shared" si="6"/>
        <v>-16880.943174420376</v>
      </c>
      <c r="F67">
        <f t="shared" si="7"/>
        <v>-16881</v>
      </c>
      <c r="G67">
        <f t="shared" si="8"/>
        <v>6.651399999827845E-2</v>
      </c>
      <c r="I67">
        <f t="shared" si="9"/>
        <v>6.651399999827845E-2</v>
      </c>
      <c r="O67">
        <f t="shared" ca="1" si="10"/>
        <v>-0.12422239149585834</v>
      </c>
      <c r="Q67" s="2">
        <f t="shared" si="11"/>
        <v>7760.1660000000011</v>
      </c>
    </row>
    <row r="68" spans="1:17" x14ac:dyDescent="0.2">
      <c r="A68" s="51" t="s">
        <v>62</v>
      </c>
      <c r="B68" s="55" t="s">
        <v>38</v>
      </c>
      <c r="C68" s="52">
        <v>23252.498</v>
      </c>
      <c r="D68" s="52" t="s">
        <v>56</v>
      </c>
      <c r="E68">
        <f t="shared" si="6"/>
        <v>-16476.129480373249</v>
      </c>
      <c r="F68">
        <f t="shared" si="7"/>
        <v>-16476</v>
      </c>
      <c r="G68">
        <f t="shared" si="8"/>
        <v>-0.15155600000434788</v>
      </c>
      <c r="I68">
        <f t="shared" si="9"/>
        <v>-0.15155600000434788</v>
      </c>
      <c r="O68">
        <f t="shared" ca="1" si="10"/>
        <v>-0.12117384006517772</v>
      </c>
      <c r="Q68" s="2">
        <f t="shared" si="11"/>
        <v>8233.9979999999996</v>
      </c>
    </row>
    <row r="69" spans="1:17" x14ac:dyDescent="0.2">
      <c r="A69" s="51" t="s">
        <v>62</v>
      </c>
      <c r="B69" s="55" t="s">
        <v>38</v>
      </c>
      <c r="C69" s="52">
        <v>23526.611000000001</v>
      </c>
      <c r="D69" s="52" t="s">
        <v>56</v>
      </c>
      <c r="E69">
        <f t="shared" si="6"/>
        <v>-16241.943743410904</v>
      </c>
      <c r="F69">
        <f t="shared" si="7"/>
        <v>-16242</v>
      </c>
      <c r="G69">
        <f t="shared" si="8"/>
        <v>6.5847999998368323E-2</v>
      </c>
      <c r="I69">
        <f t="shared" si="9"/>
        <v>6.5847999998368323E-2</v>
      </c>
      <c r="O69">
        <f t="shared" ca="1" si="10"/>
        <v>-0.1194124547941178</v>
      </c>
      <c r="Q69" s="2">
        <f t="shared" si="11"/>
        <v>8508.1110000000008</v>
      </c>
    </row>
    <row r="70" spans="1:17" x14ac:dyDescent="0.2">
      <c r="A70" s="51" t="s">
        <v>62</v>
      </c>
      <c r="B70" s="55" t="s">
        <v>38</v>
      </c>
      <c r="C70" s="52">
        <v>23768.938999999998</v>
      </c>
      <c r="D70" s="52" t="s">
        <v>56</v>
      </c>
      <c r="E70">
        <f t="shared" si="6"/>
        <v>-16034.913207585862</v>
      </c>
      <c r="F70">
        <f t="shared" si="7"/>
        <v>-16035</v>
      </c>
      <c r="G70">
        <f t="shared" si="8"/>
        <v>0.10158999999475782</v>
      </c>
      <c r="I70">
        <f t="shared" si="9"/>
        <v>0.10158999999475782</v>
      </c>
      <c r="O70">
        <f t="shared" ca="1" si="10"/>
        <v>-0.11785430628510327</v>
      </c>
      <c r="Q70" s="2">
        <f t="shared" si="11"/>
        <v>8750.4389999999985</v>
      </c>
    </row>
    <row r="71" spans="1:17" x14ac:dyDescent="0.2">
      <c r="A71" s="51" t="s">
        <v>62</v>
      </c>
      <c r="B71" s="55" t="s">
        <v>38</v>
      </c>
      <c r="C71" s="52">
        <v>23815.78</v>
      </c>
      <c r="D71" s="52" t="s">
        <v>56</v>
      </c>
      <c r="E71">
        <f t="shared" si="6"/>
        <v>-15994.89506140143</v>
      </c>
      <c r="F71">
        <f t="shared" si="7"/>
        <v>-15995</v>
      </c>
      <c r="G71">
        <f t="shared" si="8"/>
        <v>0.12282999999297317</v>
      </c>
      <c r="I71">
        <f t="shared" si="9"/>
        <v>0.12282999999297317</v>
      </c>
      <c r="O71">
        <f t="shared" ca="1" si="10"/>
        <v>-0.11755321478577678</v>
      </c>
      <c r="Q71" s="2">
        <f t="shared" si="11"/>
        <v>8797.2799999999988</v>
      </c>
    </row>
    <row r="72" spans="1:17" x14ac:dyDescent="0.2">
      <c r="A72" s="51" t="s">
        <v>62</v>
      </c>
      <c r="B72" s="55" t="s">
        <v>38</v>
      </c>
      <c r="C72" s="52">
        <v>23822.710999999999</v>
      </c>
      <c r="D72" s="52" t="s">
        <v>56</v>
      </c>
      <c r="E72">
        <f t="shared" si="6"/>
        <v>-15988.973629937449</v>
      </c>
      <c r="F72">
        <f t="shared" si="7"/>
        <v>-15989</v>
      </c>
      <c r="G72">
        <f t="shared" si="8"/>
        <v>3.0865999993693549E-2</v>
      </c>
      <c r="I72">
        <f t="shared" si="9"/>
        <v>3.0865999993693549E-2</v>
      </c>
      <c r="O72">
        <f t="shared" ca="1" si="10"/>
        <v>-0.11750805106087781</v>
      </c>
      <c r="Q72" s="2">
        <f t="shared" si="11"/>
        <v>8804.2109999999993</v>
      </c>
    </row>
    <row r="73" spans="1:17" x14ac:dyDescent="0.2">
      <c r="A73" s="51" t="s">
        <v>62</v>
      </c>
      <c r="B73" s="55" t="s">
        <v>38</v>
      </c>
      <c r="C73" s="52">
        <v>23911.605</v>
      </c>
      <c r="D73" s="52" t="s">
        <v>56</v>
      </c>
      <c r="E73">
        <f t="shared" si="6"/>
        <v>-15913.02791812688</v>
      </c>
      <c r="F73">
        <f t="shared" si="7"/>
        <v>-15913</v>
      </c>
      <c r="G73">
        <f t="shared" si="8"/>
        <v>-3.2678000003215857E-2</v>
      </c>
      <c r="I73">
        <f t="shared" si="9"/>
        <v>-3.2678000003215857E-2</v>
      </c>
      <c r="O73">
        <f t="shared" ca="1" si="10"/>
        <v>-0.1169359772121575</v>
      </c>
      <c r="Q73" s="2">
        <f t="shared" si="11"/>
        <v>8893.1049999999996</v>
      </c>
    </row>
    <row r="74" spans="1:17" x14ac:dyDescent="0.2">
      <c r="A74" s="51" t="s">
        <v>62</v>
      </c>
      <c r="B74" s="55" t="s">
        <v>38</v>
      </c>
      <c r="C74" s="52">
        <v>24200.734</v>
      </c>
      <c r="D74" s="52" t="s">
        <v>56</v>
      </c>
      <c r="E74">
        <f t="shared" si="6"/>
        <v>-15666.013409722736</v>
      </c>
      <c r="F74">
        <f t="shared" si="7"/>
        <v>-15666</v>
      </c>
      <c r="G74">
        <f t="shared" si="8"/>
        <v>-1.5696000002208166E-2</v>
      </c>
      <c r="I74">
        <f t="shared" si="9"/>
        <v>-1.5696000002208166E-2</v>
      </c>
      <c r="O74">
        <f t="shared" ca="1" si="10"/>
        <v>-0.11507673720381648</v>
      </c>
      <c r="Q74" s="2">
        <f t="shared" si="11"/>
        <v>9182.2340000000004</v>
      </c>
    </row>
    <row r="75" spans="1:17" x14ac:dyDescent="0.2">
      <c r="A75" s="51" t="s">
        <v>62</v>
      </c>
      <c r="B75" s="55" t="s">
        <v>38</v>
      </c>
      <c r="C75" s="52">
        <v>24261.613000000001</v>
      </c>
      <c r="D75" s="52" t="s">
        <v>56</v>
      </c>
      <c r="E75">
        <f t="shared" si="6"/>
        <v>-15614.002036746881</v>
      </c>
      <c r="F75">
        <f t="shared" si="7"/>
        <v>-15614</v>
      </c>
      <c r="G75">
        <f t="shared" si="8"/>
        <v>-2.3840000030759256E-3</v>
      </c>
      <c r="I75">
        <f t="shared" si="9"/>
        <v>-2.3840000030759256E-3</v>
      </c>
      <c r="O75">
        <f t="shared" ca="1" si="10"/>
        <v>-0.11468531825469205</v>
      </c>
      <c r="Q75" s="2">
        <f t="shared" si="11"/>
        <v>9243.1130000000012</v>
      </c>
    </row>
    <row r="76" spans="1:17" x14ac:dyDescent="0.2">
      <c r="A76" s="51" t="s">
        <v>62</v>
      </c>
      <c r="B76" s="55" t="s">
        <v>43</v>
      </c>
      <c r="C76" s="52">
        <v>24311.508999999998</v>
      </c>
      <c r="D76" s="52" t="s">
        <v>56</v>
      </c>
      <c r="E76">
        <f t="shared" si="6"/>
        <v>-15571.373881455185</v>
      </c>
      <c r="F76">
        <f t="shared" si="7"/>
        <v>-15571.5</v>
      </c>
      <c r="G76">
        <f t="shared" si="8"/>
        <v>0.14762099999279599</v>
      </c>
      <c r="I76">
        <f t="shared" si="9"/>
        <v>0.14762099999279599</v>
      </c>
      <c r="O76">
        <f t="shared" ca="1" si="10"/>
        <v>-0.11436540853665766</v>
      </c>
      <c r="Q76" s="2">
        <f t="shared" si="11"/>
        <v>9293.0089999999982</v>
      </c>
    </row>
    <row r="77" spans="1:17" x14ac:dyDescent="0.2">
      <c r="A77" s="51" t="s">
        <v>62</v>
      </c>
      <c r="B77" s="55" t="s">
        <v>43</v>
      </c>
      <c r="C77" s="52">
        <v>24553.704000000002</v>
      </c>
      <c r="D77" s="52" t="s">
        <v>56</v>
      </c>
      <c r="E77">
        <f t="shared" si="6"/>
        <v>-15364.456972867869</v>
      </c>
      <c r="F77">
        <f t="shared" si="7"/>
        <v>-15364.5</v>
      </c>
      <c r="G77">
        <f t="shared" si="8"/>
        <v>5.0362999998469604E-2</v>
      </c>
      <c r="I77">
        <f t="shared" si="9"/>
        <v>5.0362999998469604E-2</v>
      </c>
      <c r="O77">
        <f t="shared" ca="1" si="10"/>
        <v>-0.11280726002764313</v>
      </c>
      <c r="Q77" s="2">
        <f t="shared" si="11"/>
        <v>9535.2040000000015</v>
      </c>
    </row>
    <row r="78" spans="1:17" x14ac:dyDescent="0.2">
      <c r="A78" s="51" t="s">
        <v>62</v>
      </c>
      <c r="B78" s="55" t="s">
        <v>38</v>
      </c>
      <c r="C78" s="52">
        <v>24618.704000000002</v>
      </c>
      <c r="D78" s="52" t="s">
        <v>56</v>
      </c>
      <c r="E78">
        <f t="shared" si="6"/>
        <v>-15308.924864202638</v>
      </c>
      <c r="F78">
        <f t="shared" si="7"/>
        <v>-15309</v>
      </c>
      <c r="G78">
        <f t="shared" si="8"/>
        <v>8.794599999600905E-2</v>
      </c>
      <c r="I78">
        <f t="shared" si="9"/>
        <v>8.794599999600905E-2</v>
      </c>
      <c r="O78">
        <f t="shared" ca="1" si="10"/>
        <v>-0.11238949557232764</v>
      </c>
      <c r="Q78" s="2">
        <f t="shared" si="11"/>
        <v>9600.2040000000015</v>
      </c>
    </row>
    <row r="79" spans="1:17" x14ac:dyDescent="0.2">
      <c r="A79" s="51" t="s">
        <v>62</v>
      </c>
      <c r="B79" s="55" t="s">
        <v>38</v>
      </c>
      <c r="C79" s="52">
        <v>24700.499</v>
      </c>
      <c r="D79" s="52" t="s">
        <v>56</v>
      </c>
      <c r="E79">
        <f t="shared" si="6"/>
        <v>-15239.044112998447</v>
      </c>
      <c r="F79">
        <f t="shared" si="7"/>
        <v>-15239</v>
      </c>
      <c r="G79">
        <f t="shared" si="8"/>
        <v>-5.1634000003105029E-2</v>
      </c>
      <c r="I79">
        <f t="shared" si="9"/>
        <v>-5.1634000003105029E-2</v>
      </c>
      <c r="O79">
        <f t="shared" ca="1" si="10"/>
        <v>-0.11186258544850629</v>
      </c>
      <c r="Q79" s="2">
        <f t="shared" si="11"/>
        <v>9681.9989999999998</v>
      </c>
    </row>
    <row r="80" spans="1:17" x14ac:dyDescent="0.2">
      <c r="A80" s="51" t="s">
        <v>62</v>
      </c>
      <c r="B80" s="55" t="s">
        <v>43</v>
      </c>
      <c r="C80" s="52">
        <v>25241.91</v>
      </c>
      <c r="D80" s="52" t="s">
        <v>56</v>
      </c>
      <c r="E80">
        <f t="shared" si="6"/>
        <v>-14776.494967082279</v>
      </c>
      <c r="F80">
        <f t="shared" si="7"/>
        <v>-14776.5</v>
      </c>
      <c r="G80">
        <f t="shared" si="8"/>
        <v>5.8909999970637728E-3</v>
      </c>
      <c r="I80">
        <f t="shared" si="9"/>
        <v>5.8909999970637728E-3</v>
      </c>
      <c r="O80">
        <f t="shared" ca="1" si="10"/>
        <v>-0.10838121498754386</v>
      </c>
      <c r="Q80" s="2">
        <f t="shared" si="11"/>
        <v>10223.41</v>
      </c>
    </row>
    <row r="81" spans="1:17" x14ac:dyDescent="0.2">
      <c r="A81" s="51" t="s">
        <v>62</v>
      </c>
      <c r="B81" s="55" t="s">
        <v>38</v>
      </c>
      <c r="C81" s="52">
        <v>25264.557000000001</v>
      </c>
      <c r="D81" s="52" t="s">
        <v>56</v>
      </c>
      <c r="E81">
        <f t="shared" si="6"/>
        <v>-14757.146726083178</v>
      </c>
      <c r="F81">
        <f t="shared" si="7"/>
        <v>-14757</v>
      </c>
      <c r="G81">
        <f t="shared" si="8"/>
        <v>-0.17174200000226847</v>
      </c>
      <c r="I81">
        <f t="shared" si="9"/>
        <v>-0.17174200000226847</v>
      </c>
      <c r="O81">
        <f t="shared" ca="1" si="10"/>
        <v>-0.1082344328816222</v>
      </c>
      <c r="Q81" s="2">
        <f t="shared" si="11"/>
        <v>10246.057000000001</v>
      </c>
    </row>
    <row r="82" spans="1:17" x14ac:dyDescent="0.2">
      <c r="A82" s="51" t="s">
        <v>62</v>
      </c>
      <c r="B82" s="55" t="s">
        <v>38</v>
      </c>
      <c r="C82" s="52">
        <v>25328.38</v>
      </c>
      <c r="D82" s="52" t="s">
        <v>56</v>
      </c>
      <c r="E82">
        <f t="shared" si="6"/>
        <v>-14702.620175754855</v>
      </c>
      <c r="F82">
        <f t="shared" si="7"/>
        <v>-14702.5</v>
      </c>
      <c r="G82">
        <f t="shared" si="8"/>
        <v>-0.14066500000262749</v>
      </c>
      <c r="I82">
        <f t="shared" si="9"/>
        <v>-0.14066500000262749</v>
      </c>
      <c r="O82">
        <f t="shared" ca="1" si="10"/>
        <v>-0.10782419571378987</v>
      </c>
      <c r="Q82" s="2">
        <f t="shared" si="11"/>
        <v>10309.880000000001</v>
      </c>
    </row>
    <row r="83" spans="1:17" x14ac:dyDescent="0.2">
      <c r="A83" s="51" t="s">
        <v>62</v>
      </c>
      <c r="B83" s="55" t="s">
        <v>38</v>
      </c>
      <c r="C83" s="52">
        <v>25418.217000000001</v>
      </c>
      <c r="D83" s="52" t="s">
        <v>56</v>
      </c>
      <c r="E83">
        <f t="shared" si="6"/>
        <v>-14625.868821198574</v>
      </c>
      <c r="F83">
        <f t="shared" si="7"/>
        <v>-14626</v>
      </c>
      <c r="G83">
        <f t="shared" si="8"/>
        <v>0.15354399999705493</v>
      </c>
      <c r="I83">
        <f t="shared" si="9"/>
        <v>0.15354399999705493</v>
      </c>
      <c r="O83">
        <f t="shared" ca="1" si="10"/>
        <v>-0.10724835822132797</v>
      </c>
      <c r="Q83" s="2">
        <f t="shared" si="11"/>
        <v>10399.717000000001</v>
      </c>
    </row>
    <row r="84" spans="1:17" x14ac:dyDescent="0.2">
      <c r="A84" s="51" t="s">
        <v>62</v>
      </c>
      <c r="B84" s="55" t="s">
        <v>38</v>
      </c>
      <c r="C84" s="52">
        <v>25433.221000000001</v>
      </c>
      <c r="D84" s="52" t="s">
        <v>56</v>
      </c>
      <c r="E84">
        <f t="shared" si="6"/>
        <v>-14613.050301838372</v>
      </c>
      <c r="F84">
        <f t="shared" si="7"/>
        <v>-14613</v>
      </c>
      <c r="G84">
        <f t="shared" si="8"/>
        <v>-5.8878000003460329E-2</v>
      </c>
      <c r="I84">
        <f t="shared" si="9"/>
        <v>-5.8878000003460329E-2</v>
      </c>
      <c r="O84">
        <f t="shared" ca="1" si="10"/>
        <v>-0.10715050348404687</v>
      </c>
      <c r="Q84" s="2">
        <f t="shared" si="11"/>
        <v>10414.721000000001</v>
      </c>
    </row>
    <row r="85" spans="1:17" x14ac:dyDescent="0.2">
      <c r="A85" s="51" t="s">
        <v>62</v>
      </c>
      <c r="B85" s="55" t="s">
        <v>38</v>
      </c>
      <c r="C85" s="52">
        <v>25595.898000000001</v>
      </c>
      <c r="D85" s="52" t="s">
        <v>56</v>
      </c>
      <c r="E85">
        <f t="shared" ref="E85:E116" si="12">+(C85-C$7)/C$8</f>
        <v>-14474.0688119717</v>
      </c>
      <c r="F85">
        <f t="shared" ref="F85:F116" si="13">ROUND(2*E85,0)/2</f>
        <v>-14474</v>
      </c>
      <c r="G85">
        <f t="shared" ref="G85:G116" si="14">+C85-(C$7+F85*C$8)</f>
        <v>-8.0544000004010741E-2</v>
      </c>
      <c r="I85">
        <f t="shared" si="9"/>
        <v>-8.0544000004010741E-2</v>
      </c>
      <c r="O85">
        <f t="shared" ref="O85:O116" ca="1" si="15">+C$11+C$12*$F85</f>
        <v>-0.10610421052388734</v>
      </c>
      <c r="Q85" s="2">
        <f t="shared" ref="Q85:Q116" si="16">+C85-15018.5</f>
        <v>10577.398000000001</v>
      </c>
    </row>
    <row r="86" spans="1:17" x14ac:dyDescent="0.2">
      <c r="A86" s="51" t="s">
        <v>62</v>
      </c>
      <c r="B86" s="55" t="s">
        <v>38</v>
      </c>
      <c r="C86" s="52">
        <v>25615.873</v>
      </c>
      <c r="D86" s="52" t="s">
        <v>56</v>
      </c>
      <c r="E86">
        <f t="shared" si="12"/>
        <v>-14457.003367808809</v>
      </c>
      <c r="F86">
        <f t="shared" si="13"/>
        <v>-14457</v>
      </c>
      <c r="G86">
        <f t="shared" si="14"/>
        <v>-3.9420000030077063E-3</v>
      </c>
      <c r="I86">
        <f t="shared" si="9"/>
        <v>-3.9420000030077063E-3</v>
      </c>
      <c r="O86">
        <f t="shared" ca="1" si="15"/>
        <v>-0.10597624663667359</v>
      </c>
      <c r="Q86" s="2">
        <f t="shared" si="16"/>
        <v>10597.373</v>
      </c>
    </row>
    <row r="87" spans="1:17" x14ac:dyDescent="0.2">
      <c r="A87" s="51" t="s">
        <v>498</v>
      </c>
      <c r="B87" s="55" t="s">
        <v>38</v>
      </c>
      <c r="C87" s="52">
        <v>25681.395</v>
      </c>
      <c r="D87" s="52" t="s">
        <v>56</v>
      </c>
      <c r="E87">
        <f t="shared" si="12"/>
        <v>-14401.02529359399</v>
      </c>
      <c r="F87">
        <f t="shared" si="13"/>
        <v>-14401</v>
      </c>
      <c r="G87">
        <f t="shared" si="14"/>
        <v>-2.9606000003695954E-2</v>
      </c>
      <c r="I87">
        <f>+G87</f>
        <v>-2.9606000003695954E-2</v>
      </c>
      <c r="O87">
        <f t="shared" ca="1" si="15"/>
        <v>-0.10555471853761651</v>
      </c>
      <c r="Q87" s="2">
        <f t="shared" si="16"/>
        <v>10662.895</v>
      </c>
    </row>
    <row r="88" spans="1:17" x14ac:dyDescent="0.2">
      <c r="A88" s="51" t="s">
        <v>498</v>
      </c>
      <c r="B88" s="55" t="s">
        <v>38</v>
      </c>
      <c r="C88" s="52">
        <v>25984.616999999998</v>
      </c>
      <c r="D88" s="52" t="s">
        <v>53</v>
      </c>
      <c r="E88">
        <f t="shared" si="12"/>
        <v>-14141.970569691093</v>
      </c>
      <c r="F88">
        <f t="shared" si="13"/>
        <v>-14142</v>
      </c>
      <c r="G88">
        <f t="shared" si="14"/>
        <v>3.4447999994881684E-2</v>
      </c>
      <c r="H88">
        <f>+G88</f>
        <v>3.4447999994881684E-2</v>
      </c>
      <c r="O88">
        <f t="shared" ca="1" si="15"/>
        <v>-0.10360515107947756</v>
      </c>
      <c r="Q88" s="2">
        <f t="shared" si="16"/>
        <v>10966.116999999998</v>
      </c>
    </row>
    <row r="89" spans="1:17" x14ac:dyDescent="0.2">
      <c r="A89" s="51" t="s">
        <v>498</v>
      </c>
      <c r="B89" s="55" t="s">
        <v>38</v>
      </c>
      <c r="C89" s="52">
        <v>26038.45</v>
      </c>
      <c r="D89" s="52" t="s">
        <v>53</v>
      </c>
      <c r="E89">
        <f t="shared" si="12"/>
        <v>-14095.978877294547</v>
      </c>
      <c r="F89">
        <f t="shared" si="13"/>
        <v>-14096</v>
      </c>
      <c r="G89">
        <f t="shared" si="14"/>
        <v>2.4723999995330814E-2</v>
      </c>
      <c r="H89">
        <f>+G89</f>
        <v>2.4723999995330814E-2</v>
      </c>
      <c r="O89">
        <f t="shared" ca="1" si="15"/>
        <v>-0.10325889585525209</v>
      </c>
      <c r="Q89" s="2">
        <f t="shared" si="16"/>
        <v>11019.95</v>
      </c>
    </row>
    <row r="90" spans="1:17" x14ac:dyDescent="0.2">
      <c r="A90" s="51" t="s">
        <v>498</v>
      </c>
      <c r="B90" s="55" t="s">
        <v>38</v>
      </c>
      <c r="C90" s="52">
        <v>26065.379000000001</v>
      </c>
      <c r="D90" s="52" t="s">
        <v>53</v>
      </c>
      <c r="E90">
        <f t="shared" si="12"/>
        <v>-14072.972351844608</v>
      </c>
      <c r="F90">
        <f t="shared" si="13"/>
        <v>-14073</v>
      </c>
      <c r="G90">
        <f t="shared" si="14"/>
        <v>3.2361999998101965E-2</v>
      </c>
      <c r="H90">
        <f>+G90</f>
        <v>3.2361999998101965E-2</v>
      </c>
      <c r="O90">
        <f t="shared" ca="1" si="15"/>
        <v>-0.10308576824313938</v>
      </c>
      <c r="Q90" s="2">
        <f t="shared" si="16"/>
        <v>11046.879000000001</v>
      </c>
    </row>
    <row r="91" spans="1:17" x14ac:dyDescent="0.2">
      <c r="A91" s="51" t="s">
        <v>62</v>
      </c>
      <c r="B91" s="55" t="s">
        <v>43</v>
      </c>
      <c r="C91" s="52">
        <v>26366.839</v>
      </c>
      <c r="D91" s="52" t="s">
        <v>53</v>
      </c>
      <c r="E91">
        <f t="shared" si="12"/>
        <v>-13815.422975256604</v>
      </c>
      <c r="F91">
        <f t="shared" si="13"/>
        <v>-13815.5</v>
      </c>
      <c r="G91">
        <f t="shared" si="14"/>
        <v>9.0156999998725951E-2</v>
      </c>
      <c r="H91">
        <f>+G91</f>
        <v>9.0156999998725951E-2</v>
      </c>
      <c r="O91">
        <f t="shared" ca="1" si="15"/>
        <v>-0.10114749171622515</v>
      </c>
      <c r="Q91" s="2">
        <f t="shared" si="16"/>
        <v>11348.339</v>
      </c>
    </row>
    <row r="92" spans="1:17" x14ac:dyDescent="0.2">
      <c r="A92" s="51" t="s">
        <v>498</v>
      </c>
      <c r="B92" s="55" t="s">
        <v>38</v>
      </c>
      <c r="C92" s="52">
        <v>26382.484</v>
      </c>
      <c r="D92" s="52" t="s">
        <v>53</v>
      </c>
      <c r="E92">
        <f t="shared" si="12"/>
        <v>-13802.056823870949</v>
      </c>
      <c r="F92">
        <f t="shared" si="13"/>
        <v>-13802</v>
      </c>
      <c r="G92">
        <f t="shared" si="14"/>
        <v>-6.6512000001239358E-2</v>
      </c>
      <c r="H92">
        <f>+G92</f>
        <v>-6.6512000001239358E-2</v>
      </c>
      <c r="O92">
        <f t="shared" ca="1" si="15"/>
        <v>-0.10104587333520247</v>
      </c>
      <c r="Q92" s="2">
        <f t="shared" si="16"/>
        <v>11363.984</v>
      </c>
    </row>
    <row r="93" spans="1:17" x14ac:dyDescent="0.2">
      <c r="A93" s="51" t="s">
        <v>498</v>
      </c>
      <c r="B93" s="55" t="s">
        <v>38</v>
      </c>
      <c r="C93" s="52">
        <v>26396.550999999999</v>
      </c>
      <c r="D93" s="52" t="s">
        <v>56</v>
      </c>
      <c r="E93">
        <f t="shared" si="12"/>
        <v>-13790.038821215661</v>
      </c>
      <c r="F93">
        <f t="shared" si="13"/>
        <v>-13790</v>
      </c>
      <c r="G93">
        <f t="shared" si="14"/>
        <v>-4.5440000005328329E-2</v>
      </c>
      <c r="I93">
        <f t="shared" ref="I93:I114" si="17">+G93</f>
        <v>-4.5440000005328329E-2</v>
      </c>
      <c r="O93">
        <f t="shared" ca="1" si="15"/>
        <v>-0.10095554588540452</v>
      </c>
      <c r="Q93" s="2">
        <f t="shared" si="16"/>
        <v>11378.050999999999</v>
      </c>
    </row>
    <row r="94" spans="1:17" x14ac:dyDescent="0.2">
      <c r="A94" s="51" t="s">
        <v>498</v>
      </c>
      <c r="B94" s="55" t="s">
        <v>38</v>
      </c>
      <c r="C94" s="52">
        <v>26416.446</v>
      </c>
      <c r="D94" s="52" t="s">
        <v>56</v>
      </c>
      <c r="E94">
        <f t="shared" si="12"/>
        <v>-13773.041724263434</v>
      </c>
      <c r="F94">
        <f t="shared" si="13"/>
        <v>-13773</v>
      </c>
      <c r="G94">
        <f t="shared" si="14"/>
        <v>-4.8838000006071525E-2</v>
      </c>
      <c r="I94">
        <f t="shared" si="17"/>
        <v>-4.8838000006071525E-2</v>
      </c>
      <c r="O94">
        <f t="shared" ca="1" si="15"/>
        <v>-0.10082758199819077</v>
      </c>
      <c r="Q94" s="2">
        <f t="shared" si="16"/>
        <v>11397.946</v>
      </c>
    </row>
    <row r="95" spans="1:17" x14ac:dyDescent="0.2">
      <c r="A95" s="51" t="s">
        <v>498</v>
      </c>
      <c r="B95" s="55" t="s">
        <v>43</v>
      </c>
      <c r="C95" s="52">
        <v>26439.368999999999</v>
      </c>
      <c r="D95" s="52" t="s">
        <v>56</v>
      </c>
      <c r="E95">
        <f t="shared" si="12"/>
        <v>-13753.457685387542</v>
      </c>
      <c r="F95">
        <f t="shared" si="13"/>
        <v>-13753.5</v>
      </c>
      <c r="G95">
        <f t="shared" si="14"/>
        <v>4.9528999996255152E-2</v>
      </c>
      <c r="I95">
        <f t="shared" si="17"/>
        <v>4.9528999996255152E-2</v>
      </c>
      <c r="O95">
        <f t="shared" ca="1" si="15"/>
        <v>-0.10068079989226911</v>
      </c>
      <c r="Q95" s="2">
        <f t="shared" si="16"/>
        <v>11420.868999999999</v>
      </c>
    </row>
    <row r="96" spans="1:17" x14ac:dyDescent="0.2">
      <c r="A96" s="51" t="s">
        <v>498</v>
      </c>
      <c r="B96" s="55" t="s">
        <v>38</v>
      </c>
      <c r="C96" s="52">
        <v>26793.41</v>
      </c>
      <c r="D96" s="52" t="s">
        <v>56</v>
      </c>
      <c r="E96">
        <f t="shared" si="12"/>
        <v>-13450.986250249898</v>
      </c>
      <c r="F96">
        <f t="shared" si="13"/>
        <v>-13451</v>
      </c>
      <c r="G96">
        <f t="shared" si="14"/>
        <v>1.6093999995064223E-2</v>
      </c>
      <c r="I96">
        <f t="shared" si="17"/>
        <v>1.6093999995064223E-2</v>
      </c>
      <c r="O96">
        <f t="shared" ca="1" si="15"/>
        <v>-9.8403795428612592E-2</v>
      </c>
      <c r="Q96" s="2">
        <f t="shared" si="16"/>
        <v>11774.91</v>
      </c>
    </row>
    <row r="97" spans="1:17" x14ac:dyDescent="0.2">
      <c r="A97" s="51" t="s">
        <v>62</v>
      </c>
      <c r="B97" s="55" t="s">
        <v>38</v>
      </c>
      <c r="C97" s="52">
        <v>27125.735000000001</v>
      </c>
      <c r="D97" s="52" t="s">
        <v>56</v>
      </c>
      <c r="E97">
        <f t="shared" si="12"/>
        <v>-13167.067665447241</v>
      </c>
      <c r="F97">
        <f t="shared" si="13"/>
        <v>-13167</v>
      </c>
      <c r="G97">
        <f t="shared" si="14"/>
        <v>-7.9202000000805128E-2</v>
      </c>
      <c r="I97">
        <f t="shared" si="17"/>
        <v>-7.9202000000805128E-2</v>
      </c>
      <c r="O97">
        <f t="shared" ca="1" si="15"/>
        <v>-9.626604578339458E-2</v>
      </c>
      <c r="Q97" s="2">
        <f t="shared" si="16"/>
        <v>12107.235000000001</v>
      </c>
    </row>
    <row r="98" spans="1:17" x14ac:dyDescent="0.2">
      <c r="A98" s="51" t="s">
        <v>498</v>
      </c>
      <c r="B98" s="55" t="s">
        <v>38</v>
      </c>
      <c r="C98" s="52">
        <v>27157.404999999999</v>
      </c>
      <c r="D98" s="52" t="s">
        <v>56</v>
      </c>
      <c r="E98">
        <f t="shared" si="12"/>
        <v>-13140.010713425276</v>
      </c>
      <c r="F98">
        <f t="shared" si="13"/>
        <v>-13140</v>
      </c>
      <c r="G98">
        <f t="shared" si="14"/>
        <v>-1.254000000335509E-2</v>
      </c>
      <c r="I98">
        <f t="shared" si="17"/>
        <v>-1.254000000335509E-2</v>
      </c>
      <c r="O98">
        <f t="shared" ca="1" si="15"/>
        <v>-9.6062809021349199E-2</v>
      </c>
      <c r="Q98" s="2">
        <f t="shared" si="16"/>
        <v>12138.904999999999</v>
      </c>
    </row>
    <row r="99" spans="1:17" x14ac:dyDescent="0.2">
      <c r="A99" s="51" t="s">
        <v>498</v>
      </c>
      <c r="B99" s="55" t="s">
        <v>38</v>
      </c>
      <c r="C99" s="52">
        <v>27157.439999999999</v>
      </c>
      <c r="D99" s="52" t="s">
        <v>56</v>
      </c>
      <c r="E99">
        <f t="shared" si="12"/>
        <v>-13139.980811520611</v>
      </c>
      <c r="F99">
        <f t="shared" si="13"/>
        <v>-13140</v>
      </c>
      <c r="G99">
        <f t="shared" si="14"/>
        <v>2.2459999996499391E-2</v>
      </c>
      <c r="I99">
        <f t="shared" si="17"/>
        <v>2.2459999996499391E-2</v>
      </c>
      <c r="O99">
        <f t="shared" ca="1" si="15"/>
        <v>-9.6062809021349199E-2</v>
      </c>
      <c r="Q99" s="2">
        <f t="shared" si="16"/>
        <v>12138.939999999999</v>
      </c>
    </row>
    <row r="100" spans="1:17" x14ac:dyDescent="0.2">
      <c r="A100" s="51" t="s">
        <v>498</v>
      </c>
      <c r="B100" s="55" t="s">
        <v>43</v>
      </c>
      <c r="C100" s="52">
        <v>27160.368999999999</v>
      </c>
      <c r="D100" s="52" t="s">
        <v>56</v>
      </c>
      <c r="E100">
        <f t="shared" si="12"/>
        <v>-13137.478449270142</v>
      </c>
      <c r="F100">
        <f t="shared" si="13"/>
        <v>-13137.5</v>
      </c>
      <c r="G100">
        <f t="shared" si="14"/>
        <v>2.5224999997590203E-2</v>
      </c>
      <c r="I100">
        <f t="shared" si="17"/>
        <v>2.5224999997590203E-2</v>
      </c>
      <c r="O100">
        <f t="shared" ca="1" si="15"/>
        <v>-9.6043990802641296E-2</v>
      </c>
      <c r="Q100" s="2">
        <f t="shared" si="16"/>
        <v>12141.868999999999</v>
      </c>
    </row>
    <row r="101" spans="1:17" x14ac:dyDescent="0.2">
      <c r="A101" s="51" t="s">
        <v>498</v>
      </c>
      <c r="B101" s="55" t="s">
        <v>43</v>
      </c>
      <c r="C101" s="52">
        <v>27188.350999999999</v>
      </c>
      <c r="D101" s="52" t="s">
        <v>56</v>
      </c>
      <c r="E101">
        <f t="shared" si="12"/>
        <v>-13113.572303659827</v>
      </c>
      <c r="F101">
        <f t="shared" si="13"/>
        <v>-13113.5</v>
      </c>
      <c r="G101">
        <f t="shared" si="14"/>
        <v>-8.4631000005174428E-2</v>
      </c>
      <c r="I101">
        <f t="shared" si="17"/>
        <v>-8.4631000005174428E-2</v>
      </c>
      <c r="O101">
        <f t="shared" ca="1" si="15"/>
        <v>-9.586333590304541E-2</v>
      </c>
      <c r="Q101" s="2">
        <f t="shared" si="16"/>
        <v>12169.850999999999</v>
      </c>
    </row>
    <row r="102" spans="1:17" x14ac:dyDescent="0.2">
      <c r="A102" s="51" t="s">
        <v>62</v>
      </c>
      <c r="B102" s="55" t="s">
        <v>38</v>
      </c>
      <c r="C102" s="52">
        <v>27455.823</v>
      </c>
      <c r="D102" s="52" t="s">
        <v>56</v>
      </c>
      <c r="E102">
        <f t="shared" si="12"/>
        <v>-12885.060239522803</v>
      </c>
      <c r="F102">
        <f t="shared" si="13"/>
        <v>-12885</v>
      </c>
      <c r="G102">
        <f t="shared" si="14"/>
        <v>-7.0510000001377193E-2</v>
      </c>
      <c r="I102">
        <f t="shared" si="17"/>
        <v>-7.0510000001377193E-2</v>
      </c>
      <c r="O102">
        <f t="shared" ca="1" si="15"/>
        <v>-9.4143350713142893E-2</v>
      </c>
      <c r="Q102" s="2">
        <f t="shared" si="16"/>
        <v>12437.323</v>
      </c>
    </row>
    <row r="103" spans="1:17" x14ac:dyDescent="0.2">
      <c r="A103" s="51" t="s">
        <v>498</v>
      </c>
      <c r="B103" s="55" t="s">
        <v>43</v>
      </c>
      <c r="C103" s="52">
        <v>27483.484</v>
      </c>
      <c r="D103" s="52" t="s">
        <v>56</v>
      </c>
      <c r="E103">
        <f t="shared" si="12"/>
        <v>-12861.42833709528</v>
      </c>
      <c r="F103">
        <f t="shared" si="13"/>
        <v>-12861.5</v>
      </c>
      <c r="G103">
        <f t="shared" si="14"/>
        <v>8.3880999995017191E-2</v>
      </c>
      <c r="I103">
        <f t="shared" si="17"/>
        <v>8.3880999995017191E-2</v>
      </c>
      <c r="O103">
        <f t="shared" ca="1" si="15"/>
        <v>-9.3966459457288584E-2</v>
      </c>
      <c r="Q103" s="2">
        <f t="shared" si="16"/>
        <v>12464.984</v>
      </c>
    </row>
    <row r="104" spans="1:17" x14ac:dyDescent="0.2">
      <c r="A104" s="51" t="s">
        <v>62</v>
      </c>
      <c r="B104" s="55" t="s">
        <v>38</v>
      </c>
      <c r="C104" s="52">
        <v>27960.242999999999</v>
      </c>
      <c r="D104" s="52" t="s">
        <v>56</v>
      </c>
      <c r="E104">
        <f t="shared" si="12"/>
        <v>-12454.113989477952</v>
      </c>
      <c r="F104">
        <f t="shared" si="13"/>
        <v>-12454</v>
      </c>
      <c r="G104">
        <f t="shared" si="14"/>
        <v>-0.1334240000032878</v>
      </c>
      <c r="I104">
        <f t="shared" si="17"/>
        <v>-0.1334240000032878</v>
      </c>
      <c r="O104">
        <f t="shared" ca="1" si="15"/>
        <v>-9.0899089807900055E-2</v>
      </c>
      <c r="Q104" s="2">
        <f t="shared" si="16"/>
        <v>12941.742999999999</v>
      </c>
    </row>
    <row r="105" spans="1:17" x14ac:dyDescent="0.2">
      <c r="A105" s="51" t="s">
        <v>62</v>
      </c>
      <c r="B105" s="55" t="s">
        <v>38</v>
      </c>
      <c r="C105" s="52">
        <v>27979.218000000001</v>
      </c>
      <c r="D105" s="52" t="s">
        <v>56</v>
      </c>
      <c r="E105">
        <f t="shared" si="12"/>
        <v>-12437.902885448369</v>
      </c>
      <c r="F105">
        <f t="shared" si="13"/>
        <v>-12438</v>
      </c>
      <c r="G105">
        <f t="shared" si="14"/>
        <v>0.11367199999949662</v>
      </c>
      <c r="I105">
        <f t="shared" si="17"/>
        <v>0.11367199999949662</v>
      </c>
      <c r="O105">
        <f t="shared" ca="1" si="15"/>
        <v>-9.0778653208169469E-2</v>
      </c>
      <c r="Q105" s="2">
        <f t="shared" si="16"/>
        <v>12960.718000000001</v>
      </c>
    </row>
    <row r="106" spans="1:17" x14ac:dyDescent="0.2">
      <c r="A106" s="51" t="s">
        <v>498</v>
      </c>
      <c r="B106" s="55" t="s">
        <v>38</v>
      </c>
      <c r="C106" s="52">
        <v>28248.392</v>
      </c>
      <c r="D106" s="52" t="s">
        <v>56</v>
      </c>
      <c r="E106">
        <f t="shared" si="12"/>
        <v>-12207.936734404451</v>
      </c>
      <c r="F106">
        <f t="shared" si="13"/>
        <v>-12208</v>
      </c>
      <c r="G106">
        <f t="shared" si="14"/>
        <v>7.4051999996299855E-2</v>
      </c>
      <c r="I106">
        <f t="shared" si="17"/>
        <v>7.4051999996299855E-2</v>
      </c>
      <c r="O106">
        <f t="shared" ca="1" si="15"/>
        <v>-8.9047377087042204E-2</v>
      </c>
      <c r="Q106" s="2">
        <f t="shared" si="16"/>
        <v>13229.892</v>
      </c>
    </row>
    <row r="107" spans="1:17" x14ac:dyDescent="0.2">
      <c r="A107" s="51" t="s">
        <v>62</v>
      </c>
      <c r="B107" s="55" t="s">
        <v>43</v>
      </c>
      <c r="C107" s="52">
        <v>28272.429</v>
      </c>
      <c r="D107" s="52" t="s">
        <v>56</v>
      </c>
      <c r="E107">
        <f t="shared" si="12"/>
        <v>-12187.400960620049</v>
      </c>
      <c r="F107">
        <f t="shared" si="13"/>
        <v>-12187.5</v>
      </c>
      <c r="G107">
        <f t="shared" si="14"/>
        <v>0.11592499999460415</v>
      </c>
      <c r="I107">
        <f t="shared" si="17"/>
        <v>0.11592499999460415</v>
      </c>
      <c r="O107">
        <f t="shared" ca="1" si="15"/>
        <v>-8.8893067693637376E-2</v>
      </c>
      <c r="Q107" s="2">
        <f t="shared" si="16"/>
        <v>13253.929</v>
      </c>
    </row>
    <row r="108" spans="1:17" x14ac:dyDescent="0.2">
      <c r="A108" s="51" t="s">
        <v>62</v>
      </c>
      <c r="B108" s="55" t="s">
        <v>43</v>
      </c>
      <c r="C108" s="52">
        <v>28307.35</v>
      </c>
      <c r="D108" s="52" t="s">
        <v>56</v>
      </c>
      <c r="E108">
        <f t="shared" si="12"/>
        <v>-12157.566548824689</v>
      </c>
      <c r="F108">
        <f t="shared" si="13"/>
        <v>-12157.5</v>
      </c>
      <c r="G108">
        <f t="shared" si="14"/>
        <v>-7.7895000005810289E-2</v>
      </c>
      <c r="I108">
        <f t="shared" si="17"/>
        <v>-7.7895000005810289E-2</v>
      </c>
      <c r="O108">
        <f t="shared" ca="1" si="15"/>
        <v>-8.8667249069142515E-2</v>
      </c>
      <c r="Q108" s="2">
        <f t="shared" si="16"/>
        <v>13288.849999999999</v>
      </c>
    </row>
    <row r="109" spans="1:17" x14ac:dyDescent="0.2">
      <c r="A109" s="51" t="s">
        <v>62</v>
      </c>
      <c r="B109" s="55" t="s">
        <v>38</v>
      </c>
      <c r="C109" s="52">
        <v>28338.281999999999</v>
      </c>
      <c r="D109" s="52" t="s">
        <v>56</v>
      </c>
      <c r="E109">
        <f t="shared" si="12"/>
        <v>-12131.140099821105</v>
      </c>
      <c r="F109">
        <f t="shared" si="13"/>
        <v>-12131</v>
      </c>
      <c r="G109">
        <f t="shared" si="14"/>
        <v>-0.16398600000684382</v>
      </c>
      <c r="I109">
        <f t="shared" si="17"/>
        <v>-0.16398600000684382</v>
      </c>
      <c r="O109">
        <f t="shared" ca="1" si="15"/>
        <v>-8.8467775950838726E-2</v>
      </c>
      <c r="Q109" s="2">
        <f t="shared" si="16"/>
        <v>13319.781999999999</v>
      </c>
    </row>
    <row r="110" spans="1:17" x14ac:dyDescent="0.2">
      <c r="A110" s="51" t="s">
        <v>62</v>
      </c>
      <c r="B110" s="55" t="s">
        <v>43</v>
      </c>
      <c r="C110" s="52">
        <v>28575.541000000001</v>
      </c>
      <c r="D110" s="52" t="s">
        <v>56</v>
      </c>
      <c r="E110">
        <f t="shared" si="12"/>
        <v>-11928.440214131813</v>
      </c>
      <c r="F110">
        <f t="shared" si="13"/>
        <v>-11928.5</v>
      </c>
      <c r="G110">
        <f t="shared" si="14"/>
        <v>6.997899999623769E-2</v>
      </c>
      <c r="I110">
        <f t="shared" si="17"/>
        <v>6.997899999623769E-2</v>
      </c>
      <c r="O110">
        <f t="shared" ca="1" si="15"/>
        <v>-8.6943500235498419E-2</v>
      </c>
      <c r="Q110" s="2">
        <f t="shared" si="16"/>
        <v>13557.041000000001</v>
      </c>
    </row>
    <row r="111" spans="1:17" x14ac:dyDescent="0.2">
      <c r="A111" s="51" t="s">
        <v>498</v>
      </c>
      <c r="B111" s="55" t="s">
        <v>38</v>
      </c>
      <c r="C111" s="52">
        <v>28626.377</v>
      </c>
      <c r="D111" s="52" t="s">
        <v>56</v>
      </c>
      <c r="E111">
        <f t="shared" si="12"/>
        <v>-11885.008979114804</v>
      </c>
      <c r="F111">
        <f t="shared" si="13"/>
        <v>-11885</v>
      </c>
      <c r="G111">
        <f t="shared" si="14"/>
        <v>-1.05100000037055E-2</v>
      </c>
      <c r="I111">
        <f t="shared" si="17"/>
        <v>-1.05100000037055E-2</v>
      </c>
      <c r="O111">
        <f t="shared" ca="1" si="15"/>
        <v>-8.6616063229980861E-2</v>
      </c>
      <c r="Q111" s="2">
        <f t="shared" si="16"/>
        <v>13607.877</v>
      </c>
    </row>
    <row r="112" spans="1:17" x14ac:dyDescent="0.2">
      <c r="A112" s="51" t="s">
        <v>498</v>
      </c>
      <c r="B112" s="55" t="s">
        <v>38</v>
      </c>
      <c r="C112" s="52">
        <v>28963.455999999998</v>
      </c>
      <c r="D112" s="52" t="s">
        <v>56</v>
      </c>
      <c r="E112">
        <f t="shared" si="12"/>
        <v>-11597.028861318387</v>
      </c>
      <c r="F112">
        <f t="shared" si="13"/>
        <v>-11597</v>
      </c>
      <c r="G112">
        <f t="shared" si="14"/>
        <v>-3.3782000005885493E-2</v>
      </c>
      <c r="I112">
        <f t="shared" si="17"/>
        <v>-3.3782000005885493E-2</v>
      </c>
      <c r="O112">
        <f t="shared" ca="1" si="15"/>
        <v>-8.4448204434830199E-2</v>
      </c>
      <c r="Q112" s="2">
        <f t="shared" si="16"/>
        <v>13944.955999999998</v>
      </c>
    </row>
    <row r="113" spans="1:17" x14ac:dyDescent="0.2">
      <c r="A113" s="51" t="s">
        <v>62</v>
      </c>
      <c r="B113" s="55" t="s">
        <v>43</v>
      </c>
      <c r="C113" s="52">
        <v>28993.339</v>
      </c>
      <c r="D113" s="52" t="s">
        <v>56</v>
      </c>
      <c r="E113">
        <f t="shared" si="12"/>
        <v>-11571.498615114648</v>
      </c>
      <c r="F113">
        <f t="shared" si="13"/>
        <v>-11571.5</v>
      </c>
      <c r="G113">
        <f t="shared" si="14"/>
        <v>1.6209999957936816E-3</v>
      </c>
      <c r="I113">
        <f t="shared" si="17"/>
        <v>1.6209999957936816E-3</v>
      </c>
      <c r="O113">
        <f t="shared" ca="1" si="15"/>
        <v>-8.4256258604009579E-2</v>
      </c>
      <c r="Q113" s="2">
        <f t="shared" si="16"/>
        <v>13974.839</v>
      </c>
    </row>
    <row r="114" spans="1:17" x14ac:dyDescent="0.2">
      <c r="A114" s="51" t="s">
        <v>498</v>
      </c>
      <c r="B114" s="55" t="s">
        <v>38</v>
      </c>
      <c r="C114" s="52">
        <v>29010.358</v>
      </c>
      <c r="D114" s="52" t="s">
        <v>56</v>
      </c>
      <c r="E114">
        <f t="shared" si="12"/>
        <v>-11556.958600385824</v>
      </c>
      <c r="F114">
        <f t="shared" si="13"/>
        <v>-11557</v>
      </c>
      <c r="G114">
        <f t="shared" si="14"/>
        <v>4.8457999997481238E-2</v>
      </c>
      <c r="I114">
        <f t="shared" si="17"/>
        <v>4.8457999997481238E-2</v>
      </c>
      <c r="O114">
        <f t="shared" ca="1" si="15"/>
        <v>-8.4147112935503726E-2</v>
      </c>
      <c r="Q114" s="2">
        <f t="shared" si="16"/>
        <v>13991.858</v>
      </c>
    </row>
    <row r="115" spans="1:17" x14ac:dyDescent="0.2">
      <c r="A115" s="51" t="s">
        <v>62</v>
      </c>
      <c r="B115" s="55" t="s">
        <v>38</v>
      </c>
      <c r="C115" s="52">
        <v>29443.269</v>
      </c>
      <c r="D115" s="52" t="s">
        <v>56</v>
      </c>
      <c r="E115">
        <f t="shared" si="12"/>
        <v>-11187.105358933923</v>
      </c>
      <c r="F115">
        <f t="shared" si="13"/>
        <v>-11187</v>
      </c>
      <c r="G115">
        <f t="shared" si="14"/>
        <v>-0.12332200000309967</v>
      </c>
      <c r="I115">
        <f t="shared" ref="I115:I126" si="18">+G115</f>
        <v>-0.12332200000309967</v>
      </c>
      <c r="O115">
        <f t="shared" ca="1" si="15"/>
        <v>-8.136201656673378E-2</v>
      </c>
      <c r="Q115" s="2">
        <f t="shared" si="16"/>
        <v>14424.769</v>
      </c>
    </row>
    <row r="116" spans="1:17" x14ac:dyDescent="0.2">
      <c r="A116" s="51" t="s">
        <v>62</v>
      </c>
      <c r="B116" s="55" t="s">
        <v>38</v>
      </c>
      <c r="C116" s="52">
        <v>29631.823</v>
      </c>
      <c r="D116" s="52" t="s">
        <v>56</v>
      </c>
      <c r="E116">
        <f t="shared" si="12"/>
        <v>-11026.016109437556</v>
      </c>
      <c r="F116">
        <f t="shared" si="13"/>
        <v>-11026</v>
      </c>
      <c r="G116">
        <f t="shared" si="14"/>
        <v>-1.8856000006053364E-2</v>
      </c>
      <c r="I116">
        <f t="shared" si="18"/>
        <v>-1.8856000006053364E-2</v>
      </c>
      <c r="O116">
        <f t="shared" ca="1" si="15"/>
        <v>-8.0150123281944693E-2</v>
      </c>
      <c r="Q116" s="2">
        <f t="shared" si="16"/>
        <v>14613.323</v>
      </c>
    </row>
    <row r="117" spans="1:17" x14ac:dyDescent="0.2">
      <c r="A117" s="51" t="s">
        <v>62</v>
      </c>
      <c r="B117" s="55" t="s">
        <v>43</v>
      </c>
      <c r="C117" s="52">
        <v>29802.207999999999</v>
      </c>
      <c r="D117" s="52" t="s">
        <v>56</v>
      </c>
      <c r="E117">
        <f t="shared" ref="E117:E148" si="19">+(C117-C$7)/C$8</f>
        <v>-10880.449365823324</v>
      </c>
      <c r="F117">
        <f t="shared" ref="F117:F148" si="20">ROUND(2*E117,0)/2</f>
        <v>-10880.5</v>
      </c>
      <c r="G117">
        <f t="shared" ref="G117:G148" si="21">+C117-(C$7+F117*C$8)</f>
        <v>5.9266999996907543E-2</v>
      </c>
      <c r="I117">
        <f t="shared" si="18"/>
        <v>5.9266999996907543E-2</v>
      </c>
      <c r="O117">
        <f t="shared" ref="O117:O148" ca="1" si="22">+C$11+C$12*$F117</f>
        <v>-7.9054902953144615E-2</v>
      </c>
      <c r="Q117" s="2">
        <f t="shared" ref="Q117:Q148" si="23">+C117-15018.5</f>
        <v>14783.707999999999</v>
      </c>
    </row>
    <row r="118" spans="1:17" x14ac:dyDescent="0.2">
      <c r="A118" s="51" t="s">
        <v>62</v>
      </c>
      <c r="B118" s="55" t="s">
        <v>38</v>
      </c>
      <c r="C118" s="52">
        <v>30015.789000000001</v>
      </c>
      <c r="D118" s="52" t="s">
        <v>56</v>
      </c>
      <c r="E118">
        <f t="shared" si="19"/>
        <v>-10697.978545810574</v>
      </c>
      <c r="F118">
        <f t="shared" si="20"/>
        <v>-10698</v>
      </c>
      <c r="G118">
        <f t="shared" si="21"/>
        <v>2.5111999999353429E-2</v>
      </c>
      <c r="I118">
        <f t="shared" si="18"/>
        <v>2.5111999999353429E-2</v>
      </c>
      <c r="O118">
        <f t="shared" ca="1" si="22"/>
        <v>-7.7681172987467545E-2</v>
      </c>
      <c r="Q118" s="2">
        <f t="shared" si="23"/>
        <v>14997.289000000001</v>
      </c>
    </row>
    <row r="119" spans="1:17" x14ac:dyDescent="0.2">
      <c r="A119" s="51" t="s">
        <v>62</v>
      </c>
      <c r="B119" s="55" t="s">
        <v>43</v>
      </c>
      <c r="C119" s="52">
        <v>30017.483</v>
      </c>
      <c r="D119" s="52" t="s">
        <v>56</v>
      </c>
      <c r="E119">
        <f t="shared" si="19"/>
        <v>-10696.531293624746</v>
      </c>
      <c r="F119">
        <f t="shared" si="20"/>
        <v>-10696.5</v>
      </c>
      <c r="G119">
        <f t="shared" si="21"/>
        <v>-3.6629000001994427E-2</v>
      </c>
      <c r="I119">
        <f t="shared" si="18"/>
        <v>-3.6629000001994427E-2</v>
      </c>
      <c r="O119">
        <f t="shared" ca="1" si="22"/>
        <v>-7.7669882056242798E-2</v>
      </c>
      <c r="Q119" s="2">
        <f t="shared" si="23"/>
        <v>14998.983</v>
      </c>
    </row>
    <row r="120" spans="1:17" x14ac:dyDescent="0.2">
      <c r="A120" s="51" t="s">
        <v>62</v>
      </c>
      <c r="B120" s="55" t="s">
        <v>43</v>
      </c>
      <c r="C120" s="52">
        <v>30026.826000000001</v>
      </c>
      <c r="D120" s="52" t="s">
        <v>56</v>
      </c>
      <c r="E120">
        <f t="shared" si="19"/>
        <v>-10688.549193759218</v>
      </c>
      <c r="F120">
        <f t="shared" si="20"/>
        <v>-10688.5</v>
      </c>
      <c r="G120">
        <f t="shared" si="21"/>
        <v>-5.7581000000936911E-2</v>
      </c>
      <c r="I120">
        <f t="shared" si="18"/>
        <v>-5.7581000000936911E-2</v>
      </c>
      <c r="O120">
        <f t="shared" ca="1" si="22"/>
        <v>-7.7609663756377512E-2</v>
      </c>
      <c r="Q120" s="2">
        <f t="shared" si="23"/>
        <v>15008.326000000001</v>
      </c>
    </row>
    <row r="121" spans="1:17" x14ac:dyDescent="0.2">
      <c r="A121" s="51" t="s">
        <v>62</v>
      </c>
      <c r="B121" s="55" t="s">
        <v>43</v>
      </c>
      <c r="C121" s="52">
        <v>30053.763999999999</v>
      </c>
      <c r="D121" s="52" t="s">
        <v>56</v>
      </c>
      <c r="E121">
        <f t="shared" si="19"/>
        <v>-10665.534979248081</v>
      </c>
      <c r="F121">
        <f t="shared" si="20"/>
        <v>-10665.5</v>
      </c>
      <c r="G121">
        <f t="shared" si="21"/>
        <v>-4.0943000003608176E-2</v>
      </c>
      <c r="I121">
        <f t="shared" si="18"/>
        <v>-4.0943000003608176E-2</v>
      </c>
      <c r="O121">
        <f t="shared" ca="1" si="22"/>
        <v>-7.7436536144264781E-2</v>
      </c>
      <c r="Q121" s="2">
        <f t="shared" si="23"/>
        <v>15035.263999999999</v>
      </c>
    </row>
    <row r="122" spans="1:17" x14ac:dyDescent="0.2">
      <c r="A122" s="51" t="s">
        <v>62</v>
      </c>
      <c r="B122" s="55" t="s">
        <v>38</v>
      </c>
      <c r="C122" s="52">
        <v>30087.305</v>
      </c>
      <c r="D122" s="52" t="s">
        <v>56</v>
      </c>
      <c r="E122">
        <f t="shared" si="19"/>
        <v>-10636.87955683669</v>
      </c>
      <c r="F122">
        <f t="shared" si="20"/>
        <v>-10637</v>
      </c>
      <c r="G122">
        <f t="shared" si="21"/>
        <v>0.14097799999581184</v>
      </c>
      <c r="I122">
        <f t="shared" si="18"/>
        <v>0.14097799999581184</v>
      </c>
      <c r="O122">
        <f t="shared" ca="1" si="22"/>
        <v>-7.7222008450994667E-2</v>
      </c>
      <c r="Q122" s="2">
        <f t="shared" si="23"/>
        <v>15068.805</v>
      </c>
    </row>
    <row r="123" spans="1:17" x14ac:dyDescent="0.2">
      <c r="A123" s="51" t="s">
        <v>62</v>
      </c>
      <c r="B123" s="55" t="s">
        <v>43</v>
      </c>
      <c r="C123" s="52">
        <v>30159.241000000002</v>
      </c>
      <c r="D123" s="52" t="s">
        <v>56</v>
      </c>
      <c r="E123">
        <f t="shared" si="19"/>
        <v>-10575.42174500681</v>
      </c>
      <c r="F123">
        <f t="shared" si="20"/>
        <v>-10575.5</v>
      </c>
      <c r="G123">
        <f t="shared" si="21"/>
        <v>9.1596999998728279E-2</v>
      </c>
      <c r="I123">
        <f t="shared" si="18"/>
        <v>9.1596999998728279E-2</v>
      </c>
      <c r="O123">
        <f t="shared" ca="1" si="22"/>
        <v>-7.6759080270780197E-2</v>
      </c>
      <c r="Q123" s="2">
        <f t="shared" si="23"/>
        <v>15140.741000000002</v>
      </c>
    </row>
    <row r="124" spans="1:17" x14ac:dyDescent="0.2">
      <c r="A124" s="51" t="s">
        <v>62</v>
      </c>
      <c r="B124" s="55" t="s">
        <v>38</v>
      </c>
      <c r="C124" s="52">
        <v>30406.797999999999</v>
      </c>
      <c r="D124" s="52" t="s">
        <v>56</v>
      </c>
      <c r="E124">
        <f t="shared" si="19"/>
        <v>-10363.923864624683</v>
      </c>
      <c r="F124">
        <f t="shared" si="20"/>
        <v>-10364</v>
      </c>
      <c r="G124">
        <f t="shared" si="21"/>
        <v>8.9115999995556194E-2</v>
      </c>
      <c r="I124">
        <f t="shared" si="18"/>
        <v>8.9115999995556194E-2</v>
      </c>
      <c r="O124">
        <f t="shared" ca="1" si="22"/>
        <v>-7.5167058968091435E-2</v>
      </c>
      <c r="Q124" s="2">
        <f t="shared" si="23"/>
        <v>15388.297999999999</v>
      </c>
    </row>
    <row r="125" spans="1:17" x14ac:dyDescent="0.2">
      <c r="A125" s="51" t="s">
        <v>62</v>
      </c>
      <c r="B125" s="55" t="s">
        <v>43</v>
      </c>
      <c r="C125" s="52">
        <v>30544.214</v>
      </c>
      <c r="D125" s="52" t="s">
        <v>56</v>
      </c>
      <c r="E125">
        <f t="shared" si="19"/>
        <v>-10246.523860865587</v>
      </c>
      <c r="F125">
        <f t="shared" si="20"/>
        <v>-10246.5</v>
      </c>
      <c r="G125">
        <f t="shared" si="21"/>
        <v>-2.7929000003496185E-2</v>
      </c>
      <c r="I125">
        <f t="shared" si="18"/>
        <v>-2.7929000003496185E-2</v>
      </c>
      <c r="O125">
        <f t="shared" ca="1" si="22"/>
        <v>-7.4282602688819893E-2</v>
      </c>
      <c r="Q125" s="2">
        <f t="shared" si="23"/>
        <v>15525.714</v>
      </c>
    </row>
    <row r="126" spans="1:17" x14ac:dyDescent="0.2">
      <c r="A126" s="51" t="s">
        <v>62</v>
      </c>
      <c r="B126" s="55" t="s">
        <v>38</v>
      </c>
      <c r="C126" s="52">
        <v>30556.856</v>
      </c>
      <c r="D126" s="52" t="s">
        <v>56</v>
      </c>
      <c r="E126">
        <f t="shared" si="19"/>
        <v>-10235.723292900266</v>
      </c>
      <c r="F126">
        <f t="shared" si="20"/>
        <v>-10235.5</v>
      </c>
      <c r="G126">
        <f t="shared" si="21"/>
        <v>-0.26136300000507617</v>
      </c>
      <c r="I126">
        <f t="shared" si="18"/>
        <v>-0.26136300000507617</v>
      </c>
      <c r="O126">
        <f t="shared" ca="1" si="22"/>
        <v>-7.4199802526505113E-2</v>
      </c>
      <c r="Q126" s="2">
        <f t="shared" si="23"/>
        <v>15538.356</v>
      </c>
    </row>
    <row r="127" spans="1:17" x14ac:dyDescent="0.2">
      <c r="A127" s="51" t="s">
        <v>498</v>
      </c>
      <c r="B127" s="55" t="s">
        <v>38</v>
      </c>
      <c r="C127" s="52">
        <v>30735.657999999999</v>
      </c>
      <c r="D127" s="52" t="s">
        <v>56</v>
      </c>
      <c r="E127">
        <f t="shared" si="19"/>
        <v>-10082.96556838395</v>
      </c>
      <c r="F127">
        <f t="shared" si="20"/>
        <v>-10083</v>
      </c>
      <c r="G127">
        <f t="shared" si="21"/>
        <v>4.0301999997609528E-2</v>
      </c>
      <c r="I127">
        <f>+G127</f>
        <v>4.0301999997609528E-2</v>
      </c>
      <c r="O127">
        <f t="shared" ca="1" si="22"/>
        <v>-7.3051891185322904E-2</v>
      </c>
      <c r="Q127" s="2">
        <f t="shared" si="23"/>
        <v>15717.157999999999</v>
      </c>
    </row>
    <row r="128" spans="1:17" x14ac:dyDescent="0.2">
      <c r="A128" s="51" t="s">
        <v>62</v>
      </c>
      <c r="B128" s="55" t="s">
        <v>38</v>
      </c>
      <c r="C128" s="52">
        <v>30768.403999999999</v>
      </c>
      <c r="D128" s="52" t="s">
        <v>56</v>
      </c>
      <c r="E128">
        <f t="shared" si="19"/>
        <v>-10054.989346378541</v>
      </c>
      <c r="F128">
        <f t="shared" si="20"/>
        <v>-10055</v>
      </c>
      <c r="G128">
        <f t="shared" si="21"/>
        <v>1.2469999994209502E-2</v>
      </c>
      <c r="I128">
        <f t="shared" ref="I128:I146" si="24">+G128</f>
        <v>1.2469999994209502E-2</v>
      </c>
      <c r="O128">
        <f t="shared" ca="1" si="22"/>
        <v>-7.2841127135794367E-2</v>
      </c>
      <c r="Q128" s="2">
        <f t="shared" si="23"/>
        <v>15749.903999999999</v>
      </c>
    </row>
    <row r="129" spans="1:17" x14ac:dyDescent="0.2">
      <c r="A129" s="51" t="s">
        <v>62</v>
      </c>
      <c r="B129" s="55" t="s">
        <v>43</v>
      </c>
      <c r="C129" s="52">
        <v>30792.52</v>
      </c>
      <c r="D129" s="52" t="s">
        <v>56</v>
      </c>
      <c r="E129">
        <f t="shared" si="19"/>
        <v>-10034.386079723607</v>
      </c>
      <c r="F129">
        <f t="shared" si="20"/>
        <v>-10034.5</v>
      </c>
      <c r="G129">
        <f t="shared" si="21"/>
        <v>0.13334299999769428</v>
      </c>
      <c r="I129">
        <f t="shared" si="24"/>
        <v>0.13334299999769428</v>
      </c>
      <c r="O129">
        <f t="shared" ca="1" si="22"/>
        <v>-7.268681774238954E-2</v>
      </c>
      <c r="Q129" s="2">
        <f t="shared" si="23"/>
        <v>15774.02</v>
      </c>
    </row>
    <row r="130" spans="1:17" x14ac:dyDescent="0.2">
      <c r="A130" s="51" t="s">
        <v>62</v>
      </c>
      <c r="B130" s="55" t="s">
        <v>38</v>
      </c>
      <c r="C130" s="52">
        <v>30925.226999999999</v>
      </c>
      <c r="D130" s="52" t="s">
        <v>56</v>
      </c>
      <c r="E130">
        <f t="shared" si="19"/>
        <v>-9921.0091636522739</v>
      </c>
      <c r="F130">
        <f t="shared" si="20"/>
        <v>-9921</v>
      </c>
      <c r="G130">
        <f t="shared" si="21"/>
        <v>-1.0726000004069647E-2</v>
      </c>
      <c r="I130">
        <f t="shared" si="24"/>
        <v>-1.0726000004069647E-2</v>
      </c>
      <c r="O130">
        <f t="shared" ca="1" si="22"/>
        <v>-7.1832470613050661E-2</v>
      </c>
      <c r="Q130" s="2">
        <f t="shared" si="23"/>
        <v>15906.726999999999</v>
      </c>
    </row>
    <row r="131" spans="1:17" x14ac:dyDescent="0.2">
      <c r="A131" s="51" t="s">
        <v>62</v>
      </c>
      <c r="B131" s="55" t="s">
        <v>38</v>
      </c>
      <c r="C131" s="52">
        <v>31114.808000000001</v>
      </c>
      <c r="D131" s="52" t="s">
        <v>56</v>
      </c>
      <c r="E131">
        <f t="shared" si="19"/>
        <v>-9759.0425068389959</v>
      </c>
      <c r="F131">
        <f t="shared" si="20"/>
        <v>-9759</v>
      </c>
      <c r="G131">
        <f t="shared" si="21"/>
        <v>-4.97540000033041E-2</v>
      </c>
      <c r="I131">
        <f t="shared" si="24"/>
        <v>-4.97540000033041E-2</v>
      </c>
      <c r="O131">
        <f t="shared" ca="1" si="22"/>
        <v>-7.0613050040778405E-2</v>
      </c>
      <c r="Q131" s="2">
        <f t="shared" si="23"/>
        <v>16096.308000000001</v>
      </c>
    </row>
    <row r="132" spans="1:17" x14ac:dyDescent="0.2">
      <c r="A132" s="51" t="s">
        <v>62</v>
      </c>
      <c r="B132" s="55" t="s">
        <v>38</v>
      </c>
      <c r="C132" s="52">
        <v>31168.668000000001</v>
      </c>
      <c r="D132" s="52" t="s">
        <v>56</v>
      </c>
      <c r="E132">
        <f t="shared" si="19"/>
        <v>-9713.0277472588514</v>
      </c>
      <c r="F132">
        <f t="shared" si="20"/>
        <v>-9713</v>
      </c>
      <c r="G132">
        <f t="shared" si="21"/>
        <v>-3.2478000004630303E-2</v>
      </c>
      <c r="I132">
        <f t="shared" si="24"/>
        <v>-3.2478000004630303E-2</v>
      </c>
      <c r="O132">
        <f t="shared" ca="1" si="22"/>
        <v>-7.0266794816552958E-2</v>
      </c>
      <c r="Q132" s="2">
        <f t="shared" si="23"/>
        <v>16150.168000000001</v>
      </c>
    </row>
    <row r="133" spans="1:17" x14ac:dyDescent="0.2">
      <c r="A133" s="51" t="s">
        <v>62</v>
      </c>
      <c r="B133" s="55" t="s">
        <v>38</v>
      </c>
      <c r="C133" s="52">
        <v>31221.404999999999</v>
      </c>
      <c r="D133" s="52" t="s">
        <v>56</v>
      </c>
      <c r="E133">
        <f t="shared" si="19"/>
        <v>-9667.9724116484194</v>
      </c>
      <c r="F133">
        <f t="shared" si="20"/>
        <v>-9668</v>
      </c>
      <c r="G133">
        <f t="shared" si="21"/>
        <v>3.2291999996232335E-2</v>
      </c>
      <c r="I133">
        <f t="shared" si="24"/>
        <v>3.2291999996232335E-2</v>
      </c>
      <c r="O133">
        <f t="shared" ca="1" si="22"/>
        <v>-6.9928066879810666E-2</v>
      </c>
      <c r="Q133" s="2">
        <f t="shared" si="23"/>
        <v>16202.904999999999</v>
      </c>
    </row>
    <row r="134" spans="1:17" x14ac:dyDescent="0.2">
      <c r="A134" s="51" t="s">
        <v>62</v>
      </c>
      <c r="B134" s="55" t="s">
        <v>43</v>
      </c>
      <c r="C134" s="52">
        <v>31466.544999999998</v>
      </c>
      <c r="D134" s="52" t="s">
        <v>56</v>
      </c>
      <c r="E134">
        <f t="shared" si="19"/>
        <v>-9458.5394713685037</v>
      </c>
      <c r="F134">
        <f t="shared" si="20"/>
        <v>-9458.5</v>
      </c>
      <c r="G134">
        <f t="shared" si="21"/>
        <v>-4.6201000004657544E-2</v>
      </c>
      <c r="I134">
        <f t="shared" si="24"/>
        <v>-4.6201000004657544E-2</v>
      </c>
      <c r="O134">
        <f t="shared" ca="1" si="22"/>
        <v>-6.8351100152088215E-2</v>
      </c>
      <c r="Q134" s="2">
        <f t="shared" si="23"/>
        <v>16448.044999999998</v>
      </c>
    </row>
    <row r="135" spans="1:17" x14ac:dyDescent="0.2">
      <c r="A135" s="51" t="s">
        <v>62</v>
      </c>
      <c r="B135" s="55" t="s">
        <v>43</v>
      </c>
      <c r="C135" s="52">
        <v>31528.719000000001</v>
      </c>
      <c r="D135" s="52" t="s">
        <v>56</v>
      </c>
      <c r="E135">
        <f t="shared" si="19"/>
        <v>-9405.4217279200093</v>
      </c>
      <c r="F135">
        <f t="shared" si="20"/>
        <v>-9405.5</v>
      </c>
      <c r="G135">
        <f t="shared" si="21"/>
        <v>9.1616999998223037E-2</v>
      </c>
      <c r="I135">
        <f t="shared" si="24"/>
        <v>9.1616999998223037E-2</v>
      </c>
      <c r="O135">
        <f t="shared" ca="1" si="22"/>
        <v>-6.7952153915480637E-2</v>
      </c>
      <c r="Q135" s="2">
        <f t="shared" si="23"/>
        <v>16510.219000000001</v>
      </c>
    </row>
    <row r="136" spans="1:17" x14ac:dyDescent="0.2">
      <c r="A136" s="51" t="s">
        <v>62</v>
      </c>
      <c r="B136" s="55" t="s">
        <v>38</v>
      </c>
      <c r="C136" s="52">
        <v>31529.332999999999</v>
      </c>
      <c r="D136" s="52" t="s">
        <v>56</v>
      </c>
      <c r="E136">
        <f t="shared" si="19"/>
        <v>-9404.897163078158</v>
      </c>
      <c r="F136">
        <f t="shared" si="20"/>
        <v>-9405</v>
      </c>
      <c r="G136">
        <f t="shared" si="21"/>
        <v>0.12036999999691034</v>
      </c>
      <c r="I136">
        <f t="shared" si="24"/>
        <v>0.12036999999691034</v>
      </c>
      <c r="O136">
        <f t="shared" ca="1" si="22"/>
        <v>-6.7948390271739045E-2</v>
      </c>
      <c r="Q136" s="2">
        <f t="shared" si="23"/>
        <v>16510.832999999999</v>
      </c>
    </row>
    <row r="137" spans="1:17" x14ac:dyDescent="0.2">
      <c r="A137" s="51" t="s">
        <v>62</v>
      </c>
      <c r="B137" s="55" t="s">
        <v>38</v>
      </c>
      <c r="C137" s="52">
        <v>31578.256000000001</v>
      </c>
      <c r="D137" s="52" t="s">
        <v>56</v>
      </c>
      <c r="E137">
        <f t="shared" si="19"/>
        <v>-9363.1002807361692</v>
      </c>
      <c r="F137">
        <f t="shared" si="20"/>
        <v>-9363</v>
      </c>
      <c r="G137">
        <f t="shared" si="21"/>
        <v>-0.11737800000264542</v>
      </c>
      <c r="I137">
        <f t="shared" si="24"/>
        <v>-0.11737800000264542</v>
      </c>
      <c r="O137">
        <f t="shared" ca="1" si="22"/>
        <v>-6.7632244197446248E-2</v>
      </c>
      <c r="Q137" s="2">
        <f t="shared" si="23"/>
        <v>16559.756000000001</v>
      </c>
    </row>
    <row r="138" spans="1:17" x14ac:dyDescent="0.2">
      <c r="A138" s="51" t="s">
        <v>62</v>
      </c>
      <c r="B138" s="55" t="s">
        <v>43</v>
      </c>
      <c r="C138" s="52">
        <v>31656.210999999999</v>
      </c>
      <c r="D138" s="52" t="s">
        <v>56</v>
      </c>
      <c r="E138">
        <f t="shared" si="19"/>
        <v>-9296.5001956438937</v>
      </c>
      <c r="F138">
        <f t="shared" si="20"/>
        <v>-9296.5</v>
      </c>
      <c r="G138">
        <f t="shared" si="21"/>
        <v>-2.2900000476511195E-4</v>
      </c>
      <c r="I138">
        <f t="shared" si="24"/>
        <v>-2.2900000476511195E-4</v>
      </c>
      <c r="O138">
        <f t="shared" ca="1" si="22"/>
        <v>-6.7131679579815973E-2</v>
      </c>
      <c r="Q138" s="2">
        <f t="shared" si="23"/>
        <v>16637.710999999999</v>
      </c>
    </row>
    <row r="139" spans="1:17" x14ac:dyDescent="0.2">
      <c r="A139" s="51" t="s">
        <v>62</v>
      </c>
      <c r="B139" s="55" t="s">
        <v>43</v>
      </c>
      <c r="C139" s="52">
        <v>32240.425999999999</v>
      </c>
      <c r="D139" s="52" t="s">
        <v>56</v>
      </c>
      <c r="E139">
        <f t="shared" si="19"/>
        <v>-8797.3818746614706</v>
      </c>
      <c r="F139">
        <f t="shared" si="20"/>
        <v>-8797.5</v>
      </c>
      <c r="G139">
        <f t="shared" si="21"/>
        <v>0.138264999994135</v>
      </c>
      <c r="I139">
        <f t="shared" si="24"/>
        <v>0.138264999994135</v>
      </c>
      <c r="O139">
        <f t="shared" ca="1" si="22"/>
        <v>-6.3375563125718126E-2</v>
      </c>
      <c r="Q139" s="2">
        <f t="shared" si="23"/>
        <v>17221.925999999999</v>
      </c>
    </row>
    <row r="140" spans="1:17" x14ac:dyDescent="0.2">
      <c r="A140" s="51" t="s">
        <v>62</v>
      </c>
      <c r="B140" s="55" t="s">
        <v>38</v>
      </c>
      <c r="C140" s="52">
        <v>32353.222000000002</v>
      </c>
      <c r="D140" s="52" t="s">
        <v>56</v>
      </c>
      <c r="E140">
        <f t="shared" si="19"/>
        <v>-8701.015724984496</v>
      </c>
      <c r="F140">
        <f t="shared" si="20"/>
        <v>-8701</v>
      </c>
      <c r="G140">
        <f t="shared" si="21"/>
        <v>-1.8406000002869405E-2</v>
      </c>
      <c r="I140">
        <f t="shared" si="24"/>
        <v>-1.8406000002869405E-2</v>
      </c>
      <c r="O140">
        <f t="shared" ca="1" si="22"/>
        <v>-6.264917988359299E-2</v>
      </c>
      <c r="Q140" s="2">
        <f t="shared" si="23"/>
        <v>17334.722000000002</v>
      </c>
    </row>
    <row r="141" spans="1:17" x14ac:dyDescent="0.2">
      <c r="A141" s="51" t="s">
        <v>62</v>
      </c>
      <c r="B141" s="55" t="s">
        <v>38</v>
      </c>
      <c r="C141" s="52">
        <v>32616.582999999999</v>
      </c>
      <c r="D141" s="52" t="s">
        <v>56</v>
      </c>
      <c r="E141">
        <f t="shared" si="19"/>
        <v>-8476.0158531355173</v>
      </c>
      <c r="F141">
        <f t="shared" si="20"/>
        <v>-8476</v>
      </c>
      <c r="G141">
        <f t="shared" si="21"/>
        <v>-1.8556000002718065E-2</v>
      </c>
      <c r="I141">
        <f t="shared" si="24"/>
        <v>-1.8556000002718065E-2</v>
      </c>
      <c r="O141">
        <f t="shared" ca="1" si="22"/>
        <v>-6.095554019988153E-2</v>
      </c>
      <c r="Q141" s="2">
        <f t="shared" si="23"/>
        <v>17598.082999999999</v>
      </c>
    </row>
    <row r="142" spans="1:17" x14ac:dyDescent="0.2">
      <c r="A142" s="51" t="s">
        <v>62</v>
      </c>
      <c r="B142" s="55" t="s">
        <v>38</v>
      </c>
      <c r="C142" s="52">
        <v>33033.353000000003</v>
      </c>
      <c r="D142" s="52" t="s">
        <v>56</v>
      </c>
      <c r="E142">
        <f t="shared" si="19"/>
        <v>-8119.9525157753915</v>
      </c>
      <c r="F142">
        <f t="shared" si="20"/>
        <v>-8120</v>
      </c>
      <c r="G142">
        <f t="shared" si="21"/>
        <v>5.5580000000190921E-2</v>
      </c>
      <c r="I142">
        <f t="shared" si="24"/>
        <v>5.5580000000190921E-2</v>
      </c>
      <c r="O142">
        <f t="shared" ca="1" si="22"/>
        <v>-5.8275825855875853E-2</v>
      </c>
      <c r="Q142" s="2">
        <f t="shared" si="23"/>
        <v>18014.853000000003</v>
      </c>
    </row>
    <row r="143" spans="1:17" x14ac:dyDescent="0.2">
      <c r="A143" s="51" t="s">
        <v>62</v>
      </c>
      <c r="B143" s="55" t="s">
        <v>43</v>
      </c>
      <c r="C143" s="52">
        <v>33301.828000000001</v>
      </c>
      <c r="D143" s="52" t="s">
        <v>56</v>
      </c>
      <c r="E143">
        <f t="shared" si="19"/>
        <v>-7890.5835484846584</v>
      </c>
      <c r="F143">
        <f t="shared" si="20"/>
        <v>-7890.5</v>
      </c>
      <c r="G143">
        <f t="shared" si="21"/>
        <v>-9.779300000082003E-2</v>
      </c>
      <c r="I143">
        <f t="shared" si="24"/>
        <v>-9.779300000082003E-2</v>
      </c>
      <c r="O143">
        <f t="shared" ca="1" si="22"/>
        <v>-5.6548313378490166E-2</v>
      </c>
      <c r="Q143" s="2">
        <f t="shared" si="23"/>
        <v>18283.328000000001</v>
      </c>
    </row>
    <row r="144" spans="1:17" x14ac:dyDescent="0.2">
      <c r="A144" s="51" t="s">
        <v>62</v>
      </c>
      <c r="B144" s="55" t="s">
        <v>43</v>
      </c>
      <c r="C144" s="52">
        <v>33381.58</v>
      </c>
      <c r="D144" s="52" t="s">
        <v>56</v>
      </c>
      <c r="E144">
        <f t="shared" si="19"/>
        <v>-7822.4482141728204</v>
      </c>
      <c r="F144">
        <f t="shared" si="20"/>
        <v>-7822.5</v>
      </c>
      <c r="G144">
        <f t="shared" si="21"/>
        <v>6.0614999994868413E-2</v>
      </c>
      <c r="I144">
        <f t="shared" si="24"/>
        <v>6.0614999994868413E-2</v>
      </c>
      <c r="O144">
        <f t="shared" ca="1" si="22"/>
        <v>-5.603645782963515E-2</v>
      </c>
      <c r="Q144" s="2">
        <f t="shared" si="23"/>
        <v>18363.080000000002</v>
      </c>
    </row>
    <row r="145" spans="1:17" x14ac:dyDescent="0.2">
      <c r="A145" s="51" t="s">
        <v>62</v>
      </c>
      <c r="B145" s="55" t="s">
        <v>43</v>
      </c>
      <c r="C145" s="52">
        <v>33438.705999999998</v>
      </c>
      <c r="D145" s="52" t="s">
        <v>56</v>
      </c>
      <c r="E145">
        <f t="shared" si="19"/>
        <v>-7773.6431797172863</v>
      </c>
      <c r="F145">
        <f t="shared" si="20"/>
        <v>-7773.5</v>
      </c>
      <c r="G145">
        <f t="shared" si="21"/>
        <v>-0.16759100000490434</v>
      </c>
      <c r="I145">
        <f t="shared" si="24"/>
        <v>-0.16759100000490434</v>
      </c>
      <c r="O145">
        <f t="shared" ca="1" si="22"/>
        <v>-5.5667620742960215E-2</v>
      </c>
      <c r="Q145" s="2">
        <f t="shared" si="23"/>
        <v>18420.205999999998</v>
      </c>
    </row>
    <row r="146" spans="1:17" x14ac:dyDescent="0.2">
      <c r="A146" s="51" t="s">
        <v>62</v>
      </c>
      <c r="B146" s="55" t="s">
        <v>38</v>
      </c>
      <c r="C146" s="52">
        <v>33479.226999999999</v>
      </c>
      <c r="D146" s="52" t="s">
        <v>56</v>
      </c>
      <c r="E146">
        <f t="shared" si="19"/>
        <v>-7739.0244631753812</v>
      </c>
      <c r="F146">
        <f t="shared" si="20"/>
        <v>-7739</v>
      </c>
      <c r="G146">
        <f t="shared" si="21"/>
        <v>-2.8634000002057292E-2</v>
      </c>
      <c r="I146">
        <f t="shared" si="24"/>
        <v>-2.8634000002057292E-2</v>
      </c>
      <c r="O146">
        <f t="shared" ca="1" si="22"/>
        <v>-5.5407929324791119E-2</v>
      </c>
      <c r="Q146" s="2">
        <f t="shared" si="23"/>
        <v>18460.726999999999</v>
      </c>
    </row>
    <row r="147" spans="1:17" x14ac:dyDescent="0.2">
      <c r="A147" s="51" t="s">
        <v>498</v>
      </c>
      <c r="B147" s="55" t="s">
        <v>38</v>
      </c>
      <c r="C147" s="52">
        <v>35903.408000000003</v>
      </c>
      <c r="D147" s="52" t="s">
        <v>56</v>
      </c>
      <c r="E147">
        <f t="shared" si="19"/>
        <v>-5667.949344464816</v>
      </c>
      <c r="F147">
        <f t="shared" si="20"/>
        <v>-5668</v>
      </c>
      <c r="G147">
        <f t="shared" si="21"/>
        <v>5.929199999809498E-2</v>
      </c>
      <c r="I147">
        <f t="shared" ref="I147:I165" si="25">+G147</f>
        <v>5.929199999809498E-2</v>
      </c>
      <c r="O147">
        <f t="shared" ca="1" si="22"/>
        <v>-3.9818916947162573E-2</v>
      </c>
      <c r="Q147" s="2">
        <f t="shared" si="23"/>
        <v>20884.908000000003</v>
      </c>
    </row>
    <row r="148" spans="1:17" x14ac:dyDescent="0.2">
      <c r="A148" s="51" t="s">
        <v>498</v>
      </c>
      <c r="B148" s="55" t="s">
        <v>38</v>
      </c>
      <c r="C148" s="52">
        <v>36268.413999999997</v>
      </c>
      <c r="D148" s="52" t="s">
        <v>56</v>
      </c>
      <c r="E148">
        <f t="shared" si="19"/>
        <v>-5356.110069765421</v>
      </c>
      <c r="F148">
        <f t="shared" si="20"/>
        <v>-5356</v>
      </c>
      <c r="G148">
        <f t="shared" si="21"/>
        <v>-0.1288360000035027</v>
      </c>
      <c r="I148">
        <f t="shared" si="25"/>
        <v>-0.1288360000035027</v>
      </c>
      <c r="O148">
        <f t="shared" ca="1" si="22"/>
        <v>-3.7470403252416025E-2</v>
      </c>
      <c r="Q148" s="2">
        <f t="shared" si="23"/>
        <v>21249.913999999997</v>
      </c>
    </row>
    <row r="149" spans="1:17" x14ac:dyDescent="0.2">
      <c r="A149" s="51" t="s">
        <v>498</v>
      </c>
      <c r="B149" s="55" t="s">
        <v>38</v>
      </c>
      <c r="C149" s="52">
        <v>36274.430999999997</v>
      </c>
      <c r="D149" s="52" t="s">
        <v>56</v>
      </c>
      <c r="E149">
        <f t="shared" ref="E149:E171" si="26">+(C149-C$7)/C$8</f>
        <v>-5350.9695051832869</v>
      </c>
      <c r="F149">
        <f t="shared" ref="F149:F174" si="27">ROUND(2*E149,0)/2</f>
        <v>-5351</v>
      </c>
      <c r="G149">
        <f t="shared" ref="G149:G168" si="28">+C149-(C$7+F149*C$8)</f>
        <v>3.5693999991053715E-2</v>
      </c>
      <c r="I149">
        <f t="shared" si="25"/>
        <v>3.5693999991053715E-2</v>
      </c>
      <c r="O149">
        <f t="shared" ref="O149:O171" ca="1" si="29">+C$11+C$12*$F149</f>
        <v>-3.7432766815000212E-2</v>
      </c>
      <c r="Q149" s="2">
        <f t="shared" ref="Q149:Q171" si="30">+C149-15018.5</f>
        <v>21255.930999999997</v>
      </c>
    </row>
    <row r="150" spans="1:17" x14ac:dyDescent="0.2">
      <c r="A150" s="51" t="s">
        <v>498</v>
      </c>
      <c r="B150" s="55" t="s">
        <v>38</v>
      </c>
      <c r="C150" s="52">
        <v>36584.584999999999</v>
      </c>
      <c r="D150" s="52" t="s">
        <v>56</v>
      </c>
      <c r="E150">
        <f t="shared" si="26"/>
        <v>-5085.9924954762728</v>
      </c>
      <c r="F150">
        <f t="shared" si="27"/>
        <v>-5086</v>
      </c>
      <c r="G150">
        <f t="shared" si="28"/>
        <v>8.7839999978314154E-3</v>
      </c>
      <c r="I150">
        <f t="shared" si="25"/>
        <v>8.7839999978314154E-3</v>
      </c>
      <c r="O150">
        <f t="shared" ca="1" si="29"/>
        <v>-3.5438035631962274E-2</v>
      </c>
      <c r="Q150" s="2">
        <f t="shared" si="30"/>
        <v>21566.084999999999</v>
      </c>
    </row>
    <row r="151" spans="1:17" x14ac:dyDescent="0.2">
      <c r="A151" s="51" t="s">
        <v>498</v>
      </c>
      <c r="B151" s="55" t="s">
        <v>38</v>
      </c>
      <c r="C151" s="52">
        <v>36584.61</v>
      </c>
      <c r="D151" s="52" t="s">
        <v>56</v>
      </c>
      <c r="E151">
        <f t="shared" si="26"/>
        <v>-5085.9711369729384</v>
      </c>
      <c r="F151">
        <f t="shared" si="27"/>
        <v>-5086</v>
      </c>
      <c r="G151">
        <f t="shared" si="28"/>
        <v>3.3783999999286607E-2</v>
      </c>
      <c r="I151">
        <f t="shared" si="25"/>
        <v>3.3783999999286607E-2</v>
      </c>
      <c r="O151">
        <f t="shared" ca="1" si="29"/>
        <v>-3.5438035631962274E-2</v>
      </c>
      <c r="Q151" s="2">
        <f t="shared" si="30"/>
        <v>21566.11</v>
      </c>
    </row>
    <row r="152" spans="1:17" x14ac:dyDescent="0.2">
      <c r="A152" s="51" t="s">
        <v>498</v>
      </c>
      <c r="B152" s="55" t="s">
        <v>38</v>
      </c>
      <c r="C152" s="52">
        <v>38410.567000000003</v>
      </c>
      <c r="D152" s="52" t="s">
        <v>56</v>
      </c>
      <c r="E152">
        <f t="shared" si="26"/>
        <v>-3525.9827901723547</v>
      </c>
      <c r="F152">
        <f t="shared" si="27"/>
        <v>-3526</v>
      </c>
      <c r="G152">
        <f t="shared" si="28"/>
        <v>2.0144000001891982E-2</v>
      </c>
      <c r="I152">
        <f t="shared" si="25"/>
        <v>2.0144000001891982E-2</v>
      </c>
      <c r="O152">
        <f t="shared" ca="1" si="29"/>
        <v>-2.3695467158229521E-2</v>
      </c>
      <c r="Q152" s="2">
        <f t="shared" si="30"/>
        <v>23392.067000000003</v>
      </c>
    </row>
    <row r="153" spans="1:17" x14ac:dyDescent="0.2">
      <c r="A153" s="51" t="s">
        <v>498</v>
      </c>
      <c r="B153" s="55" t="s">
        <v>38</v>
      </c>
      <c r="C153" s="52">
        <v>38464.455999999998</v>
      </c>
      <c r="D153" s="52" t="s">
        <v>56</v>
      </c>
      <c r="E153">
        <f t="shared" si="26"/>
        <v>-3479.9432547283495</v>
      </c>
      <c r="F153">
        <f t="shared" si="27"/>
        <v>-3480</v>
      </c>
      <c r="G153">
        <f t="shared" si="28"/>
        <v>6.641999999555992E-2</v>
      </c>
      <c r="I153">
        <f t="shared" si="25"/>
        <v>6.641999999555992E-2</v>
      </c>
      <c r="O153">
        <f t="shared" ca="1" si="29"/>
        <v>-2.3349211934004067E-2</v>
      </c>
      <c r="Q153" s="2">
        <f t="shared" si="30"/>
        <v>23445.955999999998</v>
      </c>
    </row>
    <row r="154" spans="1:17" x14ac:dyDescent="0.2">
      <c r="A154" s="51" t="s">
        <v>498</v>
      </c>
      <c r="B154" s="55" t="s">
        <v>38</v>
      </c>
      <c r="C154" s="52">
        <v>38471.404000000002</v>
      </c>
      <c r="D154" s="52" t="s">
        <v>56</v>
      </c>
      <c r="E154">
        <f t="shared" si="26"/>
        <v>-3474.0072994820998</v>
      </c>
      <c r="F154">
        <f t="shared" si="27"/>
        <v>-3474</v>
      </c>
      <c r="G154">
        <f t="shared" si="28"/>
        <v>-8.5440000038943253E-3</v>
      </c>
      <c r="I154">
        <f t="shared" si="25"/>
        <v>-8.5440000038943253E-3</v>
      </c>
      <c r="O154">
        <f t="shared" ca="1" si="29"/>
        <v>-2.3304048209105095E-2</v>
      </c>
      <c r="Q154" s="2">
        <f t="shared" si="30"/>
        <v>23452.904000000002</v>
      </c>
    </row>
    <row r="155" spans="1:17" x14ac:dyDescent="0.2">
      <c r="A155" s="51" t="s">
        <v>498</v>
      </c>
      <c r="B155" s="55" t="s">
        <v>38</v>
      </c>
      <c r="C155" s="52">
        <v>38471.425999999999</v>
      </c>
      <c r="D155" s="52" t="s">
        <v>56</v>
      </c>
      <c r="E155">
        <f t="shared" si="26"/>
        <v>-3473.9885039991691</v>
      </c>
      <c r="F155">
        <f t="shared" si="27"/>
        <v>-3474</v>
      </c>
      <c r="G155">
        <f t="shared" si="28"/>
        <v>1.3455999993311707E-2</v>
      </c>
      <c r="I155">
        <f t="shared" si="25"/>
        <v>1.3455999993311707E-2</v>
      </c>
      <c r="O155">
        <f t="shared" ca="1" si="29"/>
        <v>-2.3304048209105095E-2</v>
      </c>
      <c r="Q155" s="2">
        <f t="shared" si="30"/>
        <v>23452.925999999999</v>
      </c>
    </row>
    <row r="156" spans="1:17" x14ac:dyDescent="0.2">
      <c r="A156" s="51" t="s">
        <v>498</v>
      </c>
      <c r="B156" s="55" t="s">
        <v>38</v>
      </c>
      <c r="C156" s="52">
        <v>38505.305999999997</v>
      </c>
      <c r="D156" s="52" t="s">
        <v>56</v>
      </c>
      <c r="E156">
        <f t="shared" si="26"/>
        <v>-3445.0434602825867</v>
      </c>
      <c r="F156">
        <f t="shared" si="27"/>
        <v>-3445</v>
      </c>
      <c r="G156">
        <f t="shared" si="28"/>
        <v>-5.0870000006398186E-2</v>
      </c>
      <c r="I156">
        <f t="shared" si="25"/>
        <v>-5.0870000006398186E-2</v>
      </c>
      <c r="O156">
        <f t="shared" ca="1" si="29"/>
        <v>-2.3085756872093396E-2</v>
      </c>
      <c r="Q156" s="2">
        <f t="shared" si="30"/>
        <v>23486.805999999997</v>
      </c>
    </row>
    <row r="157" spans="1:17" x14ac:dyDescent="0.2">
      <c r="A157" s="51" t="s">
        <v>498</v>
      </c>
      <c r="B157" s="55" t="s">
        <v>38</v>
      </c>
      <c r="C157" s="52">
        <v>38518.258000000002</v>
      </c>
      <c r="D157" s="52" t="s">
        <v>56</v>
      </c>
      <c r="E157">
        <f t="shared" si="26"/>
        <v>-3433.9780468759359</v>
      </c>
      <c r="F157">
        <f t="shared" si="27"/>
        <v>-3434</v>
      </c>
      <c r="G157">
        <f t="shared" si="28"/>
        <v>2.5695999996969476E-2</v>
      </c>
      <c r="I157">
        <f t="shared" si="25"/>
        <v>2.5695999996969476E-2</v>
      </c>
      <c r="O157">
        <f t="shared" ca="1" si="29"/>
        <v>-2.3002956709778616E-2</v>
      </c>
      <c r="Q157" s="2">
        <f t="shared" si="30"/>
        <v>23499.758000000002</v>
      </c>
    </row>
    <row r="158" spans="1:17" x14ac:dyDescent="0.2">
      <c r="A158" s="51" t="s">
        <v>498</v>
      </c>
      <c r="B158" s="55" t="s">
        <v>38</v>
      </c>
      <c r="C158" s="52">
        <v>38525.25</v>
      </c>
      <c r="D158" s="52" t="s">
        <v>56</v>
      </c>
      <c r="E158">
        <f t="shared" si="26"/>
        <v>-3428.0045006638247</v>
      </c>
      <c r="F158">
        <f t="shared" si="27"/>
        <v>-3428</v>
      </c>
      <c r="G158">
        <f t="shared" si="28"/>
        <v>-5.2680000007967465E-3</v>
      </c>
      <c r="I158">
        <f t="shared" si="25"/>
        <v>-5.2680000007967465E-3</v>
      </c>
      <c r="O158">
        <f t="shared" ca="1" si="29"/>
        <v>-2.2957792984879644E-2</v>
      </c>
      <c r="Q158" s="2">
        <f t="shared" si="30"/>
        <v>23506.75</v>
      </c>
    </row>
    <row r="159" spans="1:17" x14ac:dyDescent="0.2">
      <c r="A159" s="51" t="s">
        <v>498</v>
      </c>
      <c r="B159" s="55" t="s">
        <v>38</v>
      </c>
      <c r="C159" s="52">
        <v>38801.565999999999</v>
      </c>
      <c r="D159" s="52" t="s">
        <v>56</v>
      </c>
      <c r="E159">
        <f t="shared" si="26"/>
        <v>-3191.9366523877989</v>
      </c>
      <c r="F159">
        <f t="shared" si="27"/>
        <v>-3192</v>
      </c>
      <c r="G159">
        <f t="shared" si="28"/>
        <v>7.41479999924195E-2</v>
      </c>
      <c r="I159">
        <f t="shared" si="25"/>
        <v>7.41479999924195E-2</v>
      </c>
      <c r="O159">
        <f t="shared" ca="1" si="29"/>
        <v>-2.1181353138853404E-2</v>
      </c>
      <c r="Q159" s="2">
        <f t="shared" si="30"/>
        <v>23783.065999999999</v>
      </c>
    </row>
    <row r="160" spans="1:17" x14ac:dyDescent="0.2">
      <c r="A160" s="51" t="s">
        <v>498</v>
      </c>
      <c r="B160" s="55" t="s">
        <v>38</v>
      </c>
      <c r="C160" s="52">
        <v>38822.444000000003</v>
      </c>
      <c r="D160" s="52" t="s">
        <v>56</v>
      </c>
      <c r="E160">
        <f t="shared" si="26"/>
        <v>-3174.0997390845232</v>
      </c>
      <c r="F160">
        <f t="shared" si="27"/>
        <v>-3174</v>
      </c>
      <c r="G160">
        <f t="shared" si="28"/>
        <v>-0.11674399999901652</v>
      </c>
      <c r="I160">
        <f t="shared" si="25"/>
        <v>-0.11674399999901652</v>
      </c>
      <c r="O160">
        <f t="shared" ca="1" si="29"/>
        <v>-2.104586196415649E-2</v>
      </c>
      <c r="Q160" s="2">
        <f t="shared" si="30"/>
        <v>23803.944000000003</v>
      </c>
    </row>
    <row r="161" spans="1:21" x14ac:dyDescent="0.2">
      <c r="A161" s="51" t="s">
        <v>498</v>
      </c>
      <c r="B161" s="55" t="s">
        <v>38</v>
      </c>
      <c r="C161" s="52">
        <v>38828.408000000003</v>
      </c>
      <c r="D161" s="52" t="s">
        <v>56</v>
      </c>
      <c r="E161">
        <f t="shared" si="26"/>
        <v>-3169.004454529455</v>
      </c>
      <c r="F161">
        <f t="shared" si="27"/>
        <v>-3169</v>
      </c>
      <c r="G161">
        <f t="shared" si="28"/>
        <v>-5.2139999970677309E-3</v>
      </c>
      <c r="I161">
        <f t="shared" si="25"/>
        <v>-5.2139999970677309E-3</v>
      </c>
      <c r="O161">
        <f t="shared" ca="1" si="29"/>
        <v>-2.1008225526740681E-2</v>
      </c>
      <c r="Q161" s="2">
        <f t="shared" si="30"/>
        <v>23809.908000000003</v>
      </c>
    </row>
    <row r="162" spans="1:21" x14ac:dyDescent="0.2">
      <c r="A162" s="51" t="s">
        <v>498</v>
      </c>
      <c r="B162" s="55" t="s">
        <v>38</v>
      </c>
      <c r="C162" s="52">
        <v>38902.212</v>
      </c>
      <c r="D162" s="52" t="s">
        <v>56</v>
      </c>
      <c r="E162">
        <f t="shared" si="26"/>
        <v>-3105.9507353305557</v>
      </c>
      <c r="F162">
        <f t="shared" si="27"/>
        <v>-3106</v>
      </c>
      <c r="G162">
        <f t="shared" si="28"/>
        <v>5.766399999265559E-2</v>
      </c>
      <c r="I162">
        <f t="shared" si="25"/>
        <v>5.766399999265559E-2</v>
      </c>
      <c r="O162">
        <f t="shared" ca="1" si="29"/>
        <v>-2.0534006415301471E-2</v>
      </c>
      <c r="Q162" s="2">
        <f t="shared" si="30"/>
        <v>23883.712</v>
      </c>
    </row>
    <row r="163" spans="1:21" x14ac:dyDescent="0.2">
      <c r="A163" s="51" t="s">
        <v>498</v>
      </c>
      <c r="B163" s="55" t="s">
        <v>38</v>
      </c>
      <c r="C163" s="52">
        <v>39145.574000000001</v>
      </c>
      <c r="D163" s="52" t="s">
        <v>56</v>
      </c>
      <c r="E163">
        <f t="shared" si="26"/>
        <v>-2898.0368118076663</v>
      </c>
      <c r="F163">
        <f t="shared" si="27"/>
        <v>-2898</v>
      </c>
      <c r="G163">
        <f t="shared" si="28"/>
        <v>-4.308800000580959E-2</v>
      </c>
      <c r="I163">
        <f t="shared" si="25"/>
        <v>-4.308800000580959E-2</v>
      </c>
      <c r="O163">
        <f t="shared" ca="1" si="29"/>
        <v>-1.8968330618803771E-2</v>
      </c>
      <c r="Q163" s="2">
        <f t="shared" si="30"/>
        <v>24127.074000000001</v>
      </c>
    </row>
    <row r="164" spans="1:21" x14ac:dyDescent="0.2">
      <c r="A164" s="51" t="s">
        <v>498</v>
      </c>
      <c r="B164" s="55" t="s">
        <v>38</v>
      </c>
      <c r="C164" s="52">
        <v>39199.398999999998</v>
      </c>
      <c r="D164" s="52" t="s">
        <v>56</v>
      </c>
      <c r="E164">
        <f t="shared" si="26"/>
        <v>-2852.0519541321914</v>
      </c>
      <c r="F164">
        <f t="shared" si="27"/>
        <v>-2852</v>
      </c>
      <c r="G164">
        <f t="shared" si="28"/>
        <v>-6.0812000003352296E-2</v>
      </c>
      <c r="I164">
        <f t="shared" si="25"/>
        <v>-6.0812000003352296E-2</v>
      </c>
      <c r="O164">
        <f t="shared" ca="1" si="29"/>
        <v>-1.862207539457832E-2</v>
      </c>
      <c r="Q164" s="2">
        <f t="shared" si="30"/>
        <v>24180.898999999998</v>
      </c>
    </row>
    <row r="165" spans="1:21" x14ac:dyDescent="0.2">
      <c r="A165" s="51" t="s">
        <v>498</v>
      </c>
      <c r="B165" s="55" t="s">
        <v>38</v>
      </c>
      <c r="C165" s="52">
        <v>39259.222000000002</v>
      </c>
      <c r="D165" s="52" t="s">
        <v>56</v>
      </c>
      <c r="E165">
        <f t="shared" si="26"/>
        <v>-2800.94276433711</v>
      </c>
      <c r="F165">
        <f t="shared" si="27"/>
        <v>-2801</v>
      </c>
      <c r="G165">
        <f t="shared" si="28"/>
        <v>6.6994000000704546E-2</v>
      </c>
      <c r="I165">
        <f t="shared" si="25"/>
        <v>6.6994000000704546E-2</v>
      </c>
      <c r="O165">
        <f t="shared" ca="1" si="29"/>
        <v>-1.8238183732937056E-2</v>
      </c>
      <c r="Q165" s="2">
        <f t="shared" si="30"/>
        <v>24240.722000000002</v>
      </c>
    </row>
    <row r="166" spans="1:21" x14ac:dyDescent="0.2">
      <c r="A166" t="s">
        <v>13</v>
      </c>
      <c r="C166" s="10">
        <v>42537.708700000003</v>
      </c>
      <c r="D166" s="10" t="s">
        <v>15</v>
      </c>
      <c r="E166">
        <f t="shared" si="26"/>
        <v>0</v>
      </c>
      <c r="F166">
        <f t="shared" si="27"/>
        <v>0</v>
      </c>
      <c r="G166">
        <f t="shared" si="28"/>
        <v>0</v>
      </c>
      <c r="J166">
        <f>+G166</f>
        <v>0</v>
      </c>
      <c r="O166">
        <f t="shared" ca="1" si="29"/>
        <v>2.8457485073997701E-3</v>
      </c>
      <c r="Q166" s="2">
        <f t="shared" si="30"/>
        <v>27519.208700000003</v>
      </c>
    </row>
    <row r="167" spans="1:21" x14ac:dyDescent="0.2">
      <c r="A167" s="27" t="s">
        <v>37</v>
      </c>
      <c r="B167" s="28" t="s">
        <v>38</v>
      </c>
      <c r="C167" s="27">
        <v>44247.8151</v>
      </c>
      <c r="D167" s="27" t="s">
        <v>39</v>
      </c>
      <c r="E167">
        <f t="shared" si="26"/>
        <v>1461.0125297523925</v>
      </c>
      <c r="F167">
        <f t="shared" si="27"/>
        <v>1461</v>
      </c>
      <c r="G167">
        <f t="shared" si="28"/>
        <v>1.4665999995486345E-2</v>
      </c>
      <c r="J167">
        <f>+G167</f>
        <v>1.4665999995486345E-2</v>
      </c>
      <c r="O167">
        <f t="shared" ca="1" si="29"/>
        <v>1.3843115520299485E-2</v>
      </c>
      <c r="Q167" s="2">
        <f t="shared" si="30"/>
        <v>29229.3151</v>
      </c>
    </row>
    <row r="168" spans="1:21" x14ac:dyDescent="0.2">
      <c r="A168" s="51" t="s">
        <v>492</v>
      </c>
      <c r="B168" s="55" t="s">
        <v>38</v>
      </c>
      <c r="C168" s="52">
        <v>54581.008600000001</v>
      </c>
      <c r="D168" s="52" t="s">
        <v>56</v>
      </c>
      <c r="E168">
        <f t="shared" si="26"/>
        <v>10289.074442073175</v>
      </c>
      <c r="F168">
        <f t="shared" si="27"/>
        <v>10289</v>
      </c>
      <c r="G168">
        <f t="shared" si="28"/>
        <v>8.7134000001242384E-2</v>
      </c>
      <c r="I168">
        <f>+G168</f>
        <v>8.7134000001242384E-2</v>
      </c>
      <c r="O168">
        <f t="shared" ca="1" si="29"/>
        <v>8.0294009421653822E-2</v>
      </c>
      <c r="Q168" s="2">
        <f t="shared" si="30"/>
        <v>39562.508600000001</v>
      </c>
    </row>
    <row r="169" spans="1:21" x14ac:dyDescent="0.2">
      <c r="A169" s="33" t="s">
        <v>44</v>
      </c>
      <c r="B169" s="30" t="s">
        <v>38</v>
      </c>
      <c r="C169" s="29">
        <v>56723.831400000003</v>
      </c>
      <c r="D169" s="29">
        <v>2.9999999999999997E-4</v>
      </c>
      <c r="E169">
        <f t="shared" si="26"/>
        <v>12119.773958687529</v>
      </c>
      <c r="F169">
        <f t="shared" si="27"/>
        <v>12120</v>
      </c>
      <c r="O169">
        <f t="shared" ca="1" si="29"/>
        <v>9.4076472803323485E-2</v>
      </c>
      <c r="Q169" s="2">
        <f t="shared" si="30"/>
        <v>41705.331400000003</v>
      </c>
      <c r="U169">
        <f>+C169-(C$7+F169*C$8)</f>
        <v>-0.2645799999954761</v>
      </c>
    </row>
    <row r="170" spans="1:21" x14ac:dyDescent="0.2">
      <c r="A170" s="31" t="s">
        <v>42</v>
      </c>
      <c r="B170" s="32" t="s">
        <v>43</v>
      </c>
      <c r="C170" s="31">
        <v>56729.450040000003</v>
      </c>
      <c r="D170" s="31">
        <v>5.0000000000000001E-4</v>
      </c>
      <c r="E170">
        <f t="shared" si="26"/>
        <v>12124.574188334158</v>
      </c>
      <c r="F170">
        <f t="shared" si="27"/>
        <v>12124.5</v>
      </c>
      <c r="G170">
        <f t="shared" ref="G170:G175" si="31">+C170-(C$7+F170*C$8)</f>
        <v>8.6837000002560671E-2</v>
      </c>
      <c r="K170">
        <f>+G170</f>
        <v>8.6837000002560671E-2</v>
      </c>
      <c r="O170">
        <f t="shared" ca="1" si="29"/>
        <v>9.4110345596997713E-2</v>
      </c>
      <c r="Q170" s="2">
        <f t="shared" si="30"/>
        <v>41710.950040000003</v>
      </c>
    </row>
    <row r="171" spans="1:21" x14ac:dyDescent="0.2">
      <c r="A171" s="34" t="s">
        <v>45</v>
      </c>
      <c r="B171" s="35" t="s">
        <v>38</v>
      </c>
      <c r="C171" s="36">
        <v>57076.53</v>
      </c>
      <c r="D171" s="36">
        <v>5.0000000000000001E-3</v>
      </c>
      <c r="E171">
        <f t="shared" si="26"/>
        <v>12421.098527630211</v>
      </c>
      <c r="F171">
        <f t="shared" si="27"/>
        <v>12421</v>
      </c>
      <c r="G171">
        <f t="shared" si="31"/>
        <v>0.11532599999918602</v>
      </c>
      <c r="I171">
        <f>+G171</f>
        <v>0.11532599999918602</v>
      </c>
      <c r="O171">
        <f t="shared" ca="1" si="29"/>
        <v>9.6342186335755253E-2</v>
      </c>
      <c r="Q171" s="2">
        <f t="shared" si="30"/>
        <v>42058.03</v>
      </c>
    </row>
    <row r="172" spans="1:21" x14ac:dyDescent="0.2">
      <c r="A172" s="56" t="s">
        <v>0</v>
      </c>
      <c r="B172" s="57" t="s">
        <v>38</v>
      </c>
      <c r="C172" s="58">
        <v>57865.417999999998</v>
      </c>
      <c r="D172" s="59">
        <v>2E-3</v>
      </c>
      <c r="E172">
        <f>+(C172-C$7)/C$8</f>
        <v>13095.077206717844</v>
      </c>
      <c r="F172">
        <f t="shared" si="27"/>
        <v>13095</v>
      </c>
      <c r="G172">
        <f t="shared" si="31"/>
        <v>9.0369999998074491E-2</v>
      </c>
      <c r="I172">
        <f>+G172</f>
        <v>9.0369999998074491E-2</v>
      </c>
      <c r="O172">
        <f ca="1">+C$11+C$12*$F172</f>
        <v>0.10141557809940646</v>
      </c>
      <c r="Q172" s="2">
        <f>+C172-15018.5</f>
        <v>42846.917999999998</v>
      </c>
    </row>
    <row r="173" spans="1:21" x14ac:dyDescent="0.2">
      <c r="A173" s="60" t="s">
        <v>499</v>
      </c>
      <c r="B173" s="61" t="s">
        <v>38</v>
      </c>
      <c r="C173" s="62">
        <v>58581.774299999997</v>
      </c>
      <c r="D173" s="62">
        <v>5.9999999999999995E-4</v>
      </c>
      <c r="E173">
        <f>+(C173-C$7)/C$8</f>
        <v>13707.089143558185</v>
      </c>
      <c r="F173">
        <f t="shared" si="27"/>
        <v>13707</v>
      </c>
      <c r="G173">
        <f t="shared" si="31"/>
        <v>0.10434199999872362</v>
      </c>
      <c r="K173">
        <f>+G173</f>
        <v>0.10434199999872362</v>
      </c>
      <c r="O173">
        <f ca="1">+C$11+C$12*$F173</f>
        <v>0.10602227803910161</v>
      </c>
      <c r="Q173" s="2">
        <f>+C173-15018.5</f>
        <v>43563.274299999997</v>
      </c>
    </row>
    <row r="174" spans="1:21" x14ac:dyDescent="0.2">
      <c r="A174" s="63" t="s">
        <v>500</v>
      </c>
      <c r="B174" s="64" t="s">
        <v>38</v>
      </c>
      <c r="C174" s="65">
        <v>58972.7166</v>
      </c>
      <c r="D174" s="65">
        <v>1.1000000000000001E-3</v>
      </c>
      <c r="E174">
        <f>+(C174-C$7)/C$8</f>
        <v>14041.086840257189</v>
      </c>
      <c r="F174">
        <f t="shared" si="27"/>
        <v>14041</v>
      </c>
      <c r="G174">
        <f t="shared" si="31"/>
        <v>0.10164599999552593</v>
      </c>
      <c r="K174">
        <f>+G174</f>
        <v>0.10164599999552593</v>
      </c>
      <c r="O174">
        <f ca="1">+C$11+C$12*$F174</f>
        <v>0.10853639205847773</v>
      </c>
      <c r="Q174" s="2">
        <f>+C174-15018.5</f>
        <v>43954.2166</v>
      </c>
    </row>
    <row r="175" spans="1:21" x14ac:dyDescent="0.2">
      <c r="A175" s="66" t="s">
        <v>501</v>
      </c>
      <c r="B175" s="67" t="s">
        <v>43</v>
      </c>
      <c r="C175" s="69">
        <v>59678.538999999997</v>
      </c>
      <c r="D175" s="70">
        <v>2E-3</v>
      </c>
      <c r="E175">
        <f>+(C175-C$7)/C$8</f>
        <v>14644.099243567242</v>
      </c>
      <c r="F175">
        <f t="shared" ref="F175" si="32">ROUND(2*E175,0)/2</f>
        <v>14644</v>
      </c>
      <c r="G175">
        <f t="shared" si="31"/>
        <v>0.11616399999911664</v>
      </c>
      <c r="K175">
        <f>+G175</f>
        <v>0.11616399999911664</v>
      </c>
      <c r="O175">
        <f ca="1">+C$11+C$12*$F175</f>
        <v>0.11307534641082442</v>
      </c>
      <c r="Q175" s="2">
        <f>+C175-15018.5</f>
        <v>44660.038999999997</v>
      </c>
    </row>
    <row r="176" spans="1:21" x14ac:dyDescent="0.2">
      <c r="C176" s="10"/>
      <c r="D176" s="10"/>
      <c r="Q176" s="2"/>
    </row>
    <row r="177" spans="3:17" x14ac:dyDescent="0.2">
      <c r="C177" s="10"/>
      <c r="D177" s="10"/>
      <c r="Q177" s="2"/>
    </row>
    <row r="178" spans="3:17" x14ac:dyDescent="0.2">
      <c r="C178" s="10"/>
      <c r="D178" s="10"/>
      <c r="Q178" s="2"/>
    </row>
    <row r="179" spans="3:17" x14ac:dyDescent="0.2">
      <c r="C179" s="10"/>
      <c r="D179" s="10"/>
      <c r="Q179" s="2"/>
    </row>
    <row r="180" spans="3:17" x14ac:dyDescent="0.2">
      <c r="C180" s="10"/>
      <c r="D180" s="10"/>
      <c r="Q180" s="2"/>
    </row>
    <row r="181" spans="3:17" x14ac:dyDescent="0.2">
      <c r="C181" s="10"/>
      <c r="D181" s="10"/>
      <c r="Q181" s="2"/>
    </row>
    <row r="182" spans="3:17" x14ac:dyDescent="0.2">
      <c r="C182" s="10"/>
      <c r="D182" s="10"/>
      <c r="Q182" s="2"/>
    </row>
    <row r="183" spans="3:17" x14ac:dyDescent="0.2">
      <c r="C183" s="10"/>
      <c r="D183" s="10"/>
      <c r="Q183" s="2"/>
    </row>
    <row r="184" spans="3:17" x14ac:dyDescent="0.2">
      <c r="C184" s="10"/>
      <c r="D184" s="10"/>
      <c r="Q184" s="2"/>
    </row>
    <row r="185" spans="3:17" x14ac:dyDescent="0.2">
      <c r="C185" s="10"/>
      <c r="D185" s="10"/>
      <c r="Q185" s="2"/>
    </row>
    <row r="186" spans="3:17" x14ac:dyDescent="0.2">
      <c r="C186" s="10"/>
      <c r="D186" s="10"/>
      <c r="Q186" s="2"/>
    </row>
    <row r="187" spans="3:17" x14ac:dyDescent="0.2">
      <c r="C187" s="10"/>
      <c r="D187" s="10"/>
      <c r="Q187" s="2"/>
    </row>
    <row r="188" spans="3:17" x14ac:dyDescent="0.2">
      <c r="C188" s="10"/>
      <c r="D188" s="10"/>
      <c r="Q188" s="2"/>
    </row>
    <row r="189" spans="3:17" x14ac:dyDescent="0.2">
      <c r="C189" s="10"/>
      <c r="D189" s="10"/>
      <c r="Q189" s="2"/>
    </row>
    <row r="190" spans="3:17" x14ac:dyDescent="0.2">
      <c r="C190" s="10"/>
      <c r="D190" s="10"/>
      <c r="Q190" s="2"/>
    </row>
    <row r="191" spans="3:17" x14ac:dyDescent="0.2">
      <c r="C191" s="10"/>
      <c r="D191" s="10"/>
      <c r="Q191" s="2"/>
    </row>
    <row r="192" spans="3:17" x14ac:dyDescent="0.2">
      <c r="C192" s="10"/>
      <c r="D192" s="10"/>
      <c r="Q192" s="2"/>
    </row>
    <row r="193" spans="3:17" x14ac:dyDescent="0.2">
      <c r="C193" s="10"/>
      <c r="D193" s="10"/>
      <c r="Q193" s="2"/>
    </row>
    <row r="194" spans="3:17" x14ac:dyDescent="0.2">
      <c r="C194" s="10"/>
      <c r="D194" s="10"/>
      <c r="Q194" s="2"/>
    </row>
    <row r="195" spans="3:17" x14ac:dyDescent="0.2">
      <c r="C195" s="10"/>
      <c r="D195" s="10"/>
      <c r="Q195" s="2"/>
    </row>
    <row r="196" spans="3:17" x14ac:dyDescent="0.2">
      <c r="C196" s="10"/>
      <c r="D196" s="10"/>
      <c r="Q196" s="2"/>
    </row>
    <row r="197" spans="3:17" x14ac:dyDescent="0.2">
      <c r="C197" s="10"/>
      <c r="D197" s="10"/>
      <c r="Q197" s="2"/>
    </row>
    <row r="198" spans="3:17" x14ac:dyDescent="0.2">
      <c r="C198" s="10"/>
      <c r="D198" s="10"/>
      <c r="Q198" s="2"/>
    </row>
    <row r="199" spans="3:17" x14ac:dyDescent="0.2">
      <c r="C199" s="10"/>
      <c r="D199" s="10"/>
      <c r="Q199" s="2"/>
    </row>
    <row r="200" spans="3:17" x14ac:dyDescent="0.2">
      <c r="C200" s="10"/>
      <c r="D200" s="10"/>
      <c r="Q200" s="2"/>
    </row>
    <row r="201" spans="3:17" x14ac:dyDescent="0.2">
      <c r="C201" s="10"/>
      <c r="D201" s="10"/>
      <c r="Q201" s="2"/>
    </row>
    <row r="202" spans="3:17" x14ac:dyDescent="0.2">
      <c r="C202" s="10"/>
      <c r="D202" s="10"/>
      <c r="Q202" s="2"/>
    </row>
    <row r="203" spans="3:17" x14ac:dyDescent="0.2">
      <c r="C203" s="10"/>
      <c r="D203" s="10"/>
      <c r="Q203" s="2"/>
    </row>
    <row r="204" spans="3:17" x14ac:dyDescent="0.2">
      <c r="C204" s="10"/>
      <c r="D204" s="10"/>
      <c r="Q204" s="2"/>
    </row>
    <row r="205" spans="3:17" x14ac:dyDescent="0.2">
      <c r="C205" s="10"/>
      <c r="D205" s="10"/>
      <c r="Q205" s="2"/>
    </row>
    <row r="206" spans="3:17" x14ac:dyDescent="0.2">
      <c r="C206" s="10"/>
      <c r="D206" s="10"/>
      <c r="Q206" s="2"/>
    </row>
    <row r="207" spans="3:17" x14ac:dyDescent="0.2">
      <c r="C207" s="10"/>
      <c r="D207" s="10"/>
      <c r="Q207" s="2"/>
    </row>
    <row r="208" spans="3:17" x14ac:dyDescent="0.2">
      <c r="C208" s="10"/>
      <c r="D208" s="10"/>
      <c r="Q208" s="2"/>
    </row>
    <row r="209" spans="3:17" x14ac:dyDescent="0.2">
      <c r="C209" s="10"/>
      <c r="D209" s="10"/>
      <c r="Q209" s="2"/>
    </row>
    <row r="210" spans="3:17" x14ac:dyDescent="0.2">
      <c r="C210" s="10"/>
      <c r="D210" s="10"/>
      <c r="Q210" s="2"/>
    </row>
    <row r="211" spans="3:17" x14ac:dyDescent="0.2">
      <c r="C211" s="10"/>
      <c r="D211" s="10"/>
      <c r="Q211" s="2"/>
    </row>
    <row r="212" spans="3:17" x14ac:dyDescent="0.2">
      <c r="C212" s="10"/>
      <c r="D212" s="10"/>
      <c r="Q212" s="2"/>
    </row>
    <row r="213" spans="3:17" x14ac:dyDescent="0.2">
      <c r="C213" s="10"/>
      <c r="D213" s="10"/>
      <c r="Q213" s="2"/>
    </row>
    <row r="214" spans="3:17" x14ac:dyDescent="0.2">
      <c r="C214" s="10"/>
      <c r="D214" s="10"/>
      <c r="Q214" s="2"/>
    </row>
    <row r="215" spans="3:17" x14ac:dyDescent="0.2">
      <c r="C215" s="10"/>
      <c r="D215" s="10"/>
      <c r="Q215" s="2"/>
    </row>
    <row r="216" spans="3:17" x14ac:dyDescent="0.2">
      <c r="C216" s="10"/>
      <c r="D216" s="10"/>
      <c r="Q216" s="2"/>
    </row>
    <row r="217" spans="3:17" x14ac:dyDescent="0.2">
      <c r="C217" s="10"/>
      <c r="D217" s="10"/>
      <c r="Q217" s="2"/>
    </row>
    <row r="218" spans="3:17" x14ac:dyDescent="0.2">
      <c r="C218" s="10"/>
      <c r="D218" s="10"/>
      <c r="Q218" s="2"/>
    </row>
    <row r="219" spans="3:17" x14ac:dyDescent="0.2">
      <c r="C219" s="10"/>
      <c r="D219" s="10"/>
      <c r="Q219" s="2"/>
    </row>
    <row r="220" spans="3:17" x14ac:dyDescent="0.2">
      <c r="C220" s="10"/>
      <c r="D220" s="10"/>
      <c r="Q220" s="2"/>
    </row>
    <row r="221" spans="3:17" x14ac:dyDescent="0.2">
      <c r="C221" s="10"/>
      <c r="D221" s="10"/>
      <c r="Q221" s="2"/>
    </row>
    <row r="222" spans="3:17" x14ac:dyDescent="0.2">
      <c r="C222" s="10"/>
      <c r="D222" s="10"/>
      <c r="Q222" s="2"/>
    </row>
    <row r="223" spans="3:17" x14ac:dyDescent="0.2">
      <c r="C223" s="10"/>
      <c r="D223" s="10"/>
      <c r="Q223" s="2"/>
    </row>
    <row r="224" spans="3:17" x14ac:dyDescent="0.2">
      <c r="C224" s="10"/>
      <c r="D224" s="10"/>
      <c r="Q224" s="2"/>
    </row>
    <row r="225" spans="3:17" x14ac:dyDescent="0.2">
      <c r="C225" s="10"/>
      <c r="D225" s="10"/>
      <c r="Q225" s="2"/>
    </row>
    <row r="226" spans="3:17" x14ac:dyDescent="0.2">
      <c r="C226" s="10"/>
      <c r="D226" s="10"/>
      <c r="Q226" s="2"/>
    </row>
    <row r="227" spans="3:17" x14ac:dyDescent="0.2">
      <c r="C227" s="10"/>
      <c r="D227" s="10"/>
      <c r="Q227" s="2"/>
    </row>
    <row r="228" spans="3:17" x14ac:dyDescent="0.2">
      <c r="C228" s="10"/>
      <c r="D228" s="10"/>
      <c r="Q228" s="2"/>
    </row>
    <row r="229" spans="3:17" x14ac:dyDescent="0.2">
      <c r="C229" s="10"/>
      <c r="D229" s="10"/>
      <c r="Q229" s="2"/>
    </row>
    <row r="230" spans="3:17" x14ac:dyDescent="0.2">
      <c r="C230" s="10"/>
      <c r="D230" s="10"/>
      <c r="Q230" s="2"/>
    </row>
    <row r="231" spans="3:17" x14ac:dyDescent="0.2">
      <c r="C231" s="10"/>
      <c r="D231" s="10"/>
      <c r="Q231" s="2"/>
    </row>
    <row r="232" spans="3:17" x14ac:dyDescent="0.2">
      <c r="C232" s="10"/>
      <c r="D232" s="10"/>
      <c r="Q232" s="2"/>
    </row>
    <row r="233" spans="3:17" x14ac:dyDescent="0.2">
      <c r="C233" s="10"/>
      <c r="D233" s="10"/>
      <c r="Q233" s="2"/>
    </row>
    <row r="234" spans="3:17" x14ac:dyDescent="0.2">
      <c r="C234" s="10"/>
      <c r="D234" s="10"/>
      <c r="Q234" s="2"/>
    </row>
    <row r="235" spans="3:17" x14ac:dyDescent="0.2">
      <c r="C235" s="10"/>
      <c r="D235" s="10"/>
      <c r="Q235" s="2"/>
    </row>
    <row r="236" spans="3:17" x14ac:dyDescent="0.2">
      <c r="C236" s="10"/>
      <c r="D236" s="10"/>
      <c r="Q236" s="2"/>
    </row>
    <row r="237" spans="3:17" x14ac:dyDescent="0.2">
      <c r="C237" s="10"/>
      <c r="D237" s="10"/>
      <c r="Q237" s="2"/>
    </row>
    <row r="238" spans="3:17" x14ac:dyDescent="0.2">
      <c r="C238" s="10"/>
      <c r="D238" s="10"/>
      <c r="Q238" s="2"/>
    </row>
    <row r="239" spans="3:17" x14ac:dyDescent="0.2">
      <c r="C239" s="10"/>
      <c r="D239" s="10"/>
      <c r="Q239" s="2"/>
    </row>
    <row r="240" spans="3:17" x14ac:dyDescent="0.2">
      <c r="C240" s="10"/>
      <c r="D240" s="10"/>
      <c r="Q240" s="2"/>
    </row>
    <row r="241" spans="3:17" x14ac:dyDescent="0.2">
      <c r="C241" s="10"/>
      <c r="D241" s="10"/>
      <c r="Q241" s="2"/>
    </row>
    <row r="242" spans="3:17" x14ac:dyDescent="0.2">
      <c r="C242" s="10"/>
      <c r="D242" s="10"/>
      <c r="Q242" s="2"/>
    </row>
    <row r="243" spans="3:17" x14ac:dyDescent="0.2">
      <c r="C243" s="10"/>
      <c r="D243" s="10"/>
      <c r="Q243" s="2"/>
    </row>
    <row r="244" spans="3:17" x14ac:dyDescent="0.2">
      <c r="C244" s="10"/>
      <c r="D244" s="10"/>
      <c r="Q244" s="2"/>
    </row>
    <row r="245" spans="3:17" x14ac:dyDescent="0.2">
      <c r="C245" s="10"/>
      <c r="D245" s="10"/>
      <c r="Q245" s="2"/>
    </row>
    <row r="246" spans="3:17" x14ac:dyDescent="0.2">
      <c r="C246" s="10"/>
      <c r="D246" s="10"/>
      <c r="Q246" s="2"/>
    </row>
    <row r="247" spans="3:17" x14ac:dyDescent="0.2">
      <c r="C247" s="10"/>
      <c r="D247" s="10"/>
      <c r="Q247" s="2"/>
    </row>
    <row r="248" spans="3:17" x14ac:dyDescent="0.2">
      <c r="C248" s="10"/>
      <c r="D248" s="10"/>
      <c r="Q248" s="2"/>
    </row>
    <row r="249" spans="3:17" x14ac:dyDescent="0.2">
      <c r="C249" s="10"/>
      <c r="D249" s="10"/>
      <c r="Q249" s="2"/>
    </row>
    <row r="250" spans="3:17" x14ac:dyDescent="0.2">
      <c r="C250" s="10"/>
      <c r="D250" s="10"/>
      <c r="Q250" s="2"/>
    </row>
    <row r="251" spans="3:17" x14ac:dyDescent="0.2">
      <c r="C251" s="10"/>
      <c r="D251" s="10"/>
      <c r="Q251" s="2"/>
    </row>
    <row r="252" spans="3:17" x14ac:dyDescent="0.2">
      <c r="C252" s="10"/>
      <c r="D252" s="10"/>
      <c r="Q252" s="2"/>
    </row>
    <row r="253" spans="3:17" x14ac:dyDescent="0.2">
      <c r="C253" s="10"/>
      <c r="D253" s="10"/>
    </row>
    <row r="254" spans="3:17" x14ac:dyDescent="0.2">
      <c r="C254" s="10"/>
      <c r="D254" s="10"/>
    </row>
    <row r="255" spans="3:17" x14ac:dyDescent="0.2">
      <c r="C255" s="10"/>
      <c r="D255" s="10"/>
    </row>
    <row r="256" spans="3:17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173:D174" name="Range1"/>
  </protectedRanges>
  <phoneticPr fontId="8" type="noConversion"/>
  <hyperlinks>
    <hyperlink ref="H140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8"/>
  <sheetViews>
    <sheetView topLeftCell="A110" workbookViewId="0">
      <selection activeCell="A14" sqref="A14:D15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47</v>
      </c>
      <c r="I1" s="39" t="s">
        <v>48</v>
      </c>
      <c r="J1" s="40" t="s">
        <v>49</v>
      </c>
    </row>
    <row r="2" spans="1:16" x14ac:dyDescent="0.2">
      <c r="I2" s="41" t="s">
        <v>50</v>
      </c>
      <c r="J2" s="42" t="s">
        <v>39</v>
      </c>
    </row>
    <row r="3" spans="1:16" x14ac:dyDescent="0.2">
      <c r="A3" s="43" t="s">
        <v>51</v>
      </c>
      <c r="I3" s="41" t="s">
        <v>52</v>
      </c>
      <c r="J3" s="42" t="s">
        <v>53</v>
      </c>
    </row>
    <row r="4" spans="1:16" x14ac:dyDescent="0.2">
      <c r="I4" s="41" t="s">
        <v>54</v>
      </c>
      <c r="J4" s="42" t="s">
        <v>53</v>
      </c>
    </row>
    <row r="5" spans="1:16" ht="13.5" thickBot="1" x14ac:dyDescent="0.25">
      <c r="I5" s="44" t="s">
        <v>55</v>
      </c>
      <c r="J5" s="45" t="s">
        <v>56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1272 </v>
      </c>
      <c r="B11" s="3" t="str">
        <f t="shared" ref="B11:B42" si="1">IF(H11=INT(H11),"I","II")</f>
        <v>I</v>
      </c>
      <c r="C11" s="10">
        <f t="shared" ref="C11:C42" si="2">1*G11</f>
        <v>42537.708700000003</v>
      </c>
      <c r="D11" s="12" t="str">
        <f t="shared" ref="D11:D42" si="3">VLOOKUP(F11,I$1:J$5,2,FALSE)</f>
        <v>vis</v>
      </c>
      <c r="E11" s="46">
        <f>VLOOKUP(C11,Active!C$21:E$973,3,FALSE)</f>
        <v>0</v>
      </c>
      <c r="F11" s="3" t="s">
        <v>55</v>
      </c>
      <c r="G11" s="12" t="str">
        <f t="shared" ref="G11:G42" si="4">MID(I11,3,LEN(I11)-3)</f>
        <v>42537.7087</v>
      </c>
      <c r="H11" s="10">
        <f t="shared" ref="H11:H42" si="5">1*K11</f>
        <v>0</v>
      </c>
      <c r="I11" s="47" t="s">
        <v>474</v>
      </c>
      <c r="J11" s="48" t="s">
        <v>475</v>
      </c>
      <c r="K11" s="47">
        <v>0</v>
      </c>
      <c r="L11" s="47" t="s">
        <v>476</v>
      </c>
      <c r="M11" s="48" t="s">
        <v>477</v>
      </c>
      <c r="N11" s="48" t="s">
        <v>478</v>
      </c>
      <c r="O11" s="49" t="s">
        <v>479</v>
      </c>
      <c r="P11" s="50" t="s">
        <v>480</v>
      </c>
    </row>
    <row r="12" spans="1:16" ht="12.75" customHeight="1" thickBot="1" x14ac:dyDescent="0.25">
      <c r="A12" s="10" t="str">
        <f t="shared" si="0"/>
        <v>IBVS 2186 </v>
      </c>
      <c r="B12" s="3" t="str">
        <f t="shared" si="1"/>
        <v>I</v>
      </c>
      <c r="C12" s="10">
        <f t="shared" si="2"/>
        <v>44247.8151</v>
      </c>
      <c r="D12" s="12" t="str">
        <f t="shared" si="3"/>
        <v>vis</v>
      </c>
      <c r="E12" s="46">
        <f>VLOOKUP(C12,Active!C$21:E$973,3,FALSE)</f>
        <v>1461.0125297523925</v>
      </c>
      <c r="F12" s="3" t="s">
        <v>55</v>
      </c>
      <c r="G12" s="12" t="str">
        <f t="shared" si="4"/>
        <v>44247.8151</v>
      </c>
      <c r="H12" s="10">
        <f t="shared" si="5"/>
        <v>1461</v>
      </c>
      <c r="I12" s="47" t="s">
        <v>481</v>
      </c>
      <c r="J12" s="48" t="s">
        <v>482</v>
      </c>
      <c r="K12" s="47">
        <v>1461</v>
      </c>
      <c r="L12" s="47" t="s">
        <v>483</v>
      </c>
      <c r="M12" s="48" t="s">
        <v>477</v>
      </c>
      <c r="N12" s="48" t="s">
        <v>478</v>
      </c>
      <c r="O12" s="49" t="s">
        <v>484</v>
      </c>
      <c r="P12" s="50" t="s">
        <v>485</v>
      </c>
    </row>
    <row r="13" spans="1:16" ht="12.75" customHeight="1" thickBot="1" x14ac:dyDescent="0.25">
      <c r="A13" s="10" t="str">
        <f t="shared" si="0"/>
        <v>IBVS 6114 </v>
      </c>
      <c r="B13" s="3" t="str">
        <f t="shared" si="1"/>
        <v>II</v>
      </c>
      <c r="C13" s="10">
        <f t="shared" si="2"/>
        <v>56729.450040000003</v>
      </c>
      <c r="D13" s="12" t="str">
        <f t="shared" si="3"/>
        <v>vis</v>
      </c>
      <c r="E13" s="46">
        <f>VLOOKUP(C13,Active!C$21:E$973,3,FALSE)</f>
        <v>12124.574188334158</v>
      </c>
      <c r="F13" s="3" t="s">
        <v>55</v>
      </c>
      <c r="G13" s="12" t="str">
        <f t="shared" si="4"/>
        <v>56729.45004</v>
      </c>
      <c r="H13" s="10">
        <f t="shared" si="5"/>
        <v>12124.5</v>
      </c>
      <c r="I13" s="47" t="s">
        <v>493</v>
      </c>
      <c r="J13" s="48" t="s">
        <v>494</v>
      </c>
      <c r="K13" s="47">
        <v>12124.5</v>
      </c>
      <c r="L13" s="47" t="s">
        <v>495</v>
      </c>
      <c r="M13" s="48" t="s">
        <v>489</v>
      </c>
      <c r="N13" s="48" t="s">
        <v>48</v>
      </c>
      <c r="O13" s="49" t="s">
        <v>496</v>
      </c>
      <c r="P13" s="50" t="s">
        <v>497</v>
      </c>
    </row>
    <row r="14" spans="1:16" ht="12.75" customHeight="1" thickBot="1" x14ac:dyDescent="0.25">
      <c r="A14" s="10" t="str">
        <f t="shared" si="0"/>
        <v> VB 8.81 </v>
      </c>
      <c r="B14" s="3" t="str">
        <f t="shared" si="1"/>
        <v>II</v>
      </c>
      <c r="C14" s="10">
        <f t="shared" si="2"/>
        <v>14995.925999999999</v>
      </c>
      <c r="D14" s="12" t="str">
        <f t="shared" si="3"/>
        <v>vis</v>
      </c>
      <c r="E14" s="46">
        <f>VLOOKUP(C14,Active!C$21:E$973,3,FALSE)</f>
        <v>-23530.050303547054</v>
      </c>
      <c r="F14" s="3" t="s">
        <v>55</v>
      </c>
      <c r="G14" s="12" t="str">
        <f t="shared" si="4"/>
        <v>14995.926</v>
      </c>
      <c r="H14" s="10">
        <f t="shared" si="5"/>
        <v>-23530.5</v>
      </c>
      <c r="I14" s="47" t="s">
        <v>57</v>
      </c>
      <c r="J14" s="48" t="s">
        <v>58</v>
      </c>
      <c r="K14" s="47">
        <v>-23530.5</v>
      </c>
      <c r="L14" s="47" t="s">
        <v>59</v>
      </c>
      <c r="M14" s="48" t="s">
        <v>60</v>
      </c>
      <c r="N14" s="48"/>
      <c r="O14" s="49" t="s">
        <v>61</v>
      </c>
      <c r="P14" s="49" t="s">
        <v>62</v>
      </c>
    </row>
    <row r="15" spans="1:16" ht="12.75" customHeight="1" thickBot="1" x14ac:dyDescent="0.25">
      <c r="A15" s="10" t="str">
        <f t="shared" si="0"/>
        <v> VB 8.81 </v>
      </c>
      <c r="B15" s="3" t="str">
        <f t="shared" si="1"/>
        <v>II</v>
      </c>
      <c r="C15" s="10">
        <f t="shared" si="2"/>
        <v>15117.665000000001</v>
      </c>
      <c r="D15" s="12" t="str">
        <f t="shared" si="3"/>
        <v>vis</v>
      </c>
      <c r="E15" s="46">
        <f>VLOOKUP(C15,Active!C$21:E$973,3,FALSE)</f>
        <v>-23426.043790057876</v>
      </c>
      <c r="F15" s="3" t="s">
        <v>55</v>
      </c>
      <c r="G15" s="12" t="str">
        <f t="shared" si="4"/>
        <v>15117.665</v>
      </c>
      <c r="H15" s="10">
        <f t="shared" si="5"/>
        <v>-23426.5</v>
      </c>
      <c r="I15" s="47" t="s">
        <v>63</v>
      </c>
      <c r="J15" s="48" t="s">
        <v>64</v>
      </c>
      <c r="K15" s="47">
        <v>-23426.5</v>
      </c>
      <c r="L15" s="47" t="s">
        <v>65</v>
      </c>
      <c r="M15" s="48" t="s">
        <v>60</v>
      </c>
      <c r="N15" s="48"/>
      <c r="O15" s="49" t="s">
        <v>61</v>
      </c>
      <c r="P15" s="49" t="s">
        <v>62</v>
      </c>
    </row>
    <row r="16" spans="1:16" ht="12.75" customHeight="1" thickBot="1" x14ac:dyDescent="0.25">
      <c r="A16" s="10" t="str">
        <f t="shared" si="0"/>
        <v> VB 8.81 </v>
      </c>
      <c r="B16" s="3" t="str">
        <f t="shared" si="1"/>
        <v>II</v>
      </c>
      <c r="C16" s="10">
        <f t="shared" si="2"/>
        <v>15542.583000000001</v>
      </c>
      <c r="D16" s="12" t="str">
        <f t="shared" si="3"/>
        <v>vis</v>
      </c>
      <c r="E16" s="46">
        <f>VLOOKUP(C16,Active!C$21:E$973,3,FALSE)</f>
        <v>-23063.019289291537</v>
      </c>
      <c r="F16" s="3" t="s">
        <v>55</v>
      </c>
      <c r="G16" s="12" t="str">
        <f t="shared" si="4"/>
        <v>15542.583</v>
      </c>
      <c r="H16" s="10">
        <f t="shared" si="5"/>
        <v>-23063.5</v>
      </c>
      <c r="I16" s="47" t="s">
        <v>66</v>
      </c>
      <c r="J16" s="48" t="s">
        <v>67</v>
      </c>
      <c r="K16" s="47">
        <v>-23063.5</v>
      </c>
      <c r="L16" s="47" t="s">
        <v>68</v>
      </c>
      <c r="M16" s="48" t="s">
        <v>60</v>
      </c>
      <c r="N16" s="48"/>
      <c r="O16" s="49" t="s">
        <v>61</v>
      </c>
      <c r="P16" s="49" t="s">
        <v>62</v>
      </c>
    </row>
    <row r="17" spans="1:16" ht="12.75" customHeight="1" thickBot="1" x14ac:dyDescent="0.25">
      <c r="A17" s="10" t="str">
        <f t="shared" si="0"/>
        <v> VB 8.81 </v>
      </c>
      <c r="B17" s="3" t="str">
        <f t="shared" si="1"/>
        <v>II</v>
      </c>
      <c r="C17" s="10">
        <f t="shared" si="2"/>
        <v>16093.824000000001</v>
      </c>
      <c r="D17" s="12" t="str">
        <f t="shared" si="3"/>
        <v>vis</v>
      </c>
      <c r="E17" s="46">
        <f>VLOOKUP(C17,Active!C$21:E$973,3,FALSE)</f>
        <v>-22592.071979864915</v>
      </c>
      <c r="F17" s="3" t="s">
        <v>55</v>
      </c>
      <c r="G17" s="12" t="str">
        <f t="shared" si="4"/>
        <v>16093.824</v>
      </c>
      <c r="H17" s="10">
        <f t="shared" si="5"/>
        <v>-22592.5</v>
      </c>
      <c r="I17" s="47" t="s">
        <v>69</v>
      </c>
      <c r="J17" s="48" t="s">
        <v>70</v>
      </c>
      <c r="K17" s="47">
        <v>-22592.5</v>
      </c>
      <c r="L17" s="47" t="s">
        <v>71</v>
      </c>
      <c r="M17" s="48" t="s">
        <v>60</v>
      </c>
      <c r="N17" s="48"/>
      <c r="O17" s="49" t="s">
        <v>61</v>
      </c>
      <c r="P17" s="49" t="s">
        <v>62</v>
      </c>
    </row>
    <row r="18" spans="1:16" ht="12.75" customHeight="1" thickBot="1" x14ac:dyDescent="0.25">
      <c r="A18" s="10" t="str">
        <f t="shared" si="0"/>
        <v> VB 8.81 </v>
      </c>
      <c r="B18" s="3" t="str">
        <f t="shared" si="1"/>
        <v>I</v>
      </c>
      <c r="C18" s="10">
        <f t="shared" si="2"/>
        <v>16116.868</v>
      </c>
      <c r="D18" s="12" t="str">
        <f t="shared" si="3"/>
        <v>vis</v>
      </c>
      <c r="E18" s="46">
        <f>VLOOKUP(C18,Active!C$21:E$973,3,FALSE)</f>
        <v>-22572.38456583289</v>
      </c>
      <c r="F18" s="3" t="s">
        <v>55</v>
      </c>
      <c r="G18" s="12" t="str">
        <f t="shared" si="4"/>
        <v>16116.868</v>
      </c>
      <c r="H18" s="10">
        <f t="shared" si="5"/>
        <v>-22573</v>
      </c>
      <c r="I18" s="47" t="s">
        <v>72</v>
      </c>
      <c r="J18" s="48" t="s">
        <v>73</v>
      </c>
      <c r="K18" s="47">
        <v>-22573</v>
      </c>
      <c r="L18" s="47" t="s">
        <v>74</v>
      </c>
      <c r="M18" s="48" t="s">
        <v>60</v>
      </c>
      <c r="N18" s="48"/>
      <c r="O18" s="49" t="s">
        <v>61</v>
      </c>
      <c r="P18" s="49" t="s">
        <v>62</v>
      </c>
    </row>
    <row r="19" spans="1:16" ht="12.75" customHeight="1" thickBot="1" x14ac:dyDescent="0.25">
      <c r="A19" s="10" t="str">
        <f t="shared" si="0"/>
        <v> VB 8.81 </v>
      </c>
      <c r="B19" s="3" t="str">
        <f t="shared" si="1"/>
        <v>II</v>
      </c>
      <c r="C19" s="10">
        <f t="shared" si="2"/>
        <v>16175.724</v>
      </c>
      <c r="D19" s="12" t="str">
        <f t="shared" si="3"/>
        <v>vis</v>
      </c>
      <c r="E19" s="46">
        <f>VLOOKUP(C19,Active!C$21:E$973,3,FALSE)</f>
        <v>-22522.101522946723</v>
      </c>
      <c r="F19" s="3" t="s">
        <v>55</v>
      </c>
      <c r="G19" s="12" t="str">
        <f t="shared" si="4"/>
        <v>16175.724</v>
      </c>
      <c r="H19" s="10">
        <f t="shared" si="5"/>
        <v>-22522.5</v>
      </c>
      <c r="I19" s="47" t="s">
        <v>75</v>
      </c>
      <c r="J19" s="48" t="s">
        <v>76</v>
      </c>
      <c r="K19" s="47">
        <v>-22522.5</v>
      </c>
      <c r="L19" s="47" t="s">
        <v>77</v>
      </c>
      <c r="M19" s="48" t="s">
        <v>60</v>
      </c>
      <c r="N19" s="48"/>
      <c r="O19" s="49" t="s">
        <v>61</v>
      </c>
      <c r="P19" s="49" t="s">
        <v>62</v>
      </c>
    </row>
    <row r="20" spans="1:16" ht="12.75" customHeight="1" thickBot="1" x14ac:dyDescent="0.25">
      <c r="A20" s="10" t="str">
        <f t="shared" si="0"/>
        <v> VB 8.81 </v>
      </c>
      <c r="B20" s="3" t="str">
        <f t="shared" si="1"/>
        <v>II</v>
      </c>
      <c r="C20" s="10">
        <f t="shared" si="2"/>
        <v>16573.704000000002</v>
      </c>
      <c r="D20" s="12" t="str">
        <f t="shared" si="3"/>
        <v>vis</v>
      </c>
      <c r="E20" s="46">
        <f>VLOOKUP(C20,Active!C$21:E$973,3,FALSE)</f>
        <v>-22182.091236691518</v>
      </c>
      <c r="F20" s="3" t="s">
        <v>55</v>
      </c>
      <c r="G20" s="12" t="str">
        <f t="shared" si="4"/>
        <v>16573.704</v>
      </c>
      <c r="H20" s="10">
        <f t="shared" si="5"/>
        <v>-22182.5</v>
      </c>
      <c r="I20" s="47" t="s">
        <v>78</v>
      </c>
      <c r="J20" s="48" t="s">
        <v>79</v>
      </c>
      <c r="K20" s="47">
        <v>-22182.5</v>
      </c>
      <c r="L20" s="47" t="s">
        <v>80</v>
      </c>
      <c r="M20" s="48" t="s">
        <v>60</v>
      </c>
      <c r="N20" s="48"/>
      <c r="O20" s="49" t="s">
        <v>61</v>
      </c>
      <c r="P20" s="49" t="s">
        <v>62</v>
      </c>
    </row>
    <row r="21" spans="1:16" ht="12.75" customHeight="1" thickBot="1" x14ac:dyDescent="0.25">
      <c r="A21" s="10" t="str">
        <f t="shared" si="0"/>
        <v> VB 8.81 </v>
      </c>
      <c r="B21" s="3" t="str">
        <f t="shared" si="1"/>
        <v>I</v>
      </c>
      <c r="C21" s="10">
        <f t="shared" si="2"/>
        <v>16811.937999999998</v>
      </c>
      <c r="D21" s="12" t="str">
        <f t="shared" si="3"/>
        <v>vis</v>
      </c>
      <c r="E21" s="46">
        <f>VLOOKUP(C21,Active!C$21:E$973,3,FALSE)</f>
        <v>-21978.558369372255</v>
      </c>
      <c r="F21" s="3" t="s">
        <v>55</v>
      </c>
      <c r="G21" s="12" t="str">
        <f t="shared" si="4"/>
        <v>16811.938</v>
      </c>
      <c r="H21" s="10">
        <f t="shared" si="5"/>
        <v>-21979</v>
      </c>
      <c r="I21" s="47" t="s">
        <v>81</v>
      </c>
      <c r="J21" s="48" t="s">
        <v>82</v>
      </c>
      <c r="K21" s="47">
        <v>-21979</v>
      </c>
      <c r="L21" s="47" t="s">
        <v>83</v>
      </c>
      <c r="M21" s="48" t="s">
        <v>60</v>
      </c>
      <c r="N21" s="48"/>
      <c r="O21" s="49" t="s">
        <v>61</v>
      </c>
      <c r="P21" s="49" t="s">
        <v>62</v>
      </c>
    </row>
    <row r="22" spans="1:16" ht="12.75" customHeight="1" thickBot="1" x14ac:dyDescent="0.25">
      <c r="A22" s="10" t="str">
        <f t="shared" si="0"/>
        <v> VB 8.81 </v>
      </c>
      <c r="B22" s="3" t="str">
        <f t="shared" si="1"/>
        <v>II</v>
      </c>
      <c r="C22" s="10">
        <f t="shared" si="2"/>
        <v>16902.703000000001</v>
      </c>
      <c r="D22" s="12" t="str">
        <f t="shared" si="3"/>
        <v>vis</v>
      </c>
      <c r="E22" s="46">
        <f>VLOOKUP(C22,Active!C$21:E$973,3,FALSE)</f>
        <v>-21901.014187172255</v>
      </c>
      <c r="F22" s="3" t="s">
        <v>55</v>
      </c>
      <c r="G22" s="12" t="str">
        <f t="shared" si="4"/>
        <v>16902.703</v>
      </c>
      <c r="H22" s="10">
        <f t="shared" si="5"/>
        <v>-21901.5</v>
      </c>
      <c r="I22" s="47" t="s">
        <v>84</v>
      </c>
      <c r="J22" s="48" t="s">
        <v>85</v>
      </c>
      <c r="K22" s="47">
        <v>-21901.5</v>
      </c>
      <c r="L22" s="47" t="s">
        <v>86</v>
      </c>
      <c r="M22" s="48" t="s">
        <v>60</v>
      </c>
      <c r="N22" s="48"/>
      <c r="O22" s="49" t="s">
        <v>61</v>
      </c>
      <c r="P22" s="49" t="s">
        <v>62</v>
      </c>
    </row>
    <row r="23" spans="1:16" ht="12.75" customHeight="1" thickBot="1" x14ac:dyDescent="0.25">
      <c r="A23" s="10" t="str">
        <f t="shared" si="0"/>
        <v> VB 8.81 </v>
      </c>
      <c r="B23" s="3" t="str">
        <f t="shared" si="1"/>
        <v>II</v>
      </c>
      <c r="C23" s="10">
        <f t="shared" si="2"/>
        <v>16909.72</v>
      </c>
      <c r="D23" s="12" t="str">
        <f t="shared" si="3"/>
        <v>vis</v>
      </c>
      <c r="E23" s="46">
        <f>VLOOKUP(C23,Active!C$21:E$973,3,FALSE)</f>
        <v>-21895.019282456811</v>
      </c>
      <c r="F23" s="3" t="s">
        <v>55</v>
      </c>
      <c r="G23" s="12" t="str">
        <f t="shared" si="4"/>
        <v>16909.720</v>
      </c>
      <c r="H23" s="10">
        <f t="shared" si="5"/>
        <v>-21895.5</v>
      </c>
      <c r="I23" s="47" t="s">
        <v>87</v>
      </c>
      <c r="J23" s="48" t="s">
        <v>88</v>
      </c>
      <c r="K23" s="47">
        <v>-21895.5</v>
      </c>
      <c r="L23" s="47" t="s">
        <v>68</v>
      </c>
      <c r="M23" s="48" t="s">
        <v>60</v>
      </c>
      <c r="N23" s="48"/>
      <c r="O23" s="49" t="s">
        <v>61</v>
      </c>
      <c r="P23" s="49" t="s">
        <v>62</v>
      </c>
    </row>
    <row r="24" spans="1:16" ht="12.75" customHeight="1" thickBot="1" x14ac:dyDescent="0.25">
      <c r="A24" s="10" t="str">
        <f t="shared" si="0"/>
        <v> VB 8.81 </v>
      </c>
      <c r="B24" s="3" t="str">
        <f t="shared" si="1"/>
        <v>I</v>
      </c>
      <c r="C24" s="10">
        <f t="shared" si="2"/>
        <v>16959.612000000001</v>
      </c>
      <c r="D24" s="12" t="str">
        <f t="shared" si="3"/>
        <v>vis</v>
      </c>
      <c r="E24" s="46">
        <f>VLOOKUP(C24,Active!C$21:E$973,3,FALSE)</f>
        <v>-21852.394544525647</v>
      </c>
      <c r="F24" s="3" t="s">
        <v>55</v>
      </c>
      <c r="G24" s="12" t="str">
        <f t="shared" si="4"/>
        <v>16959.612</v>
      </c>
      <c r="H24" s="10">
        <f t="shared" si="5"/>
        <v>-21853</v>
      </c>
      <c r="I24" s="47" t="s">
        <v>89</v>
      </c>
      <c r="J24" s="48" t="s">
        <v>90</v>
      </c>
      <c r="K24" s="47">
        <v>-21853</v>
      </c>
      <c r="L24" s="47" t="s">
        <v>91</v>
      </c>
      <c r="M24" s="48" t="s">
        <v>60</v>
      </c>
      <c r="N24" s="48"/>
      <c r="O24" s="49" t="s">
        <v>61</v>
      </c>
      <c r="P24" s="49" t="s">
        <v>62</v>
      </c>
    </row>
    <row r="25" spans="1:16" ht="12.75" customHeight="1" thickBot="1" x14ac:dyDescent="0.25">
      <c r="A25" s="10" t="str">
        <f t="shared" si="0"/>
        <v> VB 8.81 </v>
      </c>
      <c r="B25" s="3" t="str">
        <f t="shared" si="1"/>
        <v>II</v>
      </c>
      <c r="C25" s="10">
        <f t="shared" si="2"/>
        <v>17562.864000000001</v>
      </c>
      <c r="D25" s="12" t="str">
        <f t="shared" si="3"/>
        <v>vis</v>
      </c>
      <c r="E25" s="46">
        <f>VLOOKUP(C25,Active!C$21:E$973,3,FALSE)</f>
        <v>-21337.01215042538</v>
      </c>
      <c r="F25" s="3" t="s">
        <v>55</v>
      </c>
      <c r="G25" s="12" t="str">
        <f t="shared" si="4"/>
        <v>17562.864</v>
      </c>
      <c r="H25" s="10">
        <f t="shared" si="5"/>
        <v>-21337.5</v>
      </c>
      <c r="I25" s="47" t="s">
        <v>92</v>
      </c>
      <c r="J25" s="48" t="s">
        <v>93</v>
      </c>
      <c r="K25" s="47">
        <v>-21337.5</v>
      </c>
      <c r="L25" s="47" t="s">
        <v>94</v>
      </c>
      <c r="M25" s="48" t="s">
        <v>60</v>
      </c>
      <c r="N25" s="48"/>
      <c r="O25" s="49" t="s">
        <v>61</v>
      </c>
      <c r="P25" s="49" t="s">
        <v>62</v>
      </c>
    </row>
    <row r="26" spans="1:16" ht="12.75" customHeight="1" thickBot="1" x14ac:dyDescent="0.25">
      <c r="A26" s="10" t="str">
        <f t="shared" si="0"/>
        <v> VB 8.81 </v>
      </c>
      <c r="B26" s="3" t="str">
        <f t="shared" si="1"/>
        <v>II</v>
      </c>
      <c r="C26" s="10">
        <f t="shared" si="2"/>
        <v>17617.786</v>
      </c>
      <c r="D26" s="12" t="str">
        <f t="shared" si="3"/>
        <v>vis</v>
      </c>
      <c r="E26" s="46">
        <f>VLOOKUP(C26,Active!C$21:E$973,3,FALSE)</f>
        <v>-21290.090081623661</v>
      </c>
      <c r="F26" s="3" t="s">
        <v>55</v>
      </c>
      <c r="G26" s="12" t="str">
        <f t="shared" si="4"/>
        <v>17617.786</v>
      </c>
      <c r="H26" s="10">
        <f t="shared" si="5"/>
        <v>-21290.5</v>
      </c>
      <c r="I26" s="47" t="s">
        <v>95</v>
      </c>
      <c r="J26" s="48" t="s">
        <v>96</v>
      </c>
      <c r="K26" s="47">
        <v>-21290.5</v>
      </c>
      <c r="L26" s="47" t="s">
        <v>97</v>
      </c>
      <c r="M26" s="48" t="s">
        <v>60</v>
      </c>
      <c r="N26" s="48"/>
      <c r="O26" s="49" t="s">
        <v>61</v>
      </c>
      <c r="P26" s="49" t="s">
        <v>62</v>
      </c>
    </row>
    <row r="27" spans="1:16" ht="12.75" customHeight="1" thickBot="1" x14ac:dyDescent="0.25">
      <c r="A27" s="10" t="str">
        <f t="shared" si="0"/>
        <v> VB 8.81 </v>
      </c>
      <c r="B27" s="3" t="str">
        <f t="shared" si="1"/>
        <v>II</v>
      </c>
      <c r="C27" s="10">
        <f t="shared" si="2"/>
        <v>17685.652999999998</v>
      </c>
      <c r="D27" s="12" t="str">
        <f t="shared" si="3"/>
        <v>vis</v>
      </c>
      <c r="E27" s="46">
        <f>VLOOKUP(C27,Active!C$21:E$973,3,FALSE)</f>
        <v>-21232.10857979623</v>
      </c>
      <c r="F27" s="3" t="s">
        <v>55</v>
      </c>
      <c r="G27" s="12" t="str">
        <f t="shared" si="4"/>
        <v>17685.653</v>
      </c>
      <c r="H27" s="10">
        <f t="shared" si="5"/>
        <v>-21232.5</v>
      </c>
      <c r="I27" s="47" t="s">
        <v>98</v>
      </c>
      <c r="J27" s="48" t="s">
        <v>99</v>
      </c>
      <c r="K27" s="47">
        <v>-21232.5</v>
      </c>
      <c r="L27" s="47" t="s">
        <v>100</v>
      </c>
      <c r="M27" s="48" t="s">
        <v>60</v>
      </c>
      <c r="N27" s="48"/>
      <c r="O27" s="49" t="s">
        <v>61</v>
      </c>
      <c r="P27" s="49" t="s">
        <v>62</v>
      </c>
    </row>
    <row r="28" spans="1:16" ht="12.75" customHeight="1" thickBot="1" x14ac:dyDescent="0.25">
      <c r="A28" s="10" t="str">
        <f t="shared" si="0"/>
        <v> VB 8.81 </v>
      </c>
      <c r="B28" s="3" t="str">
        <f t="shared" si="1"/>
        <v>II</v>
      </c>
      <c r="C28" s="10">
        <f t="shared" si="2"/>
        <v>17719.611000000001</v>
      </c>
      <c r="D28" s="12" t="str">
        <f t="shared" si="3"/>
        <v>vis</v>
      </c>
      <c r="E28" s="46">
        <f>VLOOKUP(C28,Active!C$21:E$973,3,FALSE)</f>
        <v>-21203.096897549243</v>
      </c>
      <c r="F28" s="3" t="s">
        <v>55</v>
      </c>
      <c r="G28" s="12" t="str">
        <f t="shared" si="4"/>
        <v>17719.611</v>
      </c>
      <c r="H28" s="10">
        <f t="shared" si="5"/>
        <v>-21203.5</v>
      </c>
      <c r="I28" s="47" t="s">
        <v>101</v>
      </c>
      <c r="J28" s="48" t="s">
        <v>102</v>
      </c>
      <c r="K28" s="47">
        <v>-21203.5</v>
      </c>
      <c r="L28" s="47" t="s">
        <v>103</v>
      </c>
      <c r="M28" s="48" t="s">
        <v>60</v>
      </c>
      <c r="N28" s="48"/>
      <c r="O28" s="49" t="s">
        <v>61</v>
      </c>
      <c r="P28" s="49" t="s">
        <v>62</v>
      </c>
    </row>
    <row r="29" spans="1:16" ht="12.75" customHeight="1" thickBot="1" x14ac:dyDescent="0.25">
      <c r="A29" s="10" t="str">
        <f t="shared" si="0"/>
        <v> VB 8.81 </v>
      </c>
      <c r="B29" s="3" t="str">
        <f t="shared" si="1"/>
        <v>II</v>
      </c>
      <c r="C29" s="10">
        <f t="shared" si="2"/>
        <v>17974.809000000001</v>
      </c>
      <c r="D29" s="12" t="str">
        <f t="shared" si="3"/>
        <v>vis</v>
      </c>
      <c r="E29" s="46">
        <f>VLOOKUP(C29,Active!C$21:E$973,3,FALSE)</f>
        <v>-20985.071004208483</v>
      </c>
      <c r="F29" s="3" t="s">
        <v>55</v>
      </c>
      <c r="G29" s="12" t="str">
        <f t="shared" si="4"/>
        <v>17974.809</v>
      </c>
      <c r="H29" s="10">
        <f t="shared" si="5"/>
        <v>-20985.5</v>
      </c>
      <c r="I29" s="47" t="s">
        <v>104</v>
      </c>
      <c r="J29" s="48" t="s">
        <v>105</v>
      </c>
      <c r="K29" s="47">
        <v>-20985.5</v>
      </c>
      <c r="L29" s="47" t="s">
        <v>106</v>
      </c>
      <c r="M29" s="48" t="s">
        <v>60</v>
      </c>
      <c r="N29" s="48"/>
      <c r="O29" s="49" t="s">
        <v>61</v>
      </c>
      <c r="P29" s="49" t="s">
        <v>62</v>
      </c>
    </row>
    <row r="30" spans="1:16" ht="12.75" customHeight="1" thickBot="1" x14ac:dyDescent="0.25">
      <c r="A30" s="10" t="str">
        <f t="shared" si="0"/>
        <v> VB 8.81 </v>
      </c>
      <c r="B30" s="3" t="str">
        <f t="shared" si="1"/>
        <v>II</v>
      </c>
      <c r="C30" s="10">
        <f t="shared" si="2"/>
        <v>18001.758999999998</v>
      </c>
      <c r="D30" s="12" t="str">
        <f t="shared" si="3"/>
        <v>vis</v>
      </c>
      <c r="E30" s="46">
        <f>VLOOKUP(C30,Active!C$21:E$973,3,FALSE)</f>
        <v>-20962.046537615748</v>
      </c>
      <c r="F30" s="3" t="s">
        <v>55</v>
      </c>
      <c r="G30" s="12" t="str">
        <f t="shared" si="4"/>
        <v>18001.759</v>
      </c>
      <c r="H30" s="10">
        <f t="shared" si="5"/>
        <v>-20962.5</v>
      </c>
      <c r="I30" s="47" t="s">
        <v>107</v>
      </c>
      <c r="J30" s="48" t="s">
        <v>108</v>
      </c>
      <c r="K30" s="47">
        <v>-20962.5</v>
      </c>
      <c r="L30" s="47" t="s">
        <v>109</v>
      </c>
      <c r="M30" s="48" t="s">
        <v>60</v>
      </c>
      <c r="N30" s="48"/>
      <c r="O30" s="49" t="s">
        <v>61</v>
      </c>
      <c r="P30" s="49" t="s">
        <v>62</v>
      </c>
    </row>
    <row r="31" spans="1:16" ht="12.75" customHeight="1" thickBot="1" x14ac:dyDescent="0.25">
      <c r="A31" s="10" t="str">
        <f t="shared" si="0"/>
        <v> VB 8.81 </v>
      </c>
      <c r="B31" s="3" t="str">
        <f t="shared" si="1"/>
        <v>II</v>
      </c>
      <c r="C31" s="10">
        <f t="shared" si="2"/>
        <v>18008.732</v>
      </c>
      <c r="D31" s="12" t="str">
        <f t="shared" si="3"/>
        <v>vis</v>
      </c>
      <c r="E31" s="46">
        <f>VLOOKUP(C31,Active!C$21:E$973,3,FALSE)</f>
        <v>-20956.089223866165</v>
      </c>
      <c r="F31" s="3" t="s">
        <v>55</v>
      </c>
      <c r="G31" s="12" t="str">
        <f t="shared" si="4"/>
        <v>18008.732</v>
      </c>
      <c r="H31" s="10">
        <f t="shared" si="5"/>
        <v>-20956.5</v>
      </c>
      <c r="I31" s="47" t="s">
        <v>110</v>
      </c>
      <c r="J31" s="48" t="s">
        <v>111</v>
      </c>
      <c r="K31" s="47">
        <v>-20956.5</v>
      </c>
      <c r="L31" s="47" t="s">
        <v>112</v>
      </c>
      <c r="M31" s="48" t="s">
        <v>60</v>
      </c>
      <c r="N31" s="48"/>
      <c r="O31" s="49" t="s">
        <v>61</v>
      </c>
      <c r="P31" s="49" t="s">
        <v>62</v>
      </c>
    </row>
    <row r="32" spans="1:16" ht="12.75" customHeight="1" thickBot="1" x14ac:dyDescent="0.25">
      <c r="A32" s="10" t="str">
        <f t="shared" si="0"/>
        <v> VB 8.81 </v>
      </c>
      <c r="B32" s="3" t="str">
        <f t="shared" si="1"/>
        <v>I</v>
      </c>
      <c r="C32" s="10">
        <f t="shared" si="2"/>
        <v>18038.638999999999</v>
      </c>
      <c r="D32" s="12" t="str">
        <f t="shared" si="3"/>
        <v>vis</v>
      </c>
      <c r="E32" s="46">
        <f>VLOOKUP(C32,Active!C$21:E$973,3,FALSE)</f>
        <v>-20930.538473499229</v>
      </c>
      <c r="F32" s="3" t="s">
        <v>55</v>
      </c>
      <c r="G32" s="12" t="str">
        <f t="shared" si="4"/>
        <v>18038.639</v>
      </c>
      <c r="H32" s="10">
        <f t="shared" si="5"/>
        <v>-20931</v>
      </c>
      <c r="I32" s="47" t="s">
        <v>113</v>
      </c>
      <c r="J32" s="48" t="s">
        <v>114</v>
      </c>
      <c r="K32" s="47">
        <v>-20931</v>
      </c>
      <c r="L32" s="47" t="s">
        <v>115</v>
      </c>
      <c r="M32" s="48" t="s">
        <v>60</v>
      </c>
      <c r="N32" s="48"/>
      <c r="O32" s="49" t="s">
        <v>61</v>
      </c>
      <c r="P32" s="49" t="s">
        <v>62</v>
      </c>
    </row>
    <row r="33" spans="1:16" ht="12.75" customHeight="1" thickBot="1" x14ac:dyDescent="0.25">
      <c r="A33" s="10" t="str">
        <f t="shared" si="0"/>
        <v> VB 8.81 </v>
      </c>
      <c r="B33" s="3" t="str">
        <f t="shared" si="1"/>
        <v>II</v>
      </c>
      <c r="C33" s="10">
        <f t="shared" si="2"/>
        <v>18331.834999999999</v>
      </c>
      <c r="D33" s="12" t="str">
        <f t="shared" si="3"/>
        <v>vis</v>
      </c>
      <c r="E33" s="46">
        <f>VLOOKUP(C33,Active!C$21:E$973,3,FALSE)</f>
        <v>-20680.049363772909</v>
      </c>
      <c r="F33" s="3" t="s">
        <v>55</v>
      </c>
      <c r="G33" s="12" t="str">
        <f t="shared" si="4"/>
        <v>18331.835</v>
      </c>
      <c r="H33" s="10">
        <f t="shared" si="5"/>
        <v>-20680.5</v>
      </c>
      <c r="I33" s="47" t="s">
        <v>116</v>
      </c>
      <c r="J33" s="48" t="s">
        <v>117</v>
      </c>
      <c r="K33" s="47">
        <v>-20680.5</v>
      </c>
      <c r="L33" s="47" t="s">
        <v>118</v>
      </c>
      <c r="M33" s="48" t="s">
        <v>60</v>
      </c>
      <c r="N33" s="48"/>
      <c r="O33" s="49" t="s">
        <v>61</v>
      </c>
      <c r="P33" s="49" t="s">
        <v>62</v>
      </c>
    </row>
    <row r="34" spans="1:16" ht="12.75" customHeight="1" thickBot="1" x14ac:dyDescent="0.25">
      <c r="A34" s="10" t="str">
        <f t="shared" si="0"/>
        <v> VB 8.81 </v>
      </c>
      <c r="B34" s="3" t="str">
        <f t="shared" si="1"/>
        <v>II</v>
      </c>
      <c r="C34" s="10">
        <f t="shared" si="2"/>
        <v>18419.591</v>
      </c>
      <c r="D34" s="12" t="str">
        <f t="shared" si="3"/>
        <v>vis</v>
      </c>
      <c r="E34" s="46">
        <f>VLOOKUP(C34,Active!C$21:E$973,3,FALSE)</f>
        <v>-20605.075891034045</v>
      </c>
      <c r="F34" s="3" t="s">
        <v>55</v>
      </c>
      <c r="G34" s="12" t="str">
        <f t="shared" si="4"/>
        <v>18419.591</v>
      </c>
      <c r="H34" s="10">
        <f t="shared" si="5"/>
        <v>-20605.5</v>
      </c>
      <c r="I34" s="47" t="s">
        <v>119</v>
      </c>
      <c r="J34" s="48" t="s">
        <v>120</v>
      </c>
      <c r="K34" s="47">
        <v>-20605.5</v>
      </c>
      <c r="L34" s="47" t="s">
        <v>121</v>
      </c>
      <c r="M34" s="48" t="s">
        <v>60</v>
      </c>
      <c r="N34" s="48"/>
      <c r="O34" s="49" t="s">
        <v>61</v>
      </c>
      <c r="P34" s="49" t="s">
        <v>62</v>
      </c>
    </row>
    <row r="35" spans="1:16" ht="12.75" customHeight="1" thickBot="1" x14ac:dyDescent="0.25">
      <c r="A35" s="10" t="str">
        <f t="shared" si="0"/>
        <v> VB 8.81 </v>
      </c>
      <c r="B35" s="3" t="str">
        <f t="shared" si="1"/>
        <v>II</v>
      </c>
      <c r="C35" s="10">
        <f t="shared" si="2"/>
        <v>18419.618999999999</v>
      </c>
      <c r="D35" s="12" t="str">
        <f t="shared" si="3"/>
        <v>vis</v>
      </c>
      <c r="E35" s="46">
        <f>VLOOKUP(C35,Active!C$21:E$973,3,FALSE)</f>
        <v>-20605.051969510314</v>
      </c>
      <c r="F35" s="3" t="s">
        <v>55</v>
      </c>
      <c r="G35" s="12" t="str">
        <f t="shared" si="4"/>
        <v>18419.619</v>
      </c>
      <c r="H35" s="10">
        <f t="shared" si="5"/>
        <v>-20605.5</v>
      </c>
      <c r="I35" s="47" t="s">
        <v>122</v>
      </c>
      <c r="J35" s="48" t="s">
        <v>123</v>
      </c>
      <c r="K35" s="47">
        <v>-20605.5</v>
      </c>
      <c r="L35" s="47" t="s">
        <v>124</v>
      </c>
      <c r="M35" s="48" t="s">
        <v>60</v>
      </c>
      <c r="N35" s="48"/>
      <c r="O35" s="49" t="s">
        <v>61</v>
      </c>
      <c r="P35" s="49" t="s">
        <v>62</v>
      </c>
    </row>
    <row r="36" spans="1:16" ht="12.75" customHeight="1" thickBot="1" x14ac:dyDescent="0.25">
      <c r="A36" s="10" t="str">
        <f t="shared" si="0"/>
        <v> VB 8.81 </v>
      </c>
      <c r="B36" s="3" t="str">
        <f t="shared" si="1"/>
        <v>II</v>
      </c>
      <c r="C36" s="10">
        <f t="shared" si="2"/>
        <v>18439.556</v>
      </c>
      <c r="D36" s="12" t="str">
        <f t="shared" si="3"/>
        <v>vis</v>
      </c>
      <c r="E36" s="46">
        <f>VLOOKUP(C36,Active!C$21:E$973,3,FALSE)</f>
        <v>-20588.018990272485</v>
      </c>
      <c r="F36" s="3" t="s">
        <v>55</v>
      </c>
      <c r="G36" s="12" t="str">
        <f t="shared" si="4"/>
        <v>18439.556</v>
      </c>
      <c r="H36" s="10">
        <f t="shared" si="5"/>
        <v>-20588.5</v>
      </c>
      <c r="I36" s="47" t="s">
        <v>125</v>
      </c>
      <c r="J36" s="48" t="s">
        <v>126</v>
      </c>
      <c r="K36" s="47">
        <v>-20588.5</v>
      </c>
      <c r="L36" s="47" t="s">
        <v>68</v>
      </c>
      <c r="M36" s="48" t="s">
        <v>60</v>
      </c>
      <c r="N36" s="48"/>
      <c r="O36" s="49" t="s">
        <v>61</v>
      </c>
      <c r="P36" s="49" t="s">
        <v>62</v>
      </c>
    </row>
    <row r="37" spans="1:16" ht="12.75" customHeight="1" thickBot="1" x14ac:dyDescent="0.25">
      <c r="A37" s="10" t="str">
        <f t="shared" si="0"/>
        <v> VB 8.81 </v>
      </c>
      <c r="B37" s="3" t="str">
        <f t="shared" si="1"/>
        <v>I</v>
      </c>
      <c r="C37" s="10">
        <f t="shared" si="2"/>
        <v>18748.752</v>
      </c>
      <c r="D37" s="12" t="str">
        <f t="shared" si="3"/>
        <v>vis</v>
      </c>
      <c r="E37" s="46">
        <f>VLOOKUP(C37,Active!C$21:E$973,3,FALSE)</f>
        <v>-20323.860438413187</v>
      </c>
      <c r="F37" s="3" t="s">
        <v>55</v>
      </c>
      <c r="G37" s="12" t="str">
        <f t="shared" si="4"/>
        <v>18748.752</v>
      </c>
      <c r="H37" s="10">
        <f t="shared" si="5"/>
        <v>-20324</v>
      </c>
      <c r="I37" s="47" t="s">
        <v>127</v>
      </c>
      <c r="J37" s="48" t="s">
        <v>128</v>
      </c>
      <c r="K37" s="47">
        <v>-20324</v>
      </c>
      <c r="L37" s="47" t="s">
        <v>129</v>
      </c>
      <c r="M37" s="48" t="s">
        <v>60</v>
      </c>
      <c r="N37" s="48"/>
      <c r="O37" s="49" t="s">
        <v>61</v>
      </c>
      <c r="P37" s="49" t="s">
        <v>62</v>
      </c>
    </row>
    <row r="38" spans="1:16" ht="12.75" customHeight="1" thickBot="1" x14ac:dyDescent="0.25">
      <c r="A38" s="10" t="str">
        <f t="shared" si="0"/>
        <v> VB 8.81 </v>
      </c>
      <c r="B38" s="3" t="str">
        <f t="shared" si="1"/>
        <v>II</v>
      </c>
      <c r="C38" s="10">
        <f t="shared" si="2"/>
        <v>18790.613000000001</v>
      </c>
      <c r="D38" s="12" t="str">
        <f t="shared" si="3"/>
        <v>vis</v>
      </c>
      <c r="E38" s="46">
        <f>VLOOKUP(C38,Active!C$21:E$973,3,FALSE)</f>
        <v>-20288.096906092644</v>
      </c>
      <c r="F38" s="3" t="s">
        <v>55</v>
      </c>
      <c r="G38" s="12" t="str">
        <f t="shared" si="4"/>
        <v>18790.613</v>
      </c>
      <c r="H38" s="10">
        <f t="shared" si="5"/>
        <v>-20288.5</v>
      </c>
      <c r="I38" s="47" t="s">
        <v>130</v>
      </c>
      <c r="J38" s="48" t="s">
        <v>131</v>
      </c>
      <c r="K38" s="47">
        <v>-20288.5</v>
      </c>
      <c r="L38" s="47" t="s">
        <v>103</v>
      </c>
      <c r="M38" s="48" t="s">
        <v>60</v>
      </c>
      <c r="N38" s="48"/>
      <c r="O38" s="49" t="s">
        <v>61</v>
      </c>
      <c r="P38" s="49" t="s">
        <v>62</v>
      </c>
    </row>
    <row r="39" spans="1:16" ht="12.75" customHeight="1" thickBot="1" x14ac:dyDescent="0.25">
      <c r="A39" s="10" t="str">
        <f t="shared" si="0"/>
        <v> VB 8.81 </v>
      </c>
      <c r="B39" s="3" t="str">
        <f t="shared" si="1"/>
        <v>II</v>
      </c>
      <c r="C39" s="10">
        <f t="shared" si="2"/>
        <v>18830.499</v>
      </c>
      <c r="D39" s="12" t="str">
        <f t="shared" si="3"/>
        <v>vis</v>
      </c>
      <c r="E39" s="46">
        <f>VLOOKUP(C39,Active!C$21:E$973,3,FALSE)</f>
        <v>-20254.020695535393</v>
      </c>
      <c r="F39" s="3" t="s">
        <v>55</v>
      </c>
      <c r="G39" s="12" t="str">
        <f t="shared" si="4"/>
        <v>18830.499</v>
      </c>
      <c r="H39" s="10">
        <f t="shared" si="5"/>
        <v>-20254.5</v>
      </c>
      <c r="I39" s="47" t="s">
        <v>132</v>
      </c>
      <c r="J39" s="48" t="s">
        <v>133</v>
      </c>
      <c r="K39" s="47">
        <v>-20254.5</v>
      </c>
      <c r="L39" s="47" t="s">
        <v>134</v>
      </c>
      <c r="M39" s="48" t="s">
        <v>60</v>
      </c>
      <c r="N39" s="48"/>
      <c r="O39" s="49" t="s">
        <v>61</v>
      </c>
      <c r="P39" s="49" t="s">
        <v>62</v>
      </c>
    </row>
    <row r="40" spans="1:16" ht="12.75" customHeight="1" thickBot="1" x14ac:dyDescent="0.25">
      <c r="A40" s="10" t="str">
        <f t="shared" si="0"/>
        <v> VB 8.81 </v>
      </c>
      <c r="B40" s="3" t="str">
        <f t="shared" si="1"/>
        <v>II</v>
      </c>
      <c r="C40" s="10">
        <f t="shared" si="2"/>
        <v>19443.795999999998</v>
      </c>
      <c r="D40" s="12" t="str">
        <f t="shared" si="3"/>
        <v>vis</v>
      </c>
      <c r="E40" s="46">
        <f>VLOOKUP(C40,Active!C$21:E$973,3,FALSE)</f>
        <v>-19730.056454796013</v>
      </c>
      <c r="F40" s="3" t="s">
        <v>55</v>
      </c>
      <c r="G40" s="12" t="str">
        <f t="shared" si="4"/>
        <v>19443.796</v>
      </c>
      <c r="H40" s="10">
        <f t="shared" si="5"/>
        <v>-19730.5</v>
      </c>
      <c r="I40" s="47" t="s">
        <v>135</v>
      </c>
      <c r="J40" s="48" t="s">
        <v>136</v>
      </c>
      <c r="K40" s="47">
        <v>-19730.5</v>
      </c>
      <c r="L40" s="47" t="s">
        <v>137</v>
      </c>
      <c r="M40" s="48" t="s">
        <v>60</v>
      </c>
      <c r="N40" s="48"/>
      <c r="O40" s="49" t="s">
        <v>61</v>
      </c>
      <c r="P40" s="49" t="s">
        <v>62</v>
      </c>
    </row>
    <row r="41" spans="1:16" ht="12.75" customHeight="1" thickBot="1" x14ac:dyDescent="0.25">
      <c r="A41" s="10" t="str">
        <f t="shared" si="0"/>
        <v> VB 8.81 </v>
      </c>
      <c r="B41" s="3" t="str">
        <f t="shared" si="1"/>
        <v>II</v>
      </c>
      <c r="C41" s="10">
        <f t="shared" si="2"/>
        <v>19558.542000000001</v>
      </c>
      <c r="D41" s="12" t="str">
        <f t="shared" si="3"/>
        <v>vis</v>
      </c>
      <c r="E41" s="46">
        <f>VLOOKUP(C41,Active!C$21:E$973,3,FALSE)</f>
        <v>-19632.02434185908</v>
      </c>
      <c r="F41" s="3" t="s">
        <v>55</v>
      </c>
      <c r="G41" s="12" t="str">
        <f t="shared" si="4"/>
        <v>19558.542</v>
      </c>
      <c r="H41" s="10">
        <f t="shared" si="5"/>
        <v>-19632.5</v>
      </c>
      <c r="I41" s="47" t="s">
        <v>138</v>
      </c>
      <c r="J41" s="48" t="s">
        <v>139</v>
      </c>
      <c r="K41" s="47">
        <v>-19632.5</v>
      </c>
      <c r="L41" s="47" t="s">
        <v>140</v>
      </c>
      <c r="M41" s="48" t="s">
        <v>60</v>
      </c>
      <c r="N41" s="48"/>
      <c r="O41" s="49" t="s">
        <v>61</v>
      </c>
      <c r="P41" s="49" t="s">
        <v>62</v>
      </c>
    </row>
    <row r="42" spans="1:16" ht="12.75" customHeight="1" thickBot="1" x14ac:dyDescent="0.25">
      <c r="A42" s="10" t="str">
        <f t="shared" si="0"/>
        <v> VB 8.81 </v>
      </c>
      <c r="B42" s="3" t="str">
        <f t="shared" si="1"/>
        <v>I</v>
      </c>
      <c r="C42" s="10">
        <f t="shared" si="2"/>
        <v>19569.546999999999</v>
      </c>
      <c r="D42" s="12" t="str">
        <f t="shared" si="3"/>
        <v>vis</v>
      </c>
      <c r="E42" s="46">
        <f>VLOOKUP(C42,Active!C$21:E$973,3,FALSE)</f>
        <v>-19622.622328691992</v>
      </c>
      <c r="F42" s="3" t="s">
        <v>55</v>
      </c>
      <c r="G42" s="12" t="str">
        <f t="shared" si="4"/>
        <v>19569.547</v>
      </c>
      <c r="H42" s="10">
        <f t="shared" si="5"/>
        <v>-19623</v>
      </c>
      <c r="I42" s="47" t="s">
        <v>141</v>
      </c>
      <c r="J42" s="48" t="s">
        <v>142</v>
      </c>
      <c r="K42" s="47">
        <v>-19623</v>
      </c>
      <c r="L42" s="47" t="s">
        <v>143</v>
      </c>
      <c r="M42" s="48" t="s">
        <v>60</v>
      </c>
      <c r="N42" s="48"/>
      <c r="O42" s="49" t="s">
        <v>61</v>
      </c>
      <c r="P42" s="49" t="s">
        <v>62</v>
      </c>
    </row>
    <row r="43" spans="1:16" ht="12.75" customHeight="1" thickBot="1" x14ac:dyDescent="0.25">
      <c r="A43" s="10" t="str">
        <f t="shared" ref="A43:A74" si="6">P43</f>
        <v> VB 8.81 </v>
      </c>
      <c r="B43" s="3" t="str">
        <f t="shared" ref="B43:B74" si="7">IF(H43=INT(H43),"I","II")</f>
        <v>II</v>
      </c>
      <c r="C43" s="10">
        <f t="shared" ref="C43:C74" si="8">1*G43</f>
        <v>19834.740000000002</v>
      </c>
      <c r="D43" s="12" t="str">
        <f t="shared" ref="D43:D74" si="9">VLOOKUP(F43,I$1:J$5,2,FALSE)</f>
        <v>vis</v>
      </c>
      <c r="E43" s="46">
        <f>VLOOKUP(C43,Active!C$21:E$973,3,FALSE)</f>
        <v>-19396.057305718783</v>
      </c>
      <c r="F43" s="3" t="s">
        <v>55</v>
      </c>
      <c r="G43" s="12" t="str">
        <f t="shared" ref="G43:G74" si="10">MID(I43,3,LEN(I43)-3)</f>
        <v>19834.740</v>
      </c>
      <c r="H43" s="10">
        <f t="shared" ref="H43:H74" si="11">1*K43</f>
        <v>-19396.5</v>
      </c>
      <c r="I43" s="47" t="s">
        <v>144</v>
      </c>
      <c r="J43" s="48" t="s">
        <v>145</v>
      </c>
      <c r="K43" s="47">
        <v>-19396.5</v>
      </c>
      <c r="L43" s="47" t="s">
        <v>146</v>
      </c>
      <c r="M43" s="48" t="s">
        <v>60</v>
      </c>
      <c r="N43" s="48"/>
      <c r="O43" s="49" t="s">
        <v>61</v>
      </c>
      <c r="P43" s="49" t="s">
        <v>62</v>
      </c>
    </row>
    <row r="44" spans="1:16" ht="12.75" customHeight="1" thickBot="1" x14ac:dyDescent="0.25">
      <c r="A44" s="10" t="str">
        <f t="shared" si="6"/>
        <v> VB 8.81 </v>
      </c>
      <c r="B44" s="3" t="str">
        <f t="shared" si="7"/>
        <v>I</v>
      </c>
      <c r="C44" s="10">
        <f t="shared" si="8"/>
        <v>20188.736000000001</v>
      </c>
      <c r="D44" s="12" t="str">
        <f t="shared" si="9"/>
        <v>vis</v>
      </c>
      <c r="E44" s="46">
        <f>VLOOKUP(C44,Active!C$21:E$973,3,FALSE)</f>
        <v>-19093.62431588714</v>
      </c>
      <c r="F44" s="3" t="s">
        <v>55</v>
      </c>
      <c r="G44" s="12" t="str">
        <f t="shared" si="10"/>
        <v>20188.736</v>
      </c>
      <c r="H44" s="10">
        <f t="shared" si="11"/>
        <v>-19094</v>
      </c>
      <c r="I44" s="47" t="s">
        <v>147</v>
      </c>
      <c r="J44" s="48" t="s">
        <v>148</v>
      </c>
      <c r="K44" s="47">
        <v>-19094</v>
      </c>
      <c r="L44" s="47" t="s">
        <v>149</v>
      </c>
      <c r="M44" s="48" t="s">
        <v>60</v>
      </c>
      <c r="N44" s="48"/>
      <c r="O44" s="49" t="s">
        <v>61</v>
      </c>
      <c r="P44" s="49" t="s">
        <v>62</v>
      </c>
    </row>
    <row r="45" spans="1:16" ht="12.75" customHeight="1" thickBot="1" x14ac:dyDescent="0.25">
      <c r="A45" s="10" t="str">
        <f t="shared" si="6"/>
        <v> VB 8.81 </v>
      </c>
      <c r="B45" s="3" t="str">
        <f t="shared" si="7"/>
        <v>II</v>
      </c>
      <c r="C45" s="10">
        <f t="shared" si="8"/>
        <v>20245.588</v>
      </c>
      <c r="D45" s="12" t="str">
        <f t="shared" si="9"/>
        <v>vis</v>
      </c>
      <c r="E45" s="46">
        <f>VLOOKUP(C45,Active!C$21:E$973,3,FALSE)</f>
        <v>-19045.053370628131</v>
      </c>
      <c r="F45" s="3" t="s">
        <v>55</v>
      </c>
      <c r="G45" s="12" t="str">
        <f t="shared" si="10"/>
        <v>20245.588</v>
      </c>
      <c r="H45" s="10">
        <f t="shared" si="11"/>
        <v>-19045.5</v>
      </c>
      <c r="I45" s="47" t="s">
        <v>150</v>
      </c>
      <c r="J45" s="48" t="s">
        <v>151</v>
      </c>
      <c r="K45" s="47">
        <v>-19045.5</v>
      </c>
      <c r="L45" s="47" t="s">
        <v>152</v>
      </c>
      <c r="M45" s="48" t="s">
        <v>60</v>
      </c>
      <c r="N45" s="48"/>
      <c r="O45" s="49" t="s">
        <v>61</v>
      </c>
      <c r="P45" s="49" t="s">
        <v>62</v>
      </c>
    </row>
    <row r="46" spans="1:16" ht="12.75" customHeight="1" thickBot="1" x14ac:dyDescent="0.25">
      <c r="A46" s="10" t="str">
        <f t="shared" si="6"/>
        <v> VB 8.81 </v>
      </c>
      <c r="B46" s="3" t="str">
        <f t="shared" si="7"/>
        <v>II</v>
      </c>
      <c r="C46" s="10">
        <f t="shared" si="8"/>
        <v>20314.512999999999</v>
      </c>
      <c r="D46" s="12" t="str">
        <f t="shared" si="9"/>
        <v>vis</v>
      </c>
      <c r="E46" s="46">
        <f>VLOOKUP(C46,Active!C$21:E$973,3,FALSE)</f>
        <v>-18986.167976939654</v>
      </c>
      <c r="F46" s="3" t="s">
        <v>55</v>
      </c>
      <c r="G46" s="12" t="str">
        <f t="shared" si="10"/>
        <v>20314.513</v>
      </c>
      <c r="H46" s="10">
        <f t="shared" si="11"/>
        <v>-18986.5</v>
      </c>
      <c r="I46" s="47" t="s">
        <v>153</v>
      </c>
      <c r="J46" s="48" t="s">
        <v>154</v>
      </c>
      <c r="K46" s="47">
        <v>-18986.5</v>
      </c>
      <c r="L46" s="47" t="s">
        <v>155</v>
      </c>
      <c r="M46" s="48" t="s">
        <v>60</v>
      </c>
      <c r="N46" s="48"/>
      <c r="O46" s="49" t="s">
        <v>61</v>
      </c>
      <c r="P46" s="49" t="s">
        <v>62</v>
      </c>
    </row>
    <row r="47" spans="1:16" ht="12.75" customHeight="1" thickBot="1" x14ac:dyDescent="0.25">
      <c r="A47" s="10" t="str">
        <f t="shared" si="6"/>
        <v> VB 8.81 </v>
      </c>
      <c r="B47" s="3" t="str">
        <f t="shared" si="7"/>
        <v>II</v>
      </c>
      <c r="C47" s="10">
        <f t="shared" si="8"/>
        <v>20489.911</v>
      </c>
      <c r="D47" s="12" t="str">
        <f t="shared" si="9"/>
        <v>vis</v>
      </c>
      <c r="E47" s="46">
        <f>VLOOKUP(C47,Active!C$21:E$973,3,FALSE)</f>
        <v>-18836.318426237132</v>
      </c>
      <c r="F47" s="3" t="s">
        <v>55</v>
      </c>
      <c r="G47" s="12" t="str">
        <f t="shared" si="10"/>
        <v>20489.911</v>
      </c>
      <c r="H47" s="10">
        <f t="shared" si="11"/>
        <v>-18836.5</v>
      </c>
      <c r="I47" s="47" t="s">
        <v>156</v>
      </c>
      <c r="J47" s="48" t="s">
        <v>157</v>
      </c>
      <c r="K47" s="47">
        <v>-18836.5</v>
      </c>
      <c r="L47" s="47" t="s">
        <v>158</v>
      </c>
      <c r="M47" s="48" t="s">
        <v>60</v>
      </c>
      <c r="N47" s="48"/>
      <c r="O47" s="49" t="s">
        <v>61</v>
      </c>
      <c r="P47" s="49" t="s">
        <v>62</v>
      </c>
    </row>
    <row r="48" spans="1:16" ht="12.75" customHeight="1" thickBot="1" x14ac:dyDescent="0.25">
      <c r="A48" s="10" t="str">
        <f t="shared" si="6"/>
        <v> VB 8.81 </v>
      </c>
      <c r="B48" s="3" t="str">
        <f t="shared" si="7"/>
        <v>I</v>
      </c>
      <c r="C48" s="10">
        <f t="shared" si="8"/>
        <v>20507.863000000001</v>
      </c>
      <c r="D48" s="12" t="str">
        <f t="shared" si="9"/>
        <v>vis</v>
      </c>
      <c r="E48" s="46">
        <f>VLOOKUP(C48,Active!C$21:E$973,3,FALSE)</f>
        <v>-18820.981312163927</v>
      </c>
      <c r="F48" s="3" t="s">
        <v>55</v>
      </c>
      <c r="G48" s="12" t="str">
        <f t="shared" si="10"/>
        <v>20507.863</v>
      </c>
      <c r="H48" s="10">
        <f t="shared" si="11"/>
        <v>-18821</v>
      </c>
      <c r="I48" s="47" t="s">
        <v>159</v>
      </c>
      <c r="J48" s="48" t="s">
        <v>160</v>
      </c>
      <c r="K48" s="47">
        <v>-18821</v>
      </c>
      <c r="L48" s="47" t="s">
        <v>161</v>
      </c>
      <c r="M48" s="48" t="s">
        <v>60</v>
      </c>
      <c r="N48" s="48"/>
      <c r="O48" s="49" t="s">
        <v>61</v>
      </c>
      <c r="P48" s="49" t="s">
        <v>62</v>
      </c>
    </row>
    <row r="49" spans="1:16" ht="12.75" customHeight="1" thickBot="1" x14ac:dyDescent="0.25">
      <c r="A49" s="10" t="str">
        <f t="shared" si="6"/>
        <v> VB 8.81 </v>
      </c>
      <c r="B49" s="3" t="str">
        <f t="shared" si="7"/>
        <v>II</v>
      </c>
      <c r="C49" s="10">
        <f t="shared" si="8"/>
        <v>20660.511999999999</v>
      </c>
      <c r="D49" s="12" t="str">
        <f t="shared" si="9"/>
        <v>vis</v>
      </c>
      <c r="E49" s="46">
        <f>VLOOKUP(C49,Active!C$21:E$973,3,FALSE)</f>
        <v>-18690.567145154102</v>
      </c>
      <c r="F49" s="3" t="s">
        <v>55</v>
      </c>
      <c r="G49" s="12" t="str">
        <f t="shared" si="10"/>
        <v>20660.512</v>
      </c>
      <c r="H49" s="10">
        <f t="shared" si="11"/>
        <v>-18690.5</v>
      </c>
      <c r="I49" s="47" t="s">
        <v>162</v>
      </c>
      <c r="J49" s="48" t="s">
        <v>163</v>
      </c>
      <c r="K49" s="47">
        <v>-18690.5</v>
      </c>
      <c r="L49" s="47" t="s">
        <v>164</v>
      </c>
      <c r="M49" s="48" t="s">
        <v>60</v>
      </c>
      <c r="N49" s="48"/>
      <c r="O49" s="49" t="s">
        <v>61</v>
      </c>
      <c r="P49" s="49" t="s">
        <v>62</v>
      </c>
    </row>
    <row r="50" spans="1:16" ht="12.75" customHeight="1" thickBot="1" x14ac:dyDescent="0.25">
      <c r="A50" s="10" t="str">
        <f t="shared" si="6"/>
        <v> VB 8.81 </v>
      </c>
      <c r="B50" s="3" t="str">
        <f t="shared" si="7"/>
        <v>I</v>
      </c>
      <c r="C50" s="10">
        <f t="shared" si="8"/>
        <v>20939.712</v>
      </c>
      <c r="D50" s="12" t="str">
        <f t="shared" si="9"/>
        <v>vis</v>
      </c>
      <c r="E50" s="46">
        <f>VLOOKUP(C50,Active!C$21:E$973,3,FALSE)</f>
        <v>-18452.035379933604</v>
      </c>
      <c r="F50" s="3" t="s">
        <v>55</v>
      </c>
      <c r="G50" s="12" t="str">
        <f t="shared" si="10"/>
        <v>20939.712</v>
      </c>
      <c r="H50" s="10">
        <f t="shared" si="11"/>
        <v>-18452</v>
      </c>
      <c r="I50" s="47" t="s">
        <v>165</v>
      </c>
      <c r="J50" s="48" t="s">
        <v>166</v>
      </c>
      <c r="K50" s="47">
        <v>-18452</v>
      </c>
      <c r="L50" s="47" t="s">
        <v>167</v>
      </c>
      <c r="M50" s="48" t="s">
        <v>60</v>
      </c>
      <c r="N50" s="48"/>
      <c r="O50" s="49" t="s">
        <v>61</v>
      </c>
      <c r="P50" s="49" t="s">
        <v>62</v>
      </c>
    </row>
    <row r="51" spans="1:16" ht="12.75" customHeight="1" thickBot="1" x14ac:dyDescent="0.25">
      <c r="A51" s="10" t="str">
        <f t="shared" si="6"/>
        <v> VB 8.81 </v>
      </c>
      <c r="B51" s="3" t="str">
        <f t="shared" si="7"/>
        <v>I</v>
      </c>
      <c r="C51" s="10">
        <f t="shared" si="8"/>
        <v>21048.518</v>
      </c>
      <c r="D51" s="12" t="str">
        <f t="shared" si="9"/>
        <v>vis</v>
      </c>
      <c r="E51" s="46">
        <f>VLOOKUP(C51,Active!C$21:E$973,3,FALSE)</f>
        <v>-18359.078047388542</v>
      </c>
      <c r="F51" s="3" t="s">
        <v>55</v>
      </c>
      <c r="G51" s="12" t="str">
        <f t="shared" si="10"/>
        <v>21048.518</v>
      </c>
      <c r="H51" s="10">
        <f t="shared" si="11"/>
        <v>-18359</v>
      </c>
      <c r="I51" s="47" t="s">
        <v>168</v>
      </c>
      <c r="J51" s="48" t="s">
        <v>169</v>
      </c>
      <c r="K51" s="47">
        <v>-18359</v>
      </c>
      <c r="L51" s="47" t="s">
        <v>170</v>
      </c>
      <c r="M51" s="48" t="s">
        <v>60</v>
      </c>
      <c r="N51" s="48"/>
      <c r="O51" s="49" t="s">
        <v>61</v>
      </c>
      <c r="P51" s="49" t="s">
        <v>62</v>
      </c>
    </row>
    <row r="52" spans="1:16" ht="12.75" customHeight="1" thickBot="1" x14ac:dyDescent="0.25">
      <c r="A52" s="10" t="str">
        <f t="shared" si="6"/>
        <v> VB 8.81 </v>
      </c>
      <c r="B52" s="3" t="str">
        <f t="shared" si="7"/>
        <v>I</v>
      </c>
      <c r="C52" s="10">
        <f t="shared" si="8"/>
        <v>21228.857</v>
      </c>
      <c r="D52" s="12" t="str">
        <f t="shared" si="9"/>
        <v>vis</v>
      </c>
      <c r="E52" s="46">
        <f>VLOOKUP(C52,Active!C$21:E$973,3,FALSE)</f>
        <v>-18205.007202087327</v>
      </c>
      <c r="F52" s="3" t="s">
        <v>55</v>
      </c>
      <c r="G52" s="12" t="str">
        <f t="shared" si="10"/>
        <v>21228.857</v>
      </c>
      <c r="H52" s="10">
        <f t="shared" si="11"/>
        <v>-18205</v>
      </c>
      <c r="I52" s="47" t="s">
        <v>171</v>
      </c>
      <c r="J52" s="48" t="s">
        <v>172</v>
      </c>
      <c r="K52" s="47">
        <v>-18205</v>
      </c>
      <c r="L52" s="47" t="s">
        <v>173</v>
      </c>
      <c r="M52" s="48" t="s">
        <v>60</v>
      </c>
      <c r="N52" s="48"/>
      <c r="O52" s="49" t="s">
        <v>61</v>
      </c>
      <c r="P52" s="49" t="s">
        <v>62</v>
      </c>
    </row>
    <row r="53" spans="1:16" ht="12.75" customHeight="1" thickBot="1" x14ac:dyDescent="0.25">
      <c r="A53" s="10" t="str">
        <f t="shared" si="6"/>
        <v> VB 8.81 </v>
      </c>
      <c r="B53" s="3" t="str">
        <f t="shared" si="7"/>
        <v>II</v>
      </c>
      <c r="C53" s="10">
        <f t="shared" si="8"/>
        <v>21670.755000000001</v>
      </c>
      <c r="D53" s="12" t="str">
        <f t="shared" si="9"/>
        <v>vis</v>
      </c>
      <c r="E53" s="46">
        <f>VLOOKUP(C53,Active!C$21:E$973,3,FALSE)</f>
        <v>-17827.476005857359</v>
      </c>
      <c r="F53" s="3" t="s">
        <v>55</v>
      </c>
      <c r="G53" s="12" t="str">
        <f t="shared" si="10"/>
        <v>21670.755</v>
      </c>
      <c r="H53" s="10">
        <f t="shared" si="11"/>
        <v>-17827.5</v>
      </c>
      <c r="I53" s="47" t="s">
        <v>174</v>
      </c>
      <c r="J53" s="48" t="s">
        <v>175</v>
      </c>
      <c r="K53" s="47">
        <v>-17827.5</v>
      </c>
      <c r="L53" s="47" t="s">
        <v>176</v>
      </c>
      <c r="M53" s="48" t="s">
        <v>60</v>
      </c>
      <c r="N53" s="48"/>
      <c r="O53" s="49" t="s">
        <v>61</v>
      </c>
      <c r="P53" s="49" t="s">
        <v>62</v>
      </c>
    </row>
    <row r="54" spans="1:16" ht="12.75" customHeight="1" thickBot="1" x14ac:dyDescent="0.25">
      <c r="A54" s="10" t="str">
        <f t="shared" si="6"/>
        <v> VB 8.81 </v>
      </c>
      <c r="B54" s="3" t="str">
        <f t="shared" si="7"/>
        <v>I</v>
      </c>
      <c r="C54" s="10">
        <f t="shared" si="8"/>
        <v>21714.579000000002</v>
      </c>
      <c r="D54" s="12" t="str">
        <f t="shared" si="9"/>
        <v>vis</v>
      </c>
      <c r="E54" s="46">
        <f>VLOOKUP(C54,Active!C$21:E$973,3,FALSE)</f>
        <v>-17790.035403855127</v>
      </c>
      <c r="F54" s="3" t="s">
        <v>55</v>
      </c>
      <c r="G54" s="12" t="str">
        <f t="shared" si="10"/>
        <v>21714.579</v>
      </c>
      <c r="H54" s="10">
        <f t="shared" si="11"/>
        <v>-17790</v>
      </c>
      <c r="I54" s="47" t="s">
        <v>177</v>
      </c>
      <c r="J54" s="48" t="s">
        <v>178</v>
      </c>
      <c r="K54" s="47">
        <v>-17790</v>
      </c>
      <c r="L54" s="47" t="s">
        <v>167</v>
      </c>
      <c r="M54" s="48" t="s">
        <v>60</v>
      </c>
      <c r="N54" s="48"/>
      <c r="O54" s="49" t="s">
        <v>61</v>
      </c>
      <c r="P54" s="49" t="s">
        <v>62</v>
      </c>
    </row>
    <row r="55" spans="1:16" ht="12.75" customHeight="1" thickBot="1" x14ac:dyDescent="0.25">
      <c r="A55" s="10" t="str">
        <f t="shared" si="6"/>
        <v> VB 8.81 </v>
      </c>
      <c r="B55" s="3" t="str">
        <f t="shared" si="7"/>
        <v>I</v>
      </c>
      <c r="C55" s="10">
        <f t="shared" si="8"/>
        <v>21963.907999999999</v>
      </c>
      <c r="D55" s="12" t="str">
        <f t="shared" si="9"/>
        <v>vis</v>
      </c>
      <c r="E55" s="46">
        <f>VLOOKUP(C55,Active!C$21:E$973,3,FALSE)</f>
        <v>-17577.023632756773</v>
      </c>
      <c r="F55" s="3" t="s">
        <v>55</v>
      </c>
      <c r="G55" s="12" t="str">
        <f t="shared" si="10"/>
        <v>21963.908</v>
      </c>
      <c r="H55" s="10">
        <f t="shared" si="11"/>
        <v>-17577</v>
      </c>
      <c r="I55" s="47" t="s">
        <v>179</v>
      </c>
      <c r="J55" s="48" t="s">
        <v>180</v>
      </c>
      <c r="K55" s="47">
        <v>-17577</v>
      </c>
      <c r="L55" s="47" t="s">
        <v>181</v>
      </c>
      <c r="M55" s="48" t="s">
        <v>60</v>
      </c>
      <c r="N55" s="48"/>
      <c r="O55" s="49" t="s">
        <v>61</v>
      </c>
      <c r="P55" s="49" t="s">
        <v>62</v>
      </c>
    </row>
    <row r="56" spans="1:16" ht="12.75" customHeight="1" thickBot="1" x14ac:dyDescent="0.25">
      <c r="A56" s="10" t="str">
        <f t="shared" si="6"/>
        <v> VB 8.81 </v>
      </c>
      <c r="B56" s="3" t="str">
        <f t="shared" si="7"/>
        <v>I</v>
      </c>
      <c r="C56" s="10">
        <f t="shared" si="8"/>
        <v>22070.577000000001</v>
      </c>
      <c r="D56" s="12" t="str">
        <f t="shared" si="9"/>
        <v>vis</v>
      </c>
      <c r="E56" s="46">
        <f>VLOOKUP(C56,Active!C$21:E$973,3,FALSE)</f>
        <v>-17485.892025076595</v>
      </c>
      <c r="F56" s="3" t="s">
        <v>55</v>
      </c>
      <c r="G56" s="12" t="str">
        <f t="shared" si="10"/>
        <v>22070.577</v>
      </c>
      <c r="H56" s="10">
        <f t="shared" si="11"/>
        <v>-17486</v>
      </c>
      <c r="I56" s="47" t="s">
        <v>182</v>
      </c>
      <c r="J56" s="48" t="s">
        <v>183</v>
      </c>
      <c r="K56" s="47">
        <v>-17486</v>
      </c>
      <c r="L56" s="47" t="s">
        <v>184</v>
      </c>
      <c r="M56" s="48" t="s">
        <v>60</v>
      </c>
      <c r="N56" s="48"/>
      <c r="O56" s="49" t="s">
        <v>61</v>
      </c>
      <c r="P56" s="49" t="s">
        <v>62</v>
      </c>
    </row>
    <row r="57" spans="1:16" ht="12.75" customHeight="1" thickBot="1" x14ac:dyDescent="0.25">
      <c r="A57" s="10" t="str">
        <f t="shared" si="6"/>
        <v> VB 8.81 </v>
      </c>
      <c r="B57" s="3" t="str">
        <f t="shared" si="7"/>
        <v>I</v>
      </c>
      <c r="C57" s="10">
        <f t="shared" si="8"/>
        <v>22112.550999999999</v>
      </c>
      <c r="D57" s="12" t="str">
        <f t="shared" si="9"/>
        <v>vis</v>
      </c>
      <c r="E57" s="46">
        <f>VLOOKUP(C57,Active!C$21:E$973,3,FALSE)</f>
        <v>-17450.031952320991</v>
      </c>
      <c r="F57" s="3" t="s">
        <v>55</v>
      </c>
      <c r="G57" s="12" t="str">
        <f t="shared" si="10"/>
        <v>22112.551</v>
      </c>
      <c r="H57" s="10">
        <f t="shared" si="11"/>
        <v>-17450</v>
      </c>
      <c r="I57" s="47" t="s">
        <v>185</v>
      </c>
      <c r="J57" s="48" t="s">
        <v>186</v>
      </c>
      <c r="K57" s="47">
        <v>-17450</v>
      </c>
      <c r="L57" s="47" t="s">
        <v>187</v>
      </c>
      <c r="M57" s="48" t="s">
        <v>60</v>
      </c>
      <c r="N57" s="48"/>
      <c r="O57" s="49" t="s">
        <v>61</v>
      </c>
      <c r="P57" s="49" t="s">
        <v>62</v>
      </c>
    </row>
    <row r="58" spans="1:16" ht="12.75" customHeight="1" thickBot="1" x14ac:dyDescent="0.25">
      <c r="A58" s="10" t="str">
        <f t="shared" si="6"/>
        <v> VB 8.81 </v>
      </c>
      <c r="B58" s="3" t="str">
        <f t="shared" si="7"/>
        <v>I</v>
      </c>
      <c r="C58" s="10">
        <f t="shared" si="8"/>
        <v>22428.657999999999</v>
      </c>
      <c r="D58" s="12" t="str">
        <f t="shared" si="9"/>
        <v>vis</v>
      </c>
      <c r="E58" s="46">
        <f>VLOOKUP(C58,Active!C$21:E$973,3,FALSE)</f>
        <v>-17179.969055800375</v>
      </c>
      <c r="F58" s="3" t="s">
        <v>55</v>
      </c>
      <c r="G58" s="12" t="str">
        <f t="shared" si="10"/>
        <v>22428.658</v>
      </c>
      <c r="H58" s="10">
        <f t="shared" si="11"/>
        <v>-17180</v>
      </c>
      <c r="I58" s="47" t="s">
        <v>188</v>
      </c>
      <c r="J58" s="48" t="s">
        <v>189</v>
      </c>
      <c r="K58" s="47">
        <v>-17180</v>
      </c>
      <c r="L58" s="47" t="s">
        <v>190</v>
      </c>
      <c r="M58" s="48" t="s">
        <v>60</v>
      </c>
      <c r="N58" s="48"/>
      <c r="O58" s="49" t="s">
        <v>61</v>
      </c>
      <c r="P58" s="49" t="s">
        <v>62</v>
      </c>
    </row>
    <row r="59" spans="1:16" ht="12.75" customHeight="1" thickBot="1" x14ac:dyDescent="0.25">
      <c r="A59" s="10" t="str">
        <f t="shared" si="6"/>
        <v> VB 8.81 </v>
      </c>
      <c r="B59" s="3" t="str">
        <f t="shared" si="7"/>
        <v>I</v>
      </c>
      <c r="C59" s="10">
        <f t="shared" si="8"/>
        <v>22724.82</v>
      </c>
      <c r="D59" s="12" t="str">
        <f t="shared" si="9"/>
        <v>vis</v>
      </c>
      <c r="E59" s="46">
        <f>VLOOKUP(C59,Active!C$21:E$973,3,FALSE)</f>
        <v>-16926.945973238653</v>
      </c>
      <c r="F59" s="3" t="s">
        <v>55</v>
      </c>
      <c r="G59" s="12" t="str">
        <f t="shared" si="10"/>
        <v>22724.820</v>
      </c>
      <c r="H59" s="10">
        <f t="shared" si="11"/>
        <v>-16927</v>
      </c>
      <c r="I59" s="47" t="s">
        <v>191</v>
      </c>
      <c r="J59" s="48" t="s">
        <v>192</v>
      </c>
      <c r="K59" s="47">
        <v>-16927</v>
      </c>
      <c r="L59" s="47" t="s">
        <v>193</v>
      </c>
      <c r="M59" s="48" t="s">
        <v>60</v>
      </c>
      <c r="N59" s="48"/>
      <c r="O59" s="49" t="s">
        <v>61</v>
      </c>
      <c r="P59" s="49" t="s">
        <v>62</v>
      </c>
    </row>
    <row r="60" spans="1:16" ht="12.75" customHeight="1" thickBot="1" x14ac:dyDescent="0.25">
      <c r="A60" s="10" t="str">
        <f t="shared" si="6"/>
        <v> VB 8.81 </v>
      </c>
      <c r="B60" s="3" t="str">
        <f t="shared" si="7"/>
        <v>I</v>
      </c>
      <c r="C60" s="10">
        <f t="shared" si="8"/>
        <v>22778.666000000001</v>
      </c>
      <c r="D60" s="12" t="str">
        <f t="shared" si="9"/>
        <v>vis</v>
      </c>
      <c r="E60" s="46">
        <f>VLOOKUP(C60,Active!C$21:E$973,3,FALSE)</f>
        <v>-16880.943174420376</v>
      </c>
      <c r="F60" s="3" t="s">
        <v>55</v>
      </c>
      <c r="G60" s="12" t="str">
        <f t="shared" si="10"/>
        <v>22778.666</v>
      </c>
      <c r="H60" s="10">
        <f t="shared" si="11"/>
        <v>-16881</v>
      </c>
      <c r="I60" s="47" t="s">
        <v>194</v>
      </c>
      <c r="J60" s="48" t="s">
        <v>195</v>
      </c>
      <c r="K60" s="47">
        <v>-16881</v>
      </c>
      <c r="L60" s="47" t="s">
        <v>196</v>
      </c>
      <c r="M60" s="48" t="s">
        <v>60</v>
      </c>
      <c r="N60" s="48"/>
      <c r="O60" s="49" t="s">
        <v>61</v>
      </c>
      <c r="P60" s="49" t="s">
        <v>62</v>
      </c>
    </row>
    <row r="61" spans="1:16" ht="12.75" customHeight="1" thickBot="1" x14ac:dyDescent="0.25">
      <c r="A61" s="10" t="str">
        <f t="shared" si="6"/>
        <v> VB 8.81 </v>
      </c>
      <c r="B61" s="3" t="str">
        <f t="shared" si="7"/>
        <v>I</v>
      </c>
      <c r="C61" s="10">
        <f t="shared" si="8"/>
        <v>23252.498</v>
      </c>
      <c r="D61" s="12" t="str">
        <f t="shared" si="9"/>
        <v>vis</v>
      </c>
      <c r="E61" s="46">
        <f>VLOOKUP(C61,Active!C$21:E$973,3,FALSE)</f>
        <v>-16476.129480373249</v>
      </c>
      <c r="F61" s="3" t="s">
        <v>55</v>
      </c>
      <c r="G61" s="12" t="str">
        <f t="shared" si="10"/>
        <v>23252.498</v>
      </c>
      <c r="H61" s="10">
        <f t="shared" si="11"/>
        <v>-16476</v>
      </c>
      <c r="I61" s="47" t="s">
        <v>197</v>
      </c>
      <c r="J61" s="48" t="s">
        <v>198</v>
      </c>
      <c r="K61" s="47">
        <v>-16476</v>
      </c>
      <c r="L61" s="47" t="s">
        <v>199</v>
      </c>
      <c r="M61" s="48" t="s">
        <v>60</v>
      </c>
      <c r="N61" s="48"/>
      <c r="O61" s="49" t="s">
        <v>61</v>
      </c>
      <c r="P61" s="49" t="s">
        <v>62</v>
      </c>
    </row>
    <row r="62" spans="1:16" ht="12.75" customHeight="1" thickBot="1" x14ac:dyDescent="0.25">
      <c r="A62" s="10" t="str">
        <f t="shared" si="6"/>
        <v> VB 8.81 </v>
      </c>
      <c r="B62" s="3" t="str">
        <f t="shared" si="7"/>
        <v>I</v>
      </c>
      <c r="C62" s="10">
        <f t="shared" si="8"/>
        <v>23526.611000000001</v>
      </c>
      <c r="D62" s="12" t="str">
        <f t="shared" si="9"/>
        <v>vis</v>
      </c>
      <c r="E62" s="46">
        <f>VLOOKUP(C62,Active!C$21:E$973,3,FALSE)</f>
        <v>-16241.943743410904</v>
      </c>
      <c r="F62" s="3" t="s">
        <v>55</v>
      </c>
      <c r="G62" s="12" t="str">
        <f t="shared" si="10"/>
        <v>23526.611</v>
      </c>
      <c r="H62" s="10">
        <f t="shared" si="11"/>
        <v>-16242</v>
      </c>
      <c r="I62" s="47" t="s">
        <v>200</v>
      </c>
      <c r="J62" s="48" t="s">
        <v>201</v>
      </c>
      <c r="K62" s="47">
        <v>-16242</v>
      </c>
      <c r="L62" s="47" t="s">
        <v>202</v>
      </c>
      <c r="M62" s="48" t="s">
        <v>60</v>
      </c>
      <c r="N62" s="48"/>
      <c r="O62" s="49" t="s">
        <v>61</v>
      </c>
      <c r="P62" s="49" t="s">
        <v>62</v>
      </c>
    </row>
    <row r="63" spans="1:16" ht="12.75" customHeight="1" thickBot="1" x14ac:dyDescent="0.25">
      <c r="A63" s="10" t="str">
        <f t="shared" si="6"/>
        <v> VB 8.81 </v>
      </c>
      <c r="B63" s="3" t="str">
        <f t="shared" si="7"/>
        <v>I</v>
      </c>
      <c r="C63" s="10">
        <f t="shared" si="8"/>
        <v>23768.938999999998</v>
      </c>
      <c r="D63" s="12" t="str">
        <f t="shared" si="9"/>
        <v>vis</v>
      </c>
      <c r="E63" s="46">
        <f>VLOOKUP(C63,Active!C$21:E$973,3,FALSE)</f>
        <v>-16034.913207585862</v>
      </c>
      <c r="F63" s="3" t="s">
        <v>55</v>
      </c>
      <c r="G63" s="12" t="str">
        <f t="shared" si="10"/>
        <v>23768.939</v>
      </c>
      <c r="H63" s="10">
        <f t="shared" si="11"/>
        <v>-16035</v>
      </c>
      <c r="I63" s="47" t="s">
        <v>203</v>
      </c>
      <c r="J63" s="48" t="s">
        <v>204</v>
      </c>
      <c r="K63" s="47">
        <v>-16035</v>
      </c>
      <c r="L63" s="47" t="s">
        <v>205</v>
      </c>
      <c r="M63" s="48" t="s">
        <v>60</v>
      </c>
      <c r="N63" s="48"/>
      <c r="O63" s="49" t="s">
        <v>61</v>
      </c>
      <c r="P63" s="49" t="s">
        <v>62</v>
      </c>
    </row>
    <row r="64" spans="1:16" ht="12.75" customHeight="1" thickBot="1" x14ac:dyDescent="0.25">
      <c r="A64" s="10" t="str">
        <f t="shared" si="6"/>
        <v> VB 8.81 </v>
      </c>
      <c r="B64" s="3" t="str">
        <f t="shared" si="7"/>
        <v>I</v>
      </c>
      <c r="C64" s="10">
        <f t="shared" si="8"/>
        <v>23815.78</v>
      </c>
      <c r="D64" s="12" t="str">
        <f t="shared" si="9"/>
        <v>vis</v>
      </c>
      <c r="E64" s="46">
        <f>VLOOKUP(C64,Active!C$21:E$973,3,FALSE)</f>
        <v>-15994.89506140143</v>
      </c>
      <c r="F64" s="3" t="s">
        <v>55</v>
      </c>
      <c r="G64" s="12" t="str">
        <f t="shared" si="10"/>
        <v>23815.780</v>
      </c>
      <c r="H64" s="10">
        <f t="shared" si="11"/>
        <v>-15995</v>
      </c>
      <c r="I64" s="47" t="s">
        <v>206</v>
      </c>
      <c r="J64" s="48" t="s">
        <v>207</v>
      </c>
      <c r="K64" s="47">
        <v>-15995</v>
      </c>
      <c r="L64" s="47" t="s">
        <v>208</v>
      </c>
      <c r="M64" s="48" t="s">
        <v>60</v>
      </c>
      <c r="N64" s="48"/>
      <c r="O64" s="49" t="s">
        <v>61</v>
      </c>
      <c r="P64" s="49" t="s">
        <v>62</v>
      </c>
    </row>
    <row r="65" spans="1:16" ht="12.75" customHeight="1" thickBot="1" x14ac:dyDescent="0.25">
      <c r="A65" s="10" t="str">
        <f t="shared" si="6"/>
        <v> VB 8.81 </v>
      </c>
      <c r="B65" s="3" t="str">
        <f t="shared" si="7"/>
        <v>I</v>
      </c>
      <c r="C65" s="10">
        <f t="shared" si="8"/>
        <v>23822.710999999999</v>
      </c>
      <c r="D65" s="12" t="str">
        <f t="shared" si="9"/>
        <v>vis</v>
      </c>
      <c r="E65" s="46">
        <f>VLOOKUP(C65,Active!C$21:E$973,3,FALSE)</f>
        <v>-15988.973629937449</v>
      </c>
      <c r="F65" s="3" t="s">
        <v>55</v>
      </c>
      <c r="G65" s="12" t="str">
        <f t="shared" si="10"/>
        <v>23822.711</v>
      </c>
      <c r="H65" s="10">
        <f t="shared" si="11"/>
        <v>-15989</v>
      </c>
      <c r="I65" s="47" t="s">
        <v>209</v>
      </c>
      <c r="J65" s="48" t="s">
        <v>210</v>
      </c>
      <c r="K65" s="47">
        <v>-15989</v>
      </c>
      <c r="L65" s="47" t="s">
        <v>211</v>
      </c>
      <c r="M65" s="48" t="s">
        <v>60</v>
      </c>
      <c r="N65" s="48"/>
      <c r="O65" s="49" t="s">
        <v>61</v>
      </c>
      <c r="P65" s="49" t="s">
        <v>62</v>
      </c>
    </row>
    <row r="66" spans="1:16" ht="12.75" customHeight="1" thickBot="1" x14ac:dyDescent="0.25">
      <c r="A66" s="10" t="str">
        <f t="shared" si="6"/>
        <v> VB 8.81 </v>
      </c>
      <c r="B66" s="3" t="str">
        <f t="shared" si="7"/>
        <v>I</v>
      </c>
      <c r="C66" s="10">
        <f t="shared" si="8"/>
        <v>23911.605</v>
      </c>
      <c r="D66" s="12" t="str">
        <f t="shared" si="9"/>
        <v>vis</v>
      </c>
      <c r="E66" s="46">
        <f>VLOOKUP(C66,Active!C$21:E$973,3,FALSE)</f>
        <v>-15913.02791812688</v>
      </c>
      <c r="F66" s="3" t="s">
        <v>55</v>
      </c>
      <c r="G66" s="12" t="str">
        <f t="shared" si="10"/>
        <v>23911.605</v>
      </c>
      <c r="H66" s="10">
        <f t="shared" si="11"/>
        <v>-15913</v>
      </c>
      <c r="I66" s="47" t="s">
        <v>212</v>
      </c>
      <c r="J66" s="48" t="s">
        <v>213</v>
      </c>
      <c r="K66" s="47">
        <v>-15913</v>
      </c>
      <c r="L66" s="47" t="s">
        <v>214</v>
      </c>
      <c r="M66" s="48" t="s">
        <v>60</v>
      </c>
      <c r="N66" s="48"/>
      <c r="O66" s="49" t="s">
        <v>61</v>
      </c>
      <c r="P66" s="49" t="s">
        <v>62</v>
      </c>
    </row>
    <row r="67" spans="1:16" ht="12.75" customHeight="1" thickBot="1" x14ac:dyDescent="0.25">
      <c r="A67" s="10" t="str">
        <f t="shared" si="6"/>
        <v> VB 8.81 </v>
      </c>
      <c r="B67" s="3" t="str">
        <f t="shared" si="7"/>
        <v>I</v>
      </c>
      <c r="C67" s="10">
        <f t="shared" si="8"/>
        <v>24200.734</v>
      </c>
      <c r="D67" s="12" t="str">
        <f t="shared" si="9"/>
        <v>vis</v>
      </c>
      <c r="E67" s="46">
        <f>VLOOKUP(C67,Active!C$21:E$973,3,FALSE)</f>
        <v>-15666.013409722736</v>
      </c>
      <c r="F67" s="3" t="s">
        <v>55</v>
      </c>
      <c r="G67" s="12" t="str">
        <f t="shared" si="10"/>
        <v>24200.734</v>
      </c>
      <c r="H67" s="10">
        <f t="shared" si="11"/>
        <v>-15666</v>
      </c>
      <c r="I67" s="47" t="s">
        <v>215</v>
      </c>
      <c r="J67" s="48" t="s">
        <v>216</v>
      </c>
      <c r="K67" s="47">
        <v>-15666</v>
      </c>
      <c r="L67" s="47" t="s">
        <v>217</v>
      </c>
      <c r="M67" s="48" t="s">
        <v>60</v>
      </c>
      <c r="N67" s="48"/>
      <c r="O67" s="49" t="s">
        <v>61</v>
      </c>
      <c r="P67" s="49" t="s">
        <v>62</v>
      </c>
    </row>
    <row r="68" spans="1:16" ht="12.75" customHeight="1" thickBot="1" x14ac:dyDescent="0.25">
      <c r="A68" s="10" t="str">
        <f t="shared" si="6"/>
        <v> VB 8.81 </v>
      </c>
      <c r="B68" s="3" t="str">
        <f t="shared" si="7"/>
        <v>I</v>
      </c>
      <c r="C68" s="10">
        <f t="shared" si="8"/>
        <v>24261.613000000001</v>
      </c>
      <c r="D68" s="12" t="str">
        <f t="shared" si="9"/>
        <v>vis</v>
      </c>
      <c r="E68" s="46">
        <f>VLOOKUP(C68,Active!C$21:E$973,3,FALSE)</f>
        <v>-15614.002036746881</v>
      </c>
      <c r="F68" s="3" t="s">
        <v>55</v>
      </c>
      <c r="G68" s="12" t="str">
        <f t="shared" si="10"/>
        <v>24261.613</v>
      </c>
      <c r="H68" s="10">
        <f t="shared" si="11"/>
        <v>-15614</v>
      </c>
      <c r="I68" s="47" t="s">
        <v>218</v>
      </c>
      <c r="J68" s="48" t="s">
        <v>219</v>
      </c>
      <c r="K68" s="47">
        <v>-15614</v>
      </c>
      <c r="L68" s="47" t="s">
        <v>220</v>
      </c>
      <c r="M68" s="48" t="s">
        <v>60</v>
      </c>
      <c r="N68" s="48"/>
      <c r="O68" s="49" t="s">
        <v>61</v>
      </c>
      <c r="P68" s="49" t="s">
        <v>62</v>
      </c>
    </row>
    <row r="69" spans="1:16" ht="12.75" customHeight="1" thickBot="1" x14ac:dyDescent="0.25">
      <c r="A69" s="10" t="str">
        <f t="shared" si="6"/>
        <v> VB 8.81 </v>
      </c>
      <c r="B69" s="3" t="str">
        <f t="shared" si="7"/>
        <v>II</v>
      </c>
      <c r="C69" s="10">
        <f t="shared" si="8"/>
        <v>24311.508999999998</v>
      </c>
      <c r="D69" s="12" t="str">
        <f t="shared" si="9"/>
        <v>vis</v>
      </c>
      <c r="E69" s="46">
        <f>VLOOKUP(C69,Active!C$21:E$973,3,FALSE)</f>
        <v>-15571.373881455185</v>
      </c>
      <c r="F69" s="3" t="s">
        <v>55</v>
      </c>
      <c r="G69" s="12" t="str">
        <f t="shared" si="10"/>
        <v>24311.509</v>
      </c>
      <c r="H69" s="10">
        <f t="shared" si="11"/>
        <v>-15571.5</v>
      </c>
      <c r="I69" s="47" t="s">
        <v>221</v>
      </c>
      <c r="J69" s="48" t="s">
        <v>222</v>
      </c>
      <c r="K69" s="47">
        <v>-15571.5</v>
      </c>
      <c r="L69" s="47" t="s">
        <v>223</v>
      </c>
      <c r="M69" s="48" t="s">
        <v>60</v>
      </c>
      <c r="N69" s="48"/>
      <c r="O69" s="49" t="s">
        <v>61</v>
      </c>
      <c r="P69" s="49" t="s">
        <v>62</v>
      </c>
    </row>
    <row r="70" spans="1:16" ht="12.75" customHeight="1" thickBot="1" x14ac:dyDescent="0.25">
      <c r="A70" s="10" t="str">
        <f t="shared" si="6"/>
        <v> VB 8.81 </v>
      </c>
      <c r="B70" s="3" t="str">
        <f t="shared" si="7"/>
        <v>II</v>
      </c>
      <c r="C70" s="10">
        <f t="shared" si="8"/>
        <v>24553.704000000002</v>
      </c>
      <c r="D70" s="12" t="str">
        <f t="shared" si="9"/>
        <v>vis</v>
      </c>
      <c r="E70" s="46">
        <f>VLOOKUP(C70,Active!C$21:E$973,3,FALSE)</f>
        <v>-15364.456972867869</v>
      </c>
      <c r="F70" s="3" t="s">
        <v>55</v>
      </c>
      <c r="G70" s="12" t="str">
        <f t="shared" si="10"/>
        <v>24553.704</v>
      </c>
      <c r="H70" s="10">
        <f t="shared" si="11"/>
        <v>-15364.5</v>
      </c>
      <c r="I70" s="47" t="s">
        <v>224</v>
      </c>
      <c r="J70" s="48" t="s">
        <v>225</v>
      </c>
      <c r="K70" s="47">
        <v>-15364.5</v>
      </c>
      <c r="L70" s="47" t="s">
        <v>226</v>
      </c>
      <c r="M70" s="48" t="s">
        <v>60</v>
      </c>
      <c r="N70" s="48"/>
      <c r="O70" s="49" t="s">
        <v>61</v>
      </c>
      <c r="P70" s="49" t="s">
        <v>62</v>
      </c>
    </row>
    <row r="71" spans="1:16" ht="12.75" customHeight="1" thickBot="1" x14ac:dyDescent="0.25">
      <c r="A71" s="10" t="str">
        <f t="shared" si="6"/>
        <v> VB 8.81 </v>
      </c>
      <c r="B71" s="3" t="str">
        <f t="shared" si="7"/>
        <v>I</v>
      </c>
      <c r="C71" s="10">
        <f t="shared" si="8"/>
        <v>24618.704000000002</v>
      </c>
      <c r="D71" s="12" t="str">
        <f t="shared" si="9"/>
        <v>vis</v>
      </c>
      <c r="E71" s="46">
        <f>VLOOKUP(C71,Active!C$21:E$973,3,FALSE)</f>
        <v>-15308.924864202638</v>
      </c>
      <c r="F71" s="3" t="s">
        <v>55</v>
      </c>
      <c r="G71" s="12" t="str">
        <f t="shared" si="10"/>
        <v>24618.704</v>
      </c>
      <c r="H71" s="10">
        <f t="shared" si="11"/>
        <v>-15309</v>
      </c>
      <c r="I71" s="47" t="s">
        <v>227</v>
      </c>
      <c r="J71" s="48" t="s">
        <v>228</v>
      </c>
      <c r="K71" s="47">
        <v>-15309</v>
      </c>
      <c r="L71" s="47" t="s">
        <v>229</v>
      </c>
      <c r="M71" s="48" t="s">
        <v>60</v>
      </c>
      <c r="N71" s="48"/>
      <c r="O71" s="49" t="s">
        <v>61</v>
      </c>
      <c r="P71" s="49" t="s">
        <v>62</v>
      </c>
    </row>
    <row r="72" spans="1:16" ht="12.75" customHeight="1" thickBot="1" x14ac:dyDescent="0.25">
      <c r="A72" s="10" t="str">
        <f t="shared" si="6"/>
        <v> VB 8.81 </v>
      </c>
      <c r="B72" s="3" t="str">
        <f t="shared" si="7"/>
        <v>I</v>
      </c>
      <c r="C72" s="10">
        <f t="shared" si="8"/>
        <v>24700.499</v>
      </c>
      <c r="D72" s="12" t="str">
        <f t="shared" si="9"/>
        <v>vis</v>
      </c>
      <c r="E72" s="46">
        <f>VLOOKUP(C72,Active!C$21:E$973,3,FALSE)</f>
        <v>-15239.044112998447</v>
      </c>
      <c r="F72" s="3" t="s">
        <v>55</v>
      </c>
      <c r="G72" s="12" t="str">
        <f t="shared" si="10"/>
        <v>24700.499</v>
      </c>
      <c r="H72" s="10">
        <f t="shared" si="11"/>
        <v>-15239</v>
      </c>
      <c r="I72" s="47" t="s">
        <v>230</v>
      </c>
      <c r="J72" s="48" t="s">
        <v>231</v>
      </c>
      <c r="K72" s="47">
        <v>-15239</v>
      </c>
      <c r="L72" s="47" t="s">
        <v>232</v>
      </c>
      <c r="M72" s="48" t="s">
        <v>60</v>
      </c>
      <c r="N72" s="48"/>
      <c r="O72" s="49" t="s">
        <v>61</v>
      </c>
      <c r="P72" s="49" t="s">
        <v>62</v>
      </c>
    </row>
    <row r="73" spans="1:16" ht="12.75" customHeight="1" thickBot="1" x14ac:dyDescent="0.25">
      <c r="A73" s="10" t="str">
        <f t="shared" si="6"/>
        <v> VB 8.81 </v>
      </c>
      <c r="B73" s="3" t="str">
        <f t="shared" si="7"/>
        <v>II</v>
      </c>
      <c r="C73" s="10">
        <f t="shared" si="8"/>
        <v>25241.91</v>
      </c>
      <c r="D73" s="12" t="str">
        <f t="shared" si="9"/>
        <v>vis</v>
      </c>
      <c r="E73" s="46">
        <f>VLOOKUP(C73,Active!C$21:E$973,3,FALSE)</f>
        <v>-14776.494967082279</v>
      </c>
      <c r="F73" s="3" t="s">
        <v>55</v>
      </c>
      <c r="G73" s="12" t="str">
        <f t="shared" si="10"/>
        <v>25241.910</v>
      </c>
      <c r="H73" s="10">
        <f t="shared" si="11"/>
        <v>-14776.5</v>
      </c>
      <c r="I73" s="47" t="s">
        <v>233</v>
      </c>
      <c r="J73" s="48" t="s">
        <v>234</v>
      </c>
      <c r="K73" s="47">
        <v>-14776.5</v>
      </c>
      <c r="L73" s="47" t="s">
        <v>235</v>
      </c>
      <c r="M73" s="48" t="s">
        <v>60</v>
      </c>
      <c r="N73" s="48"/>
      <c r="O73" s="49" t="s">
        <v>61</v>
      </c>
      <c r="P73" s="49" t="s">
        <v>62</v>
      </c>
    </row>
    <row r="74" spans="1:16" ht="12.75" customHeight="1" thickBot="1" x14ac:dyDescent="0.25">
      <c r="A74" s="10" t="str">
        <f t="shared" si="6"/>
        <v> VB 8.81 </v>
      </c>
      <c r="B74" s="3" t="str">
        <f t="shared" si="7"/>
        <v>I</v>
      </c>
      <c r="C74" s="10">
        <f t="shared" si="8"/>
        <v>25264.557000000001</v>
      </c>
      <c r="D74" s="12" t="str">
        <f t="shared" si="9"/>
        <v>vis</v>
      </c>
      <c r="E74" s="46">
        <f>VLOOKUP(C74,Active!C$21:E$973,3,FALSE)</f>
        <v>-14757.146726083178</v>
      </c>
      <c r="F74" s="3" t="s">
        <v>55</v>
      </c>
      <c r="G74" s="12" t="str">
        <f t="shared" si="10"/>
        <v>25264.557</v>
      </c>
      <c r="H74" s="10">
        <f t="shared" si="11"/>
        <v>-14757</v>
      </c>
      <c r="I74" s="47" t="s">
        <v>236</v>
      </c>
      <c r="J74" s="48" t="s">
        <v>237</v>
      </c>
      <c r="K74" s="47">
        <v>-14757</v>
      </c>
      <c r="L74" s="47" t="s">
        <v>238</v>
      </c>
      <c r="M74" s="48" t="s">
        <v>60</v>
      </c>
      <c r="N74" s="48"/>
      <c r="O74" s="49" t="s">
        <v>61</v>
      </c>
      <c r="P74" s="49" t="s">
        <v>62</v>
      </c>
    </row>
    <row r="75" spans="1:16" ht="12.75" customHeight="1" thickBot="1" x14ac:dyDescent="0.25">
      <c r="A75" s="10" t="str">
        <f t="shared" ref="A75:A106" si="12">P75</f>
        <v> VB 8.81 </v>
      </c>
      <c r="B75" s="3" t="str">
        <f t="shared" ref="B75:B106" si="13">IF(H75=INT(H75),"I","II")</f>
        <v>I</v>
      </c>
      <c r="C75" s="10">
        <f t="shared" ref="C75:C106" si="14">1*G75</f>
        <v>25328.38</v>
      </c>
      <c r="D75" s="12" t="str">
        <f t="shared" ref="D75:D106" si="15">VLOOKUP(F75,I$1:J$5,2,FALSE)</f>
        <v>vis</v>
      </c>
      <c r="E75" s="46">
        <f>VLOOKUP(C75,Active!C$21:E$973,3,FALSE)</f>
        <v>-14702.620175754855</v>
      </c>
      <c r="F75" s="3" t="s">
        <v>55</v>
      </c>
      <c r="G75" s="12" t="str">
        <f t="shared" ref="G75:G106" si="16">MID(I75,3,LEN(I75)-3)</f>
        <v>25328.380</v>
      </c>
      <c r="H75" s="10">
        <f t="shared" ref="H75:H106" si="17">1*K75</f>
        <v>-14703</v>
      </c>
      <c r="I75" s="47" t="s">
        <v>239</v>
      </c>
      <c r="J75" s="48" t="s">
        <v>240</v>
      </c>
      <c r="K75" s="47">
        <v>-14703</v>
      </c>
      <c r="L75" s="47" t="s">
        <v>241</v>
      </c>
      <c r="M75" s="48" t="s">
        <v>60</v>
      </c>
      <c r="N75" s="48"/>
      <c r="O75" s="49" t="s">
        <v>61</v>
      </c>
      <c r="P75" s="49" t="s">
        <v>62</v>
      </c>
    </row>
    <row r="76" spans="1:16" ht="12.75" customHeight="1" thickBot="1" x14ac:dyDescent="0.25">
      <c r="A76" s="10" t="str">
        <f t="shared" si="12"/>
        <v> VB 8.81 </v>
      </c>
      <c r="B76" s="3" t="str">
        <f t="shared" si="13"/>
        <v>I</v>
      </c>
      <c r="C76" s="10">
        <f t="shared" si="14"/>
        <v>25418.217000000001</v>
      </c>
      <c r="D76" s="12" t="str">
        <f t="shared" si="15"/>
        <v>vis</v>
      </c>
      <c r="E76" s="46">
        <f>VLOOKUP(C76,Active!C$21:E$973,3,FALSE)</f>
        <v>-14625.868821198574</v>
      </c>
      <c r="F76" s="3" t="s">
        <v>55</v>
      </c>
      <c r="G76" s="12" t="str">
        <f t="shared" si="16"/>
        <v>25418.217</v>
      </c>
      <c r="H76" s="10">
        <f t="shared" si="17"/>
        <v>-14626</v>
      </c>
      <c r="I76" s="47" t="s">
        <v>242</v>
      </c>
      <c r="J76" s="48" t="s">
        <v>243</v>
      </c>
      <c r="K76" s="47">
        <v>-14626</v>
      </c>
      <c r="L76" s="47" t="s">
        <v>244</v>
      </c>
      <c r="M76" s="48" t="s">
        <v>60</v>
      </c>
      <c r="N76" s="48"/>
      <c r="O76" s="49" t="s">
        <v>61</v>
      </c>
      <c r="P76" s="49" t="s">
        <v>62</v>
      </c>
    </row>
    <row r="77" spans="1:16" ht="12.75" customHeight="1" thickBot="1" x14ac:dyDescent="0.25">
      <c r="A77" s="10" t="str">
        <f t="shared" si="12"/>
        <v> VB 8.81 </v>
      </c>
      <c r="B77" s="3" t="str">
        <f t="shared" si="13"/>
        <v>I</v>
      </c>
      <c r="C77" s="10">
        <f t="shared" si="14"/>
        <v>25433.221000000001</v>
      </c>
      <c r="D77" s="12" t="str">
        <f t="shared" si="15"/>
        <v>vis</v>
      </c>
      <c r="E77" s="46">
        <f>VLOOKUP(C77,Active!C$21:E$973,3,FALSE)</f>
        <v>-14613.050301838372</v>
      </c>
      <c r="F77" s="3" t="s">
        <v>55</v>
      </c>
      <c r="G77" s="12" t="str">
        <f t="shared" si="16"/>
        <v>25433.221</v>
      </c>
      <c r="H77" s="10">
        <f t="shared" si="17"/>
        <v>-14613</v>
      </c>
      <c r="I77" s="47" t="s">
        <v>245</v>
      </c>
      <c r="J77" s="48" t="s">
        <v>246</v>
      </c>
      <c r="K77" s="47">
        <v>-14613</v>
      </c>
      <c r="L77" s="47" t="s">
        <v>247</v>
      </c>
      <c r="M77" s="48" t="s">
        <v>60</v>
      </c>
      <c r="N77" s="48"/>
      <c r="O77" s="49" t="s">
        <v>61</v>
      </c>
      <c r="P77" s="49" t="s">
        <v>62</v>
      </c>
    </row>
    <row r="78" spans="1:16" ht="12.75" customHeight="1" thickBot="1" x14ac:dyDescent="0.25">
      <c r="A78" s="10" t="str">
        <f t="shared" si="12"/>
        <v> VB 8.81 </v>
      </c>
      <c r="B78" s="3" t="str">
        <f t="shared" si="13"/>
        <v>I</v>
      </c>
      <c r="C78" s="10">
        <f t="shared" si="14"/>
        <v>25595.898000000001</v>
      </c>
      <c r="D78" s="12" t="str">
        <f t="shared" si="15"/>
        <v>vis</v>
      </c>
      <c r="E78" s="46">
        <f>VLOOKUP(C78,Active!C$21:E$973,3,FALSE)</f>
        <v>-14474.0688119717</v>
      </c>
      <c r="F78" s="3" t="s">
        <v>55</v>
      </c>
      <c r="G78" s="12" t="str">
        <f t="shared" si="16"/>
        <v>25595.898</v>
      </c>
      <c r="H78" s="10">
        <f t="shared" si="17"/>
        <v>-14474</v>
      </c>
      <c r="I78" s="47" t="s">
        <v>248</v>
      </c>
      <c r="J78" s="48" t="s">
        <v>249</v>
      </c>
      <c r="K78" s="47">
        <v>-14474</v>
      </c>
      <c r="L78" s="47" t="s">
        <v>250</v>
      </c>
      <c r="M78" s="48" t="s">
        <v>60</v>
      </c>
      <c r="N78" s="48"/>
      <c r="O78" s="49" t="s">
        <v>61</v>
      </c>
      <c r="P78" s="49" t="s">
        <v>62</v>
      </c>
    </row>
    <row r="79" spans="1:16" ht="12.75" customHeight="1" thickBot="1" x14ac:dyDescent="0.25">
      <c r="A79" s="10" t="str">
        <f t="shared" si="12"/>
        <v> VB 8.81 </v>
      </c>
      <c r="B79" s="3" t="str">
        <f t="shared" si="13"/>
        <v>I</v>
      </c>
      <c r="C79" s="10">
        <f t="shared" si="14"/>
        <v>25615.873</v>
      </c>
      <c r="D79" s="12" t="str">
        <f t="shared" si="15"/>
        <v>vis</v>
      </c>
      <c r="E79" s="46">
        <f>VLOOKUP(C79,Active!C$21:E$973,3,FALSE)</f>
        <v>-14457.003367808809</v>
      </c>
      <c r="F79" s="3" t="s">
        <v>55</v>
      </c>
      <c r="G79" s="12" t="str">
        <f t="shared" si="16"/>
        <v>25615.873</v>
      </c>
      <c r="H79" s="10">
        <f t="shared" si="17"/>
        <v>-14457</v>
      </c>
      <c r="I79" s="47" t="s">
        <v>251</v>
      </c>
      <c r="J79" s="48" t="s">
        <v>252</v>
      </c>
      <c r="K79" s="47">
        <v>-14457</v>
      </c>
      <c r="L79" s="47" t="s">
        <v>253</v>
      </c>
      <c r="M79" s="48" t="s">
        <v>60</v>
      </c>
      <c r="N79" s="48"/>
      <c r="O79" s="49" t="s">
        <v>61</v>
      </c>
      <c r="P79" s="49" t="s">
        <v>62</v>
      </c>
    </row>
    <row r="80" spans="1:16" ht="12.75" customHeight="1" thickBot="1" x14ac:dyDescent="0.25">
      <c r="A80" s="10" t="str">
        <f t="shared" si="12"/>
        <v>IBVS 217 </v>
      </c>
      <c r="B80" s="3" t="str">
        <f t="shared" si="13"/>
        <v>I</v>
      </c>
      <c r="C80" s="10">
        <f t="shared" si="14"/>
        <v>25681.395</v>
      </c>
      <c r="D80" s="12" t="str">
        <f t="shared" si="15"/>
        <v>vis</v>
      </c>
      <c r="E80" s="46">
        <f>VLOOKUP(C80,Active!C$21:E$973,3,FALSE)</f>
        <v>-14401.02529359399</v>
      </c>
      <c r="F80" s="3" t="s">
        <v>55</v>
      </c>
      <c r="G80" s="12" t="str">
        <f t="shared" si="16"/>
        <v>25681.395</v>
      </c>
      <c r="H80" s="10">
        <f t="shared" si="17"/>
        <v>-14401</v>
      </c>
      <c r="I80" s="47" t="s">
        <v>254</v>
      </c>
      <c r="J80" s="48" t="s">
        <v>255</v>
      </c>
      <c r="K80" s="47">
        <v>-14401</v>
      </c>
      <c r="L80" s="47" t="s">
        <v>256</v>
      </c>
      <c r="M80" s="48" t="s">
        <v>60</v>
      </c>
      <c r="N80" s="48"/>
      <c r="O80" s="49" t="s">
        <v>257</v>
      </c>
      <c r="P80" s="50" t="s">
        <v>258</v>
      </c>
    </row>
    <row r="81" spans="1:16" ht="12.75" customHeight="1" thickBot="1" x14ac:dyDescent="0.25">
      <c r="A81" s="10" t="str">
        <f t="shared" si="12"/>
        <v>IBVS 217 </v>
      </c>
      <c r="B81" s="3" t="str">
        <f t="shared" si="13"/>
        <v>I</v>
      </c>
      <c r="C81" s="10">
        <f t="shared" si="14"/>
        <v>25984.616999999998</v>
      </c>
      <c r="D81" s="12" t="str">
        <f t="shared" si="15"/>
        <v>pg</v>
      </c>
      <c r="E81" s="46">
        <f>VLOOKUP(C81,Active!C$21:E$973,3,FALSE)</f>
        <v>-14141.970569691093</v>
      </c>
      <c r="F81" s="3" t="str">
        <f>LEFT(M81,1)</f>
        <v>P</v>
      </c>
      <c r="G81" s="12" t="str">
        <f t="shared" si="16"/>
        <v>25984.617</v>
      </c>
      <c r="H81" s="10">
        <f t="shared" si="17"/>
        <v>-14142</v>
      </c>
      <c r="I81" s="47" t="s">
        <v>259</v>
      </c>
      <c r="J81" s="48" t="s">
        <v>260</v>
      </c>
      <c r="K81" s="47">
        <v>-14142</v>
      </c>
      <c r="L81" s="47" t="s">
        <v>261</v>
      </c>
      <c r="M81" s="48" t="s">
        <v>60</v>
      </c>
      <c r="N81" s="48"/>
      <c r="O81" s="49" t="s">
        <v>257</v>
      </c>
      <c r="P81" s="50" t="s">
        <v>258</v>
      </c>
    </row>
    <row r="82" spans="1:16" ht="12.75" customHeight="1" thickBot="1" x14ac:dyDescent="0.25">
      <c r="A82" s="10" t="str">
        <f t="shared" si="12"/>
        <v>IBVS 217 </v>
      </c>
      <c r="B82" s="3" t="str">
        <f t="shared" si="13"/>
        <v>I</v>
      </c>
      <c r="C82" s="10">
        <f t="shared" si="14"/>
        <v>26038.45</v>
      </c>
      <c r="D82" s="12" t="str">
        <f t="shared" si="15"/>
        <v>pg</v>
      </c>
      <c r="E82" s="46">
        <f>VLOOKUP(C82,Active!C$21:E$973,3,FALSE)</f>
        <v>-14095.978877294547</v>
      </c>
      <c r="F82" s="3" t="str">
        <f>LEFT(M82,1)</f>
        <v>P</v>
      </c>
      <c r="G82" s="12" t="str">
        <f t="shared" si="16"/>
        <v>26038.450</v>
      </c>
      <c r="H82" s="10">
        <f t="shared" si="17"/>
        <v>-14096</v>
      </c>
      <c r="I82" s="47" t="s">
        <v>262</v>
      </c>
      <c r="J82" s="48" t="s">
        <v>263</v>
      </c>
      <c r="K82" s="47">
        <v>-14096</v>
      </c>
      <c r="L82" s="47" t="s">
        <v>264</v>
      </c>
      <c r="M82" s="48" t="s">
        <v>60</v>
      </c>
      <c r="N82" s="48"/>
      <c r="O82" s="49" t="s">
        <v>257</v>
      </c>
      <c r="P82" s="50" t="s">
        <v>258</v>
      </c>
    </row>
    <row r="83" spans="1:16" ht="12.75" customHeight="1" thickBot="1" x14ac:dyDescent="0.25">
      <c r="A83" s="10" t="str">
        <f t="shared" si="12"/>
        <v>IBVS 217 </v>
      </c>
      <c r="B83" s="3" t="str">
        <f t="shared" si="13"/>
        <v>I</v>
      </c>
      <c r="C83" s="10">
        <f t="shared" si="14"/>
        <v>26065.379000000001</v>
      </c>
      <c r="D83" s="12" t="str">
        <f t="shared" si="15"/>
        <v>pg</v>
      </c>
      <c r="E83" s="46">
        <f>VLOOKUP(C83,Active!C$21:E$973,3,FALSE)</f>
        <v>-14072.972351844608</v>
      </c>
      <c r="F83" s="3" t="str">
        <f>LEFT(M83,1)</f>
        <v>P</v>
      </c>
      <c r="G83" s="12" t="str">
        <f t="shared" si="16"/>
        <v>26065.379</v>
      </c>
      <c r="H83" s="10">
        <f t="shared" si="17"/>
        <v>-14073</v>
      </c>
      <c r="I83" s="47" t="s">
        <v>265</v>
      </c>
      <c r="J83" s="48" t="s">
        <v>266</v>
      </c>
      <c r="K83" s="47">
        <v>-14073</v>
      </c>
      <c r="L83" s="47" t="s">
        <v>267</v>
      </c>
      <c r="M83" s="48" t="s">
        <v>60</v>
      </c>
      <c r="N83" s="48"/>
      <c r="O83" s="49" t="s">
        <v>268</v>
      </c>
      <c r="P83" s="50" t="s">
        <v>258</v>
      </c>
    </row>
    <row r="84" spans="1:16" ht="12.75" customHeight="1" thickBot="1" x14ac:dyDescent="0.25">
      <c r="A84" s="10" t="str">
        <f t="shared" si="12"/>
        <v> VB 8.81 </v>
      </c>
      <c r="B84" s="3" t="str">
        <f t="shared" si="13"/>
        <v>II</v>
      </c>
      <c r="C84" s="10">
        <f t="shared" si="14"/>
        <v>26366.839</v>
      </c>
      <c r="D84" s="12" t="str">
        <f t="shared" si="15"/>
        <v>pg</v>
      </c>
      <c r="E84" s="46">
        <f>VLOOKUP(C84,Active!C$21:E$973,3,FALSE)</f>
        <v>-13815.422975256604</v>
      </c>
      <c r="F84" s="3" t="str">
        <f>LEFT(M84,1)</f>
        <v>P</v>
      </c>
      <c r="G84" s="12" t="str">
        <f t="shared" si="16"/>
        <v>26366.839</v>
      </c>
      <c r="H84" s="10">
        <f t="shared" si="17"/>
        <v>-13815.5</v>
      </c>
      <c r="I84" s="47" t="s">
        <v>269</v>
      </c>
      <c r="J84" s="48" t="s">
        <v>270</v>
      </c>
      <c r="K84" s="47">
        <v>-13815.5</v>
      </c>
      <c r="L84" s="47" t="s">
        <v>271</v>
      </c>
      <c r="M84" s="48" t="s">
        <v>60</v>
      </c>
      <c r="N84" s="48"/>
      <c r="O84" s="49" t="s">
        <v>61</v>
      </c>
      <c r="P84" s="49" t="s">
        <v>62</v>
      </c>
    </row>
    <row r="85" spans="1:16" ht="12.75" customHeight="1" thickBot="1" x14ac:dyDescent="0.25">
      <c r="A85" s="10" t="str">
        <f t="shared" si="12"/>
        <v>IBVS 217 </v>
      </c>
      <c r="B85" s="3" t="str">
        <f t="shared" si="13"/>
        <v>I</v>
      </c>
      <c r="C85" s="10">
        <f t="shared" si="14"/>
        <v>26382.484</v>
      </c>
      <c r="D85" s="12" t="str">
        <f t="shared" si="15"/>
        <v>pg</v>
      </c>
      <c r="E85" s="46">
        <f>VLOOKUP(C85,Active!C$21:E$973,3,FALSE)</f>
        <v>-13802.056823870949</v>
      </c>
      <c r="F85" s="3" t="str">
        <f>LEFT(M85,1)</f>
        <v>P</v>
      </c>
      <c r="G85" s="12" t="str">
        <f t="shared" si="16"/>
        <v>26382.484</v>
      </c>
      <c r="H85" s="10">
        <f t="shared" si="17"/>
        <v>-13802</v>
      </c>
      <c r="I85" s="47" t="s">
        <v>272</v>
      </c>
      <c r="J85" s="48" t="s">
        <v>273</v>
      </c>
      <c r="K85" s="47">
        <v>-13802</v>
      </c>
      <c r="L85" s="47" t="s">
        <v>274</v>
      </c>
      <c r="M85" s="48" t="s">
        <v>60</v>
      </c>
      <c r="N85" s="48"/>
      <c r="O85" s="49" t="s">
        <v>257</v>
      </c>
      <c r="P85" s="50" t="s">
        <v>258</v>
      </c>
    </row>
    <row r="86" spans="1:16" ht="12.75" customHeight="1" thickBot="1" x14ac:dyDescent="0.25">
      <c r="A86" s="10" t="str">
        <f t="shared" si="12"/>
        <v>IBVS 217 </v>
      </c>
      <c r="B86" s="3" t="str">
        <f t="shared" si="13"/>
        <v>I</v>
      </c>
      <c r="C86" s="10">
        <f t="shared" si="14"/>
        <v>26396.550999999999</v>
      </c>
      <c r="D86" s="12" t="str">
        <f t="shared" si="15"/>
        <v>vis</v>
      </c>
      <c r="E86" s="46">
        <f>VLOOKUP(C86,Active!C$21:E$973,3,FALSE)</f>
        <v>-13790.038821215661</v>
      </c>
      <c r="F86" s="3" t="s">
        <v>55</v>
      </c>
      <c r="G86" s="12" t="str">
        <f t="shared" si="16"/>
        <v>26396.551</v>
      </c>
      <c r="H86" s="10">
        <f t="shared" si="17"/>
        <v>-13790</v>
      </c>
      <c r="I86" s="47" t="s">
        <v>275</v>
      </c>
      <c r="J86" s="48" t="s">
        <v>276</v>
      </c>
      <c r="K86" s="47">
        <v>-13790</v>
      </c>
      <c r="L86" s="47" t="s">
        <v>277</v>
      </c>
      <c r="M86" s="48" t="s">
        <v>60</v>
      </c>
      <c r="N86" s="48"/>
      <c r="O86" s="49" t="s">
        <v>257</v>
      </c>
      <c r="P86" s="50" t="s">
        <v>258</v>
      </c>
    </row>
    <row r="87" spans="1:16" ht="12.75" customHeight="1" thickBot="1" x14ac:dyDescent="0.25">
      <c r="A87" s="10" t="str">
        <f t="shared" si="12"/>
        <v>IBVS 217 </v>
      </c>
      <c r="B87" s="3" t="str">
        <f t="shared" si="13"/>
        <v>I</v>
      </c>
      <c r="C87" s="10">
        <f t="shared" si="14"/>
        <v>26416.446</v>
      </c>
      <c r="D87" s="12" t="str">
        <f t="shared" si="15"/>
        <v>vis</v>
      </c>
      <c r="E87" s="46">
        <f>VLOOKUP(C87,Active!C$21:E$973,3,FALSE)</f>
        <v>-13773.041724263434</v>
      </c>
      <c r="F87" s="3" t="s">
        <v>55</v>
      </c>
      <c r="G87" s="12" t="str">
        <f t="shared" si="16"/>
        <v>26416.446</v>
      </c>
      <c r="H87" s="10">
        <f t="shared" si="17"/>
        <v>-13773</v>
      </c>
      <c r="I87" s="47" t="s">
        <v>278</v>
      </c>
      <c r="J87" s="48" t="s">
        <v>279</v>
      </c>
      <c r="K87" s="47">
        <v>-13773</v>
      </c>
      <c r="L87" s="47" t="s">
        <v>280</v>
      </c>
      <c r="M87" s="48" t="s">
        <v>60</v>
      </c>
      <c r="N87" s="48"/>
      <c r="O87" s="49" t="s">
        <v>257</v>
      </c>
      <c r="P87" s="50" t="s">
        <v>258</v>
      </c>
    </row>
    <row r="88" spans="1:16" ht="12.75" customHeight="1" thickBot="1" x14ac:dyDescent="0.25">
      <c r="A88" s="10" t="str">
        <f t="shared" si="12"/>
        <v>IBVS 217 </v>
      </c>
      <c r="B88" s="3" t="str">
        <f t="shared" si="13"/>
        <v>II</v>
      </c>
      <c r="C88" s="10">
        <f t="shared" si="14"/>
        <v>26439.368999999999</v>
      </c>
      <c r="D88" s="12" t="str">
        <f t="shared" si="15"/>
        <v>vis</v>
      </c>
      <c r="E88" s="46">
        <f>VLOOKUP(C88,Active!C$21:E$973,3,FALSE)</f>
        <v>-13753.457685387542</v>
      </c>
      <c r="F88" s="3" t="s">
        <v>55</v>
      </c>
      <c r="G88" s="12" t="str">
        <f t="shared" si="16"/>
        <v>26439.369</v>
      </c>
      <c r="H88" s="10">
        <f t="shared" si="17"/>
        <v>-13753.5</v>
      </c>
      <c r="I88" s="47" t="s">
        <v>281</v>
      </c>
      <c r="J88" s="48" t="s">
        <v>282</v>
      </c>
      <c r="K88" s="47">
        <v>-13753.5</v>
      </c>
      <c r="L88" s="47" t="s">
        <v>226</v>
      </c>
      <c r="M88" s="48" t="s">
        <v>60</v>
      </c>
      <c r="N88" s="48"/>
      <c r="O88" s="49" t="s">
        <v>268</v>
      </c>
      <c r="P88" s="50" t="s">
        <v>258</v>
      </c>
    </row>
    <row r="89" spans="1:16" ht="12.75" customHeight="1" thickBot="1" x14ac:dyDescent="0.25">
      <c r="A89" s="10" t="str">
        <f t="shared" si="12"/>
        <v>IBVS 217 </v>
      </c>
      <c r="B89" s="3" t="str">
        <f t="shared" si="13"/>
        <v>I</v>
      </c>
      <c r="C89" s="10">
        <f t="shared" si="14"/>
        <v>26793.41</v>
      </c>
      <c r="D89" s="12" t="str">
        <f t="shared" si="15"/>
        <v>vis</v>
      </c>
      <c r="E89" s="46">
        <f>VLOOKUP(C89,Active!C$21:E$973,3,FALSE)</f>
        <v>-13450.986250249898</v>
      </c>
      <c r="F89" s="3" t="s">
        <v>55</v>
      </c>
      <c r="G89" s="12" t="str">
        <f t="shared" si="16"/>
        <v>26793.410</v>
      </c>
      <c r="H89" s="10">
        <f t="shared" si="17"/>
        <v>-13451</v>
      </c>
      <c r="I89" s="47" t="s">
        <v>283</v>
      </c>
      <c r="J89" s="48" t="s">
        <v>284</v>
      </c>
      <c r="K89" s="47">
        <v>-13451</v>
      </c>
      <c r="L89" s="47" t="s">
        <v>285</v>
      </c>
      <c r="M89" s="48" t="s">
        <v>60</v>
      </c>
      <c r="N89" s="48"/>
      <c r="O89" s="49" t="s">
        <v>257</v>
      </c>
      <c r="P89" s="50" t="s">
        <v>258</v>
      </c>
    </row>
    <row r="90" spans="1:16" ht="12.75" customHeight="1" thickBot="1" x14ac:dyDescent="0.25">
      <c r="A90" s="10" t="str">
        <f t="shared" si="12"/>
        <v> VB 8.81 </v>
      </c>
      <c r="B90" s="3" t="str">
        <f t="shared" si="13"/>
        <v>I</v>
      </c>
      <c r="C90" s="10">
        <f t="shared" si="14"/>
        <v>27125.735000000001</v>
      </c>
      <c r="D90" s="12" t="str">
        <f t="shared" si="15"/>
        <v>vis</v>
      </c>
      <c r="E90" s="46">
        <f>VLOOKUP(C90,Active!C$21:E$973,3,FALSE)</f>
        <v>-13167.067665447241</v>
      </c>
      <c r="F90" s="3" t="s">
        <v>55</v>
      </c>
      <c r="G90" s="12" t="str">
        <f t="shared" si="16"/>
        <v>27125.735</v>
      </c>
      <c r="H90" s="10">
        <f t="shared" si="17"/>
        <v>-13167</v>
      </c>
      <c r="I90" s="47" t="s">
        <v>286</v>
      </c>
      <c r="J90" s="48" t="s">
        <v>287</v>
      </c>
      <c r="K90" s="47">
        <v>-13167</v>
      </c>
      <c r="L90" s="47" t="s">
        <v>164</v>
      </c>
      <c r="M90" s="48" t="s">
        <v>60</v>
      </c>
      <c r="N90" s="48"/>
      <c r="O90" s="49" t="s">
        <v>61</v>
      </c>
      <c r="P90" s="49" t="s">
        <v>62</v>
      </c>
    </row>
    <row r="91" spans="1:16" ht="12.75" customHeight="1" thickBot="1" x14ac:dyDescent="0.25">
      <c r="A91" s="10" t="str">
        <f t="shared" si="12"/>
        <v>IBVS 217 </v>
      </c>
      <c r="B91" s="3" t="str">
        <f t="shared" si="13"/>
        <v>I</v>
      </c>
      <c r="C91" s="10">
        <f t="shared" si="14"/>
        <v>27157.404999999999</v>
      </c>
      <c r="D91" s="12" t="str">
        <f t="shared" si="15"/>
        <v>vis</v>
      </c>
      <c r="E91" s="46">
        <f>VLOOKUP(C91,Active!C$21:E$973,3,FALSE)</f>
        <v>-13140.010713425276</v>
      </c>
      <c r="F91" s="3" t="s">
        <v>55</v>
      </c>
      <c r="G91" s="12" t="str">
        <f t="shared" si="16"/>
        <v>27157.405</v>
      </c>
      <c r="H91" s="10">
        <f t="shared" si="17"/>
        <v>-13140</v>
      </c>
      <c r="I91" s="47" t="s">
        <v>288</v>
      </c>
      <c r="J91" s="48" t="s">
        <v>289</v>
      </c>
      <c r="K91" s="47">
        <v>-13140</v>
      </c>
      <c r="L91" s="47" t="s">
        <v>290</v>
      </c>
      <c r="M91" s="48" t="s">
        <v>60</v>
      </c>
      <c r="N91" s="48"/>
      <c r="O91" s="49" t="s">
        <v>257</v>
      </c>
      <c r="P91" s="50" t="s">
        <v>258</v>
      </c>
    </row>
    <row r="92" spans="1:16" ht="12.75" customHeight="1" thickBot="1" x14ac:dyDescent="0.25">
      <c r="A92" s="10" t="str">
        <f t="shared" si="12"/>
        <v>IBVS 217 </v>
      </c>
      <c r="B92" s="3" t="str">
        <f t="shared" si="13"/>
        <v>I</v>
      </c>
      <c r="C92" s="10">
        <f t="shared" si="14"/>
        <v>27157.439999999999</v>
      </c>
      <c r="D92" s="12" t="str">
        <f t="shared" si="15"/>
        <v>vis</v>
      </c>
      <c r="E92" s="46">
        <f>VLOOKUP(C92,Active!C$21:E$973,3,FALSE)</f>
        <v>-13139.980811520611</v>
      </c>
      <c r="F92" s="3" t="s">
        <v>55</v>
      </c>
      <c r="G92" s="12" t="str">
        <f t="shared" si="16"/>
        <v>27157.440</v>
      </c>
      <c r="H92" s="10">
        <f t="shared" si="17"/>
        <v>-13140</v>
      </c>
      <c r="I92" s="47" t="s">
        <v>291</v>
      </c>
      <c r="J92" s="48" t="s">
        <v>292</v>
      </c>
      <c r="K92" s="47">
        <v>-13140</v>
      </c>
      <c r="L92" s="47" t="s">
        <v>161</v>
      </c>
      <c r="M92" s="48" t="s">
        <v>60</v>
      </c>
      <c r="N92" s="48"/>
      <c r="O92" s="49" t="s">
        <v>268</v>
      </c>
      <c r="P92" s="50" t="s">
        <v>258</v>
      </c>
    </row>
    <row r="93" spans="1:16" ht="12.75" customHeight="1" thickBot="1" x14ac:dyDescent="0.25">
      <c r="A93" s="10" t="str">
        <f t="shared" si="12"/>
        <v>IBVS 217 </v>
      </c>
      <c r="B93" s="3" t="str">
        <f t="shared" si="13"/>
        <v>II</v>
      </c>
      <c r="C93" s="10">
        <f t="shared" si="14"/>
        <v>27160.368999999999</v>
      </c>
      <c r="D93" s="12" t="str">
        <f t="shared" si="15"/>
        <v>vis</v>
      </c>
      <c r="E93" s="46">
        <f>VLOOKUP(C93,Active!C$21:E$973,3,FALSE)</f>
        <v>-13137.478449270142</v>
      </c>
      <c r="F93" s="3" t="s">
        <v>55</v>
      </c>
      <c r="G93" s="12" t="str">
        <f t="shared" si="16"/>
        <v>27160.369</v>
      </c>
      <c r="H93" s="10">
        <f t="shared" si="17"/>
        <v>-13137.5</v>
      </c>
      <c r="I93" s="47" t="s">
        <v>293</v>
      </c>
      <c r="J93" s="48" t="s">
        <v>294</v>
      </c>
      <c r="K93" s="47">
        <v>-13137.5</v>
      </c>
      <c r="L93" s="47" t="s">
        <v>264</v>
      </c>
      <c r="M93" s="48" t="s">
        <v>60</v>
      </c>
      <c r="N93" s="48"/>
      <c r="O93" s="49" t="s">
        <v>257</v>
      </c>
      <c r="P93" s="50" t="s">
        <v>258</v>
      </c>
    </row>
    <row r="94" spans="1:16" ht="12.75" customHeight="1" thickBot="1" x14ac:dyDescent="0.25">
      <c r="A94" s="10" t="str">
        <f t="shared" si="12"/>
        <v>IBVS 217 </v>
      </c>
      <c r="B94" s="3" t="str">
        <f t="shared" si="13"/>
        <v>II</v>
      </c>
      <c r="C94" s="10">
        <f t="shared" si="14"/>
        <v>27188.350999999999</v>
      </c>
      <c r="D94" s="12" t="str">
        <f t="shared" si="15"/>
        <v>vis</v>
      </c>
      <c r="E94" s="46">
        <f>VLOOKUP(C94,Active!C$21:E$973,3,FALSE)</f>
        <v>-13113.572303659827</v>
      </c>
      <c r="F94" s="3" t="s">
        <v>55</v>
      </c>
      <c r="G94" s="12" t="str">
        <f t="shared" si="16"/>
        <v>27188.351</v>
      </c>
      <c r="H94" s="10">
        <f t="shared" si="17"/>
        <v>-13113.5</v>
      </c>
      <c r="I94" s="47" t="s">
        <v>295</v>
      </c>
      <c r="J94" s="48" t="s">
        <v>296</v>
      </c>
      <c r="K94" s="47">
        <v>-13113.5</v>
      </c>
      <c r="L94" s="47" t="s">
        <v>297</v>
      </c>
      <c r="M94" s="48" t="s">
        <v>60</v>
      </c>
      <c r="N94" s="48"/>
      <c r="O94" s="49" t="s">
        <v>268</v>
      </c>
      <c r="P94" s="50" t="s">
        <v>258</v>
      </c>
    </row>
    <row r="95" spans="1:16" ht="12.75" customHeight="1" thickBot="1" x14ac:dyDescent="0.25">
      <c r="A95" s="10" t="str">
        <f t="shared" si="12"/>
        <v> VB 8.81 </v>
      </c>
      <c r="B95" s="3" t="str">
        <f t="shared" si="13"/>
        <v>I</v>
      </c>
      <c r="C95" s="10">
        <f t="shared" si="14"/>
        <v>27455.823</v>
      </c>
      <c r="D95" s="12" t="str">
        <f t="shared" si="15"/>
        <v>vis</v>
      </c>
      <c r="E95" s="46">
        <f>VLOOKUP(C95,Active!C$21:E$973,3,FALSE)</f>
        <v>-12885.060239522803</v>
      </c>
      <c r="F95" s="3" t="s">
        <v>55</v>
      </c>
      <c r="G95" s="12" t="str">
        <f t="shared" si="16"/>
        <v>27455.823</v>
      </c>
      <c r="H95" s="10">
        <f t="shared" si="17"/>
        <v>-12885</v>
      </c>
      <c r="I95" s="47" t="s">
        <v>298</v>
      </c>
      <c r="J95" s="48" t="s">
        <v>299</v>
      </c>
      <c r="K95" s="47">
        <v>-12885</v>
      </c>
      <c r="L95" s="47" t="s">
        <v>300</v>
      </c>
      <c r="M95" s="48" t="s">
        <v>60</v>
      </c>
      <c r="N95" s="48"/>
      <c r="O95" s="49" t="s">
        <v>61</v>
      </c>
      <c r="P95" s="49" t="s">
        <v>62</v>
      </c>
    </row>
    <row r="96" spans="1:16" ht="12.75" customHeight="1" thickBot="1" x14ac:dyDescent="0.25">
      <c r="A96" s="10" t="str">
        <f t="shared" si="12"/>
        <v>IBVS 217 </v>
      </c>
      <c r="B96" s="3" t="str">
        <f t="shared" si="13"/>
        <v>II</v>
      </c>
      <c r="C96" s="10">
        <f t="shared" si="14"/>
        <v>27483.484</v>
      </c>
      <c r="D96" s="12" t="str">
        <f t="shared" si="15"/>
        <v>vis</v>
      </c>
      <c r="E96" s="46">
        <f>VLOOKUP(C96,Active!C$21:E$973,3,FALSE)</f>
        <v>-12861.42833709528</v>
      </c>
      <c r="F96" s="3" t="s">
        <v>55</v>
      </c>
      <c r="G96" s="12" t="str">
        <f t="shared" si="16"/>
        <v>27483.484</v>
      </c>
      <c r="H96" s="10">
        <f t="shared" si="17"/>
        <v>-12861.5</v>
      </c>
      <c r="I96" s="47" t="s">
        <v>301</v>
      </c>
      <c r="J96" s="48" t="s">
        <v>302</v>
      </c>
      <c r="K96" s="47">
        <v>-12861.5</v>
      </c>
      <c r="L96" s="47" t="s">
        <v>303</v>
      </c>
      <c r="M96" s="48" t="s">
        <v>60</v>
      </c>
      <c r="N96" s="48"/>
      <c r="O96" s="49" t="s">
        <v>257</v>
      </c>
      <c r="P96" s="50" t="s">
        <v>258</v>
      </c>
    </row>
    <row r="97" spans="1:16" ht="12.75" customHeight="1" thickBot="1" x14ac:dyDescent="0.25">
      <c r="A97" s="10" t="str">
        <f t="shared" si="12"/>
        <v> VB 8.81 </v>
      </c>
      <c r="B97" s="3" t="str">
        <f t="shared" si="13"/>
        <v>I</v>
      </c>
      <c r="C97" s="10">
        <f t="shared" si="14"/>
        <v>27960.242999999999</v>
      </c>
      <c r="D97" s="12" t="str">
        <f t="shared" si="15"/>
        <v>vis</v>
      </c>
      <c r="E97" s="46">
        <f>VLOOKUP(C97,Active!C$21:E$973,3,FALSE)</f>
        <v>-12454.113989477952</v>
      </c>
      <c r="F97" s="3" t="s">
        <v>55</v>
      </c>
      <c r="G97" s="12" t="str">
        <f t="shared" si="16"/>
        <v>27960.243</v>
      </c>
      <c r="H97" s="10">
        <f t="shared" si="17"/>
        <v>-12454</v>
      </c>
      <c r="I97" s="47" t="s">
        <v>304</v>
      </c>
      <c r="J97" s="48" t="s">
        <v>305</v>
      </c>
      <c r="K97" s="47">
        <v>-12454</v>
      </c>
      <c r="L97" s="47" t="s">
        <v>306</v>
      </c>
      <c r="M97" s="48" t="s">
        <v>60</v>
      </c>
      <c r="N97" s="48"/>
      <c r="O97" s="49" t="s">
        <v>61</v>
      </c>
      <c r="P97" s="49" t="s">
        <v>62</v>
      </c>
    </row>
    <row r="98" spans="1:16" ht="12.75" customHeight="1" thickBot="1" x14ac:dyDescent="0.25">
      <c r="A98" s="10" t="str">
        <f t="shared" si="12"/>
        <v> VB 8.81 </v>
      </c>
      <c r="B98" s="3" t="str">
        <f t="shared" si="13"/>
        <v>I</v>
      </c>
      <c r="C98" s="10">
        <f t="shared" si="14"/>
        <v>27979.218000000001</v>
      </c>
      <c r="D98" s="12" t="str">
        <f t="shared" si="15"/>
        <v>vis</v>
      </c>
      <c r="E98" s="46">
        <f>VLOOKUP(C98,Active!C$21:E$973,3,FALSE)</f>
        <v>-12437.902885448369</v>
      </c>
      <c r="F98" s="3" t="s">
        <v>55</v>
      </c>
      <c r="G98" s="12" t="str">
        <f t="shared" si="16"/>
        <v>27979.218</v>
      </c>
      <c r="H98" s="10">
        <f t="shared" si="17"/>
        <v>-12438</v>
      </c>
      <c r="I98" s="47" t="s">
        <v>307</v>
      </c>
      <c r="J98" s="48" t="s">
        <v>308</v>
      </c>
      <c r="K98" s="47">
        <v>-12438</v>
      </c>
      <c r="L98" s="47" t="s">
        <v>309</v>
      </c>
      <c r="M98" s="48" t="s">
        <v>60</v>
      </c>
      <c r="N98" s="48"/>
      <c r="O98" s="49" t="s">
        <v>61</v>
      </c>
      <c r="P98" s="49" t="s">
        <v>62</v>
      </c>
    </row>
    <row r="99" spans="1:16" ht="12.75" customHeight="1" thickBot="1" x14ac:dyDescent="0.25">
      <c r="A99" s="10" t="str">
        <f t="shared" si="12"/>
        <v>IBVS 217 </v>
      </c>
      <c r="B99" s="3" t="str">
        <f t="shared" si="13"/>
        <v>I</v>
      </c>
      <c r="C99" s="10">
        <f t="shared" si="14"/>
        <v>28248.392</v>
      </c>
      <c r="D99" s="12" t="str">
        <f t="shared" si="15"/>
        <v>vis</v>
      </c>
      <c r="E99" s="46">
        <f>VLOOKUP(C99,Active!C$21:E$973,3,FALSE)</f>
        <v>-12207.936734404451</v>
      </c>
      <c r="F99" s="3" t="s">
        <v>55</v>
      </c>
      <c r="G99" s="12" t="str">
        <f t="shared" si="16"/>
        <v>28248.392</v>
      </c>
      <c r="H99" s="10">
        <f t="shared" si="17"/>
        <v>-12208</v>
      </c>
      <c r="I99" s="47" t="s">
        <v>310</v>
      </c>
      <c r="J99" s="48" t="s">
        <v>311</v>
      </c>
      <c r="K99" s="47">
        <v>-12208</v>
      </c>
      <c r="L99" s="47" t="s">
        <v>312</v>
      </c>
      <c r="M99" s="48" t="s">
        <v>60</v>
      </c>
      <c r="N99" s="48"/>
      <c r="O99" s="49" t="s">
        <v>257</v>
      </c>
      <c r="P99" s="50" t="s">
        <v>258</v>
      </c>
    </row>
    <row r="100" spans="1:16" ht="12.75" customHeight="1" thickBot="1" x14ac:dyDescent="0.25">
      <c r="A100" s="10" t="str">
        <f t="shared" si="12"/>
        <v> VB 8.81 </v>
      </c>
      <c r="B100" s="3" t="str">
        <f t="shared" si="13"/>
        <v>II</v>
      </c>
      <c r="C100" s="10">
        <f t="shared" si="14"/>
        <v>28272.429</v>
      </c>
      <c r="D100" s="12" t="str">
        <f t="shared" si="15"/>
        <v>vis</v>
      </c>
      <c r="E100" s="46">
        <f>VLOOKUP(C100,Active!C$21:E$973,3,FALSE)</f>
        <v>-12187.400960620049</v>
      </c>
      <c r="F100" s="3" t="s">
        <v>55</v>
      </c>
      <c r="G100" s="12" t="str">
        <f t="shared" si="16"/>
        <v>28272.429</v>
      </c>
      <c r="H100" s="10">
        <f t="shared" si="17"/>
        <v>-12187.5</v>
      </c>
      <c r="I100" s="47" t="s">
        <v>313</v>
      </c>
      <c r="J100" s="48" t="s">
        <v>314</v>
      </c>
      <c r="K100" s="47">
        <v>-12187.5</v>
      </c>
      <c r="L100" s="47" t="s">
        <v>315</v>
      </c>
      <c r="M100" s="48" t="s">
        <v>60</v>
      </c>
      <c r="N100" s="48"/>
      <c r="O100" s="49" t="s">
        <v>61</v>
      </c>
      <c r="P100" s="49" t="s">
        <v>62</v>
      </c>
    </row>
    <row r="101" spans="1:16" ht="12.75" customHeight="1" thickBot="1" x14ac:dyDescent="0.25">
      <c r="A101" s="10" t="str">
        <f t="shared" si="12"/>
        <v> VB 8.81 </v>
      </c>
      <c r="B101" s="3" t="str">
        <f t="shared" si="13"/>
        <v>II</v>
      </c>
      <c r="C101" s="10">
        <f t="shared" si="14"/>
        <v>28307.35</v>
      </c>
      <c r="D101" s="12" t="str">
        <f t="shared" si="15"/>
        <v>vis</v>
      </c>
      <c r="E101" s="46">
        <f>VLOOKUP(C101,Active!C$21:E$973,3,FALSE)</f>
        <v>-12157.566548824689</v>
      </c>
      <c r="F101" s="3" t="s">
        <v>55</v>
      </c>
      <c r="G101" s="12" t="str">
        <f t="shared" si="16"/>
        <v>28307.350</v>
      </c>
      <c r="H101" s="10">
        <f t="shared" si="17"/>
        <v>-12157.5</v>
      </c>
      <c r="I101" s="47" t="s">
        <v>316</v>
      </c>
      <c r="J101" s="48" t="s">
        <v>317</v>
      </c>
      <c r="K101" s="47">
        <v>-12157.5</v>
      </c>
      <c r="L101" s="47" t="s">
        <v>318</v>
      </c>
      <c r="M101" s="48" t="s">
        <v>60</v>
      </c>
      <c r="N101" s="48"/>
      <c r="O101" s="49" t="s">
        <v>61</v>
      </c>
      <c r="P101" s="49" t="s">
        <v>62</v>
      </c>
    </row>
    <row r="102" spans="1:16" ht="12.75" customHeight="1" thickBot="1" x14ac:dyDescent="0.25">
      <c r="A102" s="10" t="str">
        <f t="shared" si="12"/>
        <v> VB 8.81 </v>
      </c>
      <c r="B102" s="3" t="str">
        <f t="shared" si="13"/>
        <v>I</v>
      </c>
      <c r="C102" s="10">
        <f t="shared" si="14"/>
        <v>28338.281999999999</v>
      </c>
      <c r="D102" s="12" t="str">
        <f t="shared" si="15"/>
        <v>vis</v>
      </c>
      <c r="E102" s="46">
        <f>VLOOKUP(C102,Active!C$21:E$973,3,FALSE)</f>
        <v>-12131.140099821105</v>
      </c>
      <c r="F102" s="3" t="s">
        <v>55</v>
      </c>
      <c r="G102" s="12" t="str">
        <f t="shared" si="16"/>
        <v>28338.282</v>
      </c>
      <c r="H102" s="10">
        <f t="shared" si="17"/>
        <v>-12131</v>
      </c>
      <c r="I102" s="47" t="s">
        <v>319</v>
      </c>
      <c r="J102" s="48" t="s">
        <v>320</v>
      </c>
      <c r="K102" s="47">
        <v>-12131</v>
      </c>
      <c r="L102" s="47" t="s">
        <v>321</v>
      </c>
      <c r="M102" s="48" t="s">
        <v>60</v>
      </c>
      <c r="N102" s="48"/>
      <c r="O102" s="49" t="s">
        <v>61</v>
      </c>
      <c r="P102" s="49" t="s">
        <v>62</v>
      </c>
    </row>
    <row r="103" spans="1:16" ht="12.75" customHeight="1" thickBot="1" x14ac:dyDescent="0.25">
      <c r="A103" s="10" t="str">
        <f t="shared" si="12"/>
        <v> VB 8.81 </v>
      </c>
      <c r="B103" s="3" t="str">
        <f t="shared" si="13"/>
        <v>II</v>
      </c>
      <c r="C103" s="10">
        <f t="shared" si="14"/>
        <v>28575.541000000001</v>
      </c>
      <c r="D103" s="12" t="str">
        <f t="shared" si="15"/>
        <v>vis</v>
      </c>
      <c r="E103" s="46">
        <f>VLOOKUP(C103,Active!C$21:E$973,3,FALSE)</f>
        <v>-11928.440214131813</v>
      </c>
      <c r="F103" s="3" t="s">
        <v>55</v>
      </c>
      <c r="G103" s="12" t="str">
        <f t="shared" si="16"/>
        <v>28575.541</v>
      </c>
      <c r="H103" s="10">
        <f t="shared" si="17"/>
        <v>-11928.5</v>
      </c>
      <c r="I103" s="47" t="s">
        <v>322</v>
      </c>
      <c r="J103" s="48" t="s">
        <v>323</v>
      </c>
      <c r="K103" s="47">
        <v>-11928.5</v>
      </c>
      <c r="L103" s="47" t="s">
        <v>324</v>
      </c>
      <c r="M103" s="48" t="s">
        <v>60</v>
      </c>
      <c r="N103" s="48"/>
      <c r="O103" s="49" t="s">
        <v>61</v>
      </c>
      <c r="P103" s="49" t="s">
        <v>62</v>
      </c>
    </row>
    <row r="104" spans="1:16" ht="12.75" customHeight="1" thickBot="1" x14ac:dyDescent="0.25">
      <c r="A104" s="10" t="str">
        <f t="shared" si="12"/>
        <v>IBVS 217 </v>
      </c>
      <c r="B104" s="3" t="str">
        <f t="shared" si="13"/>
        <v>I</v>
      </c>
      <c r="C104" s="10">
        <f t="shared" si="14"/>
        <v>28626.377</v>
      </c>
      <c r="D104" s="12" t="str">
        <f t="shared" si="15"/>
        <v>vis</v>
      </c>
      <c r="E104" s="46">
        <f>VLOOKUP(C104,Active!C$21:E$973,3,FALSE)</f>
        <v>-11885.008979114804</v>
      </c>
      <c r="F104" s="3" t="s">
        <v>55</v>
      </c>
      <c r="G104" s="12" t="str">
        <f t="shared" si="16"/>
        <v>28626.377</v>
      </c>
      <c r="H104" s="10">
        <f t="shared" si="17"/>
        <v>-11885</v>
      </c>
      <c r="I104" s="47" t="s">
        <v>325</v>
      </c>
      <c r="J104" s="48" t="s">
        <v>326</v>
      </c>
      <c r="K104" s="47">
        <v>-11885</v>
      </c>
      <c r="L104" s="47" t="s">
        <v>327</v>
      </c>
      <c r="M104" s="48" t="s">
        <v>60</v>
      </c>
      <c r="N104" s="48"/>
      <c r="O104" s="49" t="s">
        <v>257</v>
      </c>
      <c r="P104" s="50" t="s">
        <v>258</v>
      </c>
    </row>
    <row r="105" spans="1:16" ht="12.75" customHeight="1" thickBot="1" x14ac:dyDescent="0.25">
      <c r="A105" s="10" t="str">
        <f t="shared" si="12"/>
        <v>IBVS 217 </v>
      </c>
      <c r="B105" s="3" t="str">
        <f t="shared" si="13"/>
        <v>I</v>
      </c>
      <c r="C105" s="10">
        <f t="shared" si="14"/>
        <v>28963.455999999998</v>
      </c>
      <c r="D105" s="12" t="str">
        <f t="shared" si="15"/>
        <v>vis</v>
      </c>
      <c r="E105" s="46">
        <f>VLOOKUP(C105,Active!C$21:E$973,3,FALSE)</f>
        <v>-11597.028861318387</v>
      </c>
      <c r="F105" s="3" t="s">
        <v>55</v>
      </c>
      <c r="G105" s="12" t="str">
        <f t="shared" si="16"/>
        <v>28963.456</v>
      </c>
      <c r="H105" s="10">
        <f t="shared" si="17"/>
        <v>-11597</v>
      </c>
      <c r="I105" s="47" t="s">
        <v>328</v>
      </c>
      <c r="J105" s="48" t="s">
        <v>329</v>
      </c>
      <c r="K105" s="47">
        <v>-11597</v>
      </c>
      <c r="L105" s="47" t="s">
        <v>330</v>
      </c>
      <c r="M105" s="48" t="s">
        <v>60</v>
      </c>
      <c r="N105" s="48"/>
      <c r="O105" s="49" t="s">
        <v>257</v>
      </c>
      <c r="P105" s="50" t="s">
        <v>258</v>
      </c>
    </row>
    <row r="106" spans="1:16" ht="12.75" customHeight="1" thickBot="1" x14ac:dyDescent="0.25">
      <c r="A106" s="10" t="str">
        <f t="shared" si="12"/>
        <v> VB 8.81 </v>
      </c>
      <c r="B106" s="3" t="str">
        <f t="shared" si="13"/>
        <v>II</v>
      </c>
      <c r="C106" s="10">
        <f t="shared" si="14"/>
        <v>28993.339</v>
      </c>
      <c r="D106" s="12" t="str">
        <f t="shared" si="15"/>
        <v>vis</v>
      </c>
      <c r="E106" s="46">
        <f>VLOOKUP(C106,Active!C$21:E$973,3,FALSE)</f>
        <v>-11571.498615114648</v>
      </c>
      <c r="F106" s="3" t="s">
        <v>55</v>
      </c>
      <c r="G106" s="12" t="str">
        <f t="shared" si="16"/>
        <v>28993.339</v>
      </c>
      <c r="H106" s="10">
        <f t="shared" si="17"/>
        <v>-11571.5</v>
      </c>
      <c r="I106" s="47" t="s">
        <v>331</v>
      </c>
      <c r="J106" s="48" t="s">
        <v>332</v>
      </c>
      <c r="K106" s="47">
        <v>-11571.5</v>
      </c>
      <c r="L106" s="47" t="s">
        <v>333</v>
      </c>
      <c r="M106" s="48" t="s">
        <v>60</v>
      </c>
      <c r="N106" s="48"/>
      <c r="O106" s="49" t="s">
        <v>61</v>
      </c>
      <c r="P106" s="49" t="s">
        <v>62</v>
      </c>
    </row>
    <row r="107" spans="1:16" ht="12.75" customHeight="1" thickBot="1" x14ac:dyDescent="0.25">
      <c r="A107" s="10" t="str">
        <f t="shared" ref="A107:A138" si="18">P107</f>
        <v>IBVS 217 </v>
      </c>
      <c r="B107" s="3" t="str">
        <f t="shared" ref="B107:B138" si="19">IF(H107=INT(H107),"I","II")</f>
        <v>I</v>
      </c>
      <c r="C107" s="10">
        <f t="shared" ref="C107:C138" si="20">1*G107</f>
        <v>29010.358</v>
      </c>
      <c r="D107" s="12" t="str">
        <f t="shared" ref="D107:D138" si="21">VLOOKUP(F107,I$1:J$5,2,FALSE)</f>
        <v>vis</v>
      </c>
      <c r="E107" s="46">
        <f>VLOOKUP(C107,Active!C$21:E$973,3,FALSE)</f>
        <v>-11556.958600385824</v>
      </c>
      <c r="F107" s="3" t="s">
        <v>55</v>
      </c>
      <c r="G107" s="12" t="str">
        <f t="shared" ref="G107:G138" si="22">MID(I107,3,LEN(I107)-3)</f>
        <v>29010.358</v>
      </c>
      <c r="H107" s="10">
        <f t="shared" ref="H107:H138" si="23">1*K107</f>
        <v>-11557</v>
      </c>
      <c r="I107" s="47" t="s">
        <v>334</v>
      </c>
      <c r="J107" s="48" t="s">
        <v>335</v>
      </c>
      <c r="K107" s="47">
        <v>-11557</v>
      </c>
      <c r="L107" s="47" t="s">
        <v>336</v>
      </c>
      <c r="M107" s="48" t="s">
        <v>60</v>
      </c>
      <c r="N107" s="48"/>
      <c r="O107" s="49" t="s">
        <v>257</v>
      </c>
      <c r="P107" s="50" t="s">
        <v>258</v>
      </c>
    </row>
    <row r="108" spans="1:16" ht="12.75" customHeight="1" thickBot="1" x14ac:dyDescent="0.25">
      <c r="A108" s="10" t="str">
        <f t="shared" si="18"/>
        <v> VB 8.81 </v>
      </c>
      <c r="B108" s="3" t="str">
        <f t="shared" si="19"/>
        <v>I</v>
      </c>
      <c r="C108" s="10">
        <f t="shared" si="20"/>
        <v>29443.269</v>
      </c>
      <c r="D108" s="12" t="str">
        <f t="shared" si="21"/>
        <v>vis</v>
      </c>
      <c r="E108" s="46">
        <f>VLOOKUP(C108,Active!C$21:E$973,3,FALSE)</f>
        <v>-11187.105358933923</v>
      </c>
      <c r="F108" s="3" t="s">
        <v>55</v>
      </c>
      <c r="G108" s="12" t="str">
        <f t="shared" si="22"/>
        <v>29443.269</v>
      </c>
      <c r="H108" s="10">
        <f t="shared" si="23"/>
        <v>-11187</v>
      </c>
      <c r="I108" s="47" t="s">
        <v>337</v>
      </c>
      <c r="J108" s="48" t="s">
        <v>338</v>
      </c>
      <c r="K108" s="47">
        <v>-11187</v>
      </c>
      <c r="L108" s="47" t="s">
        <v>339</v>
      </c>
      <c r="M108" s="48" t="s">
        <v>60</v>
      </c>
      <c r="N108" s="48"/>
      <c r="O108" s="49" t="s">
        <v>61</v>
      </c>
      <c r="P108" s="49" t="s">
        <v>62</v>
      </c>
    </row>
    <row r="109" spans="1:16" ht="12.75" customHeight="1" thickBot="1" x14ac:dyDescent="0.25">
      <c r="A109" s="10" t="str">
        <f t="shared" si="18"/>
        <v> VB 8.81 </v>
      </c>
      <c r="B109" s="3" t="str">
        <f t="shared" si="19"/>
        <v>I</v>
      </c>
      <c r="C109" s="10">
        <f t="shared" si="20"/>
        <v>29631.823</v>
      </c>
      <c r="D109" s="12" t="str">
        <f t="shared" si="21"/>
        <v>vis</v>
      </c>
      <c r="E109" s="46">
        <f>VLOOKUP(C109,Active!C$21:E$973,3,FALSE)</f>
        <v>-11026.016109437556</v>
      </c>
      <c r="F109" s="3" t="s">
        <v>55</v>
      </c>
      <c r="G109" s="12" t="str">
        <f t="shared" si="22"/>
        <v>29631.823</v>
      </c>
      <c r="H109" s="10">
        <f t="shared" si="23"/>
        <v>-11026</v>
      </c>
      <c r="I109" s="47" t="s">
        <v>340</v>
      </c>
      <c r="J109" s="48" t="s">
        <v>341</v>
      </c>
      <c r="K109" s="47">
        <v>-11026</v>
      </c>
      <c r="L109" s="47" t="s">
        <v>342</v>
      </c>
      <c r="M109" s="48" t="s">
        <v>60</v>
      </c>
      <c r="N109" s="48"/>
      <c r="O109" s="49" t="s">
        <v>61</v>
      </c>
      <c r="P109" s="49" t="s">
        <v>62</v>
      </c>
    </row>
    <row r="110" spans="1:16" ht="12.75" customHeight="1" thickBot="1" x14ac:dyDescent="0.25">
      <c r="A110" s="10" t="str">
        <f t="shared" si="18"/>
        <v> VB 8.81 </v>
      </c>
      <c r="B110" s="3" t="str">
        <f t="shared" si="19"/>
        <v>II</v>
      </c>
      <c r="C110" s="10">
        <f t="shared" si="20"/>
        <v>29802.207999999999</v>
      </c>
      <c r="D110" s="12" t="str">
        <f t="shared" si="21"/>
        <v>vis</v>
      </c>
      <c r="E110" s="46">
        <f>VLOOKUP(C110,Active!C$21:E$973,3,FALSE)</f>
        <v>-10880.449365823324</v>
      </c>
      <c r="F110" s="3" t="s">
        <v>55</v>
      </c>
      <c r="G110" s="12" t="str">
        <f t="shared" si="22"/>
        <v>29802.208</v>
      </c>
      <c r="H110" s="10">
        <f t="shared" si="23"/>
        <v>-10880.5</v>
      </c>
      <c r="I110" s="47" t="s">
        <v>343</v>
      </c>
      <c r="J110" s="48" t="s">
        <v>344</v>
      </c>
      <c r="K110" s="47">
        <v>-10880.5</v>
      </c>
      <c r="L110" s="47" t="s">
        <v>345</v>
      </c>
      <c r="M110" s="48" t="s">
        <v>60</v>
      </c>
      <c r="N110" s="48"/>
      <c r="O110" s="49" t="s">
        <v>61</v>
      </c>
      <c r="P110" s="49" t="s">
        <v>62</v>
      </c>
    </row>
    <row r="111" spans="1:16" ht="12.75" customHeight="1" thickBot="1" x14ac:dyDescent="0.25">
      <c r="A111" s="10" t="str">
        <f t="shared" si="18"/>
        <v> VB 8.81 </v>
      </c>
      <c r="B111" s="3" t="str">
        <f t="shared" si="19"/>
        <v>I</v>
      </c>
      <c r="C111" s="10">
        <f t="shared" si="20"/>
        <v>30015.789000000001</v>
      </c>
      <c r="D111" s="12" t="str">
        <f t="shared" si="21"/>
        <v>vis</v>
      </c>
      <c r="E111" s="46">
        <f>VLOOKUP(C111,Active!C$21:E$973,3,FALSE)</f>
        <v>-10697.978545810574</v>
      </c>
      <c r="F111" s="3" t="s">
        <v>55</v>
      </c>
      <c r="G111" s="12" t="str">
        <f t="shared" si="22"/>
        <v>30015.789</v>
      </c>
      <c r="H111" s="10">
        <f t="shared" si="23"/>
        <v>-10698</v>
      </c>
      <c r="I111" s="47" t="s">
        <v>346</v>
      </c>
      <c r="J111" s="48" t="s">
        <v>347</v>
      </c>
      <c r="K111" s="47">
        <v>-10698</v>
      </c>
      <c r="L111" s="47" t="s">
        <v>264</v>
      </c>
      <c r="M111" s="48" t="s">
        <v>60</v>
      </c>
      <c r="N111" s="48"/>
      <c r="O111" s="49" t="s">
        <v>61</v>
      </c>
      <c r="P111" s="49" t="s">
        <v>62</v>
      </c>
    </row>
    <row r="112" spans="1:16" ht="12.75" customHeight="1" thickBot="1" x14ac:dyDescent="0.25">
      <c r="A112" s="10" t="str">
        <f t="shared" si="18"/>
        <v> VB 8.81 </v>
      </c>
      <c r="B112" s="3" t="str">
        <f t="shared" si="19"/>
        <v>II</v>
      </c>
      <c r="C112" s="10">
        <f t="shared" si="20"/>
        <v>30017.483</v>
      </c>
      <c r="D112" s="12" t="str">
        <f t="shared" si="21"/>
        <v>vis</v>
      </c>
      <c r="E112" s="46">
        <f>VLOOKUP(C112,Active!C$21:E$973,3,FALSE)</f>
        <v>-10696.531293624746</v>
      </c>
      <c r="F112" s="3" t="s">
        <v>55</v>
      </c>
      <c r="G112" s="12" t="str">
        <f t="shared" si="22"/>
        <v>30017.483</v>
      </c>
      <c r="H112" s="10">
        <f t="shared" si="23"/>
        <v>-10696.5</v>
      </c>
      <c r="I112" s="47" t="s">
        <v>348</v>
      </c>
      <c r="J112" s="48" t="s">
        <v>349</v>
      </c>
      <c r="K112" s="47">
        <v>-10696.5</v>
      </c>
      <c r="L112" s="47" t="s">
        <v>187</v>
      </c>
      <c r="M112" s="48" t="s">
        <v>60</v>
      </c>
      <c r="N112" s="48"/>
      <c r="O112" s="49" t="s">
        <v>61</v>
      </c>
      <c r="P112" s="49" t="s">
        <v>62</v>
      </c>
    </row>
    <row r="113" spans="1:16" ht="12.75" customHeight="1" thickBot="1" x14ac:dyDescent="0.25">
      <c r="A113" s="10" t="str">
        <f t="shared" si="18"/>
        <v> VB 8.81 </v>
      </c>
      <c r="B113" s="3" t="str">
        <f t="shared" si="19"/>
        <v>II</v>
      </c>
      <c r="C113" s="10">
        <f t="shared" si="20"/>
        <v>30026.826000000001</v>
      </c>
      <c r="D113" s="12" t="str">
        <f t="shared" si="21"/>
        <v>vis</v>
      </c>
      <c r="E113" s="46">
        <f>VLOOKUP(C113,Active!C$21:E$973,3,FALSE)</f>
        <v>-10688.549193759218</v>
      </c>
      <c r="F113" s="3" t="s">
        <v>55</v>
      </c>
      <c r="G113" s="12" t="str">
        <f t="shared" si="22"/>
        <v>30026.826</v>
      </c>
      <c r="H113" s="10">
        <f t="shared" si="23"/>
        <v>-10688.5</v>
      </c>
      <c r="I113" s="47" t="s">
        <v>350</v>
      </c>
      <c r="J113" s="48" t="s">
        <v>351</v>
      </c>
      <c r="K113" s="47">
        <v>-10688.5</v>
      </c>
      <c r="L113" s="47" t="s">
        <v>352</v>
      </c>
      <c r="M113" s="48" t="s">
        <v>60</v>
      </c>
      <c r="N113" s="48"/>
      <c r="O113" s="49" t="s">
        <v>61</v>
      </c>
      <c r="P113" s="49" t="s">
        <v>62</v>
      </c>
    </row>
    <row r="114" spans="1:16" ht="12.75" customHeight="1" thickBot="1" x14ac:dyDescent="0.25">
      <c r="A114" s="10" t="str">
        <f t="shared" si="18"/>
        <v> VB 8.81 </v>
      </c>
      <c r="B114" s="3" t="str">
        <f t="shared" si="19"/>
        <v>II</v>
      </c>
      <c r="C114" s="10">
        <f t="shared" si="20"/>
        <v>30053.763999999999</v>
      </c>
      <c r="D114" s="12" t="str">
        <f t="shared" si="21"/>
        <v>vis</v>
      </c>
      <c r="E114" s="46">
        <f>VLOOKUP(C114,Active!C$21:E$973,3,FALSE)</f>
        <v>-10665.534979248081</v>
      </c>
      <c r="F114" s="3" t="s">
        <v>55</v>
      </c>
      <c r="G114" s="12" t="str">
        <f t="shared" si="22"/>
        <v>30053.764</v>
      </c>
      <c r="H114" s="10">
        <f t="shared" si="23"/>
        <v>-10665.5</v>
      </c>
      <c r="I114" s="47" t="s">
        <v>353</v>
      </c>
      <c r="J114" s="48" t="s">
        <v>354</v>
      </c>
      <c r="K114" s="47">
        <v>-10665.5</v>
      </c>
      <c r="L114" s="47" t="s">
        <v>167</v>
      </c>
      <c r="M114" s="48" t="s">
        <v>60</v>
      </c>
      <c r="N114" s="48"/>
      <c r="O114" s="49" t="s">
        <v>61</v>
      </c>
      <c r="P114" s="49" t="s">
        <v>62</v>
      </c>
    </row>
    <row r="115" spans="1:16" ht="12.75" customHeight="1" thickBot="1" x14ac:dyDescent="0.25">
      <c r="A115" s="10" t="str">
        <f t="shared" si="18"/>
        <v> VB 8.81 </v>
      </c>
      <c r="B115" s="3" t="str">
        <f t="shared" si="19"/>
        <v>I</v>
      </c>
      <c r="C115" s="10">
        <f t="shared" si="20"/>
        <v>30087.305</v>
      </c>
      <c r="D115" s="12" t="str">
        <f t="shared" si="21"/>
        <v>vis</v>
      </c>
      <c r="E115" s="46">
        <f>VLOOKUP(C115,Active!C$21:E$973,3,FALSE)</f>
        <v>-10636.87955683669</v>
      </c>
      <c r="F115" s="3" t="s">
        <v>55</v>
      </c>
      <c r="G115" s="12" t="str">
        <f t="shared" si="22"/>
        <v>30087.305</v>
      </c>
      <c r="H115" s="10">
        <f t="shared" si="23"/>
        <v>-10637</v>
      </c>
      <c r="I115" s="47" t="s">
        <v>355</v>
      </c>
      <c r="J115" s="48" t="s">
        <v>356</v>
      </c>
      <c r="K115" s="47">
        <v>-10637</v>
      </c>
      <c r="L115" s="47" t="s">
        <v>357</v>
      </c>
      <c r="M115" s="48" t="s">
        <v>60</v>
      </c>
      <c r="N115" s="48"/>
      <c r="O115" s="49" t="s">
        <v>61</v>
      </c>
      <c r="P115" s="49" t="s">
        <v>62</v>
      </c>
    </row>
    <row r="116" spans="1:16" ht="12.75" customHeight="1" thickBot="1" x14ac:dyDescent="0.25">
      <c r="A116" s="10" t="str">
        <f t="shared" si="18"/>
        <v> VB 8.81 </v>
      </c>
      <c r="B116" s="3" t="str">
        <f t="shared" si="19"/>
        <v>II</v>
      </c>
      <c r="C116" s="10">
        <f t="shared" si="20"/>
        <v>30159.241000000002</v>
      </c>
      <c r="D116" s="12" t="str">
        <f t="shared" si="21"/>
        <v>vis</v>
      </c>
      <c r="E116" s="46">
        <f>VLOOKUP(C116,Active!C$21:E$973,3,FALSE)</f>
        <v>-10575.42174500681</v>
      </c>
      <c r="F116" s="3" t="s">
        <v>55</v>
      </c>
      <c r="G116" s="12" t="str">
        <f t="shared" si="22"/>
        <v>30159.241</v>
      </c>
      <c r="H116" s="10">
        <f t="shared" si="23"/>
        <v>-10575.5</v>
      </c>
      <c r="I116" s="47" t="s">
        <v>358</v>
      </c>
      <c r="J116" s="48" t="s">
        <v>359</v>
      </c>
      <c r="K116" s="47">
        <v>-10575.5</v>
      </c>
      <c r="L116" s="47" t="s">
        <v>360</v>
      </c>
      <c r="M116" s="48" t="s">
        <v>60</v>
      </c>
      <c r="N116" s="48"/>
      <c r="O116" s="49" t="s">
        <v>61</v>
      </c>
      <c r="P116" s="49" t="s">
        <v>62</v>
      </c>
    </row>
    <row r="117" spans="1:16" ht="12.75" customHeight="1" thickBot="1" x14ac:dyDescent="0.25">
      <c r="A117" s="10" t="str">
        <f t="shared" si="18"/>
        <v> VB 8.81 </v>
      </c>
      <c r="B117" s="3" t="str">
        <f t="shared" si="19"/>
        <v>I</v>
      </c>
      <c r="C117" s="10">
        <f t="shared" si="20"/>
        <v>30406.797999999999</v>
      </c>
      <c r="D117" s="12" t="str">
        <f t="shared" si="21"/>
        <v>vis</v>
      </c>
      <c r="E117" s="46">
        <f>VLOOKUP(C117,Active!C$21:E$973,3,FALSE)</f>
        <v>-10363.923864624683</v>
      </c>
      <c r="F117" s="3" t="s">
        <v>55</v>
      </c>
      <c r="G117" s="12" t="str">
        <f t="shared" si="22"/>
        <v>30406.798</v>
      </c>
      <c r="H117" s="10">
        <f t="shared" si="23"/>
        <v>-10364</v>
      </c>
      <c r="I117" s="47" t="s">
        <v>361</v>
      </c>
      <c r="J117" s="48" t="s">
        <v>362</v>
      </c>
      <c r="K117" s="47">
        <v>-10364</v>
      </c>
      <c r="L117" s="47" t="s">
        <v>363</v>
      </c>
      <c r="M117" s="48" t="s">
        <v>60</v>
      </c>
      <c r="N117" s="48"/>
      <c r="O117" s="49" t="s">
        <v>61</v>
      </c>
      <c r="P117" s="49" t="s">
        <v>62</v>
      </c>
    </row>
    <row r="118" spans="1:16" ht="12.75" customHeight="1" thickBot="1" x14ac:dyDescent="0.25">
      <c r="A118" s="10" t="str">
        <f t="shared" si="18"/>
        <v> VB 8.81 </v>
      </c>
      <c r="B118" s="3" t="str">
        <f t="shared" si="19"/>
        <v>II</v>
      </c>
      <c r="C118" s="10">
        <f t="shared" si="20"/>
        <v>30544.214</v>
      </c>
      <c r="D118" s="12" t="str">
        <f t="shared" si="21"/>
        <v>vis</v>
      </c>
      <c r="E118" s="46">
        <f>VLOOKUP(C118,Active!C$21:E$973,3,FALSE)</f>
        <v>-10246.523860865587</v>
      </c>
      <c r="F118" s="3" t="s">
        <v>55</v>
      </c>
      <c r="G118" s="12" t="str">
        <f t="shared" si="22"/>
        <v>30544.214</v>
      </c>
      <c r="H118" s="10">
        <f t="shared" si="23"/>
        <v>-10246.5</v>
      </c>
      <c r="I118" s="47" t="s">
        <v>364</v>
      </c>
      <c r="J118" s="48" t="s">
        <v>365</v>
      </c>
      <c r="K118" s="47">
        <v>-10246.5</v>
      </c>
      <c r="L118" s="47" t="s">
        <v>181</v>
      </c>
      <c r="M118" s="48" t="s">
        <v>60</v>
      </c>
      <c r="N118" s="48"/>
      <c r="O118" s="49" t="s">
        <v>61</v>
      </c>
      <c r="P118" s="49" t="s">
        <v>62</v>
      </c>
    </row>
    <row r="119" spans="1:16" ht="12.75" customHeight="1" thickBot="1" x14ac:dyDescent="0.25">
      <c r="A119" s="10" t="str">
        <f t="shared" si="18"/>
        <v> VB 8.81 </v>
      </c>
      <c r="B119" s="3" t="str">
        <f t="shared" si="19"/>
        <v>I</v>
      </c>
      <c r="C119" s="10">
        <f t="shared" si="20"/>
        <v>30556.856</v>
      </c>
      <c r="D119" s="12" t="str">
        <f t="shared" si="21"/>
        <v>vis</v>
      </c>
      <c r="E119" s="46">
        <f>VLOOKUP(C119,Active!C$21:E$973,3,FALSE)</f>
        <v>-10235.723292900266</v>
      </c>
      <c r="F119" s="3" t="s">
        <v>55</v>
      </c>
      <c r="G119" s="12" t="str">
        <f t="shared" si="22"/>
        <v>30556.856</v>
      </c>
      <c r="H119" s="10">
        <f t="shared" si="23"/>
        <v>-10236</v>
      </c>
      <c r="I119" s="47" t="s">
        <v>366</v>
      </c>
      <c r="J119" s="48" t="s">
        <v>367</v>
      </c>
      <c r="K119" s="47">
        <v>-10236</v>
      </c>
      <c r="L119" s="47" t="s">
        <v>368</v>
      </c>
      <c r="M119" s="48" t="s">
        <v>60</v>
      </c>
      <c r="N119" s="48"/>
      <c r="O119" s="49" t="s">
        <v>61</v>
      </c>
      <c r="P119" s="49" t="s">
        <v>62</v>
      </c>
    </row>
    <row r="120" spans="1:16" ht="12.75" customHeight="1" thickBot="1" x14ac:dyDescent="0.25">
      <c r="A120" s="10" t="str">
        <f t="shared" si="18"/>
        <v>IBVS 217 </v>
      </c>
      <c r="B120" s="3" t="str">
        <f t="shared" si="19"/>
        <v>I</v>
      </c>
      <c r="C120" s="10">
        <f t="shared" si="20"/>
        <v>30735.657999999999</v>
      </c>
      <c r="D120" s="12" t="str">
        <f t="shared" si="21"/>
        <v>vis</v>
      </c>
      <c r="E120" s="46">
        <f>VLOOKUP(C120,Active!C$21:E$973,3,FALSE)</f>
        <v>-10082.96556838395</v>
      </c>
      <c r="F120" s="3" t="s">
        <v>55</v>
      </c>
      <c r="G120" s="12" t="str">
        <f t="shared" si="22"/>
        <v>30735.658</v>
      </c>
      <c r="H120" s="10">
        <f t="shared" si="23"/>
        <v>-10083</v>
      </c>
      <c r="I120" s="47" t="s">
        <v>369</v>
      </c>
      <c r="J120" s="48" t="s">
        <v>370</v>
      </c>
      <c r="K120" s="47">
        <v>-10083</v>
      </c>
      <c r="L120" s="47" t="s">
        <v>371</v>
      </c>
      <c r="M120" s="48" t="s">
        <v>60</v>
      </c>
      <c r="N120" s="48"/>
      <c r="O120" s="49" t="s">
        <v>257</v>
      </c>
      <c r="P120" s="50" t="s">
        <v>258</v>
      </c>
    </row>
    <row r="121" spans="1:16" ht="12.75" customHeight="1" thickBot="1" x14ac:dyDescent="0.25">
      <c r="A121" s="10" t="str">
        <f t="shared" si="18"/>
        <v> VB 8.81 </v>
      </c>
      <c r="B121" s="3" t="str">
        <f t="shared" si="19"/>
        <v>I</v>
      </c>
      <c r="C121" s="10">
        <f t="shared" si="20"/>
        <v>30768.403999999999</v>
      </c>
      <c r="D121" s="12" t="str">
        <f t="shared" si="21"/>
        <v>vis</v>
      </c>
      <c r="E121" s="46">
        <f>VLOOKUP(C121,Active!C$21:E$973,3,FALSE)</f>
        <v>-10054.989346378541</v>
      </c>
      <c r="F121" s="3" t="s">
        <v>55</v>
      </c>
      <c r="G121" s="12" t="str">
        <f t="shared" si="22"/>
        <v>30768.404</v>
      </c>
      <c r="H121" s="10">
        <f t="shared" si="23"/>
        <v>-10055</v>
      </c>
      <c r="I121" s="47" t="s">
        <v>372</v>
      </c>
      <c r="J121" s="48" t="s">
        <v>373</v>
      </c>
      <c r="K121" s="47">
        <v>-10055</v>
      </c>
      <c r="L121" s="47" t="s">
        <v>374</v>
      </c>
      <c r="M121" s="48" t="s">
        <v>60</v>
      </c>
      <c r="N121" s="48"/>
      <c r="O121" s="49" t="s">
        <v>61</v>
      </c>
      <c r="P121" s="49" t="s">
        <v>62</v>
      </c>
    </row>
    <row r="122" spans="1:16" ht="12.75" customHeight="1" thickBot="1" x14ac:dyDescent="0.25">
      <c r="A122" s="10" t="str">
        <f t="shared" si="18"/>
        <v> VB 8.81 </v>
      </c>
      <c r="B122" s="3" t="str">
        <f t="shared" si="19"/>
        <v>II</v>
      </c>
      <c r="C122" s="10">
        <f t="shared" si="20"/>
        <v>30792.52</v>
      </c>
      <c r="D122" s="12" t="str">
        <f t="shared" si="21"/>
        <v>vis</v>
      </c>
      <c r="E122" s="46">
        <f>VLOOKUP(C122,Active!C$21:E$973,3,FALSE)</f>
        <v>-10034.386079723607</v>
      </c>
      <c r="F122" s="3" t="s">
        <v>55</v>
      </c>
      <c r="G122" s="12" t="str">
        <f t="shared" si="22"/>
        <v>30792.520</v>
      </c>
      <c r="H122" s="10">
        <f t="shared" si="23"/>
        <v>-10034.5</v>
      </c>
      <c r="I122" s="47" t="s">
        <v>375</v>
      </c>
      <c r="J122" s="48" t="s">
        <v>376</v>
      </c>
      <c r="K122" s="47">
        <v>-10034.5</v>
      </c>
      <c r="L122" s="47" t="s">
        <v>377</v>
      </c>
      <c r="M122" s="48" t="s">
        <v>60</v>
      </c>
      <c r="N122" s="48"/>
      <c r="O122" s="49" t="s">
        <v>61</v>
      </c>
      <c r="P122" s="49" t="s">
        <v>62</v>
      </c>
    </row>
    <row r="123" spans="1:16" ht="12.75" customHeight="1" thickBot="1" x14ac:dyDescent="0.25">
      <c r="A123" s="10" t="str">
        <f t="shared" si="18"/>
        <v> VB 8.81 </v>
      </c>
      <c r="B123" s="3" t="str">
        <f t="shared" si="19"/>
        <v>I</v>
      </c>
      <c r="C123" s="10">
        <f t="shared" si="20"/>
        <v>30925.226999999999</v>
      </c>
      <c r="D123" s="12" t="str">
        <f t="shared" si="21"/>
        <v>vis</v>
      </c>
      <c r="E123" s="46">
        <f>VLOOKUP(C123,Active!C$21:E$973,3,FALSE)</f>
        <v>-9921.0091636522739</v>
      </c>
      <c r="F123" s="3" t="s">
        <v>55</v>
      </c>
      <c r="G123" s="12" t="str">
        <f t="shared" si="22"/>
        <v>30925.227</v>
      </c>
      <c r="H123" s="10">
        <f t="shared" si="23"/>
        <v>-9921</v>
      </c>
      <c r="I123" s="47" t="s">
        <v>378</v>
      </c>
      <c r="J123" s="48" t="s">
        <v>379</v>
      </c>
      <c r="K123" s="47">
        <v>-9921</v>
      </c>
      <c r="L123" s="47" t="s">
        <v>327</v>
      </c>
      <c r="M123" s="48" t="s">
        <v>60</v>
      </c>
      <c r="N123" s="48"/>
      <c r="O123" s="49" t="s">
        <v>61</v>
      </c>
      <c r="P123" s="49" t="s">
        <v>62</v>
      </c>
    </row>
    <row r="124" spans="1:16" ht="12.75" customHeight="1" thickBot="1" x14ac:dyDescent="0.25">
      <c r="A124" s="10" t="str">
        <f t="shared" si="18"/>
        <v> VB 8.81 </v>
      </c>
      <c r="B124" s="3" t="str">
        <f t="shared" si="19"/>
        <v>I</v>
      </c>
      <c r="C124" s="10">
        <f t="shared" si="20"/>
        <v>31114.808000000001</v>
      </c>
      <c r="D124" s="12" t="str">
        <f t="shared" si="21"/>
        <v>vis</v>
      </c>
      <c r="E124" s="46">
        <f>VLOOKUP(C124,Active!C$21:E$973,3,FALSE)</f>
        <v>-9759.0425068389959</v>
      </c>
      <c r="F124" s="3" t="s">
        <v>55</v>
      </c>
      <c r="G124" s="12" t="str">
        <f t="shared" si="22"/>
        <v>31114.808</v>
      </c>
      <c r="H124" s="10">
        <f t="shared" si="23"/>
        <v>-9759</v>
      </c>
      <c r="I124" s="47" t="s">
        <v>380</v>
      </c>
      <c r="J124" s="48" t="s">
        <v>381</v>
      </c>
      <c r="K124" s="47">
        <v>-9759</v>
      </c>
      <c r="L124" s="47" t="s">
        <v>382</v>
      </c>
      <c r="M124" s="48" t="s">
        <v>60</v>
      </c>
      <c r="N124" s="48"/>
      <c r="O124" s="49" t="s">
        <v>61</v>
      </c>
      <c r="P124" s="49" t="s">
        <v>62</v>
      </c>
    </row>
    <row r="125" spans="1:16" ht="12.75" customHeight="1" thickBot="1" x14ac:dyDescent="0.25">
      <c r="A125" s="10" t="str">
        <f t="shared" si="18"/>
        <v> VB 8.81 </v>
      </c>
      <c r="B125" s="3" t="str">
        <f t="shared" si="19"/>
        <v>I</v>
      </c>
      <c r="C125" s="10">
        <f t="shared" si="20"/>
        <v>31168.668000000001</v>
      </c>
      <c r="D125" s="12" t="str">
        <f t="shared" si="21"/>
        <v>vis</v>
      </c>
      <c r="E125" s="46">
        <f>VLOOKUP(C125,Active!C$21:E$973,3,FALSE)</f>
        <v>-9713.0277472588514</v>
      </c>
      <c r="F125" s="3" t="s">
        <v>55</v>
      </c>
      <c r="G125" s="12" t="str">
        <f t="shared" si="22"/>
        <v>31168.668</v>
      </c>
      <c r="H125" s="10">
        <f t="shared" si="23"/>
        <v>-9713</v>
      </c>
      <c r="I125" s="47" t="s">
        <v>383</v>
      </c>
      <c r="J125" s="48" t="s">
        <v>384</v>
      </c>
      <c r="K125" s="47">
        <v>-9713</v>
      </c>
      <c r="L125" s="47" t="s">
        <v>385</v>
      </c>
      <c r="M125" s="48" t="s">
        <v>60</v>
      </c>
      <c r="N125" s="48"/>
      <c r="O125" s="49" t="s">
        <v>61</v>
      </c>
      <c r="P125" s="49" t="s">
        <v>62</v>
      </c>
    </row>
    <row r="126" spans="1:16" ht="12.75" customHeight="1" thickBot="1" x14ac:dyDescent="0.25">
      <c r="A126" s="10" t="str">
        <f t="shared" si="18"/>
        <v> VB 8.81 </v>
      </c>
      <c r="B126" s="3" t="str">
        <f t="shared" si="19"/>
        <v>I</v>
      </c>
      <c r="C126" s="10">
        <f t="shared" si="20"/>
        <v>31221.404999999999</v>
      </c>
      <c r="D126" s="12" t="str">
        <f t="shared" si="21"/>
        <v>vis</v>
      </c>
      <c r="E126" s="46">
        <f>VLOOKUP(C126,Active!C$21:E$973,3,FALSE)</f>
        <v>-9667.9724116484194</v>
      </c>
      <c r="F126" s="3" t="s">
        <v>55</v>
      </c>
      <c r="G126" s="12" t="str">
        <f t="shared" si="22"/>
        <v>31221.405</v>
      </c>
      <c r="H126" s="10">
        <f t="shared" si="23"/>
        <v>-9668</v>
      </c>
      <c r="I126" s="47" t="s">
        <v>386</v>
      </c>
      <c r="J126" s="48" t="s">
        <v>387</v>
      </c>
      <c r="K126" s="47">
        <v>-9668</v>
      </c>
      <c r="L126" s="47" t="s">
        <v>267</v>
      </c>
      <c r="M126" s="48" t="s">
        <v>60</v>
      </c>
      <c r="N126" s="48"/>
      <c r="O126" s="49" t="s">
        <v>61</v>
      </c>
      <c r="P126" s="49" t="s">
        <v>62</v>
      </c>
    </row>
    <row r="127" spans="1:16" ht="12.75" customHeight="1" thickBot="1" x14ac:dyDescent="0.25">
      <c r="A127" s="10" t="str">
        <f t="shared" si="18"/>
        <v> VB 8.81 </v>
      </c>
      <c r="B127" s="3" t="str">
        <f t="shared" si="19"/>
        <v>II</v>
      </c>
      <c r="C127" s="10">
        <f t="shared" si="20"/>
        <v>31466.544999999998</v>
      </c>
      <c r="D127" s="12" t="str">
        <f t="shared" si="21"/>
        <v>vis</v>
      </c>
      <c r="E127" s="46">
        <f>VLOOKUP(C127,Active!C$21:E$973,3,FALSE)</f>
        <v>-9458.5394713685037</v>
      </c>
      <c r="F127" s="3" t="s">
        <v>55</v>
      </c>
      <c r="G127" s="12" t="str">
        <f t="shared" si="22"/>
        <v>31466.545</v>
      </c>
      <c r="H127" s="10">
        <f t="shared" si="23"/>
        <v>-9458.5</v>
      </c>
      <c r="I127" s="47" t="s">
        <v>388</v>
      </c>
      <c r="J127" s="48" t="s">
        <v>389</v>
      </c>
      <c r="K127" s="47">
        <v>-9458.5</v>
      </c>
      <c r="L127" s="47" t="s">
        <v>390</v>
      </c>
      <c r="M127" s="48" t="s">
        <v>60</v>
      </c>
      <c r="N127" s="48"/>
      <c r="O127" s="49" t="s">
        <v>61</v>
      </c>
      <c r="P127" s="49" t="s">
        <v>62</v>
      </c>
    </row>
    <row r="128" spans="1:16" ht="12.75" customHeight="1" thickBot="1" x14ac:dyDescent="0.25">
      <c r="A128" s="10" t="str">
        <f t="shared" si="18"/>
        <v> VB 8.81 </v>
      </c>
      <c r="B128" s="3" t="str">
        <f t="shared" si="19"/>
        <v>II</v>
      </c>
      <c r="C128" s="10">
        <f t="shared" si="20"/>
        <v>31528.719000000001</v>
      </c>
      <c r="D128" s="12" t="str">
        <f t="shared" si="21"/>
        <v>vis</v>
      </c>
      <c r="E128" s="46">
        <f>VLOOKUP(C128,Active!C$21:E$973,3,FALSE)</f>
        <v>-9405.4217279200093</v>
      </c>
      <c r="F128" s="3" t="s">
        <v>55</v>
      </c>
      <c r="G128" s="12" t="str">
        <f t="shared" si="22"/>
        <v>31528.719</v>
      </c>
      <c r="H128" s="10">
        <f t="shared" si="23"/>
        <v>-9405.5</v>
      </c>
      <c r="I128" s="47" t="s">
        <v>391</v>
      </c>
      <c r="J128" s="48" t="s">
        <v>392</v>
      </c>
      <c r="K128" s="47">
        <v>-9405.5</v>
      </c>
      <c r="L128" s="47" t="s">
        <v>360</v>
      </c>
      <c r="M128" s="48" t="s">
        <v>60</v>
      </c>
      <c r="N128" s="48"/>
      <c r="O128" s="49" t="s">
        <v>61</v>
      </c>
      <c r="P128" s="49" t="s">
        <v>62</v>
      </c>
    </row>
    <row r="129" spans="1:16" ht="12.75" customHeight="1" thickBot="1" x14ac:dyDescent="0.25">
      <c r="A129" s="10" t="str">
        <f t="shared" si="18"/>
        <v> VB 8.81 </v>
      </c>
      <c r="B129" s="3" t="str">
        <f t="shared" si="19"/>
        <v>I</v>
      </c>
      <c r="C129" s="10">
        <f t="shared" si="20"/>
        <v>31529.332999999999</v>
      </c>
      <c r="D129" s="12" t="str">
        <f t="shared" si="21"/>
        <v>vis</v>
      </c>
      <c r="E129" s="46">
        <f>VLOOKUP(C129,Active!C$21:E$973,3,FALSE)</f>
        <v>-9404.897163078158</v>
      </c>
      <c r="F129" s="3" t="s">
        <v>55</v>
      </c>
      <c r="G129" s="12" t="str">
        <f t="shared" si="22"/>
        <v>31529.333</v>
      </c>
      <c r="H129" s="10">
        <f t="shared" si="23"/>
        <v>-9405</v>
      </c>
      <c r="I129" s="47" t="s">
        <v>393</v>
      </c>
      <c r="J129" s="48" t="s">
        <v>394</v>
      </c>
      <c r="K129" s="47">
        <v>-9405</v>
      </c>
      <c r="L129" s="47" t="s">
        <v>395</v>
      </c>
      <c r="M129" s="48" t="s">
        <v>60</v>
      </c>
      <c r="N129" s="48"/>
      <c r="O129" s="49" t="s">
        <v>61</v>
      </c>
      <c r="P129" s="49" t="s">
        <v>62</v>
      </c>
    </row>
    <row r="130" spans="1:16" ht="12.75" customHeight="1" thickBot="1" x14ac:dyDescent="0.25">
      <c r="A130" s="10" t="str">
        <f t="shared" si="18"/>
        <v> VB 8.81 </v>
      </c>
      <c r="B130" s="3" t="str">
        <f t="shared" si="19"/>
        <v>I</v>
      </c>
      <c r="C130" s="10">
        <f t="shared" si="20"/>
        <v>31578.256000000001</v>
      </c>
      <c r="D130" s="12" t="str">
        <f t="shared" si="21"/>
        <v>vis</v>
      </c>
      <c r="E130" s="46">
        <f>VLOOKUP(C130,Active!C$21:E$973,3,FALSE)</f>
        <v>-9363.1002807361692</v>
      </c>
      <c r="F130" s="3" t="s">
        <v>55</v>
      </c>
      <c r="G130" s="12" t="str">
        <f t="shared" si="22"/>
        <v>31578.256</v>
      </c>
      <c r="H130" s="10">
        <f t="shared" si="23"/>
        <v>-9363</v>
      </c>
      <c r="I130" s="47" t="s">
        <v>396</v>
      </c>
      <c r="J130" s="48" t="s">
        <v>397</v>
      </c>
      <c r="K130" s="47">
        <v>-9363</v>
      </c>
      <c r="L130" s="47" t="s">
        <v>398</v>
      </c>
      <c r="M130" s="48" t="s">
        <v>60</v>
      </c>
      <c r="N130" s="48"/>
      <c r="O130" s="49" t="s">
        <v>61</v>
      </c>
      <c r="P130" s="49" t="s">
        <v>62</v>
      </c>
    </row>
    <row r="131" spans="1:16" ht="12.75" customHeight="1" thickBot="1" x14ac:dyDescent="0.25">
      <c r="A131" s="10" t="str">
        <f t="shared" si="18"/>
        <v> VB 8.81 </v>
      </c>
      <c r="B131" s="3" t="str">
        <f t="shared" si="19"/>
        <v>II</v>
      </c>
      <c r="C131" s="10">
        <f t="shared" si="20"/>
        <v>31656.210999999999</v>
      </c>
      <c r="D131" s="12" t="str">
        <f t="shared" si="21"/>
        <v>vis</v>
      </c>
      <c r="E131" s="46">
        <f>VLOOKUP(C131,Active!C$21:E$973,3,FALSE)</f>
        <v>-9296.5001956438937</v>
      </c>
      <c r="F131" s="3" t="s">
        <v>55</v>
      </c>
      <c r="G131" s="12" t="str">
        <f t="shared" si="22"/>
        <v>31656.211</v>
      </c>
      <c r="H131" s="10">
        <f t="shared" si="23"/>
        <v>-9296.5</v>
      </c>
      <c r="I131" s="47" t="s">
        <v>399</v>
      </c>
      <c r="J131" s="48" t="s">
        <v>400</v>
      </c>
      <c r="K131" s="47">
        <v>-9296.5</v>
      </c>
      <c r="L131" s="47" t="s">
        <v>401</v>
      </c>
      <c r="M131" s="48" t="s">
        <v>60</v>
      </c>
      <c r="N131" s="48"/>
      <c r="O131" s="49" t="s">
        <v>61</v>
      </c>
      <c r="P131" s="49" t="s">
        <v>62</v>
      </c>
    </row>
    <row r="132" spans="1:16" ht="12.75" customHeight="1" thickBot="1" x14ac:dyDescent="0.25">
      <c r="A132" s="10" t="str">
        <f t="shared" si="18"/>
        <v> VB 8.81 </v>
      </c>
      <c r="B132" s="3" t="str">
        <f t="shared" si="19"/>
        <v>II</v>
      </c>
      <c r="C132" s="10">
        <f t="shared" si="20"/>
        <v>32240.425999999999</v>
      </c>
      <c r="D132" s="12" t="str">
        <f t="shared" si="21"/>
        <v>vis</v>
      </c>
      <c r="E132" s="46">
        <f>VLOOKUP(C132,Active!C$21:E$973,3,FALSE)</f>
        <v>-8797.3818746614706</v>
      </c>
      <c r="F132" s="3" t="s">
        <v>55</v>
      </c>
      <c r="G132" s="12" t="str">
        <f t="shared" si="22"/>
        <v>32240.426</v>
      </c>
      <c r="H132" s="10">
        <f t="shared" si="23"/>
        <v>-8797.5</v>
      </c>
      <c r="I132" s="47" t="s">
        <v>402</v>
      </c>
      <c r="J132" s="48" t="s">
        <v>403</v>
      </c>
      <c r="K132" s="47">
        <v>-8797.5</v>
      </c>
      <c r="L132" s="47" t="s">
        <v>404</v>
      </c>
      <c r="M132" s="48" t="s">
        <v>60</v>
      </c>
      <c r="N132" s="48"/>
      <c r="O132" s="49" t="s">
        <v>61</v>
      </c>
      <c r="P132" s="49" t="s">
        <v>62</v>
      </c>
    </row>
    <row r="133" spans="1:16" ht="12.75" customHeight="1" thickBot="1" x14ac:dyDescent="0.25">
      <c r="A133" s="10" t="str">
        <f t="shared" si="18"/>
        <v> VB 8.81 </v>
      </c>
      <c r="B133" s="3" t="str">
        <f t="shared" si="19"/>
        <v>I</v>
      </c>
      <c r="C133" s="10">
        <f t="shared" si="20"/>
        <v>32353.222000000002</v>
      </c>
      <c r="D133" s="12" t="str">
        <f t="shared" si="21"/>
        <v>vis</v>
      </c>
      <c r="E133" s="46">
        <f>VLOOKUP(C133,Active!C$21:E$973,3,FALSE)</f>
        <v>-8701.015724984496</v>
      </c>
      <c r="F133" s="3" t="s">
        <v>55</v>
      </c>
      <c r="G133" s="12" t="str">
        <f t="shared" si="22"/>
        <v>32353.222</v>
      </c>
      <c r="H133" s="10">
        <f t="shared" si="23"/>
        <v>-8701</v>
      </c>
      <c r="I133" s="47" t="s">
        <v>405</v>
      </c>
      <c r="J133" s="48" t="s">
        <v>406</v>
      </c>
      <c r="K133" s="47">
        <v>-8701</v>
      </c>
      <c r="L133" s="47" t="s">
        <v>407</v>
      </c>
      <c r="M133" s="48" t="s">
        <v>60</v>
      </c>
      <c r="N133" s="48"/>
      <c r="O133" s="49" t="s">
        <v>61</v>
      </c>
      <c r="P133" s="49" t="s">
        <v>62</v>
      </c>
    </row>
    <row r="134" spans="1:16" ht="12.75" customHeight="1" thickBot="1" x14ac:dyDescent="0.25">
      <c r="A134" s="10" t="str">
        <f t="shared" si="18"/>
        <v> VB 8.81 </v>
      </c>
      <c r="B134" s="3" t="str">
        <f t="shared" si="19"/>
        <v>I</v>
      </c>
      <c r="C134" s="10">
        <f t="shared" si="20"/>
        <v>32616.582999999999</v>
      </c>
      <c r="D134" s="12" t="str">
        <f t="shared" si="21"/>
        <v>vis</v>
      </c>
      <c r="E134" s="46">
        <f>VLOOKUP(C134,Active!C$21:E$973,3,FALSE)</f>
        <v>-8476.0158531355173</v>
      </c>
      <c r="F134" s="3" t="s">
        <v>55</v>
      </c>
      <c r="G134" s="12" t="str">
        <f t="shared" si="22"/>
        <v>32616.583</v>
      </c>
      <c r="H134" s="10">
        <f t="shared" si="23"/>
        <v>-8476</v>
      </c>
      <c r="I134" s="47" t="s">
        <v>408</v>
      </c>
      <c r="J134" s="48" t="s">
        <v>409</v>
      </c>
      <c r="K134" s="47">
        <v>-8476</v>
      </c>
      <c r="L134" s="47" t="s">
        <v>342</v>
      </c>
      <c r="M134" s="48" t="s">
        <v>60</v>
      </c>
      <c r="N134" s="48"/>
      <c r="O134" s="49" t="s">
        <v>61</v>
      </c>
      <c r="P134" s="49" t="s">
        <v>62</v>
      </c>
    </row>
    <row r="135" spans="1:16" ht="12.75" customHeight="1" thickBot="1" x14ac:dyDescent="0.25">
      <c r="A135" s="10" t="str">
        <f t="shared" si="18"/>
        <v> VB 8.81 </v>
      </c>
      <c r="B135" s="3" t="str">
        <f t="shared" si="19"/>
        <v>I</v>
      </c>
      <c r="C135" s="10">
        <f t="shared" si="20"/>
        <v>33033.353000000003</v>
      </c>
      <c r="D135" s="12" t="str">
        <f t="shared" si="21"/>
        <v>vis</v>
      </c>
      <c r="E135" s="46">
        <f>VLOOKUP(C135,Active!C$21:E$973,3,FALSE)</f>
        <v>-8119.9525157753915</v>
      </c>
      <c r="F135" s="3" t="s">
        <v>55</v>
      </c>
      <c r="G135" s="12" t="str">
        <f t="shared" si="22"/>
        <v>33033.353</v>
      </c>
      <c r="H135" s="10">
        <f t="shared" si="23"/>
        <v>-8120</v>
      </c>
      <c r="I135" s="47" t="s">
        <v>410</v>
      </c>
      <c r="J135" s="48" t="s">
        <v>411</v>
      </c>
      <c r="K135" s="47">
        <v>-8120</v>
      </c>
      <c r="L135" s="47" t="s">
        <v>412</v>
      </c>
      <c r="M135" s="48" t="s">
        <v>60</v>
      </c>
      <c r="N135" s="48"/>
      <c r="O135" s="49" t="s">
        <v>61</v>
      </c>
      <c r="P135" s="49" t="s">
        <v>62</v>
      </c>
    </row>
    <row r="136" spans="1:16" ht="12.75" customHeight="1" thickBot="1" x14ac:dyDescent="0.25">
      <c r="A136" s="10" t="str">
        <f t="shared" si="18"/>
        <v> VB 8.81 </v>
      </c>
      <c r="B136" s="3" t="str">
        <f t="shared" si="19"/>
        <v>II</v>
      </c>
      <c r="C136" s="10">
        <f t="shared" si="20"/>
        <v>33301.828000000001</v>
      </c>
      <c r="D136" s="12" t="str">
        <f t="shared" si="21"/>
        <v>vis</v>
      </c>
      <c r="E136" s="46">
        <f>VLOOKUP(C136,Active!C$21:E$973,3,FALSE)</f>
        <v>-7890.5835484846584</v>
      </c>
      <c r="F136" s="3" t="s">
        <v>55</v>
      </c>
      <c r="G136" s="12" t="str">
        <f t="shared" si="22"/>
        <v>33301.828</v>
      </c>
      <c r="H136" s="10">
        <f t="shared" si="23"/>
        <v>-7890.5</v>
      </c>
      <c r="I136" s="47" t="s">
        <v>413</v>
      </c>
      <c r="J136" s="48" t="s">
        <v>414</v>
      </c>
      <c r="K136" s="47">
        <v>-7890.5</v>
      </c>
      <c r="L136" s="47" t="s">
        <v>415</v>
      </c>
      <c r="M136" s="48" t="s">
        <v>60</v>
      </c>
      <c r="N136" s="48"/>
      <c r="O136" s="49" t="s">
        <v>61</v>
      </c>
      <c r="P136" s="49" t="s">
        <v>62</v>
      </c>
    </row>
    <row r="137" spans="1:16" ht="12.75" customHeight="1" thickBot="1" x14ac:dyDescent="0.25">
      <c r="A137" s="10" t="str">
        <f t="shared" si="18"/>
        <v> VB 8.81 </v>
      </c>
      <c r="B137" s="3" t="str">
        <f t="shared" si="19"/>
        <v>II</v>
      </c>
      <c r="C137" s="10">
        <f t="shared" si="20"/>
        <v>33381.58</v>
      </c>
      <c r="D137" s="12" t="str">
        <f t="shared" si="21"/>
        <v>vis</v>
      </c>
      <c r="E137" s="46">
        <f>VLOOKUP(C137,Active!C$21:E$973,3,FALSE)</f>
        <v>-7822.4482141728204</v>
      </c>
      <c r="F137" s="3" t="s">
        <v>55</v>
      </c>
      <c r="G137" s="12" t="str">
        <f t="shared" si="22"/>
        <v>33381.580</v>
      </c>
      <c r="H137" s="10">
        <f t="shared" si="23"/>
        <v>-7822.5</v>
      </c>
      <c r="I137" s="47" t="s">
        <v>416</v>
      </c>
      <c r="J137" s="48" t="s">
        <v>417</v>
      </c>
      <c r="K137" s="47">
        <v>-7822.5</v>
      </c>
      <c r="L137" s="47" t="s">
        <v>418</v>
      </c>
      <c r="M137" s="48" t="s">
        <v>60</v>
      </c>
      <c r="N137" s="48"/>
      <c r="O137" s="49" t="s">
        <v>61</v>
      </c>
      <c r="P137" s="49" t="s">
        <v>62</v>
      </c>
    </row>
    <row r="138" spans="1:16" ht="12.75" customHeight="1" thickBot="1" x14ac:dyDescent="0.25">
      <c r="A138" s="10" t="str">
        <f t="shared" si="18"/>
        <v> VB 8.81 </v>
      </c>
      <c r="B138" s="3" t="str">
        <f t="shared" si="19"/>
        <v>II</v>
      </c>
      <c r="C138" s="10">
        <f t="shared" si="20"/>
        <v>33438.705999999998</v>
      </c>
      <c r="D138" s="12" t="str">
        <f t="shared" si="21"/>
        <v>vis</v>
      </c>
      <c r="E138" s="46">
        <f>VLOOKUP(C138,Active!C$21:E$973,3,FALSE)</f>
        <v>-7773.6431797172863</v>
      </c>
      <c r="F138" s="3" t="s">
        <v>55</v>
      </c>
      <c r="G138" s="12" t="str">
        <f t="shared" si="22"/>
        <v>33438.706</v>
      </c>
      <c r="H138" s="10">
        <f t="shared" si="23"/>
        <v>-7773.5</v>
      </c>
      <c r="I138" s="47" t="s">
        <v>419</v>
      </c>
      <c r="J138" s="48" t="s">
        <v>420</v>
      </c>
      <c r="K138" s="47">
        <v>-7773.5</v>
      </c>
      <c r="L138" s="47" t="s">
        <v>421</v>
      </c>
      <c r="M138" s="48" t="s">
        <v>60</v>
      </c>
      <c r="N138" s="48"/>
      <c r="O138" s="49" t="s">
        <v>61</v>
      </c>
      <c r="P138" s="49" t="s">
        <v>62</v>
      </c>
    </row>
    <row r="139" spans="1:16" ht="12.75" customHeight="1" thickBot="1" x14ac:dyDescent="0.25">
      <c r="A139" s="10" t="str">
        <f t="shared" ref="A139:A159" si="24">P139</f>
        <v> VB 8.81 </v>
      </c>
      <c r="B139" s="3" t="str">
        <f t="shared" ref="B139:B159" si="25">IF(H139=INT(H139),"I","II")</f>
        <v>I</v>
      </c>
      <c r="C139" s="10">
        <f t="shared" ref="C139:C159" si="26">1*G139</f>
        <v>33479.226999999999</v>
      </c>
      <c r="D139" s="12" t="str">
        <f t="shared" ref="D139:D159" si="27">VLOOKUP(F139,I$1:J$5,2,FALSE)</f>
        <v>vis</v>
      </c>
      <c r="E139" s="46">
        <f>VLOOKUP(C139,Active!C$21:E$973,3,FALSE)</f>
        <v>-7739.0244631753812</v>
      </c>
      <c r="F139" s="3" t="s">
        <v>55</v>
      </c>
      <c r="G139" s="12" t="str">
        <f t="shared" ref="G139:G159" si="28">MID(I139,3,LEN(I139)-3)</f>
        <v>33479.227</v>
      </c>
      <c r="H139" s="10">
        <f t="shared" ref="H139:H159" si="29">1*K139</f>
        <v>-7739</v>
      </c>
      <c r="I139" s="47" t="s">
        <v>422</v>
      </c>
      <c r="J139" s="48" t="s">
        <v>423</v>
      </c>
      <c r="K139" s="47">
        <v>-7739</v>
      </c>
      <c r="L139" s="47" t="s">
        <v>424</v>
      </c>
      <c r="M139" s="48" t="s">
        <v>60</v>
      </c>
      <c r="N139" s="48"/>
      <c r="O139" s="49" t="s">
        <v>61</v>
      </c>
      <c r="P139" s="49" t="s">
        <v>62</v>
      </c>
    </row>
    <row r="140" spans="1:16" ht="12.75" customHeight="1" thickBot="1" x14ac:dyDescent="0.25">
      <c r="A140" s="10" t="str">
        <f t="shared" si="24"/>
        <v>IBVS 217 </v>
      </c>
      <c r="B140" s="3" t="str">
        <f t="shared" si="25"/>
        <v>I</v>
      </c>
      <c r="C140" s="10">
        <f t="shared" si="26"/>
        <v>35903.408000000003</v>
      </c>
      <c r="D140" s="12" t="str">
        <f t="shared" si="27"/>
        <v>vis</v>
      </c>
      <c r="E140" s="46">
        <f>VLOOKUP(C140,Active!C$21:E$973,3,FALSE)</f>
        <v>-5667.949344464816</v>
      </c>
      <c r="F140" s="3" t="s">
        <v>55</v>
      </c>
      <c r="G140" s="12" t="str">
        <f t="shared" si="28"/>
        <v>35903.408</v>
      </c>
      <c r="H140" s="10">
        <f t="shared" si="29"/>
        <v>-5668</v>
      </c>
      <c r="I140" s="47" t="s">
        <v>425</v>
      </c>
      <c r="J140" s="48" t="s">
        <v>426</v>
      </c>
      <c r="K140" s="47">
        <v>-5668</v>
      </c>
      <c r="L140" s="47" t="s">
        <v>345</v>
      </c>
      <c r="M140" s="48" t="s">
        <v>60</v>
      </c>
      <c r="N140" s="48"/>
      <c r="O140" s="49" t="s">
        <v>257</v>
      </c>
      <c r="P140" s="50" t="s">
        <v>258</v>
      </c>
    </row>
    <row r="141" spans="1:16" ht="12.75" customHeight="1" thickBot="1" x14ac:dyDescent="0.25">
      <c r="A141" s="10" t="str">
        <f t="shared" si="24"/>
        <v>IBVS 217 </v>
      </c>
      <c r="B141" s="3" t="str">
        <f t="shared" si="25"/>
        <v>I</v>
      </c>
      <c r="C141" s="10">
        <f t="shared" si="26"/>
        <v>36268.413999999997</v>
      </c>
      <c r="D141" s="12" t="str">
        <f t="shared" si="27"/>
        <v>vis</v>
      </c>
      <c r="E141" s="46">
        <f>VLOOKUP(C141,Active!C$21:E$973,3,FALSE)</f>
        <v>-5356.110069765421</v>
      </c>
      <c r="F141" s="3" t="s">
        <v>55</v>
      </c>
      <c r="G141" s="12" t="str">
        <f t="shared" si="28"/>
        <v>36268.414</v>
      </c>
      <c r="H141" s="10">
        <f t="shared" si="29"/>
        <v>-5356</v>
      </c>
      <c r="I141" s="47" t="s">
        <v>427</v>
      </c>
      <c r="J141" s="48" t="s">
        <v>428</v>
      </c>
      <c r="K141" s="47">
        <v>-5356</v>
      </c>
      <c r="L141" s="47" t="s">
        <v>429</v>
      </c>
      <c r="M141" s="48" t="s">
        <v>60</v>
      </c>
      <c r="N141" s="48"/>
      <c r="O141" s="49" t="s">
        <v>257</v>
      </c>
      <c r="P141" s="50" t="s">
        <v>258</v>
      </c>
    </row>
    <row r="142" spans="1:16" ht="12.75" customHeight="1" thickBot="1" x14ac:dyDescent="0.25">
      <c r="A142" s="10" t="str">
        <f t="shared" si="24"/>
        <v>IBVS 217 </v>
      </c>
      <c r="B142" s="3" t="str">
        <f t="shared" si="25"/>
        <v>I</v>
      </c>
      <c r="C142" s="10">
        <f t="shared" si="26"/>
        <v>36274.430999999997</v>
      </c>
      <c r="D142" s="12" t="str">
        <f t="shared" si="27"/>
        <v>vis</v>
      </c>
      <c r="E142" s="46">
        <f>VLOOKUP(C142,Active!C$21:E$973,3,FALSE)</f>
        <v>-5350.9695051832869</v>
      </c>
      <c r="F142" s="3" t="s">
        <v>55</v>
      </c>
      <c r="G142" s="12" t="str">
        <f t="shared" si="28"/>
        <v>36274.431</v>
      </c>
      <c r="H142" s="10">
        <f t="shared" si="29"/>
        <v>-5351</v>
      </c>
      <c r="I142" s="47" t="s">
        <v>430</v>
      </c>
      <c r="J142" s="48" t="s">
        <v>431</v>
      </c>
      <c r="K142" s="47">
        <v>-5351</v>
      </c>
      <c r="L142" s="47" t="s">
        <v>190</v>
      </c>
      <c r="M142" s="48" t="s">
        <v>60</v>
      </c>
      <c r="N142" s="48"/>
      <c r="O142" s="49" t="s">
        <v>257</v>
      </c>
      <c r="P142" s="50" t="s">
        <v>258</v>
      </c>
    </row>
    <row r="143" spans="1:16" ht="12.75" customHeight="1" thickBot="1" x14ac:dyDescent="0.25">
      <c r="A143" s="10" t="str">
        <f t="shared" si="24"/>
        <v>IBVS 217 </v>
      </c>
      <c r="B143" s="3" t="str">
        <f t="shared" si="25"/>
        <v>I</v>
      </c>
      <c r="C143" s="10">
        <f t="shared" si="26"/>
        <v>36584.584999999999</v>
      </c>
      <c r="D143" s="12" t="str">
        <f t="shared" si="27"/>
        <v>vis</v>
      </c>
      <c r="E143" s="46">
        <f>VLOOKUP(C143,Active!C$21:E$973,3,FALSE)</f>
        <v>-5085.9924954762728</v>
      </c>
      <c r="F143" s="3" t="s">
        <v>55</v>
      </c>
      <c r="G143" s="12" t="str">
        <f t="shared" si="28"/>
        <v>36584.585</v>
      </c>
      <c r="H143" s="10">
        <f t="shared" si="29"/>
        <v>-5086</v>
      </c>
      <c r="I143" s="47" t="s">
        <v>432</v>
      </c>
      <c r="J143" s="48" t="s">
        <v>433</v>
      </c>
      <c r="K143" s="47">
        <v>-5086</v>
      </c>
      <c r="L143" s="47" t="s">
        <v>434</v>
      </c>
      <c r="M143" s="48" t="s">
        <v>60</v>
      </c>
      <c r="N143" s="48"/>
      <c r="O143" s="49" t="s">
        <v>257</v>
      </c>
      <c r="P143" s="50" t="s">
        <v>258</v>
      </c>
    </row>
    <row r="144" spans="1:16" ht="12.75" customHeight="1" thickBot="1" x14ac:dyDescent="0.25">
      <c r="A144" s="10" t="str">
        <f t="shared" si="24"/>
        <v>IBVS 217 </v>
      </c>
      <c r="B144" s="3" t="str">
        <f t="shared" si="25"/>
        <v>I</v>
      </c>
      <c r="C144" s="10">
        <f t="shared" si="26"/>
        <v>36584.61</v>
      </c>
      <c r="D144" s="12" t="str">
        <f t="shared" si="27"/>
        <v>vis</v>
      </c>
      <c r="E144" s="46">
        <f>VLOOKUP(C144,Active!C$21:E$973,3,FALSE)</f>
        <v>-5085.9711369729384</v>
      </c>
      <c r="F144" s="3" t="s">
        <v>55</v>
      </c>
      <c r="G144" s="12" t="str">
        <f t="shared" si="28"/>
        <v>36584.610</v>
      </c>
      <c r="H144" s="10">
        <f t="shared" si="29"/>
        <v>-5086</v>
      </c>
      <c r="I144" s="47" t="s">
        <v>435</v>
      </c>
      <c r="J144" s="48" t="s">
        <v>436</v>
      </c>
      <c r="K144" s="47">
        <v>-5086</v>
      </c>
      <c r="L144" s="47" t="s">
        <v>261</v>
      </c>
      <c r="M144" s="48" t="s">
        <v>60</v>
      </c>
      <c r="N144" s="48"/>
      <c r="O144" s="49" t="s">
        <v>257</v>
      </c>
      <c r="P144" s="50" t="s">
        <v>258</v>
      </c>
    </row>
    <row r="145" spans="1:16" ht="12.75" customHeight="1" thickBot="1" x14ac:dyDescent="0.25">
      <c r="A145" s="10" t="str">
        <f t="shared" si="24"/>
        <v>IBVS 217 </v>
      </c>
      <c r="B145" s="3" t="str">
        <f t="shared" si="25"/>
        <v>I</v>
      </c>
      <c r="C145" s="10">
        <f t="shared" si="26"/>
        <v>38410.567000000003</v>
      </c>
      <c r="D145" s="12" t="str">
        <f t="shared" si="27"/>
        <v>vis</v>
      </c>
      <c r="E145" s="46">
        <f>VLOOKUP(C145,Active!C$21:E$973,3,FALSE)</f>
        <v>-3525.9827901723547</v>
      </c>
      <c r="F145" s="3" t="s">
        <v>55</v>
      </c>
      <c r="G145" s="12" t="str">
        <f t="shared" si="28"/>
        <v>38410.567</v>
      </c>
      <c r="H145" s="10">
        <f t="shared" si="29"/>
        <v>-3526</v>
      </c>
      <c r="I145" s="47" t="s">
        <v>437</v>
      </c>
      <c r="J145" s="48" t="s">
        <v>438</v>
      </c>
      <c r="K145" s="47">
        <v>-3526</v>
      </c>
      <c r="L145" s="47" t="s">
        <v>439</v>
      </c>
      <c r="M145" s="48" t="s">
        <v>60</v>
      </c>
      <c r="N145" s="48"/>
      <c r="O145" s="49" t="s">
        <v>257</v>
      </c>
      <c r="P145" s="50" t="s">
        <v>258</v>
      </c>
    </row>
    <row r="146" spans="1:16" ht="12.75" customHeight="1" thickBot="1" x14ac:dyDescent="0.25">
      <c r="A146" s="10" t="str">
        <f t="shared" si="24"/>
        <v>IBVS 217 </v>
      </c>
      <c r="B146" s="3" t="str">
        <f t="shared" si="25"/>
        <v>I</v>
      </c>
      <c r="C146" s="10">
        <f t="shared" si="26"/>
        <v>38464.455999999998</v>
      </c>
      <c r="D146" s="12" t="str">
        <f t="shared" si="27"/>
        <v>vis</v>
      </c>
      <c r="E146" s="46">
        <f>VLOOKUP(C146,Active!C$21:E$973,3,FALSE)</f>
        <v>-3479.9432547283495</v>
      </c>
      <c r="F146" s="3" t="s">
        <v>55</v>
      </c>
      <c r="G146" s="12" t="str">
        <f t="shared" si="28"/>
        <v>38464.456</v>
      </c>
      <c r="H146" s="10">
        <f t="shared" si="29"/>
        <v>-3480</v>
      </c>
      <c r="I146" s="47" t="s">
        <v>440</v>
      </c>
      <c r="J146" s="48" t="s">
        <v>441</v>
      </c>
      <c r="K146" s="47">
        <v>-3480</v>
      </c>
      <c r="L146" s="47" t="s">
        <v>202</v>
      </c>
      <c r="M146" s="48" t="s">
        <v>60</v>
      </c>
      <c r="N146" s="48"/>
      <c r="O146" s="49" t="s">
        <v>257</v>
      </c>
      <c r="P146" s="50" t="s">
        <v>258</v>
      </c>
    </row>
    <row r="147" spans="1:16" ht="12.75" customHeight="1" thickBot="1" x14ac:dyDescent="0.25">
      <c r="A147" s="10" t="str">
        <f t="shared" si="24"/>
        <v>IBVS 217 </v>
      </c>
      <c r="B147" s="3" t="str">
        <f t="shared" si="25"/>
        <v>I</v>
      </c>
      <c r="C147" s="10">
        <f t="shared" si="26"/>
        <v>38471.404000000002</v>
      </c>
      <c r="D147" s="12" t="str">
        <f t="shared" si="27"/>
        <v>vis</v>
      </c>
      <c r="E147" s="46">
        <f>VLOOKUP(C147,Active!C$21:E$973,3,FALSE)</f>
        <v>-3474.0072994820998</v>
      </c>
      <c r="F147" s="3" t="s">
        <v>55</v>
      </c>
      <c r="G147" s="12" t="str">
        <f t="shared" si="28"/>
        <v>38471.404</v>
      </c>
      <c r="H147" s="10">
        <f t="shared" si="29"/>
        <v>-3474</v>
      </c>
      <c r="I147" s="47" t="s">
        <v>442</v>
      </c>
      <c r="J147" s="48" t="s">
        <v>443</v>
      </c>
      <c r="K147" s="47">
        <v>-3474</v>
      </c>
      <c r="L147" s="47" t="s">
        <v>444</v>
      </c>
      <c r="M147" s="48" t="s">
        <v>60</v>
      </c>
      <c r="N147" s="48"/>
      <c r="O147" s="49" t="s">
        <v>268</v>
      </c>
      <c r="P147" s="50" t="s">
        <v>258</v>
      </c>
    </row>
    <row r="148" spans="1:16" ht="12.75" customHeight="1" thickBot="1" x14ac:dyDescent="0.25">
      <c r="A148" s="10" t="str">
        <f t="shared" si="24"/>
        <v>IBVS 217 </v>
      </c>
      <c r="B148" s="3" t="str">
        <f t="shared" si="25"/>
        <v>I</v>
      </c>
      <c r="C148" s="10">
        <f t="shared" si="26"/>
        <v>38471.425999999999</v>
      </c>
      <c r="D148" s="12" t="str">
        <f t="shared" si="27"/>
        <v>vis</v>
      </c>
      <c r="E148" s="46">
        <f>VLOOKUP(C148,Active!C$21:E$973,3,FALSE)</f>
        <v>-3473.9885039991691</v>
      </c>
      <c r="F148" s="3" t="s">
        <v>55</v>
      </c>
      <c r="G148" s="12" t="str">
        <f t="shared" si="28"/>
        <v>38471.426</v>
      </c>
      <c r="H148" s="10">
        <f t="shared" si="29"/>
        <v>-3474</v>
      </c>
      <c r="I148" s="47" t="s">
        <v>445</v>
      </c>
      <c r="J148" s="48" t="s">
        <v>446</v>
      </c>
      <c r="K148" s="47">
        <v>-3474</v>
      </c>
      <c r="L148" s="47" t="s">
        <v>447</v>
      </c>
      <c r="M148" s="48" t="s">
        <v>60</v>
      </c>
      <c r="N148" s="48"/>
      <c r="O148" s="49" t="s">
        <v>257</v>
      </c>
      <c r="P148" s="50" t="s">
        <v>258</v>
      </c>
    </row>
    <row r="149" spans="1:16" ht="12.75" customHeight="1" thickBot="1" x14ac:dyDescent="0.25">
      <c r="A149" s="10" t="str">
        <f t="shared" si="24"/>
        <v>IBVS 217 </v>
      </c>
      <c r="B149" s="3" t="str">
        <f t="shared" si="25"/>
        <v>I</v>
      </c>
      <c r="C149" s="10">
        <f t="shared" si="26"/>
        <v>38505.305999999997</v>
      </c>
      <c r="D149" s="12" t="str">
        <f t="shared" si="27"/>
        <v>vis</v>
      </c>
      <c r="E149" s="46">
        <f>VLOOKUP(C149,Active!C$21:E$973,3,FALSE)</f>
        <v>-3445.0434602825867</v>
      </c>
      <c r="F149" s="3" t="s">
        <v>55</v>
      </c>
      <c r="G149" s="12" t="str">
        <f t="shared" si="28"/>
        <v>38505.306</v>
      </c>
      <c r="H149" s="10">
        <f t="shared" si="29"/>
        <v>-3445</v>
      </c>
      <c r="I149" s="47" t="s">
        <v>448</v>
      </c>
      <c r="J149" s="48" t="s">
        <v>449</v>
      </c>
      <c r="K149" s="47">
        <v>-3445</v>
      </c>
      <c r="L149" s="47" t="s">
        <v>450</v>
      </c>
      <c r="M149" s="48" t="s">
        <v>60</v>
      </c>
      <c r="N149" s="48"/>
      <c r="O149" s="49" t="s">
        <v>268</v>
      </c>
      <c r="P149" s="50" t="s">
        <v>258</v>
      </c>
    </row>
    <row r="150" spans="1:16" ht="12.75" customHeight="1" thickBot="1" x14ac:dyDescent="0.25">
      <c r="A150" s="10" t="str">
        <f t="shared" si="24"/>
        <v>IBVS 217 </v>
      </c>
      <c r="B150" s="3" t="str">
        <f t="shared" si="25"/>
        <v>I</v>
      </c>
      <c r="C150" s="10">
        <f t="shared" si="26"/>
        <v>38518.258000000002</v>
      </c>
      <c r="D150" s="12" t="str">
        <f t="shared" si="27"/>
        <v>vis</v>
      </c>
      <c r="E150" s="46">
        <f>VLOOKUP(C150,Active!C$21:E$973,3,FALSE)</f>
        <v>-3433.9780468759359</v>
      </c>
      <c r="F150" s="3" t="s">
        <v>55</v>
      </c>
      <c r="G150" s="12" t="str">
        <f t="shared" si="28"/>
        <v>38518.258</v>
      </c>
      <c r="H150" s="10">
        <f t="shared" si="29"/>
        <v>-3434</v>
      </c>
      <c r="I150" s="47" t="s">
        <v>451</v>
      </c>
      <c r="J150" s="48" t="s">
        <v>452</v>
      </c>
      <c r="K150" s="47">
        <v>-3434</v>
      </c>
      <c r="L150" s="47" t="s">
        <v>453</v>
      </c>
      <c r="M150" s="48" t="s">
        <v>60</v>
      </c>
      <c r="N150" s="48"/>
      <c r="O150" s="49" t="s">
        <v>268</v>
      </c>
      <c r="P150" s="50" t="s">
        <v>258</v>
      </c>
    </row>
    <row r="151" spans="1:16" ht="12.75" customHeight="1" thickBot="1" x14ac:dyDescent="0.25">
      <c r="A151" s="10" t="str">
        <f t="shared" si="24"/>
        <v>IBVS 217 </v>
      </c>
      <c r="B151" s="3" t="str">
        <f t="shared" si="25"/>
        <v>I</v>
      </c>
      <c r="C151" s="10">
        <f t="shared" si="26"/>
        <v>38525.25</v>
      </c>
      <c r="D151" s="12" t="str">
        <f t="shared" si="27"/>
        <v>vis</v>
      </c>
      <c r="E151" s="46">
        <f>VLOOKUP(C151,Active!C$21:E$973,3,FALSE)</f>
        <v>-3428.0045006638247</v>
      </c>
      <c r="F151" s="3" t="s">
        <v>55</v>
      </c>
      <c r="G151" s="12" t="str">
        <f t="shared" si="28"/>
        <v>38525.250</v>
      </c>
      <c r="H151" s="10">
        <f t="shared" si="29"/>
        <v>-3428</v>
      </c>
      <c r="I151" s="47" t="s">
        <v>454</v>
      </c>
      <c r="J151" s="48" t="s">
        <v>455</v>
      </c>
      <c r="K151" s="47">
        <v>-3428</v>
      </c>
      <c r="L151" s="47" t="s">
        <v>456</v>
      </c>
      <c r="M151" s="48" t="s">
        <v>60</v>
      </c>
      <c r="N151" s="48"/>
      <c r="O151" s="49" t="s">
        <v>268</v>
      </c>
      <c r="P151" s="50" t="s">
        <v>258</v>
      </c>
    </row>
    <row r="152" spans="1:16" ht="12.75" customHeight="1" thickBot="1" x14ac:dyDescent="0.25">
      <c r="A152" s="10" t="str">
        <f t="shared" si="24"/>
        <v>IBVS 217 </v>
      </c>
      <c r="B152" s="3" t="str">
        <f t="shared" si="25"/>
        <v>I</v>
      </c>
      <c r="C152" s="10">
        <f t="shared" si="26"/>
        <v>38801.565999999999</v>
      </c>
      <c r="D152" s="12" t="str">
        <f t="shared" si="27"/>
        <v>vis</v>
      </c>
      <c r="E152" s="46">
        <f>VLOOKUP(C152,Active!C$21:E$973,3,FALSE)</f>
        <v>-3191.9366523877989</v>
      </c>
      <c r="F152" s="3" t="s">
        <v>55</v>
      </c>
      <c r="G152" s="12" t="str">
        <f t="shared" si="28"/>
        <v>38801.566</v>
      </c>
      <c r="H152" s="10">
        <f t="shared" si="29"/>
        <v>-3192</v>
      </c>
      <c r="I152" s="47" t="s">
        <v>457</v>
      </c>
      <c r="J152" s="48" t="s">
        <v>458</v>
      </c>
      <c r="K152" s="47">
        <v>-3192</v>
      </c>
      <c r="L152" s="47" t="s">
        <v>312</v>
      </c>
      <c r="M152" s="48" t="s">
        <v>60</v>
      </c>
      <c r="N152" s="48"/>
      <c r="O152" s="49" t="s">
        <v>257</v>
      </c>
      <c r="P152" s="50" t="s">
        <v>258</v>
      </c>
    </row>
    <row r="153" spans="1:16" ht="12.75" customHeight="1" thickBot="1" x14ac:dyDescent="0.25">
      <c r="A153" s="10" t="str">
        <f t="shared" si="24"/>
        <v>IBVS 217 </v>
      </c>
      <c r="B153" s="3" t="str">
        <f t="shared" si="25"/>
        <v>I</v>
      </c>
      <c r="C153" s="10">
        <f t="shared" si="26"/>
        <v>38822.444000000003</v>
      </c>
      <c r="D153" s="12" t="str">
        <f t="shared" si="27"/>
        <v>vis</v>
      </c>
      <c r="E153" s="46">
        <f>VLOOKUP(C153,Active!C$21:E$973,3,FALSE)</f>
        <v>-3174.0997390845232</v>
      </c>
      <c r="F153" s="3" t="s">
        <v>55</v>
      </c>
      <c r="G153" s="12" t="str">
        <f t="shared" si="28"/>
        <v>38822.444</v>
      </c>
      <c r="H153" s="10">
        <f t="shared" si="29"/>
        <v>-3174</v>
      </c>
      <c r="I153" s="47" t="s">
        <v>459</v>
      </c>
      <c r="J153" s="48" t="s">
        <v>460</v>
      </c>
      <c r="K153" s="47">
        <v>-3174</v>
      </c>
      <c r="L153" s="47" t="s">
        <v>398</v>
      </c>
      <c r="M153" s="48" t="s">
        <v>60</v>
      </c>
      <c r="N153" s="48"/>
      <c r="O153" s="49" t="s">
        <v>268</v>
      </c>
      <c r="P153" s="50" t="s">
        <v>258</v>
      </c>
    </row>
    <row r="154" spans="1:16" ht="12.75" customHeight="1" thickBot="1" x14ac:dyDescent="0.25">
      <c r="A154" s="10" t="str">
        <f t="shared" si="24"/>
        <v>IBVS 217 </v>
      </c>
      <c r="B154" s="3" t="str">
        <f t="shared" si="25"/>
        <v>I</v>
      </c>
      <c r="C154" s="10">
        <f t="shared" si="26"/>
        <v>38828.408000000003</v>
      </c>
      <c r="D154" s="12" t="str">
        <f t="shared" si="27"/>
        <v>vis</v>
      </c>
      <c r="E154" s="46">
        <f>VLOOKUP(C154,Active!C$21:E$973,3,FALSE)</f>
        <v>-3169.004454529455</v>
      </c>
      <c r="F154" s="3" t="s">
        <v>55</v>
      </c>
      <c r="G154" s="12" t="str">
        <f t="shared" si="28"/>
        <v>38828.408</v>
      </c>
      <c r="H154" s="10">
        <f t="shared" si="29"/>
        <v>-3169</v>
      </c>
      <c r="I154" s="47" t="s">
        <v>461</v>
      </c>
      <c r="J154" s="48" t="s">
        <v>462</v>
      </c>
      <c r="K154" s="47">
        <v>-3169</v>
      </c>
      <c r="L154" s="47" t="s">
        <v>456</v>
      </c>
      <c r="M154" s="48" t="s">
        <v>60</v>
      </c>
      <c r="N154" s="48"/>
      <c r="O154" s="49" t="s">
        <v>268</v>
      </c>
      <c r="P154" s="50" t="s">
        <v>258</v>
      </c>
    </row>
    <row r="155" spans="1:16" ht="12.75" customHeight="1" thickBot="1" x14ac:dyDescent="0.25">
      <c r="A155" s="10" t="str">
        <f t="shared" si="24"/>
        <v>IBVS 217 </v>
      </c>
      <c r="B155" s="3" t="str">
        <f t="shared" si="25"/>
        <v>I</v>
      </c>
      <c r="C155" s="10">
        <f t="shared" si="26"/>
        <v>38902.212</v>
      </c>
      <c r="D155" s="12" t="str">
        <f t="shared" si="27"/>
        <v>vis</v>
      </c>
      <c r="E155" s="46">
        <f>VLOOKUP(C155,Active!C$21:E$973,3,FALSE)</f>
        <v>-3105.9507353305557</v>
      </c>
      <c r="F155" s="3" t="s">
        <v>55</v>
      </c>
      <c r="G155" s="12" t="str">
        <f t="shared" si="28"/>
        <v>38902.212</v>
      </c>
      <c r="H155" s="10">
        <f t="shared" si="29"/>
        <v>-3106</v>
      </c>
      <c r="I155" s="47" t="s">
        <v>463</v>
      </c>
      <c r="J155" s="48" t="s">
        <v>464</v>
      </c>
      <c r="K155" s="47">
        <v>-3106</v>
      </c>
      <c r="L155" s="47" t="s">
        <v>465</v>
      </c>
      <c r="M155" s="48" t="s">
        <v>60</v>
      </c>
      <c r="N155" s="48"/>
      <c r="O155" s="49" t="s">
        <v>268</v>
      </c>
      <c r="P155" s="50" t="s">
        <v>258</v>
      </c>
    </row>
    <row r="156" spans="1:16" ht="12.75" customHeight="1" thickBot="1" x14ac:dyDescent="0.25">
      <c r="A156" s="10" t="str">
        <f t="shared" si="24"/>
        <v>IBVS 217 </v>
      </c>
      <c r="B156" s="3" t="str">
        <f t="shared" si="25"/>
        <v>I</v>
      </c>
      <c r="C156" s="10">
        <f t="shared" si="26"/>
        <v>39145.574000000001</v>
      </c>
      <c r="D156" s="12" t="str">
        <f t="shared" si="27"/>
        <v>vis</v>
      </c>
      <c r="E156" s="46">
        <f>VLOOKUP(C156,Active!C$21:E$973,3,FALSE)</f>
        <v>-2898.0368118076663</v>
      </c>
      <c r="F156" s="3" t="s">
        <v>55</v>
      </c>
      <c r="G156" s="12" t="str">
        <f t="shared" si="28"/>
        <v>39145.574</v>
      </c>
      <c r="H156" s="10">
        <f t="shared" si="29"/>
        <v>-2898</v>
      </c>
      <c r="I156" s="47" t="s">
        <v>466</v>
      </c>
      <c r="J156" s="48" t="s">
        <v>467</v>
      </c>
      <c r="K156" s="47">
        <v>-2898</v>
      </c>
      <c r="L156" s="47" t="s">
        <v>468</v>
      </c>
      <c r="M156" s="48" t="s">
        <v>60</v>
      </c>
      <c r="N156" s="48"/>
      <c r="O156" s="49" t="s">
        <v>257</v>
      </c>
      <c r="P156" s="50" t="s">
        <v>258</v>
      </c>
    </row>
    <row r="157" spans="1:16" ht="12.75" customHeight="1" thickBot="1" x14ac:dyDescent="0.25">
      <c r="A157" s="10" t="str">
        <f t="shared" si="24"/>
        <v>IBVS 217 </v>
      </c>
      <c r="B157" s="3" t="str">
        <f t="shared" si="25"/>
        <v>I</v>
      </c>
      <c r="C157" s="10">
        <f t="shared" si="26"/>
        <v>39199.398999999998</v>
      </c>
      <c r="D157" s="12" t="str">
        <f t="shared" si="27"/>
        <v>vis</v>
      </c>
      <c r="E157" s="46">
        <f>VLOOKUP(C157,Active!C$21:E$973,3,FALSE)</f>
        <v>-2852.0519541321914</v>
      </c>
      <c r="F157" s="3" t="s">
        <v>55</v>
      </c>
      <c r="G157" s="12" t="str">
        <f t="shared" si="28"/>
        <v>39199.399</v>
      </c>
      <c r="H157" s="10">
        <f t="shared" si="29"/>
        <v>-2852</v>
      </c>
      <c r="I157" s="47" t="s">
        <v>469</v>
      </c>
      <c r="J157" s="48" t="s">
        <v>470</v>
      </c>
      <c r="K157" s="47">
        <v>-2852</v>
      </c>
      <c r="L157" s="47" t="s">
        <v>471</v>
      </c>
      <c r="M157" s="48" t="s">
        <v>60</v>
      </c>
      <c r="N157" s="48"/>
      <c r="O157" s="49" t="s">
        <v>268</v>
      </c>
      <c r="P157" s="50" t="s">
        <v>258</v>
      </c>
    </row>
    <row r="158" spans="1:16" ht="12.75" customHeight="1" thickBot="1" x14ac:dyDescent="0.25">
      <c r="A158" s="10" t="str">
        <f t="shared" si="24"/>
        <v>IBVS 217 </v>
      </c>
      <c r="B158" s="3" t="str">
        <f t="shared" si="25"/>
        <v>I</v>
      </c>
      <c r="C158" s="10">
        <f t="shared" si="26"/>
        <v>39259.222000000002</v>
      </c>
      <c r="D158" s="12" t="str">
        <f t="shared" si="27"/>
        <v>vis</v>
      </c>
      <c r="E158" s="46">
        <f>VLOOKUP(C158,Active!C$21:E$973,3,FALSE)</f>
        <v>-2800.94276433711</v>
      </c>
      <c r="F158" s="3" t="s">
        <v>55</v>
      </c>
      <c r="G158" s="12" t="str">
        <f t="shared" si="28"/>
        <v>39259.222</v>
      </c>
      <c r="H158" s="10">
        <f t="shared" si="29"/>
        <v>-2801</v>
      </c>
      <c r="I158" s="47" t="s">
        <v>472</v>
      </c>
      <c r="J158" s="48" t="s">
        <v>473</v>
      </c>
      <c r="K158" s="47">
        <v>-2801</v>
      </c>
      <c r="L158" s="47" t="s">
        <v>196</v>
      </c>
      <c r="M158" s="48" t="s">
        <v>60</v>
      </c>
      <c r="N158" s="48"/>
      <c r="O158" s="49" t="s">
        <v>268</v>
      </c>
      <c r="P158" s="50" t="s">
        <v>258</v>
      </c>
    </row>
    <row r="159" spans="1:16" ht="12.75" customHeight="1" thickBot="1" x14ac:dyDescent="0.25">
      <c r="A159" s="10" t="str">
        <f t="shared" si="24"/>
        <v>VSB 48 </v>
      </c>
      <c r="B159" s="3" t="str">
        <f t="shared" si="25"/>
        <v>I</v>
      </c>
      <c r="C159" s="10">
        <f t="shared" si="26"/>
        <v>54581.008600000001</v>
      </c>
      <c r="D159" s="12" t="str">
        <f t="shared" si="27"/>
        <v>vis</v>
      </c>
      <c r="E159" s="46">
        <f>VLOOKUP(C159,Active!C$21:E$973,3,FALSE)</f>
        <v>10289.074442073175</v>
      </c>
      <c r="F159" s="3" t="s">
        <v>55</v>
      </c>
      <c r="G159" s="12" t="str">
        <f t="shared" si="28"/>
        <v>54581.0086</v>
      </c>
      <c r="H159" s="10">
        <f t="shared" si="29"/>
        <v>10289</v>
      </c>
      <c r="I159" s="47" t="s">
        <v>486</v>
      </c>
      <c r="J159" s="48" t="s">
        <v>487</v>
      </c>
      <c r="K159" s="47">
        <v>10289</v>
      </c>
      <c r="L159" s="47" t="s">
        <v>488</v>
      </c>
      <c r="M159" s="48" t="s">
        <v>489</v>
      </c>
      <c r="N159" s="48" t="s">
        <v>490</v>
      </c>
      <c r="O159" s="49" t="s">
        <v>491</v>
      </c>
      <c r="P159" s="50" t="s">
        <v>492</v>
      </c>
    </row>
    <row r="160" spans="1:1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</sheetData>
  <phoneticPr fontId="8" type="noConversion"/>
  <hyperlinks>
    <hyperlink ref="P80" r:id="rId1" display="http://www.konkoly.hu/cgi-bin/IBVS?217" xr:uid="{00000000-0004-0000-0100-000000000000}"/>
    <hyperlink ref="P81" r:id="rId2" display="http://www.konkoly.hu/cgi-bin/IBVS?217" xr:uid="{00000000-0004-0000-0100-000001000000}"/>
    <hyperlink ref="P82" r:id="rId3" display="http://www.konkoly.hu/cgi-bin/IBVS?217" xr:uid="{00000000-0004-0000-0100-000002000000}"/>
    <hyperlink ref="P83" r:id="rId4" display="http://www.konkoly.hu/cgi-bin/IBVS?217" xr:uid="{00000000-0004-0000-0100-000003000000}"/>
    <hyperlink ref="P85" r:id="rId5" display="http://www.konkoly.hu/cgi-bin/IBVS?217" xr:uid="{00000000-0004-0000-0100-000004000000}"/>
    <hyperlink ref="P86" r:id="rId6" display="http://www.konkoly.hu/cgi-bin/IBVS?217" xr:uid="{00000000-0004-0000-0100-000005000000}"/>
    <hyperlink ref="P87" r:id="rId7" display="http://www.konkoly.hu/cgi-bin/IBVS?217" xr:uid="{00000000-0004-0000-0100-000006000000}"/>
    <hyperlink ref="P88" r:id="rId8" display="http://www.konkoly.hu/cgi-bin/IBVS?217" xr:uid="{00000000-0004-0000-0100-000007000000}"/>
    <hyperlink ref="P89" r:id="rId9" display="http://www.konkoly.hu/cgi-bin/IBVS?217" xr:uid="{00000000-0004-0000-0100-000008000000}"/>
    <hyperlink ref="P91" r:id="rId10" display="http://www.konkoly.hu/cgi-bin/IBVS?217" xr:uid="{00000000-0004-0000-0100-000009000000}"/>
    <hyperlink ref="P92" r:id="rId11" display="http://www.konkoly.hu/cgi-bin/IBVS?217" xr:uid="{00000000-0004-0000-0100-00000A000000}"/>
    <hyperlink ref="P93" r:id="rId12" display="http://www.konkoly.hu/cgi-bin/IBVS?217" xr:uid="{00000000-0004-0000-0100-00000B000000}"/>
    <hyperlink ref="P94" r:id="rId13" display="http://www.konkoly.hu/cgi-bin/IBVS?217" xr:uid="{00000000-0004-0000-0100-00000C000000}"/>
    <hyperlink ref="P96" r:id="rId14" display="http://www.konkoly.hu/cgi-bin/IBVS?217" xr:uid="{00000000-0004-0000-0100-00000D000000}"/>
    <hyperlink ref="P99" r:id="rId15" display="http://www.konkoly.hu/cgi-bin/IBVS?217" xr:uid="{00000000-0004-0000-0100-00000E000000}"/>
    <hyperlink ref="P104" r:id="rId16" display="http://www.konkoly.hu/cgi-bin/IBVS?217" xr:uid="{00000000-0004-0000-0100-00000F000000}"/>
    <hyperlink ref="P105" r:id="rId17" display="http://www.konkoly.hu/cgi-bin/IBVS?217" xr:uid="{00000000-0004-0000-0100-000010000000}"/>
    <hyperlink ref="P107" r:id="rId18" display="http://www.konkoly.hu/cgi-bin/IBVS?217" xr:uid="{00000000-0004-0000-0100-000011000000}"/>
    <hyperlink ref="P120" r:id="rId19" display="http://www.konkoly.hu/cgi-bin/IBVS?217" xr:uid="{00000000-0004-0000-0100-000012000000}"/>
    <hyperlink ref="P140" r:id="rId20" display="http://www.konkoly.hu/cgi-bin/IBVS?217" xr:uid="{00000000-0004-0000-0100-000013000000}"/>
    <hyperlink ref="P141" r:id="rId21" display="http://www.konkoly.hu/cgi-bin/IBVS?217" xr:uid="{00000000-0004-0000-0100-000014000000}"/>
    <hyperlink ref="P142" r:id="rId22" display="http://www.konkoly.hu/cgi-bin/IBVS?217" xr:uid="{00000000-0004-0000-0100-000015000000}"/>
    <hyperlink ref="P143" r:id="rId23" display="http://www.konkoly.hu/cgi-bin/IBVS?217" xr:uid="{00000000-0004-0000-0100-000016000000}"/>
    <hyperlink ref="P144" r:id="rId24" display="http://www.konkoly.hu/cgi-bin/IBVS?217" xr:uid="{00000000-0004-0000-0100-000017000000}"/>
    <hyperlink ref="P145" r:id="rId25" display="http://www.konkoly.hu/cgi-bin/IBVS?217" xr:uid="{00000000-0004-0000-0100-000018000000}"/>
    <hyperlink ref="P146" r:id="rId26" display="http://www.konkoly.hu/cgi-bin/IBVS?217" xr:uid="{00000000-0004-0000-0100-000019000000}"/>
    <hyperlink ref="P147" r:id="rId27" display="http://www.konkoly.hu/cgi-bin/IBVS?217" xr:uid="{00000000-0004-0000-0100-00001A000000}"/>
    <hyperlink ref="P148" r:id="rId28" display="http://www.konkoly.hu/cgi-bin/IBVS?217" xr:uid="{00000000-0004-0000-0100-00001B000000}"/>
    <hyperlink ref="P149" r:id="rId29" display="http://www.konkoly.hu/cgi-bin/IBVS?217" xr:uid="{00000000-0004-0000-0100-00001C000000}"/>
    <hyperlink ref="P150" r:id="rId30" display="http://www.konkoly.hu/cgi-bin/IBVS?217" xr:uid="{00000000-0004-0000-0100-00001D000000}"/>
    <hyperlink ref="P151" r:id="rId31" display="http://www.konkoly.hu/cgi-bin/IBVS?217" xr:uid="{00000000-0004-0000-0100-00001E000000}"/>
    <hyperlink ref="P152" r:id="rId32" display="http://www.konkoly.hu/cgi-bin/IBVS?217" xr:uid="{00000000-0004-0000-0100-00001F000000}"/>
    <hyperlink ref="P153" r:id="rId33" display="http://www.konkoly.hu/cgi-bin/IBVS?217" xr:uid="{00000000-0004-0000-0100-000020000000}"/>
    <hyperlink ref="P154" r:id="rId34" display="http://www.konkoly.hu/cgi-bin/IBVS?217" xr:uid="{00000000-0004-0000-0100-000021000000}"/>
    <hyperlink ref="P155" r:id="rId35" display="http://www.konkoly.hu/cgi-bin/IBVS?217" xr:uid="{00000000-0004-0000-0100-000022000000}"/>
    <hyperlink ref="P156" r:id="rId36" display="http://www.konkoly.hu/cgi-bin/IBVS?217" xr:uid="{00000000-0004-0000-0100-000023000000}"/>
    <hyperlink ref="P157" r:id="rId37" display="http://www.konkoly.hu/cgi-bin/IBVS?217" xr:uid="{00000000-0004-0000-0100-000024000000}"/>
    <hyperlink ref="P158" r:id="rId38" display="http://www.konkoly.hu/cgi-bin/IBVS?217" xr:uid="{00000000-0004-0000-0100-000025000000}"/>
    <hyperlink ref="P11" r:id="rId39" display="http://www.konkoly.hu/cgi-bin/IBVS?1272" xr:uid="{00000000-0004-0000-0100-000026000000}"/>
    <hyperlink ref="P12" r:id="rId40" display="http://www.konkoly.hu/cgi-bin/IBVS?2186" xr:uid="{00000000-0004-0000-0100-000027000000}"/>
    <hyperlink ref="P159" r:id="rId41" display="http://vsolj.cetus-net.org/no48.pdf" xr:uid="{00000000-0004-0000-0100-000028000000}"/>
    <hyperlink ref="P13" r:id="rId42" display="http://www.konkoly.hu/cgi-bin/IBVS?6114" xr:uid="{00000000-0004-0000-0100-00002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2024-08-03T06:36:44Z</dcterms:modified>
</cp:coreProperties>
</file>