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9948FF3-2F00-4C73-94C9-A4D0B43CD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E23" i="1"/>
  <c r="F23" i="1"/>
  <c r="G23" i="1" s="1"/>
  <c r="J23" i="1" s="1"/>
  <c r="E24" i="1"/>
  <c r="F24" i="1" s="1"/>
  <c r="G24" i="1" s="1"/>
  <c r="J24" i="1" s="1"/>
  <c r="E25" i="1"/>
  <c r="F25" i="1" s="1"/>
  <c r="G25" i="1" s="1"/>
  <c r="J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G11" i="1"/>
  <c r="F11" i="1"/>
  <c r="Q23" i="1"/>
  <c r="Q24" i="1"/>
  <c r="Q25" i="1"/>
  <c r="Q26" i="1"/>
  <c r="Q27" i="1"/>
  <c r="Q28" i="1"/>
  <c r="Q29" i="1"/>
  <c r="H20" i="1"/>
  <c r="F14" i="1"/>
  <c r="C17" i="1" l="1"/>
  <c r="E21" i="1"/>
  <c r="F21" i="1" s="1"/>
  <c r="G21" i="1" s="1"/>
  <c r="Q21" i="1"/>
  <c r="F15" i="1"/>
  <c r="C11" i="1"/>
  <c r="C12" i="1"/>
  <c r="C16" i="1" l="1"/>
  <c r="D18" i="1" s="1"/>
  <c r="O29" i="1"/>
  <c r="S29" i="1" s="1"/>
  <c r="O22" i="1"/>
  <c r="S22" i="1" s="1"/>
  <c r="O27" i="1"/>
  <c r="S27" i="1" s="1"/>
  <c r="O24" i="1"/>
  <c r="S24" i="1" s="1"/>
  <c r="O25" i="1"/>
  <c r="S25" i="1" s="1"/>
  <c r="O23" i="1"/>
  <c r="S23" i="1" s="1"/>
  <c r="O21" i="1"/>
  <c r="S21" i="1" s="1"/>
  <c r="C15" i="1"/>
  <c r="C18" i="1" s="1"/>
  <c r="O26" i="1"/>
  <c r="S26" i="1" s="1"/>
  <c r="O28" i="1"/>
  <c r="S28" i="1" s="1"/>
  <c r="H21" i="1"/>
  <c r="S19" i="1" l="1"/>
  <c r="F16" i="1"/>
  <c r="F17" i="1" s="1"/>
  <c r="F18" i="1" l="1"/>
</calcChain>
</file>

<file path=xl/sharedStrings.xml><?xml version="1.0" encoding="utf-8"?>
<sst xmlns="http://schemas.openxmlformats.org/spreadsheetml/2006/main" count="67" uniqueCount="51">
  <si>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</si>
  <si>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</si>
  <si>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</si>
  <si>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</si>
  <si>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</si>
  <si>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</si>
  <si>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</si>
  <si>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</si>
  <si>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</si>
  <si>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</si>
  <si>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</si>
  <si>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</si>
  <si>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</si>
  <si>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</si>
  <si>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</si>
  <si>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</si>
  <si>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</si>
  <si>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</si>
  <si>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</si>
  <si>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</si>
  <si>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</si>
  <si>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</si>
  <si>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</si>
  <si>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</si>
  <si>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</si>
  <si>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</si>
  <si>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</si>
  <si>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</si>
  <si>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</si>
  <si>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</si>
  <si>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</si>
  <si>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</si>
  <si>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</si>
  <si>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</si>
  <si>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</si>
  <si>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</si>
  <si>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</si>
  <si>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</si>
  <si>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</si>
  <si>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AA Cru / GSC 8979-1292</t>
  </si>
  <si>
    <t>EA/DM</t>
  </si>
  <si>
    <t>Kreiner</t>
  </si>
  <si>
    <t>VSS_2013-01-28</t>
  </si>
  <si>
    <t>II</t>
  </si>
  <si>
    <t>I</t>
  </si>
  <si>
    <t>CCD</t>
  </si>
  <si>
    <t>Next ToM-P</t>
  </si>
  <si>
    <t>Next ToM-S</t>
  </si>
  <si>
    <t xml:space="preserve">Mag </t>
  </si>
  <si>
    <t>11.07-11.63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</si>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</sst>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2" borderId="8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center" vertical="center"/>
    </xf>
    <xf numFmtId="0" fontId="9" fillId="0" borderId="10" xfId="0" applyFont="1" applyBorder="1">
      <alignment vertical="top"/>
    </xf>
    <xf numFmtId="0" fontId="11" fillId="0" borderId="11" xfId="0" applyFont="1" applyBorder="1">
      <alignment vertical="top"/>
    </xf>
    <xf numFmtId="0" fontId="8" fillId="0" borderId="11" xfId="0" applyFont="1" applyBorder="1">
      <alignment vertical="top"/>
    </xf>
    <xf numFmtId="0" fontId="7" fillId="0" borderId="11" xfId="0" applyFont="1" applyBorder="1" applyAlignment="1"/>
    <xf numFmtId="22" fontId="7" fillId="0" borderId="11" xfId="0" applyNumberFormat="1" applyFont="1" applyBorder="1">
      <alignment vertical="top"/>
    </xf>
    <xf numFmtId="22" fontId="16" fillId="0" borderId="12" xfId="0" applyNumberFormat="1" applyFont="1" applyBorder="1" applyAlignment="1"/>
    <xf numFmtId="0" fontId="9" fillId="0" borderId="13" xfId="0" applyFont="1" applyBorder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2.0070999999006744E-2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CE-4B7F-986D-85908F70C0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E-4B7F-986D-85908F70C0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3.1705000001238659E-3</c:v>
                </c:pt>
                <c:pt idx="3">
                  <c:v>1.3420000032056123E-3</c:v>
                </c:pt>
                <c:pt idx="4">
                  <c:v>1.8350000027567148E-3</c:v>
                </c:pt>
                <c:pt idx="5">
                  <c:v>2.8095000016037375E-3</c:v>
                </c:pt>
                <c:pt idx="6">
                  <c:v>2.16500000533415E-3</c:v>
                </c:pt>
                <c:pt idx="7">
                  <c:v>1.9165000048815273E-3</c:v>
                </c:pt>
                <c:pt idx="8">
                  <c:v>1.5050000001792796E-3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CE-4B7F-986D-85908F70C0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CE-4B7F-986D-85908F70C0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CE-4B7F-986D-85908F70C0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CE-4B7F-986D-85908F70C0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8.0000000000000007E-5</c:v>
                  </c:pt>
                  <c:pt idx="4">
                    <c:v>1.7000000000000001E-4</c:v>
                  </c:pt>
                  <c:pt idx="5">
                    <c:v>7.1000000000000005E-5</c:v>
                  </c:pt>
                  <c:pt idx="6">
                    <c:v>1.4499999999999999E-3</c:v>
                  </c:pt>
                  <c:pt idx="7">
                    <c:v>8.0000000000000007E-5</c:v>
                  </c:pt>
                  <c:pt idx="8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CE-4B7F-986D-85908F70C0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1.0829323312106483E-2</c:v>
                </c:pt>
                <c:pt idx="1">
                  <c:v>9.9912363355719389E-3</c:v>
                </c:pt>
                <c:pt idx="2">
                  <c:v>2.6555669949851011E-3</c:v>
                </c:pt>
                <c:pt idx="3">
                  <c:v>2.6122176686126253E-3</c:v>
                </c:pt>
                <c:pt idx="4">
                  <c:v>2.5255190158676721E-3</c:v>
                </c:pt>
                <c:pt idx="5">
                  <c:v>1.9427114057488232E-3</c:v>
                </c:pt>
                <c:pt idx="6">
                  <c:v>1.7548643248014254E-3</c:v>
                </c:pt>
                <c:pt idx="7">
                  <c:v>1.6151831620456678E-3</c:v>
                </c:pt>
                <c:pt idx="8">
                  <c:v>8.8787779735189677E-4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CE-4B7F-986D-85908F70C00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-87</c:v>
                </c:pt>
                <c:pt idx="1">
                  <c:v>0</c:v>
                </c:pt>
                <c:pt idx="2">
                  <c:v>761.5</c:v>
                </c:pt>
                <c:pt idx="3">
                  <c:v>766</c:v>
                </c:pt>
                <c:pt idx="4">
                  <c:v>775</c:v>
                </c:pt>
                <c:pt idx="5">
                  <c:v>835.5</c:v>
                </c:pt>
                <c:pt idx="6">
                  <c:v>855</c:v>
                </c:pt>
                <c:pt idx="7">
                  <c:v>869.5</c:v>
                </c:pt>
                <c:pt idx="8">
                  <c:v>945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CE-4B7F-986D-85908F70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489056"/>
        <c:axId val="1"/>
      </c:scatterChart>
      <c:valAx>
        <c:axId val="482489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489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19</xdr:col>
      <xdr:colOff>76200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625FA5-5752-32D4-F723-D97A67BAE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7.140625" customWidth="1"/>
    <col min="3" max="3" width="11.85546875" customWidth="1"/>
    <col min="4" max="4" width="9.42578125" customWidth="1"/>
    <col min="5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29"/>
    </row>
    <row r="3" spans="1:7" ht="13.5" thickBot="1" x14ac:dyDescent="0.25"/>
    <row r="4" spans="1:7" ht="14.25" thickTop="1" thickBot="1" x14ac:dyDescent="0.25">
      <c r="A4" s="5" t="s">
        <v>0</v>
      </c>
      <c r="C4" s="26" t="s">
        <v>38</v>
      </c>
      <c r="D4" s="27" t="s">
        <v>38</v>
      </c>
    </row>
    <row r="6" spans="1:7" x14ac:dyDescent="0.2">
      <c r="A6" s="5" t="s">
        <v>1</v>
      </c>
      <c r="E6" s="35" t="s">
        <v>41</v>
      </c>
    </row>
    <row r="7" spans="1:7" x14ac:dyDescent="0.2">
      <c r="A7" t="s">
        <v>2</v>
      </c>
      <c r="C7" s="33">
        <v>52831.6</v>
      </c>
      <c r="D7" s="28" t="s">
        <v>50</v>
      </c>
      <c r="E7" s="36">
        <v>52502.095999999998</v>
      </c>
    </row>
    <row r="8" spans="1:7" x14ac:dyDescent="0.2">
      <c r="A8" t="s">
        <v>3</v>
      </c>
      <c r="C8" s="33">
        <v>3.787633</v>
      </c>
      <c r="D8" s="28" t="s">
        <v>50</v>
      </c>
      <c r="E8" s="37">
        <v>3.787636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0">
        <f ca="1">INTERCEPT(INDIRECT($G$11):G992,INDIRECT($F$11):F992)</f>
        <v>9.9912363355719389E-3</v>
      </c>
      <c r="D11" s="3"/>
      <c r="E11" s="10"/>
      <c r="F11" s="21" t="str">
        <f>"F"&amp;E19</f>
        <v>F21</v>
      </c>
      <c r="G11" s="22" t="str">
        <f>"G"&amp;E19</f>
        <v>G21</v>
      </c>
    </row>
    <row r="12" spans="1:7" x14ac:dyDescent="0.2">
      <c r="A12" s="10" t="s">
        <v>16</v>
      </c>
      <c r="B12" s="10"/>
      <c r="C12" s="20">
        <f ca="1">SLOPE(INDIRECT($G$11):G992,INDIRECT($F$11):F992)</f>
        <v>-9.633183638328086E-6</v>
      </c>
      <c r="D12" s="3"/>
      <c r="E12" s="38" t="s">
        <v>48</v>
      </c>
      <c r="F12" s="39" t="s">
        <v>49</v>
      </c>
    </row>
    <row r="13" spans="1:7" x14ac:dyDescent="0.2">
      <c r="A13" s="10" t="s">
        <v>18</v>
      </c>
      <c r="B13" s="10"/>
      <c r="C13" s="3" t="s">
        <v>13</v>
      </c>
      <c r="E13" s="40" t="s">
        <v>35</v>
      </c>
      <c r="F13" s="41">
        <v>1</v>
      </c>
    </row>
    <row r="14" spans="1:7" x14ac:dyDescent="0.2">
      <c r="A14" s="10"/>
      <c r="B14" s="10"/>
      <c r="C14" s="10"/>
      <c r="E14" s="40" t="s">
        <v>31</v>
      </c>
      <c r="F14" s="42">
        <f ca="1">NOW()+15018.5+$C$9/24</f>
        <v>60518.78145347222</v>
      </c>
    </row>
    <row r="15" spans="1:7" x14ac:dyDescent="0.2">
      <c r="A15" s="12" t="s">
        <v>17</v>
      </c>
      <c r="B15" s="10"/>
      <c r="C15" s="13">
        <f ca="1">(C7+C11)+(C8+C12)*INT(MAX(F21:F3533))</f>
        <v>56410.9140728778</v>
      </c>
      <c r="E15" s="40" t="s">
        <v>36</v>
      </c>
      <c r="F15" s="42">
        <f ca="1">ROUND(2*(F14-$C$7)/$C$8,0)/2+F13</f>
        <v>2030.5</v>
      </c>
    </row>
    <row r="16" spans="1:7" x14ac:dyDescent="0.2">
      <c r="A16" s="15" t="s">
        <v>4</v>
      </c>
      <c r="B16" s="10"/>
      <c r="C16" s="16">
        <f ca="1">+C8+C12</f>
        <v>3.7876233668163617</v>
      </c>
      <c r="E16" s="40" t="s">
        <v>37</v>
      </c>
      <c r="F16" s="43">
        <f ca="1">ROUND(2*(F14-$C$15)/$C$16,0)/2+F13</f>
        <v>1085.5</v>
      </c>
    </row>
    <row r="17" spans="1:19" ht="13.5" thickBot="1" x14ac:dyDescent="0.25">
      <c r="A17" s="14" t="s">
        <v>28</v>
      </c>
      <c r="B17" s="10"/>
      <c r="C17" s="10">
        <f>COUNT(C21:C2191)</f>
        <v>9</v>
      </c>
      <c r="E17" s="40" t="s">
        <v>46</v>
      </c>
      <c r="F17" s="44">
        <f ca="1">+$C$15+$C$16*$F$16-15018.5-$C$9/24</f>
        <v>45504.275070890297</v>
      </c>
    </row>
    <row r="18" spans="1:19" ht="14.25" thickTop="1" thickBot="1" x14ac:dyDescent="0.25">
      <c r="A18" s="15" t="s">
        <v>5</v>
      </c>
      <c r="B18" s="10"/>
      <c r="C18" s="17">
        <f ca="1">+C15</f>
        <v>56410.9140728778</v>
      </c>
      <c r="D18" s="18">
        <f ca="1">+C16</f>
        <v>3.7876233668163617</v>
      </c>
      <c r="E18" s="46" t="s">
        <v>47</v>
      </c>
      <c r="F18" s="45">
        <f ca="1">+($C$15+$C$16*$F$16)-($C$16/2)-15018.5-$C$9/24</f>
        <v>45502.381259206886</v>
      </c>
    </row>
    <row r="19" spans="1:19" ht="13.5" thickTop="1" x14ac:dyDescent="0.2">
      <c r="A19" s="23" t="s">
        <v>33</v>
      </c>
      <c r="E19" s="24">
        <v>21</v>
      </c>
      <c r="F19" s="19" t="s">
        <v>32</v>
      </c>
      <c r="S19">
        <f ca="1">SQRT(SUM(S21:S50)/(COUNT(S21:S50)-1))</f>
        <v>4.8602981174327032E-3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50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9" x14ac:dyDescent="0.2">
      <c r="A21" s="34" t="s">
        <v>41</v>
      </c>
      <c r="C21" s="8">
        <v>52502.095999999998</v>
      </c>
      <c r="D21" s="8" t="s">
        <v>13</v>
      </c>
      <c r="E21">
        <f t="shared" ref="E21:E29" si="0">+(C21-C$7)/C$8</f>
        <v>-86.994700912153007</v>
      </c>
      <c r="F21">
        <f t="shared" ref="F21:F29" si="1">ROUND(2*E21,0)/2</f>
        <v>-87</v>
      </c>
      <c r="G21">
        <f t="shared" ref="G21:G29" si="2">+C21-(C$7+F21*C$8)</f>
        <v>2.0070999999006744E-2</v>
      </c>
      <c r="H21">
        <f>+G21</f>
        <v>2.0070999999006744E-2</v>
      </c>
      <c r="O21">
        <f t="shared" ref="O21:O29" ca="1" si="3">+C$11+C$12*$F21</f>
        <v>1.0829323312106483E-2</v>
      </c>
      <c r="Q21" s="2">
        <f t="shared" ref="Q21:Q29" si="4">+C21-15018.5</f>
        <v>37483.595999999998</v>
      </c>
      <c r="S21">
        <f t="shared" ref="S21:S29" ca="1" si="5">+(O21-G21)^2</f>
        <v>8.540858798519579E-5</v>
      </c>
    </row>
    <row r="22" spans="1:19" x14ac:dyDescent="0.2">
      <c r="A22" t="str">
        <f>$D$7</f>
        <v>VSX</v>
      </c>
      <c r="C22" s="8">
        <f>$C$7</f>
        <v>52831.6</v>
      </c>
      <c r="D22" s="8"/>
      <c r="E22">
        <f t="shared" si="0"/>
        <v>0</v>
      </c>
      <c r="F22">
        <f t="shared" si="1"/>
        <v>0</v>
      </c>
      <c r="G22">
        <f t="shared" si="2"/>
        <v>0</v>
      </c>
      <c r="I22">
        <f>+G22</f>
        <v>0</v>
      </c>
      <c r="O22">
        <f t="shared" ca="1" si="3"/>
        <v>9.9912363355719389E-3</v>
      </c>
      <c r="Q22" s="2">
        <f t="shared" si="4"/>
        <v>37813.1</v>
      </c>
      <c r="S22">
        <f t="shared" ca="1" si="5"/>
        <v>9.9824803513252989E-5</v>
      </c>
    </row>
    <row r="23" spans="1:19" x14ac:dyDescent="0.2">
      <c r="A23" s="30" t="s">
        <v>42</v>
      </c>
      <c r="B23" s="31" t="s">
        <v>43</v>
      </c>
      <c r="C23" s="32">
        <v>55715.885699999999</v>
      </c>
      <c r="D23" s="32">
        <v>4.0000000000000002E-4</v>
      </c>
      <c r="E23">
        <f t="shared" si="0"/>
        <v>761.50083706631563</v>
      </c>
      <c r="F23">
        <f t="shared" si="1"/>
        <v>761.5</v>
      </c>
      <c r="G23">
        <f t="shared" si="2"/>
        <v>3.1705000001238659E-3</v>
      </c>
      <c r="J23">
        <f t="shared" ref="J23:J29" si="6">+G23</f>
        <v>3.1705000001238659E-3</v>
      </c>
      <c r="O23">
        <f t="shared" ca="1" si="3"/>
        <v>2.6555669949851011E-3</v>
      </c>
      <c r="Q23" s="2">
        <f t="shared" si="4"/>
        <v>40697.385699999999</v>
      </c>
      <c r="S23">
        <f t="shared" ca="1" si="5"/>
        <v>2.651559997812392E-7</v>
      </c>
    </row>
    <row r="24" spans="1:19" x14ac:dyDescent="0.2">
      <c r="A24" s="30" t="s">
        <v>42</v>
      </c>
      <c r="B24" s="31" t="s">
        <v>44</v>
      </c>
      <c r="C24" s="32">
        <v>55732.928220000002</v>
      </c>
      <c r="D24" s="32">
        <v>8.0000000000000007E-5</v>
      </c>
      <c r="E24">
        <f t="shared" si="0"/>
        <v>766.00035431099138</v>
      </c>
      <c r="F24">
        <f t="shared" si="1"/>
        <v>766</v>
      </c>
      <c r="G24">
        <f t="shared" si="2"/>
        <v>1.3420000032056123E-3</v>
      </c>
      <c r="J24">
        <f t="shared" si="6"/>
        <v>1.3420000032056123E-3</v>
      </c>
      <c r="O24">
        <f t="shared" ca="1" si="3"/>
        <v>2.6122176686126253E-3</v>
      </c>
      <c r="Q24" s="2">
        <f t="shared" si="4"/>
        <v>40714.428220000002</v>
      </c>
      <c r="S24">
        <f t="shared" ca="1" si="5"/>
        <v>1.6134529175120425E-6</v>
      </c>
    </row>
    <row r="25" spans="1:19" x14ac:dyDescent="0.2">
      <c r="A25" s="30" t="s">
        <v>42</v>
      </c>
      <c r="B25" s="31" t="s">
        <v>44</v>
      </c>
      <c r="C25" s="32">
        <v>55767.01741</v>
      </c>
      <c r="D25" s="32">
        <v>1.7000000000000001E-4</v>
      </c>
      <c r="E25">
        <f t="shared" si="0"/>
        <v>775.00048447143683</v>
      </c>
      <c r="F25">
        <f t="shared" si="1"/>
        <v>775</v>
      </c>
      <c r="G25">
        <f t="shared" si="2"/>
        <v>1.8350000027567148E-3</v>
      </c>
      <c r="J25">
        <f t="shared" si="6"/>
        <v>1.8350000027567148E-3</v>
      </c>
      <c r="O25">
        <f t="shared" ca="1" si="3"/>
        <v>2.5255190158676721E-3</v>
      </c>
      <c r="Q25" s="2">
        <f t="shared" si="4"/>
        <v>40748.51741</v>
      </c>
      <c r="S25">
        <f t="shared" ca="1" si="5"/>
        <v>4.7681650746773041E-7</v>
      </c>
    </row>
    <row r="26" spans="1:19" x14ac:dyDescent="0.2">
      <c r="A26" s="30" t="s">
        <v>42</v>
      </c>
      <c r="B26" s="31" t="s">
        <v>43</v>
      </c>
      <c r="C26" s="32">
        <v>55996.170181000001</v>
      </c>
      <c r="D26" s="32">
        <v>7.1000000000000005E-5</v>
      </c>
      <c r="E26">
        <f t="shared" si="0"/>
        <v>835.50074175613179</v>
      </c>
      <c r="F26">
        <f t="shared" si="1"/>
        <v>835.5</v>
      </c>
      <c r="G26">
        <f t="shared" si="2"/>
        <v>2.8095000016037375E-3</v>
      </c>
      <c r="J26">
        <f t="shared" si="6"/>
        <v>2.8095000016037375E-3</v>
      </c>
      <c r="O26">
        <f t="shared" ca="1" si="3"/>
        <v>1.9427114057488232E-3</v>
      </c>
      <c r="Q26" s="2">
        <f t="shared" si="4"/>
        <v>40977.670181000001</v>
      </c>
      <c r="S26">
        <f t="shared" ca="1" si="5"/>
        <v>7.5132246990413397E-7</v>
      </c>
    </row>
    <row r="27" spans="1:19" x14ac:dyDescent="0.2">
      <c r="A27" s="30" t="s">
        <v>42</v>
      </c>
      <c r="B27" s="31" t="s">
        <v>44</v>
      </c>
      <c r="C27" s="32">
        <v>56070.028380000003</v>
      </c>
      <c r="D27" s="32">
        <v>1.4499999999999999E-3</v>
      </c>
      <c r="E27">
        <f t="shared" si="0"/>
        <v>855.00057159709104</v>
      </c>
      <c r="F27">
        <f t="shared" si="1"/>
        <v>855</v>
      </c>
      <c r="G27">
        <f t="shared" si="2"/>
        <v>2.16500000533415E-3</v>
      </c>
      <c r="J27">
        <f t="shared" si="6"/>
        <v>2.16500000533415E-3</v>
      </c>
      <c r="O27">
        <f t="shared" ca="1" si="3"/>
        <v>1.7548643248014254E-3</v>
      </c>
      <c r="Q27" s="2">
        <f t="shared" si="4"/>
        <v>41051.528380000003</v>
      </c>
      <c r="S27">
        <f t="shared" ca="1" si="5"/>
        <v>1.6821127644604116E-7</v>
      </c>
    </row>
    <row r="28" spans="1:19" x14ac:dyDescent="0.2">
      <c r="A28" s="30" t="s">
        <v>42</v>
      </c>
      <c r="B28" s="31" t="s">
        <v>43</v>
      </c>
      <c r="C28" s="32">
        <v>56124.948810000002</v>
      </c>
      <c r="D28" s="32">
        <v>8.0000000000000007E-5</v>
      </c>
      <c r="E28">
        <f t="shared" si="0"/>
        <v>869.50050598883342</v>
      </c>
      <c r="F28">
        <f t="shared" si="1"/>
        <v>869.5</v>
      </c>
      <c r="G28">
        <f t="shared" si="2"/>
        <v>1.9165000048815273E-3</v>
      </c>
      <c r="J28">
        <f t="shared" si="6"/>
        <v>1.9165000048815273E-3</v>
      </c>
      <c r="O28">
        <f t="shared" ca="1" si="3"/>
        <v>1.6151831620456678E-3</v>
      </c>
      <c r="Q28" s="2">
        <f t="shared" si="4"/>
        <v>41106.448810000002</v>
      </c>
      <c r="S28">
        <f t="shared" ca="1" si="5"/>
        <v>9.0791839776570071E-8</v>
      </c>
    </row>
    <row r="29" spans="1:19" x14ac:dyDescent="0.2">
      <c r="A29" s="30" t="s">
        <v>42</v>
      </c>
      <c r="B29" s="31" t="s">
        <v>44</v>
      </c>
      <c r="C29" s="32">
        <v>56410.914689999998</v>
      </c>
      <c r="D29" s="32">
        <v>1.8000000000000001E-4</v>
      </c>
      <c r="E29">
        <f t="shared" si="0"/>
        <v>945.00039734578274</v>
      </c>
      <c r="F29">
        <f t="shared" si="1"/>
        <v>945</v>
      </c>
      <c r="G29">
        <f t="shared" si="2"/>
        <v>1.5050000001792796E-3</v>
      </c>
      <c r="J29">
        <f t="shared" si="6"/>
        <v>1.5050000001792796E-3</v>
      </c>
      <c r="O29">
        <f t="shared" ca="1" si="3"/>
        <v>8.8787779735189677E-4</v>
      </c>
      <c r="Q29" s="2">
        <f t="shared" si="4"/>
        <v>41392.414689999998</v>
      </c>
      <c r="S29">
        <f t="shared" ca="1" si="5"/>
        <v>3.808398132225214E-7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32">
    <sortCondition ref="C21:C3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2024-07-27T06:45:17Z</dcterms:modified>
</cp:coreProperties>
</file>