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5268C84-E0CF-4A11-A5C2-0FA390C6FC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F14" i="1"/>
  <c r="C21" i="1"/>
  <c r="A21" i="1"/>
  <c r="F11" i="1"/>
  <c r="Q23" i="1"/>
  <c r="E23" i="1"/>
  <c r="F23" i="1" s="1"/>
  <c r="G23" i="1" s="1"/>
  <c r="J23" i="1" s="1"/>
  <c r="E22" i="1"/>
  <c r="F22" i="1" s="1"/>
  <c r="G22" i="1" s="1"/>
  <c r="H22" i="1" s="1"/>
  <c r="G11" i="1"/>
  <c r="Q22" i="1"/>
  <c r="C17" i="1"/>
  <c r="C11" i="1"/>
  <c r="F15" i="1" l="1"/>
  <c r="C12" i="1"/>
  <c r="O21" i="1" l="1"/>
  <c r="O22" i="1"/>
  <c r="C16" i="1"/>
  <c r="D18" i="1" s="1"/>
  <c r="C15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<sst xmlns="http://schemas.openxmlformats.org/spreadsheetml/2006/main" count="54" uniqueCount="50">
  <si>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</si>
  <si>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</si>
  <si>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</si>
  <si>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</si>
  <si>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</si>
  <si>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</si>
  <si>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</si>
  <si>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</si>
  <si>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</si>
  <si>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</si>
  <si>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</si>
  <si>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</si>
  <si>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</si>
  <si>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</si>
  <si>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</si>
  <si>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</si>
  <si>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</si>
  <si>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</si>
  <si>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</si>
  <si>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</si>
  <si>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</si>
  <si>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</si>
  <si>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</si>
  <si>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</si>
  <si>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</si>
  <si>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</si>
  <si>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</si>
  <si>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</si>
  <si>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</si>
  <si>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</si>
  <si>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</si>
  <si>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</si>
  <si>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</si>
  <si>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</si>
  <si>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</si>
  <si>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</si>
  <si>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</si>
  <si>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</si>
  <si>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</si>
  <si>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AR Cru / GSC 8639-2797               </t>
  </si>
  <si>
    <t xml:space="preserve">EA/SD     </t>
  </si>
  <si>
    <t>IBVS 5809</t>
  </si>
  <si>
    <t>CCD</t>
  </si>
  <si>
    <t>VSX</t>
  </si>
  <si>
    <t xml:space="preserve">Mag p </t>
  </si>
  <si>
    <t>12.6-&lt;14.3</t>
  </si>
  <si>
    <t>Add cycle</t>
  </si>
  <si>
    <t>Old Cycle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</si>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</sst>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/>
    <xf numFmtId="14" fontId="16" fillId="0" borderId="0" xfId="0" applyNumberFormat="1" applyFont="1" applyAlignment="1"/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center"/>
    </xf>
    <xf numFmtId="0" fontId="17" fillId="0" borderId="8" xfId="0" applyFont="1" applyBorder="1" applyAlignment="1">
      <alignment horizontal="right" vertical="top"/>
    </xf>
    <xf numFmtId="0" fontId="18" fillId="0" borderId="9" xfId="0" applyFont="1" applyBorder="1" applyAlignment="1">
      <alignment horizontal="right"/>
    </xf>
    <xf numFmtId="0" fontId="19" fillId="0" borderId="9" xfId="0" applyFont="1" applyBorder="1" applyAlignment="1">
      <alignment horizontal="right"/>
    </xf>
    <xf numFmtId="22" fontId="17" fillId="0" borderId="8" xfId="0" applyNumberFormat="1" applyFont="1" applyBorder="1" applyAlignment="1">
      <alignment horizontal="right" vertical="top"/>
    </xf>
    <xf numFmtId="22" fontId="19" fillId="0" borderId="9" xfId="0" applyNumberFormat="1" applyFont="1" applyBorder="1" applyAlignment="1">
      <alignment horizontal="right"/>
    </xf>
    <xf numFmtId="22" fontId="19" fillId="0" borderId="10" xfId="0" applyNumberFormat="1" applyFont="1" applyBorder="1" applyAlignment="1">
      <alignment horizontal="right"/>
    </xf>
    <xf numFmtId="0" fontId="17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">
                    <c:v>4.0000000000000001E-3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4666</c:v>
                </c:pt>
                <c:pt idx="2">
                  <c:v>4844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">
                  <c:v>2.1060000006400514E-2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E-4A3B-8F72-3F878318A9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4666</c:v>
                </c:pt>
                <c:pt idx="2">
                  <c:v>4844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DE-4A3B-8F72-3F878318A9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4666</c:v>
                </c:pt>
                <c:pt idx="2">
                  <c:v>4844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2.1039999999629799E-2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DE-4A3B-8F72-3F878318A9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4666</c:v>
                </c:pt>
                <c:pt idx="2">
                  <c:v>4844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DE-4A3B-8F72-3F878318A9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4666</c:v>
                </c:pt>
                <c:pt idx="2">
                  <c:v>4844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DE-4A3B-8F72-3F878318A9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4666</c:v>
                </c:pt>
                <c:pt idx="2">
                  <c:v>4844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DE-4A3B-8F72-3F878318A9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4666</c:v>
                </c:pt>
                <c:pt idx="2">
                  <c:v>4844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DE-4A3B-8F72-3F878318A9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4666</c:v>
                </c:pt>
                <c:pt idx="2">
                  <c:v>4844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1.510741387668324E-5</c:v>
                </c:pt>
                <c:pt idx="1">
                  <c:v>2.0648874653486738E-2</c:v>
                </c:pt>
                <c:pt idx="2">
                  <c:v>2.1436017938666889E-2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DE-4A3B-8F72-3F878318A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29224"/>
        <c:axId val="1"/>
      </c:scatterChart>
      <c:valAx>
        <c:axId val="552629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29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104775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A93D981-8E1C-781D-92D8-E6ADA8D2C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10.5703125" customWidth="1"/>
    <col min="5" max="5" width="13.42578125" customWidth="1"/>
    <col min="6" max="6" width="17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6384" width="10.28515625" style="32"/>
  </cols>
  <sheetData>
    <row r="1" spans="1:7" ht="20.25" x14ac:dyDescent="0.3">
      <c r="A1" s="1" t="s">
        <v>39</v>
      </c>
    </row>
    <row r="2" spans="1:7" x14ac:dyDescent="0.2">
      <c r="A2" t="s">
        <v>22</v>
      </c>
      <c r="B2" t="s">
        <v>40</v>
      </c>
      <c r="C2" s="3"/>
    </row>
    <row r="3" spans="1:7" ht="13.5" thickBot="1" x14ac:dyDescent="0.25"/>
    <row r="4" spans="1:7" ht="14.25" thickTop="1" thickBot="1" x14ac:dyDescent="0.25">
      <c r="A4" s="5" t="s">
        <v>38</v>
      </c>
      <c r="C4" s="8">
        <v>52500.669000000002</v>
      </c>
      <c r="D4" s="9">
        <v>5.8455914</v>
      </c>
    </row>
    <row r="5" spans="1:7" x14ac:dyDescent="0.2">
      <c r="C5" s="27" t="s">
        <v>36</v>
      </c>
    </row>
    <row r="6" spans="1:7" x14ac:dyDescent="0.2">
      <c r="A6" s="5" t="s">
        <v>0</v>
      </c>
    </row>
    <row r="7" spans="1:7" x14ac:dyDescent="0.2">
      <c r="A7" t="s">
        <v>1</v>
      </c>
      <c r="C7">
        <v>25225.125</v>
      </c>
      <c r="D7" s="32" t="s">
        <v>43</v>
      </c>
    </row>
    <row r="8" spans="1:7" x14ac:dyDescent="0.2">
      <c r="A8" t="s">
        <v>2</v>
      </c>
      <c r="C8">
        <v>5.8455899999999996</v>
      </c>
      <c r="D8" s="32" t="s">
        <v>43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1">
        <f ca="1">INTERCEPT(INDIRECT($G$11):G975,INDIRECT($F$11):F975)</f>
        <v>1.510741387668324E-5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15</v>
      </c>
      <c r="B12" s="12"/>
      <c r="C12" s="21">
        <f ca="1">SLOPE(INDIRECT($G$11):G975,INDIRECT($F$11):F975)</f>
        <v>4.4221532875289444E-6</v>
      </c>
      <c r="D12" s="3"/>
      <c r="E12" s="34" t="s">
        <v>44</v>
      </c>
      <c r="F12" s="35" t="s">
        <v>45</v>
      </c>
    </row>
    <row r="13" spans="1:7" x14ac:dyDescent="0.2">
      <c r="A13" s="12" t="s">
        <v>17</v>
      </c>
      <c r="B13" s="12"/>
      <c r="C13" s="3" t="s">
        <v>12</v>
      </c>
      <c r="D13" s="3"/>
      <c r="E13" s="36" t="s">
        <v>46</v>
      </c>
      <c r="F13" s="37">
        <v>1</v>
      </c>
    </row>
    <row r="14" spans="1:7" x14ac:dyDescent="0.2">
      <c r="A14" s="12"/>
      <c r="B14" s="12"/>
      <c r="C14" s="12"/>
      <c r="D14" s="12"/>
      <c r="E14" s="36" t="s">
        <v>31</v>
      </c>
      <c r="F14" s="38">
        <f ca="1">NOW()+15018.5+$C$9/24</f>
        <v>60518.820196180553</v>
      </c>
    </row>
    <row r="15" spans="1:7" x14ac:dyDescent="0.2">
      <c r="A15" s="14" t="s">
        <v>16</v>
      </c>
      <c r="B15" s="12"/>
      <c r="C15" s="15">
        <f ca="1">(C7+C11)+(C8+C12)*INT(MAX(F21:F3516))</f>
        <v>53541.184396017932</v>
      </c>
      <c r="D15" s="16" t="s">
        <v>31</v>
      </c>
      <c r="E15" s="36" t="s">
        <v>47</v>
      </c>
      <c r="F15" s="38">
        <f ca="1">ROUND(2*($F$14-$C$7)/$C$8,0)/2+$F$13</f>
        <v>6038.5</v>
      </c>
    </row>
    <row r="16" spans="1:7" x14ac:dyDescent="0.2">
      <c r="A16" s="17" t="s">
        <v>3</v>
      </c>
      <c r="B16" s="12"/>
      <c r="C16" s="18">
        <f ca="1">+C8+C12</f>
        <v>5.8455944221532867</v>
      </c>
      <c r="D16" s="16" t="s">
        <v>32</v>
      </c>
      <c r="E16" s="36" t="s">
        <v>32</v>
      </c>
      <c r="F16" s="38">
        <f ca="1">ROUND(2*($F$14-$C$15)/$C$16,0)/2+$F$13</f>
        <v>1194.5</v>
      </c>
    </row>
    <row r="17" spans="1:17" ht="13.5" thickBot="1" x14ac:dyDescent="0.25">
      <c r="A17" s="16" t="s">
        <v>28</v>
      </c>
      <c r="B17" s="12"/>
      <c r="C17" s="12">
        <f>COUNT(C21:C2174)</f>
        <v>3</v>
      </c>
      <c r="D17" s="16" t="s">
        <v>33</v>
      </c>
      <c r="E17" s="39" t="s">
        <v>48</v>
      </c>
      <c r="F17" s="40">
        <f ca="1">+$C$15+$C$16*$F$16-15018.5-$C$9/24</f>
        <v>45505.642766613368</v>
      </c>
    </row>
    <row r="18" spans="1:17" ht="14.25" thickTop="1" thickBot="1" x14ac:dyDescent="0.25">
      <c r="A18" s="17" t="s">
        <v>4</v>
      </c>
      <c r="B18" s="12"/>
      <c r="C18" s="19">
        <f ca="1">+C15</f>
        <v>53541.184396017932</v>
      </c>
      <c r="D18" s="20">
        <f ca="1">+C16</f>
        <v>5.8455944221532867</v>
      </c>
      <c r="E18" s="42" t="s">
        <v>49</v>
      </c>
      <c r="F18" s="41">
        <f ca="1">+($C$15+$C$16*$F$16)-($C$16/2)-15018.5-$C$9/24</f>
        <v>45502.719969402293</v>
      </c>
    </row>
    <row r="19" spans="1:17" ht="13.5" thickTop="1" x14ac:dyDescent="0.2">
      <c r="A19" s="24" t="s">
        <v>34</v>
      </c>
      <c r="E19" s="25">
        <v>21</v>
      </c>
    </row>
    <row r="20" spans="1:17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27</v>
      </c>
      <c r="J20" s="7" t="s">
        <v>42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ht="12.95" customHeight="1" x14ac:dyDescent="0.2">
      <c r="A21" t="str">
        <f>$D$7</f>
        <v>VSX</v>
      </c>
      <c r="C21" s="10">
        <f>$C$7</f>
        <v>25225.125</v>
      </c>
      <c r="D21" s="10"/>
      <c r="E21" s="32">
        <f>+(C21-C$7)/C$8</f>
        <v>0</v>
      </c>
      <c r="F21" s="32">
        <f>ROUND(2*E21,0)/2</f>
        <v>0</v>
      </c>
      <c r="G21" s="32">
        <f>+C21-(C$7+F21*C$8)</f>
        <v>0</v>
      </c>
      <c r="H21" s="32"/>
      <c r="I21" s="32">
        <f>+G21</f>
        <v>0</v>
      </c>
      <c r="J21" s="32"/>
      <c r="K21" s="32"/>
      <c r="L21" s="32"/>
      <c r="M21" s="32"/>
      <c r="N21" s="32"/>
      <c r="O21" s="32">
        <f ca="1">+C$11+C$12*$F21</f>
        <v>1.510741387668324E-5</v>
      </c>
      <c r="P21" s="32"/>
      <c r="Q21" s="33">
        <f>+C21-15018.5</f>
        <v>10206.625</v>
      </c>
    </row>
    <row r="22" spans="1:17" ht="12.95" customHeight="1" x14ac:dyDescent="0.2">
      <c r="A22" s="29" t="s">
        <v>37</v>
      </c>
      <c r="B22" s="28" t="s">
        <v>35</v>
      </c>
      <c r="C22" s="29">
        <v>52500.669000000002</v>
      </c>
      <c r="D22" s="26"/>
      <c r="E22">
        <f>+(C22-C$7)/C$8</f>
        <v>4666.003602715894</v>
      </c>
      <c r="F22">
        <f>ROUND(2*E22,0)/2</f>
        <v>4666</v>
      </c>
      <c r="G22">
        <f>+C22-(C$7+F22*C$8)</f>
        <v>2.1060000006400514E-2</v>
      </c>
      <c r="H22">
        <f>+G22</f>
        <v>2.1060000006400514E-2</v>
      </c>
      <c r="O22">
        <f ca="1">+C$11+C$12*$F22</f>
        <v>2.0648874653486738E-2</v>
      </c>
      <c r="Q22" s="2">
        <f>+C22-15018.5</f>
        <v>37482.169000000002</v>
      </c>
    </row>
    <row r="23" spans="1:17" ht="12.95" customHeight="1" x14ac:dyDescent="0.2">
      <c r="A23" s="31" t="s">
        <v>41</v>
      </c>
      <c r="B23" s="30"/>
      <c r="C23" s="31">
        <v>53541.184000000001</v>
      </c>
      <c r="D23" s="31">
        <v>4.0000000000000001E-3</v>
      </c>
      <c r="E23" s="32">
        <f>+(C23-C$7)/C$8</f>
        <v>4844.0035992945113</v>
      </c>
      <c r="F23" s="32">
        <f>ROUND(2*E23,0)/2</f>
        <v>4844</v>
      </c>
      <c r="G23" s="32">
        <f>+C23-(C$7+F23*C$8)</f>
        <v>2.1039999999629799E-2</v>
      </c>
      <c r="H23" s="32"/>
      <c r="J23" s="32">
        <f>+G23</f>
        <v>2.1039999999629799E-2</v>
      </c>
      <c r="K23" s="32"/>
      <c r="L23" s="32"/>
      <c r="M23" s="32"/>
      <c r="N23" s="32"/>
      <c r="O23" s="32">
        <f ca="1">+C$11+C$12*$F23</f>
        <v>2.1436017938666889E-2</v>
      </c>
      <c r="P23" s="32"/>
      <c r="Q23" s="33">
        <f>+C23-15018.5</f>
        <v>38522.684000000001</v>
      </c>
    </row>
    <row r="24" spans="1:17" ht="12.95" customHeight="1" x14ac:dyDescent="0.2">
      <c r="C24" s="10"/>
      <c r="D24" s="10"/>
    </row>
    <row r="25" spans="1:17" ht="12.95" customHeight="1" x14ac:dyDescent="0.2">
      <c r="C25" s="10"/>
      <c r="D25" s="10"/>
    </row>
    <row r="26" spans="1:17" ht="12.95" customHeight="1" x14ac:dyDescent="0.2">
      <c r="C26" s="10"/>
      <c r="D26" s="10"/>
    </row>
    <row r="27" spans="1:17" ht="12.95" customHeight="1" x14ac:dyDescent="0.2">
      <c r="C27" s="10"/>
      <c r="D27" s="10"/>
    </row>
    <row r="28" spans="1:17" ht="12.95" customHeight="1" x14ac:dyDescent="0.2">
      <c r="C28" s="10"/>
      <c r="D28" s="10"/>
    </row>
    <row r="29" spans="1:17" ht="12.95" customHeight="1" x14ac:dyDescent="0.2">
      <c r="C29" s="10"/>
      <c r="D29" s="10"/>
    </row>
    <row r="30" spans="1:17" ht="12.95" customHeight="1" x14ac:dyDescent="0.2">
      <c r="C30" s="10"/>
      <c r="D30" s="10"/>
    </row>
    <row r="31" spans="1:17" ht="12.95" customHeight="1" x14ac:dyDescent="0.2">
      <c r="C31" s="10"/>
      <c r="D31" s="10"/>
    </row>
    <row r="32" spans="1:17" ht="12.95" customHeight="1" x14ac:dyDescent="0.2">
      <c r="C32" s="10"/>
      <c r="D32" s="10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T24">
    <sortCondition ref="C21:C24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2024-07-27T07:41:04Z</dcterms:modified>
</cp:coreProperties>
</file>