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ED283C6-8E6A-44AD-9EC0-98073C694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/>
  <c r="G22" i="1"/>
  <c r="I22" i="1"/>
  <c r="Q22" i="1"/>
  <c r="A21" i="1"/>
  <c r="H20" i="1" s="1"/>
  <c r="C21" i="1"/>
  <c r="G11" i="1"/>
  <c r="F11" i="1"/>
  <c r="E21" i="1"/>
  <c r="F21" i="1"/>
  <c r="G21" i="1"/>
  <c r="H21" i="1"/>
  <c r="C17" i="1"/>
  <c r="Q21" i="1"/>
  <c r="C12" i="1"/>
  <c r="C16" i="1" l="1"/>
  <c r="D18" i="1" s="1"/>
  <c r="C11" i="1"/>
  <c r="O21" i="1" l="1"/>
  <c r="C1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<sst xmlns="http://schemas.openxmlformats.org/spreadsheetml/2006/main" count="53" uniqueCount="49">
  <si>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</si>
  <si>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</si>
  <si>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</si>
  <si>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</si>
  <si>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</si>
  <si>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</si>
  <si>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</si>
  <si>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</si>
  <si>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</si>
  <si>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</si>
  <si>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</si>
  <si>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</si>
  <si>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</si>
  <si>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</si>
  <si>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</si>
  <si>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</si>
  <si>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</si>
  <si>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</si>
  <si>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</si>
  <si>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</si>
  <si>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</si>
  <si>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</si>
  <si>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</si>
  <si>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</si>
  <si>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</si>
  <si>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</si>
  <si>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</si>
  <si>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</si>
  <si>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</si>
  <si>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</si>
  <si>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</si>
  <si>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</si>
  <si>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</si>
  <si>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</si>
  <si>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</si>
  <si>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</si>
  <si>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</si>
  <si>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</si>
  <si>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</si>
  <si>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AW Cru / GSC na</t>
  </si>
  <si>
    <t>EA</t>
  </si>
  <si>
    <t>OEJV 0160</t>
  </si>
  <si>
    <t>I</t>
  </si>
  <si>
    <t>CCD</t>
  </si>
  <si>
    <t>VSX</t>
  </si>
  <si>
    <t xml:space="preserve">Mag p </t>
  </si>
  <si>
    <t>13.4-13.9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</si>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</sst>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2" borderId="5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top"/>
    </xf>
    <xf numFmtId="0" fontId="17" fillId="0" borderId="8" xfId="0" applyFont="1" applyBorder="1" applyAlignment="1"/>
    <xf numFmtId="0" fontId="18" fillId="0" borderId="8" xfId="0" applyFont="1" applyBorder="1" applyAlignment="1"/>
    <xf numFmtId="0" fontId="16" fillId="0" borderId="7" xfId="0" applyFont="1" applyBorder="1" applyAlignment="1">
      <alignment horizontal="right"/>
    </xf>
    <xf numFmtId="22" fontId="16" fillId="0" borderId="7" xfId="0" applyNumberFormat="1" applyFont="1" applyBorder="1" applyAlignment="1">
      <alignment horizontal="right" vertical="top"/>
    </xf>
    <xf numFmtId="22" fontId="18" fillId="0" borderId="8" xfId="0" applyNumberFormat="1" applyFont="1" applyBorder="1" applyAlignment="1"/>
    <xf numFmtId="22" fontId="18" fillId="0" borderId="9" xfId="0" applyNumberFormat="1" applyFont="1" applyBorder="1" applyAlignment="1"/>
    <xf numFmtId="0" fontId="16" fillId="0" borderId="10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Cru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2F-417C-81A5-2C7E529DD62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-0.1227839999992284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2F-417C-81A5-2C7E529DD62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2F-417C-81A5-2C7E529DD62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2F-417C-81A5-2C7E529DD62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2F-417C-81A5-2C7E529DD62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2F-417C-81A5-2C7E529DD62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2F-417C-81A5-2C7E529DD62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-0.1227839999992284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2F-417C-81A5-2C7E529DD62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12799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2F-417C-81A5-2C7E529DD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18688"/>
        <c:axId val="1"/>
      </c:scatterChart>
      <c:valAx>
        <c:axId val="558818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818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6CAE26-5DA6-7CD0-6B12-BA63691E1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3"/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24962.248</v>
      </c>
      <c r="D7" s="27" t="s">
        <v>44</v>
      </c>
    </row>
    <row r="8" spans="1:7" x14ac:dyDescent="0.2">
      <c r="A8" t="s">
        <v>3</v>
      </c>
      <c r="C8" s="31">
        <v>2.452896</v>
      </c>
      <c r="D8" s="27" t="s">
        <v>44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-9.5932494725547623E-6</v>
      </c>
      <c r="D12" s="3"/>
      <c r="E12" s="32" t="s">
        <v>45</v>
      </c>
      <c r="F12" s="33" t="s">
        <v>46</v>
      </c>
    </row>
    <row r="13" spans="1:7" x14ac:dyDescent="0.2">
      <c r="A13" s="10" t="s">
        <v>18</v>
      </c>
      <c r="B13" s="10"/>
      <c r="C13" s="3" t="s">
        <v>13</v>
      </c>
      <c r="D13" s="14"/>
      <c r="E13" s="34" t="s">
        <v>34</v>
      </c>
      <c r="F13" s="35">
        <v>1</v>
      </c>
    </row>
    <row r="14" spans="1:7" x14ac:dyDescent="0.2">
      <c r="A14" s="10"/>
      <c r="B14" s="10"/>
      <c r="C14" s="10"/>
      <c r="D14" s="14"/>
      <c r="E14" s="34" t="s">
        <v>31</v>
      </c>
      <c r="F14" s="36">
        <f ca="1">NOW()+15018.5+$C$9/24</f>
        <v>60518.81996458333</v>
      </c>
    </row>
    <row r="15" spans="1:7" x14ac:dyDescent="0.2">
      <c r="A15" s="12" t="s">
        <v>17</v>
      </c>
      <c r="B15" s="10"/>
      <c r="C15" s="13">
        <f ca="1">(C7+C11)+(C8+C12)*INT(MAX(F21:F3533))</f>
        <v>56356.741119999999</v>
      </c>
      <c r="D15" s="14"/>
      <c r="E15" s="34" t="s">
        <v>35</v>
      </c>
      <c r="F15" s="36">
        <f ca="1">ROUND(2*($F$14-$C$7)/$C$8,0)/2+$F$13</f>
        <v>14497</v>
      </c>
    </row>
    <row r="16" spans="1:7" x14ac:dyDescent="0.2">
      <c r="A16" s="15" t="s">
        <v>4</v>
      </c>
      <c r="B16" s="10"/>
      <c r="C16" s="16">
        <f ca="1">+C8+C12</f>
        <v>2.4528864067505274</v>
      </c>
      <c r="D16" s="14"/>
      <c r="E16" s="37" t="s">
        <v>36</v>
      </c>
      <c r="F16" s="36">
        <f ca="1">ROUND(2*($F$14-$C$15)/$C$16,0)/2+$F$13</f>
        <v>1698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/>
      <c r="E17" s="38" t="s">
        <v>47</v>
      </c>
      <c r="F17" s="39">
        <f ca="1">+$C$15+$C$16*$F$16-15018.5-$C$9/24</f>
        <v>45503.638071995731</v>
      </c>
    </row>
    <row r="18" spans="1:18" ht="14.25" thickTop="1" thickBot="1" x14ac:dyDescent="0.25">
      <c r="A18" s="15" t="s">
        <v>5</v>
      </c>
      <c r="B18" s="10"/>
      <c r="C18" s="17">
        <f ca="1">+C15</f>
        <v>56356.741119999999</v>
      </c>
      <c r="D18" s="18">
        <f ca="1">+C16</f>
        <v>2.4528864067505274</v>
      </c>
      <c r="E18" s="41" t="s">
        <v>48</v>
      </c>
      <c r="F18" s="40">
        <f ca="1">+($C$15+$C$16*$F$16)-($C$16/2)-15018.5-$C$9/24</f>
        <v>45502.411628792353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38</v>
      </c>
      <c r="J20" s="7" t="s">
        <v>43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tr">
        <f>D7</f>
        <v>VSX</v>
      </c>
      <c r="C21" s="8">
        <f>C$7</f>
        <v>24962.248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9943.7479999999996</v>
      </c>
    </row>
    <row r="22" spans="1:18" x14ac:dyDescent="0.2">
      <c r="A22" s="28" t="s">
        <v>41</v>
      </c>
      <c r="B22" s="29" t="s">
        <v>42</v>
      </c>
      <c r="C22" s="30">
        <v>56356.741119999999</v>
      </c>
      <c r="D22" s="30">
        <v>1E-4</v>
      </c>
      <c r="E22">
        <f>+(C22-C$7)/C$8</f>
        <v>12798.949943250753</v>
      </c>
      <c r="F22">
        <f>ROUND(2*E22,0)/2</f>
        <v>12799</v>
      </c>
      <c r="G22">
        <f>+C22-(C$7+F22*C$8)</f>
        <v>-0.1227839999992284</v>
      </c>
      <c r="I22">
        <f>+G22</f>
        <v>-0.1227839999992284</v>
      </c>
      <c r="O22">
        <f ca="1">+C$11+C$12*$F22</f>
        <v>-0.1227839999992284</v>
      </c>
      <c r="Q22" s="2">
        <f>+C22-15018.5</f>
        <v>41338.241119999999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2024-07-27T07:40:44Z</dcterms:modified>
</cp:coreProperties>
</file>