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93CCAD0-1097-40A0-832A-0EF1BAD0BC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J22" i="1" s="1"/>
  <c r="Q22" i="1"/>
  <c r="C22" i="1"/>
  <c r="A22" i="1"/>
  <c r="F14" i="1"/>
  <c r="F11" i="1"/>
  <c r="Q23" i="1"/>
  <c r="Q24" i="1"/>
  <c r="Q25" i="1"/>
  <c r="Q26" i="1"/>
  <c r="Q27" i="1"/>
  <c r="G11" i="1"/>
  <c r="Q21" i="1"/>
  <c r="C17" i="1"/>
  <c r="E25" i="1"/>
  <c r="F25" i="1" s="1"/>
  <c r="G25" i="1" s="1"/>
  <c r="I25" i="1" s="1"/>
  <c r="E23" i="1"/>
  <c r="F23" i="1" s="1"/>
  <c r="G23" i="1" s="1"/>
  <c r="I23" i="1" s="1"/>
  <c r="E27" i="1"/>
  <c r="F27" i="1" s="1"/>
  <c r="G27" i="1" s="1"/>
  <c r="I27" i="1" s="1"/>
  <c r="E24" i="1"/>
  <c r="F24" i="1" s="1"/>
  <c r="G24" i="1" s="1"/>
  <c r="I24" i="1" s="1"/>
  <c r="E21" i="1"/>
  <c r="F21" i="1" s="1"/>
  <c r="G21" i="1" s="1"/>
  <c r="H21" i="1" s="1"/>
  <c r="E26" i="1"/>
  <c r="F26" i="1"/>
  <c r="G26" i="1" s="1"/>
  <c r="I26" i="1" s="1"/>
  <c r="C12" i="1"/>
  <c r="F15" i="1" l="1"/>
  <c r="C16" i="1"/>
  <c r="D18" i="1" s="1"/>
  <c r="C11" i="1"/>
  <c r="O23" i="1" l="1"/>
  <c r="C15" i="1"/>
  <c r="F16" i="1" s="1"/>
  <c r="F18" i="1" s="1"/>
  <c r="O22" i="1"/>
  <c r="O24" i="1"/>
  <c r="O21" i="1"/>
  <c r="O25" i="1"/>
  <c r="O26" i="1"/>
  <c r="O27" i="1"/>
  <c r="C18" i="1" l="1"/>
  <c r="F17" i="1"/>
</calcChain>
</file>

<file path=xl/sharedStrings.xml><?xml version="1.0" encoding="utf-8"?>
<sst xmlns="http://schemas.openxmlformats.org/spreadsheetml/2006/main" count="58" uniqueCount="50">
  <si>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</si>
  <si>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</si>
  <si>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</si>
  <si>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</si>
  <si>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</si>
  <si>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</si>
  <si>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</si>
  <si>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</si>
  <si>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</si>
  <si>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</si>
  <si>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</si>
  <si>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</si>
  <si>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</si>
  <si>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</si>
  <si>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</si>
  <si>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</si>
  <si>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</si>
  <si>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</si>
  <si>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</si>
  <si>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</si>
  <si>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</si>
  <si>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</si>
  <si>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</si>
  <si>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</si>
  <si>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</si>
  <si>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</si>
  <si>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</si>
  <si>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</si>
  <si>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</si>
  <si>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</si>
  <si>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</si>
  <si>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</si>
  <si>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</si>
  <si>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</si>
  <si>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</si>
  <si>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</si>
  <si>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</si>
  <si>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</si>
  <si>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</si>
  <si>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AY Cru / GSC 8644-1401               </t>
  </si>
  <si>
    <t xml:space="preserve">EA/SD     </t>
  </si>
  <si>
    <t>IBVS 5809</t>
  </si>
  <si>
    <t>CCD</t>
  </si>
  <si>
    <t>VSX</t>
  </si>
  <si>
    <t xml:space="preserve">Mag </t>
  </si>
  <si>
    <t>11.3-12.5</t>
  </si>
  <si>
    <t>Add cycle</t>
  </si>
  <si>
    <t>Old Cycle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</si>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</sst>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6" fillId="0" borderId="0" xfId="0" applyFont="1" applyAlignment="1"/>
    <xf numFmtId="14" fontId="16" fillId="0" borderId="0" xfId="0" applyNumberFormat="1" applyFont="1" applyAlignment="1"/>
    <xf numFmtId="0" fontId="16" fillId="0" borderId="0" xfId="0" applyFont="1" applyAlignment="1">
      <alignment horizontal="left"/>
    </xf>
    <xf numFmtId="0" fontId="16" fillId="2" borderId="6" xfId="0" applyFont="1" applyFill="1" applyBorder="1" applyAlignment="1">
      <alignment horizontal="right"/>
    </xf>
    <xf numFmtId="0" fontId="16" fillId="2" borderId="7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right" vertical="top"/>
    </xf>
    <xf numFmtId="0" fontId="17" fillId="0" borderId="9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22" fontId="18" fillId="0" borderId="8" xfId="0" applyNumberFormat="1" applyFont="1" applyBorder="1" applyAlignment="1">
      <alignment horizontal="right" vertical="top"/>
    </xf>
    <xf numFmtId="22" fontId="19" fillId="0" borderId="9" xfId="0" applyNumberFormat="1" applyFont="1" applyBorder="1" applyAlignment="1">
      <alignment horizontal="right" vertical="center"/>
    </xf>
    <xf numFmtId="22" fontId="19" fillId="0" borderId="10" xfId="0" applyNumberFormat="1" applyFont="1" applyBorder="1" applyAlignment="1">
      <alignment horizontal="right" vertical="center"/>
    </xf>
    <xf numFmtId="0" fontId="18" fillId="0" borderId="11" xfId="0" applyFont="1" applyBorder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AY Cru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2">
                    <c:v>1E-3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2">
                    <c:v>1E-3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-367</c:v>
                </c:pt>
                <c:pt idx="1">
                  <c:v>0</c:v>
                </c:pt>
                <c:pt idx="2">
                  <c:v>274</c:v>
                </c:pt>
                <c:pt idx="3">
                  <c:v>276</c:v>
                </c:pt>
                <c:pt idx="4">
                  <c:v>283</c:v>
                </c:pt>
                <c:pt idx="5">
                  <c:v>285</c:v>
                </c:pt>
                <c:pt idx="6">
                  <c:v>289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1.4149999995424878E-2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64-4123-83A5-1A5713B2FBC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1E-3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1E-3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-367</c:v>
                </c:pt>
                <c:pt idx="1">
                  <c:v>0</c:v>
                </c:pt>
                <c:pt idx="2">
                  <c:v>274</c:v>
                </c:pt>
                <c:pt idx="3">
                  <c:v>276</c:v>
                </c:pt>
                <c:pt idx="4">
                  <c:v>283</c:v>
                </c:pt>
                <c:pt idx="5">
                  <c:v>285</c:v>
                </c:pt>
                <c:pt idx="6">
                  <c:v>289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2">
                  <c:v>-5.300000004353933E-3</c:v>
                </c:pt>
                <c:pt idx="3">
                  <c:v>-1.2000000060652383E-3</c:v>
                </c:pt>
                <c:pt idx="4">
                  <c:v>-3.1500000040978193E-3</c:v>
                </c:pt>
                <c:pt idx="5">
                  <c:v>-3.2500000015716068E-3</c:v>
                </c:pt>
                <c:pt idx="6">
                  <c:v>3.9499999984400347E-3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64-4123-83A5-1A5713B2FBC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1E-3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1E-3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-367</c:v>
                </c:pt>
                <c:pt idx="1">
                  <c:v>0</c:v>
                </c:pt>
                <c:pt idx="2">
                  <c:v>274</c:v>
                </c:pt>
                <c:pt idx="3">
                  <c:v>276</c:v>
                </c:pt>
                <c:pt idx="4">
                  <c:v>283</c:v>
                </c:pt>
                <c:pt idx="5">
                  <c:v>285</c:v>
                </c:pt>
                <c:pt idx="6">
                  <c:v>289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64-4123-83A5-1A5713B2FBC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1E-3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1E-3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-367</c:v>
                </c:pt>
                <c:pt idx="1">
                  <c:v>0</c:v>
                </c:pt>
                <c:pt idx="2">
                  <c:v>274</c:v>
                </c:pt>
                <c:pt idx="3">
                  <c:v>276</c:v>
                </c:pt>
                <c:pt idx="4">
                  <c:v>283</c:v>
                </c:pt>
                <c:pt idx="5">
                  <c:v>285</c:v>
                </c:pt>
                <c:pt idx="6">
                  <c:v>289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64-4123-83A5-1A5713B2FBC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1E-3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1E-3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-367</c:v>
                </c:pt>
                <c:pt idx="1">
                  <c:v>0</c:v>
                </c:pt>
                <c:pt idx="2">
                  <c:v>274</c:v>
                </c:pt>
                <c:pt idx="3">
                  <c:v>276</c:v>
                </c:pt>
                <c:pt idx="4">
                  <c:v>283</c:v>
                </c:pt>
                <c:pt idx="5">
                  <c:v>285</c:v>
                </c:pt>
                <c:pt idx="6">
                  <c:v>289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64-4123-83A5-1A5713B2FBC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1E-3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1E-3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-367</c:v>
                </c:pt>
                <c:pt idx="1">
                  <c:v>0</c:v>
                </c:pt>
                <c:pt idx="2">
                  <c:v>274</c:v>
                </c:pt>
                <c:pt idx="3">
                  <c:v>276</c:v>
                </c:pt>
                <c:pt idx="4">
                  <c:v>283</c:v>
                </c:pt>
                <c:pt idx="5">
                  <c:v>285</c:v>
                </c:pt>
                <c:pt idx="6">
                  <c:v>289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764-4123-83A5-1A5713B2FBC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1E-3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1E-3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-367</c:v>
                </c:pt>
                <c:pt idx="1">
                  <c:v>0</c:v>
                </c:pt>
                <c:pt idx="2">
                  <c:v>274</c:v>
                </c:pt>
                <c:pt idx="3">
                  <c:v>276</c:v>
                </c:pt>
                <c:pt idx="4">
                  <c:v>283</c:v>
                </c:pt>
                <c:pt idx="5">
                  <c:v>285</c:v>
                </c:pt>
                <c:pt idx="6">
                  <c:v>289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764-4123-83A5-1A5713B2FBC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-367</c:v>
                </c:pt>
                <c:pt idx="1">
                  <c:v>0</c:v>
                </c:pt>
                <c:pt idx="2">
                  <c:v>274</c:v>
                </c:pt>
                <c:pt idx="3">
                  <c:v>276</c:v>
                </c:pt>
                <c:pt idx="4">
                  <c:v>283</c:v>
                </c:pt>
                <c:pt idx="5">
                  <c:v>285</c:v>
                </c:pt>
                <c:pt idx="6">
                  <c:v>289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1.228742174574456E-2</c:v>
                </c:pt>
                <c:pt idx="1">
                  <c:v>4.0696366327010944E-3</c:v>
                </c:pt>
                <c:pt idx="2">
                  <c:v>-2.0657124707700487E-3</c:v>
                </c:pt>
                <c:pt idx="3">
                  <c:v>-2.1104960408683789E-3</c:v>
                </c:pt>
                <c:pt idx="4">
                  <c:v>-2.2672385362125323E-3</c:v>
                </c:pt>
                <c:pt idx="5">
                  <c:v>-2.3120221063108615E-3</c:v>
                </c:pt>
                <c:pt idx="6">
                  <c:v>-2.4015892465075201E-3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764-4123-83A5-1A5713B2F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624544"/>
        <c:axId val="1"/>
      </c:scatterChart>
      <c:valAx>
        <c:axId val="552624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2624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0</xdr:row>
      <xdr:rowOff>0</xdr:rowOff>
    </xdr:from>
    <xdr:to>
      <xdr:col>17</xdr:col>
      <xdr:colOff>247650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9012B80-4554-137D-7EA5-E7D0C08D9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N34" sqref="N3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17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22</v>
      </c>
      <c r="B2" t="s">
        <v>40</v>
      </c>
      <c r="C2" s="3"/>
    </row>
    <row r="3" spans="1:7" ht="13.5" thickBot="1" x14ac:dyDescent="0.25"/>
    <row r="4" spans="1:7" ht="14.25" thickTop="1" thickBot="1" x14ac:dyDescent="0.25">
      <c r="A4" s="5" t="s">
        <v>38</v>
      </c>
      <c r="C4" s="8">
        <v>52501.146999999997</v>
      </c>
      <c r="D4" s="9">
        <v>1.5984228</v>
      </c>
    </row>
    <row r="5" spans="1:7" x14ac:dyDescent="0.2">
      <c r="C5" s="27" t="s">
        <v>36</v>
      </c>
    </row>
    <row r="6" spans="1:7" x14ac:dyDescent="0.2">
      <c r="A6" s="5" t="s">
        <v>0</v>
      </c>
    </row>
    <row r="7" spans="1:7" x14ac:dyDescent="0.2">
      <c r="A7" t="s">
        <v>1</v>
      </c>
      <c r="C7">
        <v>53087.764000000003</v>
      </c>
      <c r="D7" s="32" t="s">
        <v>43</v>
      </c>
    </row>
    <row r="8" spans="1:7" x14ac:dyDescent="0.2">
      <c r="A8" t="s">
        <v>2</v>
      </c>
      <c r="C8">
        <v>1.5984499999999999</v>
      </c>
      <c r="D8" s="32" t="s">
        <v>43</v>
      </c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7" x14ac:dyDescent="0.2">
      <c r="A11" s="12" t="s">
        <v>14</v>
      </c>
      <c r="B11" s="12"/>
      <c r="C11" s="21">
        <f ca="1">INTERCEPT(INDIRECT($G$11):G975,INDIRECT($F$11):F975)</f>
        <v>4.0696366327010944E-3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x14ac:dyDescent="0.2">
      <c r="A12" s="12" t="s">
        <v>15</v>
      </c>
      <c r="B12" s="12"/>
      <c r="C12" s="21">
        <f ca="1">SLOPE(INDIRECT($G$11):G975,INDIRECT($F$11):F975)</f>
        <v>-2.2391785049164757E-5</v>
      </c>
      <c r="D12" s="3"/>
      <c r="E12" s="35" t="s">
        <v>44</v>
      </c>
      <c r="F12" s="36" t="s">
        <v>45</v>
      </c>
    </row>
    <row r="13" spans="1:7" x14ac:dyDescent="0.2">
      <c r="A13" s="12" t="s">
        <v>17</v>
      </c>
      <c r="B13" s="12"/>
      <c r="C13" s="3" t="s">
        <v>12</v>
      </c>
      <c r="D13" s="3"/>
      <c r="E13" s="37" t="s">
        <v>46</v>
      </c>
      <c r="F13" s="38">
        <v>1</v>
      </c>
    </row>
    <row r="14" spans="1:7" x14ac:dyDescent="0.2">
      <c r="A14" s="12"/>
      <c r="B14" s="12"/>
      <c r="C14" s="12"/>
      <c r="D14" s="12"/>
      <c r="E14" s="37" t="s">
        <v>31</v>
      </c>
      <c r="F14" s="39">
        <f ca="1">NOW()+15018.5+$C$9/24</f>
        <v>60518.822718981479</v>
      </c>
    </row>
    <row r="15" spans="1:7" x14ac:dyDescent="0.2">
      <c r="A15" s="14" t="s">
        <v>16</v>
      </c>
      <c r="B15" s="12"/>
      <c r="C15" s="15">
        <f ca="1">(C7+C11)+(C8+C12)*INT(MAX(F21:F3516))</f>
        <v>53549.713648410754</v>
      </c>
      <c r="D15" s="16" t="s">
        <v>31</v>
      </c>
      <c r="E15" s="37" t="s">
        <v>47</v>
      </c>
      <c r="F15" s="39">
        <f ca="1">ROUND(2*($F$14-$C$7)/$C$8,0)/2+$F$13</f>
        <v>4650</v>
      </c>
    </row>
    <row r="16" spans="1:7" x14ac:dyDescent="0.2">
      <c r="A16" s="17" t="s">
        <v>3</v>
      </c>
      <c r="B16" s="12"/>
      <c r="C16" s="18">
        <f ca="1">+C8+C12</f>
        <v>1.5984276082149507</v>
      </c>
      <c r="D16" s="16" t="s">
        <v>32</v>
      </c>
      <c r="E16" s="37" t="s">
        <v>32</v>
      </c>
      <c r="F16" s="39">
        <f ca="1">ROUND(2*($F$14-$C$15)/$C$16,0)/2+$F$13</f>
        <v>4361</v>
      </c>
    </row>
    <row r="17" spans="1:17" ht="13.5" thickBot="1" x14ac:dyDescent="0.25">
      <c r="A17" s="16" t="s">
        <v>28</v>
      </c>
      <c r="B17" s="12"/>
      <c r="C17" s="12">
        <f>COUNT(C21:C2174)</f>
        <v>7</v>
      </c>
      <c r="D17" s="16" t="s">
        <v>33</v>
      </c>
      <c r="E17" s="40" t="s">
        <v>48</v>
      </c>
      <c r="F17" s="41">
        <f ca="1">+$C$15+$C$16*$F$16-15018.5-$C$9/24</f>
        <v>45502.352281169493</v>
      </c>
    </row>
    <row r="18" spans="1:17" ht="14.25" thickTop="1" thickBot="1" x14ac:dyDescent="0.25">
      <c r="A18" s="17" t="s">
        <v>4</v>
      </c>
      <c r="B18" s="12"/>
      <c r="C18" s="19">
        <f ca="1">+C15</f>
        <v>53549.713648410754</v>
      </c>
      <c r="D18" s="20">
        <f ca="1">+C16</f>
        <v>1.5984276082149507</v>
      </c>
      <c r="E18" s="43" t="s">
        <v>49</v>
      </c>
      <c r="F18" s="42">
        <f ca="1">+($C$15+$C$16*$F$16)-($C$16/2)-15018.5-$C$9/24</f>
        <v>45501.553067365385</v>
      </c>
    </row>
    <row r="19" spans="1:17" ht="13.5" thickTop="1" x14ac:dyDescent="0.2">
      <c r="A19" s="24" t="s">
        <v>34</v>
      </c>
      <c r="E19" s="25">
        <v>21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37</v>
      </c>
      <c r="I20" s="7" t="s">
        <v>27</v>
      </c>
      <c r="J20" s="7" t="s">
        <v>42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17" x14ac:dyDescent="0.2">
      <c r="A21" s="29" t="s">
        <v>37</v>
      </c>
      <c r="B21" s="28" t="s">
        <v>35</v>
      </c>
      <c r="C21" s="29">
        <v>52501.146999999997</v>
      </c>
      <c r="D21" s="26"/>
      <c r="E21">
        <f t="shared" ref="E21:E27" si="0">+(C21-C$7)/C$8</f>
        <v>-366.99114767431303</v>
      </c>
      <c r="F21">
        <f t="shared" ref="F21:F27" si="1">ROUND(2*E21,0)/2</f>
        <v>-367</v>
      </c>
      <c r="G21">
        <f t="shared" ref="G21:G27" si="2">+C21-(C$7+F21*C$8)</f>
        <v>1.4149999995424878E-2</v>
      </c>
      <c r="H21">
        <f>+G21</f>
        <v>1.4149999995424878E-2</v>
      </c>
      <c r="O21">
        <f t="shared" ref="O21:O27" ca="1" si="3">+C$11+C$12*$F21</f>
        <v>1.228742174574456E-2</v>
      </c>
      <c r="Q21" s="2">
        <f t="shared" ref="Q21:Q27" si="4">+C21-15018.5</f>
        <v>37482.646999999997</v>
      </c>
    </row>
    <row r="22" spans="1:17" s="32" customFormat="1" x14ac:dyDescent="0.2">
      <c r="A22" s="32" t="str">
        <f>$D$7</f>
        <v>VSX</v>
      </c>
      <c r="C22" s="34">
        <f>$C$7</f>
        <v>53087.764000000003</v>
      </c>
      <c r="D22" s="34"/>
      <c r="E22" s="32">
        <f t="shared" si="0"/>
        <v>0</v>
      </c>
      <c r="F22" s="32">
        <f t="shared" si="1"/>
        <v>0</v>
      </c>
      <c r="G22" s="32">
        <f t="shared" si="2"/>
        <v>0</v>
      </c>
      <c r="J22" s="32">
        <f>+G22</f>
        <v>0</v>
      </c>
      <c r="O22" s="32">
        <f t="shared" ca="1" si="3"/>
        <v>4.0696366327010944E-3</v>
      </c>
      <c r="Q22" s="33">
        <f t="shared" si="4"/>
        <v>38069.264000000003</v>
      </c>
    </row>
    <row r="23" spans="1:17" s="32" customFormat="1" x14ac:dyDescent="0.2">
      <c r="A23" s="31" t="s">
        <v>41</v>
      </c>
      <c r="B23" s="30"/>
      <c r="C23" s="31">
        <v>53525.733999999997</v>
      </c>
      <c r="D23" s="31">
        <v>1E-3</v>
      </c>
      <c r="E23" s="32">
        <f t="shared" si="0"/>
        <v>273.99668428790011</v>
      </c>
      <c r="F23" s="32">
        <f t="shared" si="1"/>
        <v>274</v>
      </c>
      <c r="G23" s="32">
        <f t="shared" si="2"/>
        <v>-5.300000004353933E-3</v>
      </c>
      <c r="I23" s="32">
        <f>+G23</f>
        <v>-5.300000004353933E-3</v>
      </c>
      <c r="O23" s="32">
        <f t="shared" ca="1" si="3"/>
        <v>-2.0657124707700487E-3</v>
      </c>
      <c r="Q23" s="33">
        <f t="shared" si="4"/>
        <v>38507.233999999997</v>
      </c>
    </row>
    <row r="24" spans="1:17" s="32" customFormat="1" x14ac:dyDescent="0.2">
      <c r="A24" s="31" t="s">
        <v>41</v>
      </c>
      <c r="B24" s="30"/>
      <c r="C24" s="31">
        <v>53528.934999999998</v>
      </c>
      <c r="D24" s="31">
        <v>1E-3</v>
      </c>
      <c r="E24" s="32">
        <f t="shared" si="0"/>
        <v>275.99924927272974</v>
      </c>
      <c r="F24" s="32">
        <f t="shared" si="1"/>
        <v>276</v>
      </c>
      <c r="G24" s="32">
        <f t="shared" si="2"/>
        <v>-1.2000000060652383E-3</v>
      </c>
      <c r="I24" s="32">
        <f>+G24</f>
        <v>-1.2000000060652383E-3</v>
      </c>
      <c r="O24" s="32">
        <f t="shared" ca="1" si="3"/>
        <v>-2.1104960408683789E-3</v>
      </c>
      <c r="Q24" s="33">
        <f t="shared" si="4"/>
        <v>38510.434999999998</v>
      </c>
    </row>
    <row r="25" spans="1:17" s="32" customFormat="1" x14ac:dyDescent="0.2">
      <c r="A25" s="31" t="s">
        <v>41</v>
      </c>
      <c r="B25" s="30"/>
      <c r="C25" s="31">
        <v>53540.122199999998</v>
      </c>
      <c r="D25" s="31">
        <v>8.9999999999999998E-4</v>
      </c>
      <c r="E25" s="32">
        <f t="shared" si="0"/>
        <v>282.99802934092099</v>
      </c>
      <c r="F25" s="32">
        <f t="shared" si="1"/>
        <v>283</v>
      </c>
      <c r="G25" s="32">
        <f t="shared" si="2"/>
        <v>-3.1500000040978193E-3</v>
      </c>
      <c r="I25" s="32">
        <f>+G25</f>
        <v>-3.1500000040978193E-3</v>
      </c>
      <c r="O25" s="32">
        <f t="shared" ca="1" si="3"/>
        <v>-2.2672385362125323E-3</v>
      </c>
      <c r="Q25" s="33">
        <f t="shared" si="4"/>
        <v>38521.622199999998</v>
      </c>
    </row>
    <row r="26" spans="1:17" s="32" customFormat="1" x14ac:dyDescent="0.2">
      <c r="A26" s="31" t="s">
        <v>41</v>
      </c>
      <c r="B26" s="30"/>
      <c r="C26" s="31">
        <v>53543.319000000003</v>
      </c>
      <c r="D26" s="31">
        <v>2E-3</v>
      </c>
      <c r="E26" s="32">
        <f t="shared" si="0"/>
        <v>284.99796678031862</v>
      </c>
      <c r="F26" s="32">
        <f t="shared" si="1"/>
        <v>285</v>
      </c>
      <c r="G26" s="32">
        <f t="shared" si="2"/>
        <v>-3.2500000015716068E-3</v>
      </c>
      <c r="I26" s="32">
        <f>+G26</f>
        <v>-3.2500000015716068E-3</v>
      </c>
      <c r="O26" s="32">
        <f t="shared" ca="1" si="3"/>
        <v>-2.3120221063108615E-3</v>
      </c>
      <c r="Q26" s="33">
        <f t="shared" si="4"/>
        <v>38524.819000000003</v>
      </c>
    </row>
    <row r="27" spans="1:17" s="32" customFormat="1" x14ac:dyDescent="0.2">
      <c r="A27" s="31" t="s">
        <v>41</v>
      </c>
      <c r="B27" s="30"/>
      <c r="C27" s="31">
        <v>53549.72</v>
      </c>
      <c r="D27" s="31">
        <v>2E-3</v>
      </c>
      <c r="E27" s="32">
        <f t="shared" si="0"/>
        <v>289.00247114391965</v>
      </c>
      <c r="F27" s="32">
        <f t="shared" si="1"/>
        <v>289</v>
      </c>
      <c r="G27" s="32">
        <f t="shared" si="2"/>
        <v>3.9499999984400347E-3</v>
      </c>
      <c r="I27" s="32">
        <f>+G27</f>
        <v>3.9499999984400347E-3</v>
      </c>
      <c r="O27" s="32">
        <f t="shared" ca="1" si="3"/>
        <v>-2.4015892465075201E-3</v>
      </c>
      <c r="Q27" s="33">
        <f t="shared" si="4"/>
        <v>38531.22</v>
      </c>
    </row>
    <row r="28" spans="1:17" s="32" customFormat="1" x14ac:dyDescent="0.2">
      <c r="C28" s="34"/>
      <c r="D28" s="34"/>
    </row>
    <row r="29" spans="1:17" s="32" customFormat="1" x14ac:dyDescent="0.2">
      <c r="C29" s="34"/>
      <c r="D29" s="34"/>
    </row>
    <row r="30" spans="1:17" x14ac:dyDescent="0.2">
      <c r="C30" s="10"/>
      <c r="D30" s="10"/>
    </row>
    <row r="31" spans="1:17" x14ac:dyDescent="0.2">
      <c r="C31" s="10"/>
      <c r="D31" s="10"/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sortState xmlns:xlrd2="http://schemas.microsoft.com/office/spreadsheetml/2017/richdata2" ref="A21:S28">
    <sortCondition ref="C21:C28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2024-07-27T07:44:42Z</dcterms:modified>
</cp:coreProperties>
</file>