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27FBA61-3BAF-45F0-8FAF-AA825443B2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J22" i="1" s="1"/>
  <c r="Q22" i="1"/>
  <c r="C22" i="1"/>
  <c r="A22" i="1"/>
  <c r="E23" i="1"/>
  <c r="F23" i="1" s="1"/>
  <c r="G23" i="1" s="1"/>
  <c r="J23" i="1" s="1"/>
  <c r="E24" i="1"/>
  <c r="F24" i="1"/>
  <c r="G24" i="1" s="1"/>
  <c r="J24" i="1" s="1"/>
  <c r="E25" i="1"/>
  <c r="F25" i="1" s="1"/>
  <c r="G25" i="1" s="1"/>
  <c r="J25" i="1" s="1"/>
  <c r="E26" i="1"/>
  <c r="F26" i="1" s="1"/>
  <c r="G26" i="1" s="1"/>
  <c r="J26" i="1" s="1"/>
  <c r="E27" i="1"/>
  <c r="F27" i="1" s="1"/>
  <c r="G27" i="1" s="1"/>
  <c r="J27" i="1" s="1"/>
  <c r="E28" i="1"/>
  <c r="F28" i="1" s="1"/>
  <c r="G28" i="1" s="1"/>
  <c r="J28" i="1" s="1"/>
  <c r="E29" i="1"/>
  <c r="F29" i="1" s="1"/>
  <c r="G29" i="1" s="1"/>
  <c r="J29" i="1" s="1"/>
  <c r="G11" i="1"/>
  <c r="F11" i="1"/>
  <c r="Q23" i="1"/>
  <c r="Q24" i="1"/>
  <c r="Q25" i="1"/>
  <c r="Q26" i="1"/>
  <c r="Q27" i="1"/>
  <c r="Q28" i="1"/>
  <c r="Q29" i="1"/>
  <c r="E21" i="1"/>
  <c r="F21" i="1" s="1"/>
  <c r="G21" i="1" s="1"/>
  <c r="H21" i="1" s="1"/>
  <c r="H20" i="1"/>
  <c r="C17" i="1"/>
  <c r="Q21" i="1"/>
  <c r="C11" i="1"/>
  <c r="F15" i="1" l="1"/>
  <c r="C12" i="1"/>
  <c r="O28" i="1" l="1"/>
  <c r="S28" i="1" s="1"/>
  <c r="O22" i="1"/>
  <c r="S22" i="1" s="1"/>
  <c r="O23" i="1"/>
  <c r="S23" i="1" s="1"/>
  <c r="C15" i="1"/>
  <c r="O21" i="1"/>
  <c r="S21" i="1" s="1"/>
  <c r="O29" i="1"/>
  <c r="S29" i="1" s="1"/>
  <c r="O26" i="1"/>
  <c r="S26" i="1" s="1"/>
  <c r="O27" i="1"/>
  <c r="S27" i="1" s="1"/>
  <c r="O24" i="1"/>
  <c r="S24" i="1" s="1"/>
  <c r="C16" i="1"/>
  <c r="D18" i="1" s="1"/>
  <c r="O25" i="1"/>
  <c r="S25" i="1" s="1"/>
  <c r="F16" i="1" l="1"/>
  <c r="F18" i="1" s="1"/>
  <c r="S19" i="1"/>
  <c r="C18" i="1"/>
  <c r="F17" i="1" l="1"/>
</calcChain>
</file>

<file path=xl/sharedStrings.xml><?xml version="1.0" encoding="utf-8"?>
<sst xmlns="http://schemas.openxmlformats.org/spreadsheetml/2006/main" count="70" uniqueCount="54">
  <si>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</si>
  <si>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</si>
  <si>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</si>
  <si>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</si>
  <si>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</si>
  <si>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</si>
  <si>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</si>
  <si>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</si>
  <si>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</si>
  <si>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</si>
  <si>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</si>
  <si>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</si>
  <si>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</si>
  <si>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</si>
  <si>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</si>
  <si>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</si>
  <si>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</si>
  <si>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</si>
  <si>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</si>
  <si>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</si>
  <si>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</si>
  <si>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</si>
  <si>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</si>
  <si>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</si>
  <si>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</si>
  <si>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</si>
  <si>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</si>
  <si>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</si>
  <si>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</si>
  <si>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</si>
  <si>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</si>
  <si>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</si>
  <si>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</si>
  <si>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</si>
  <si>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</si>
  <si>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</si>
  <si>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</si>
  <si>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</si>
  <si>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BE Cru / GSC 8658-0082</t>
  </si>
  <si>
    <t>Cru_BE.xls</t>
  </si>
  <si>
    <t>EA</t>
  </si>
  <si>
    <t>G8658-0082</t>
  </si>
  <si>
    <t>Malkov</t>
  </si>
  <si>
    <t>VSS_2013-01-28</t>
  </si>
  <si>
    <t>I</t>
  </si>
  <si>
    <t>II</t>
  </si>
  <si>
    <t>CCD</t>
  </si>
  <si>
    <t>S2</t>
  </si>
  <si>
    <t>VSX</t>
  </si>
  <si>
    <t xml:space="preserve">Mag </t>
  </si>
  <si>
    <t>12.66-13.47</t>
  </si>
  <si>
    <t>Next ToM-P</t>
  </si>
  <si>
    <t>Next ToM-S</t>
  </si>
  <si>
    <t>?VSX?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</si>
</sst>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2"/>
      </left>
      <right style="thin">
        <color auto="1"/>
      </right>
      <top style="thin">
        <color auto="1"/>
      </top>
      <bottom style="thin">
        <color indexed="22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0" fontId="15" fillId="0" borderId="0" xfId="0" applyFont="1" applyAlignment="1"/>
    <xf numFmtId="0" fontId="1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>
      <alignment vertical="top"/>
    </xf>
    <xf numFmtId="0" fontId="16" fillId="0" borderId="10" xfId="0" applyFont="1" applyBorder="1" applyAlignment="1">
      <alignment horizontal="right" vertical="top"/>
    </xf>
    <xf numFmtId="0" fontId="0" fillId="0" borderId="11" xfId="0" applyBorder="1" applyAlignment="1"/>
    <xf numFmtId="0" fontId="17" fillId="0" borderId="11" xfId="0" applyFont="1" applyBorder="1" applyAlignment="1"/>
    <xf numFmtId="0" fontId="16" fillId="0" borderId="10" xfId="0" applyFont="1" applyBorder="1" applyAlignment="1">
      <alignment horizontal="right"/>
    </xf>
    <xf numFmtId="22" fontId="16" fillId="0" borderId="10" xfId="0" applyNumberFormat="1" applyFont="1" applyBorder="1" applyAlignment="1">
      <alignment horizontal="right" vertical="top"/>
    </xf>
    <xf numFmtId="22" fontId="17" fillId="0" borderId="11" xfId="0" applyNumberFormat="1" applyFont="1" applyBorder="1" applyAlignment="1"/>
    <xf numFmtId="22" fontId="17" fillId="0" borderId="12" xfId="0" applyNumberFormat="1" applyFont="1" applyBorder="1" applyAlignment="1"/>
    <xf numFmtId="0" fontId="16" fillId="0" borderId="13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BE Cru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-13904.5</c:v>
                </c:pt>
                <c:pt idx="1">
                  <c:v>0</c:v>
                </c:pt>
                <c:pt idx="2">
                  <c:v>16</c:v>
                </c:pt>
                <c:pt idx="3">
                  <c:v>20</c:v>
                </c:pt>
                <c:pt idx="4">
                  <c:v>29</c:v>
                </c:pt>
                <c:pt idx="5">
                  <c:v>151.5</c:v>
                </c:pt>
                <c:pt idx="6">
                  <c:v>160.5</c:v>
                </c:pt>
                <c:pt idx="7">
                  <c:v>161</c:v>
                </c:pt>
                <c:pt idx="8">
                  <c:v>165.5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-0.5066257999969821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1F-4BC2-B86B-858E465E0ED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-13904.5</c:v>
                </c:pt>
                <c:pt idx="1">
                  <c:v>0</c:v>
                </c:pt>
                <c:pt idx="2">
                  <c:v>16</c:v>
                </c:pt>
                <c:pt idx="3">
                  <c:v>20</c:v>
                </c:pt>
                <c:pt idx="4">
                  <c:v>29</c:v>
                </c:pt>
                <c:pt idx="5">
                  <c:v>151.5</c:v>
                </c:pt>
                <c:pt idx="6">
                  <c:v>160.5</c:v>
                </c:pt>
                <c:pt idx="7">
                  <c:v>161</c:v>
                </c:pt>
                <c:pt idx="8">
                  <c:v>165.5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1F-4BC2-B86B-858E465E0ED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-13904.5</c:v>
                </c:pt>
                <c:pt idx="1">
                  <c:v>0</c:v>
                </c:pt>
                <c:pt idx="2">
                  <c:v>16</c:v>
                </c:pt>
                <c:pt idx="3">
                  <c:v>20</c:v>
                </c:pt>
                <c:pt idx="4">
                  <c:v>29</c:v>
                </c:pt>
                <c:pt idx="5">
                  <c:v>151.5</c:v>
                </c:pt>
                <c:pt idx="6">
                  <c:v>160.5</c:v>
                </c:pt>
                <c:pt idx="7">
                  <c:v>161</c:v>
                </c:pt>
                <c:pt idx="8">
                  <c:v>165.5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0</c:v>
                </c:pt>
                <c:pt idx="2">
                  <c:v>0.46330339999985881</c:v>
                </c:pt>
                <c:pt idx="3">
                  <c:v>0.46409800000401447</c:v>
                </c:pt>
                <c:pt idx="4">
                  <c:v>0.46373760000278708</c:v>
                </c:pt>
                <c:pt idx="5">
                  <c:v>0.47054860000207555</c:v>
                </c:pt>
                <c:pt idx="6">
                  <c:v>0.44048019999900134</c:v>
                </c:pt>
                <c:pt idx="7">
                  <c:v>0.46445240000321064</c:v>
                </c:pt>
                <c:pt idx="8">
                  <c:v>0.49097320000146283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1F-4BC2-B86B-858E465E0ED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-13904.5</c:v>
                </c:pt>
                <c:pt idx="1">
                  <c:v>0</c:v>
                </c:pt>
                <c:pt idx="2">
                  <c:v>16</c:v>
                </c:pt>
                <c:pt idx="3">
                  <c:v>20</c:v>
                </c:pt>
                <c:pt idx="4">
                  <c:v>29</c:v>
                </c:pt>
                <c:pt idx="5">
                  <c:v>151.5</c:v>
                </c:pt>
                <c:pt idx="6">
                  <c:v>160.5</c:v>
                </c:pt>
                <c:pt idx="7">
                  <c:v>161</c:v>
                </c:pt>
                <c:pt idx="8">
                  <c:v>165.5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1F-4BC2-B86B-858E465E0ED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-13904.5</c:v>
                </c:pt>
                <c:pt idx="1">
                  <c:v>0</c:v>
                </c:pt>
                <c:pt idx="2">
                  <c:v>16</c:v>
                </c:pt>
                <c:pt idx="3">
                  <c:v>20</c:v>
                </c:pt>
                <c:pt idx="4">
                  <c:v>29</c:v>
                </c:pt>
                <c:pt idx="5">
                  <c:v>151.5</c:v>
                </c:pt>
                <c:pt idx="6">
                  <c:v>160.5</c:v>
                </c:pt>
                <c:pt idx="7">
                  <c:v>161</c:v>
                </c:pt>
                <c:pt idx="8">
                  <c:v>165.5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1F-4BC2-B86B-858E465E0ED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-13904.5</c:v>
                </c:pt>
                <c:pt idx="1">
                  <c:v>0</c:v>
                </c:pt>
                <c:pt idx="2">
                  <c:v>16</c:v>
                </c:pt>
                <c:pt idx="3">
                  <c:v>20</c:v>
                </c:pt>
                <c:pt idx="4">
                  <c:v>29</c:v>
                </c:pt>
                <c:pt idx="5">
                  <c:v>151.5</c:v>
                </c:pt>
                <c:pt idx="6">
                  <c:v>160.5</c:v>
                </c:pt>
                <c:pt idx="7">
                  <c:v>161</c:v>
                </c:pt>
                <c:pt idx="8">
                  <c:v>165.5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1F-4BC2-B86B-858E465E0ED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-13904.5</c:v>
                </c:pt>
                <c:pt idx="1">
                  <c:v>0</c:v>
                </c:pt>
                <c:pt idx="2">
                  <c:v>16</c:v>
                </c:pt>
                <c:pt idx="3">
                  <c:v>20</c:v>
                </c:pt>
                <c:pt idx="4">
                  <c:v>29</c:v>
                </c:pt>
                <c:pt idx="5">
                  <c:v>151.5</c:v>
                </c:pt>
                <c:pt idx="6">
                  <c:v>160.5</c:v>
                </c:pt>
                <c:pt idx="7">
                  <c:v>161</c:v>
                </c:pt>
                <c:pt idx="8">
                  <c:v>165.5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1F-4BC2-B86B-858E465E0ED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-13904.5</c:v>
                </c:pt>
                <c:pt idx="1">
                  <c:v>0</c:v>
                </c:pt>
                <c:pt idx="2">
                  <c:v>16</c:v>
                </c:pt>
                <c:pt idx="3">
                  <c:v>20</c:v>
                </c:pt>
                <c:pt idx="4">
                  <c:v>29</c:v>
                </c:pt>
                <c:pt idx="5">
                  <c:v>151.5</c:v>
                </c:pt>
                <c:pt idx="6">
                  <c:v>160.5</c:v>
                </c:pt>
                <c:pt idx="7">
                  <c:v>161</c:v>
                </c:pt>
                <c:pt idx="8">
                  <c:v>165.5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-0.50941064764612398</c:v>
                </c:pt>
                <c:pt idx="1">
                  <c:v>0.40178452605193882</c:v>
                </c:pt>
                <c:pt idx="2">
                  <c:v>0.40283304435746359</c:v>
                </c:pt>
                <c:pt idx="3">
                  <c:v>0.40309517393384475</c:v>
                </c:pt>
                <c:pt idx="4">
                  <c:v>0.40368496548070243</c:v>
                </c:pt>
                <c:pt idx="5">
                  <c:v>0.41171268375737635</c:v>
                </c:pt>
                <c:pt idx="6">
                  <c:v>0.41230247530423403</c:v>
                </c:pt>
                <c:pt idx="7">
                  <c:v>0.4123352415012817</c:v>
                </c:pt>
                <c:pt idx="8">
                  <c:v>0.41263013727471054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1F-4BC2-B86B-858E465E0ED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-13904.5</c:v>
                </c:pt>
                <c:pt idx="1">
                  <c:v>0</c:v>
                </c:pt>
                <c:pt idx="2">
                  <c:v>16</c:v>
                </c:pt>
                <c:pt idx="3">
                  <c:v>20</c:v>
                </c:pt>
                <c:pt idx="4">
                  <c:v>29</c:v>
                </c:pt>
                <c:pt idx="5">
                  <c:v>151.5</c:v>
                </c:pt>
                <c:pt idx="6">
                  <c:v>160.5</c:v>
                </c:pt>
                <c:pt idx="7">
                  <c:v>161</c:v>
                </c:pt>
                <c:pt idx="8">
                  <c:v>165.5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C1F-4BC2-B86B-858E465E0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822648"/>
        <c:axId val="1"/>
      </c:scatterChart>
      <c:valAx>
        <c:axId val="55882264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822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BE Cru - O-C Diagr.</a:t>
            </a:r>
          </a:p>
        </c:rich>
      </c:tx>
      <c:layout>
        <c:manualLayout>
          <c:xMode val="edge"/>
          <c:yMode val="edge"/>
          <c:x val="0.385886516437697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4035127795846455"/>
          <c:w val="0.8288300441506606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-13904.5</c:v>
                </c:pt>
                <c:pt idx="1">
                  <c:v>0</c:v>
                </c:pt>
                <c:pt idx="2">
                  <c:v>16</c:v>
                </c:pt>
                <c:pt idx="3">
                  <c:v>20</c:v>
                </c:pt>
                <c:pt idx="4">
                  <c:v>29</c:v>
                </c:pt>
                <c:pt idx="5">
                  <c:v>151.5</c:v>
                </c:pt>
                <c:pt idx="6">
                  <c:v>160.5</c:v>
                </c:pt>
                <c:pt idx="7">
                  <c:v>161</c:v>
                </c:pt>
                <c:pt idx="8">
                  <c:v>165.5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-0.5066257999969821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91-4FA9-973A-7A3EE9B4BA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-13904.5</c:v>
                </c:pt>
                <c:pt idx="1">
                  <c:v>0</c:v>
                </c:pt>
                <c:pt idx="2">
                  <c:v>16</c:v>
                </c:pt>
                <c:pt idx="3">
                  <c:v>20</c:v>
                </c:pt>
                <c:pt idx="4">
                  <c:v>29</c:v>
                </c:pt>
                <c:pt idx="5">
                  <c:v>151.5</c:v>
                </c:pt>
                <c:pt idx="6">
                  <c:v>160.5</c:v>
                </c:pt>
                <c:pt idx="7">
                  <c:v>161</c:v>
                </c:pt>
                <c:pt idx="8">
                  <c:v>165.5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91-4FA9-973A-7A3EE9B4BA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-13904.5</c:v>
                </c:pt>
                <c:pt idx="1">
                  <c:v>0</c:v>
                </c:pt>
                <c:pt idx="2">
                  <c:v>16</c:v>
                </c:pt>
                <c:pt idx="3">
                  <c:v>20</c:v>
                </c:pt>
                <c:pt idx="4">
                  <c:v>29</c:v>
                </c:pt>
                <c:pt idx="5">
                  <c:v>151.5</c:v>
                </c:pt>
                <c:pt idx="6">
                  <c:v>160.5</c:v>
                </c:pt>
                <c:pt idx="7">
                  <c:v>161</c:v>
                </c:pt>
                <c:pt idx="8">
                  <c:v>165.5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0</c:v>
                </c:pt>
                <c:pt idx="2">
                  <c:v>0.46330339999985881</c:v>
                </c:pt>
                <c:pt idx="3">
                  <c:v>0.46409800000401447</c:v>
                </c:pt>
                <c:pt idx="4">
                  <c:v>0.46373760000278708</c:v>
                </c:pt>
                <c:pt idx="5">
                  <c:v>0.47054860000207555</c:v>
                </c:pt>
                <c:pt idx="6">
                  <c:v>0.44048019999900134</c:v>
                </c:pt>
                <c:pt idx="7">
                  <c:v>0.46445240000321064</c:v>
                </c:pt>
                <c:pt idx="8">
                  <c:v>0.49097320000146283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91-4FA9-973A-7A3EE9B4BA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-13904.5</c:v>
                </c:pt>
                <c:pt idx="1">
                  <c:v>0</c:v>
                </c:pt>
                <c:pt idx="2">
                  <c:v>16</c:v>
                </c:pt>
                <c:pt idx="3">
                  <c:v>20</c:v>
                </c:pt>
                <c:pt idx="4">
                  <c:v>29</c:v>
                </c:pt>
                <c:pt idx="5">
                  <c:v>151.5</c:v>
                </c:pt>
                <c:pt idx="6">
                  <c:v>160.5</c:v>
                </c:pt>
                <c:pt idx="7">
                  <c:v>161</c:v>
                </c:pt>
                <c:pt idx="8">
                  <c:v>165.5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91-4FA9-973A-7A3EE9B4BA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-13904.5</c:v>
                </c:pt>
                <c:pt idx="1">
                  <c:v>0</c:v>
                </c:pt>
                <c:pt idx="2">
                  <c:v>16</c:v>
                </c:pt>
                <c:pt idx="3">
                  <c:v>20</c:v>
                </c:pt>
                <c:pt idx="4">
                  <c:v>29</c:v>
                </c:pt>
                <c:pt idx="5">
                  <c:v>151.5</c:v>
                </c:pt>
                <c:pt idx="6">
                  <c:v>160.5</c:v>
                </c:pt>
                <c:pt idx="7">
                  <c:v>161</c:v>
                </c:pt>
                <c:pt idx="8">
                  <c:v>165.5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91-4FA9-973A-7A3EE9B4BA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-13904.5</c:v>
                </c:pt>
                <c:pt idx="1">
                  <c:v>0</c:v>
                </c:pt>
                <c:pt idx="2">
                  <c:v>16</c:v>
                </c:pt>
                <c:pt idx="3">
                  <c:v>20</c:v>
                </c:pt>
                <c:pt idx="4">
                  <c:v>29</c:v>
                </c:pt>
                <c:pt idx="5">
                  <c:v>151.5</c:v>
                </c:pt>
                <c:pt idx="6">
                  <c:v>160.5</c:v>
                </c:pt>
                <c:pt idx="7">
                  <c:v>161</c:v>
                </c:pt>
                <c:pt idx="8">
                  <c:v>165.5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91-4FA9-973A-7A3EE9B4BA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2.9E-5</c:v>
                  </c:pt>
                  <c:pt idx="3">
                    <c:v>3.6999999999999999E-4</c:v>
                  </c:pt>
                  <c:pt idx="4">
                    <c:v>1.2E-5</c:v>
                  </c:pt>
                  <c:pt idx="5">
                    <c:v>2E-3</c:v>
                  </c:pt>
                  <c:pt idx="6">
                    <c:v>0.01</c:v>
                  </c:pt>
                  <c:pt idx="7">
                    <c:v>2.99E-4</c:v>
                  </c:pt>
                  <c:pt idx="8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-13904.5</c:v>
                </c:pt>
                <c:pt idx="1">
                  <c:v>0</c:v>
                </c:pt>
                <c:pt idx="2">
                  <c:v>16</c:v>
                </c:pt>
                <c:pt idx="3">
                  <c:v>20</c:v>
                </c:pt>
                <c:pt idx="4">
                  <c:v>29</c:v>
                </c:pt>
                <c:pt idx="5">
                  <c:v>151.5</c:v>
                </c:pt>
                <c:pt idx="6">
                  <c:v>160.5</c:v>
                </c:pt>
                <c:pt idx="7">
                  <c:v>161</c:v>
                </c:pt>
                <c:pt idx="8">
                  <c:v>165.5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91-4FA9-973A-7A3EE9B4BA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-13904.5</c:v>
                </c:pt>
                <c:pt idx="1">
                  <c:v>0</c:v>
                </c:pt>
                <c:pt idx="2">
                  <c:v>16</c:v>
                </c:pt>
                <c:pt idx="3">
                  <c:v>20</c:v>
                </c:pt>
                <c:pt idx="4">
                  <c:v>29</c:v>
                </c:pt>
                <c:pt idx="5">
                  <c:v>151.5</c:v>
                </c:pt>
                <c:pt idx="6">
                  <c:v>160.5</c:v>
                </c:pt>
                <c:pt idx="7">
                  <c:v>161</c:v>
                </c:pt>
                <c:pt idx="8">
                  <c:v>165.5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-0.50941064764612398</c:v>
                </c:pt>
                <c:pt idx="1">
                  <c:v>0.40178452605193882</c:v>
                </c:pt>
                <c:pt idx="2">
                  <c:v>0.40283304435746359</c:v>
                </c:pt>
                <c:pt idx="3">
                  <c:v>0.40309517393384475</c:v>
                </c:pt>
                <c:pt idx="4">
                  <c:v>0.40368496548070243</c:v>
                </c:pt>
                <c:pt idx="5">
                  <c:v>0.41171268375737635</c:v>
                </c:pt>
                <c:pt idx="6">
                  <c:v>0.41230247530423403</c:v>
                </c:pt>
                <c:pt idx="7">
                  <c:v>0.4123352415012817</c:v>
                </c:pt>
                <c:pt idx="8">
                  <c:v>0.41263013727471054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91-4FA9-973A-7A3EE9B4BA9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-13904.5</c:v>
                </c:pt>
                <c:pt idx="1">
                  <c:v>0</c:v>
                </c:pt>
                <c:pt idx="2">
                  <c:v>16</c:v>
                </c:pt>
                <c:pt idx="3">
                  <c:v>20</c:v>
                </c:pt>
                <c:pt idx="4">
                  <c:v>29</c:v>
                </c:pt>
                <c:pt idx="5">
                  <c:v>151.5</c:v>
                </c:pt>
                <c:pt idx="6">
                  <c:v>160.5</c:v>
                </c:pt>
                <c:pt idx="7">
                  <c:v>161</c:v>
                </c:pt>
                <c:pt idx="8">
                  <c:v>165.5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A91-4FA9-973A-7A3EE9B4B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823728"/>
        <c:axId val="1"/>
      </c:scatterChart>
      <c:valAx>
        <c:axId val="558823728"/>
        <c:scaling>
          <c:orientation val="minMax"/>
          <c:min val="-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823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69100596659649"/>
          <c:y val="0.92397937099967764"/>
          <c:w val="0.7492503527149196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38101</xdr:colOff>
      <xdr:row>0</xdr:row>
      <xdr:rowOff>0</xdr:rowOff>
    </xdr:from>
    <xdr:to>
      <xdr:col>17</xdr:col>
      <xdr:colOff>57150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2E2D32C-5C92-27E4-37A9-80406E0BC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171450</xdr:colOff>
      <xdr:row>0</xdr:row>
      <xdr:rowOff>9525</xdr:rowOff>
    </xdr:from>
    <xdr:to>
      <xdr:col>26</xdr:col>
      <xdr:colOff>342900</xdr:colOff>
      <xdr:row>19</xdr:row>
      <xdr:rowOff>19050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EF0D238B-DA71-6B5F-45E9-9A72242CF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5.140625" customWidth="1"/>
    <col min="2" max="2" width="4.85546875" customWidth="1"/>
    <col min="3" max="3" width="11.85546875" customWidth="1"/>
    <col min="4" max="4" width="9.42578125" customWidth="1"/>
    <col min="5" max="5" width="14.1406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  <c r="E1" t="s">
        <v>39</v>
      </c>
    </row>
    <row r="2" spans="1:7" x14ac:dyDescent="0.2">
      <c r="A2" t="s">
        <v>23</v>
      </c>
      <c r="B2" t="s">
        <v>40</v>
      </c>
      <c r="C2" s="28"/>
      <c r="F2" t="s">
        <v>41</v>
      </c>
    </row>
    <row r="3" spans="1:7" ht="13.5" thickBot="1" x14ac:dyDescent="0.25">
      <c r="E3" t="s">
        <v>41</v>
      </c>
    </row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5" spans="1:7" ht="13.5" thickTop="1" x14ac:dyDescent="0.2"/>
    <row r="6" spans="1:7" x14ac:dyDescent="0.2">
      <c r="A6" s="5" t="s">
        <v>1</v>
      </c>
      <c r="E6" s="35" t="s">
        <v>42</v>
      </c>
    </row>
    <row r="7" spans="1:7" x14ac:dyDescent="0.2">
      <c r="A7" t="s">
        <v>2</v>
      </c>
      <c r="C7" s="32">
        <v>56048.037799999998</v>
      </c>
      <c r="D7" s="33" t="s">
        <v>48</v>
      </c>
      <c r="E7" s="36">
        <v>25165.530999999999</v>
      </c>
      <c r="F7" s="34" t="s">
        <v>53</v>
      </c>
    </row>
    <row r="8" spans="1:7" x14ac:dyDescent="0.2">
      <c r="A8" t="s">
        <v>3</v>
      </c>
      <c r="C8" s="32">
        <v>2.2210076000000001</v>
      </c>
      <c r="D8" s="27" t="s">
        <v>48</v>
      </c>
      <c r="E8" s="37">
        <v>2.2209469999999998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0.40178452605193882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6.5532394095297407E-5</v>
      </c>
      <c r="D12" s="3"/>
      <c r="E12" s="38" t="s">
        <v>49</v>
      </c>
      <c r="F12" s="39" t="s">
        <v>50</v>
      </c>
    </row>
    <row r="13" spans="1:7" x14ac:dyDescent="0.2">
      <c r="A13" s="10" t="s">
        <v>18</v>
      </c>
      <c r="B13" s="10"/>
      <c r="C13" s="3" t="s">
        <v>13</v>
      </c>
      <c r="D13" s="14"/>
      <c r="E13" s="40" t="s">
        <v>34</v>
      </c>
      <c r="F13" s="41">
        <v>1</v>
      </c>
    </row>
    <row r="14" spans="1:7" x14ac:dyDescent="0.2">
      <c r="A14" s="10"/>
      <c r="B14" s="10"/>
      <c r="C14" s="10"/>
      <c r="D14" s="14"/>
      <c r="E14" s="40" t="s">
        <v>31</v>
      </c>
      <c r="F14" s="42">
        <f ca="1">NOW()+15018.5+$C$9/24</f>
        <v>60518.822974537034</v>
      </c>
    </row>
    <row r="15" spans="1:7" x14ac:dyDescent="0.2">
      <c r="A15" s="12" t="s">
        <v>17</v>
      </c>
      <c r="B15" s="10"/>
      <c r="C15" s="13">
        <f ca="1">(C7+C11)+(C8+C12)*INT(MAX(F21:F3533))</f>
        <v>56414.916651371081</v>
      </c>
      <c r="D15" s="14"/>
      <c r="E15" s="40" t="s">
        <v>35</v>
      </c>
      <c r="F15" s="42">
        <f ca="1">ROUND(2*($F$14-$C$7)/$C$8,0)/2+$F$13</f>
        <v>2014</v>
      </c>
    </row>
    <row r="16" spans="1:7" x14ac:dyDescent="0.2">
      <c r="A16" s="15" t="s">
        <v>4</v>
      </c>
      <c r="B16" s="10"/>
      <c r="C16" s="16">
        <f ca="1">+C8+C12</f>
        <v>2.2210731323940953</v>
      </c>
      <c r="D16" s="14"/>
      <c r="E16" s="43" t="s">
        <v>36</v>
      </c>
      <c r="F16" s="42">
        <f ca="1">ROUND(2*($F$14-$C$15)/$C$16,0)/2+$F$13</f>
        <v>1848.5</v>
      </c>
    </row>
    <row r="17" spans="1:19" ht="13.5" thickBot="1" x14ac:dyDescent="0.25">
      <c r="A17" s="14" t="s">
        <v>28</v>
      </c>
      <c r="B17" s="10"/>
      <c r="C17" s="10">
        <f>COUNT(C21:C2191)</f>
        <v>9</v>
      </c>
      <c r="D17" s="14"/>
      <c r="E17" s="44" t="s">
        <v>51</v>
      </c>
      <c r="F17" s="45">
        <f ca="1">+$C$15+$C$16*$F$16-15018.5-$C$9/24</f>
        <v>45502.466169934902</v>
      </c>
    </row>
    <row r="18" spans="1:19" ht="14.25" thickTop="1" thickBot="1" x14ac:dyDescent="0.25">
      <c r="A18" s="15" t="s">
        <v>5</v>
      </c>
      <c r="B18" s="10"/>
      <c r="C18" s="17">
        <f ca="1">+C15</f>
        <v>56414.916651371081</v>
      </c>
      <c r="D18" s="18">
        <f ca="1">+C16</f>
        <v>2.2210731323940953</v>
      </c>
      <c r="E18" s="47" t="s">
        <v>52</v>
      </c>
      <c r="F18" s="46">
        <f ca="1">+($C$15+$C$16*$F$16)-($C$16/2)-15018.5-$C$9/24</f>
        <v>45501.355633368701</v>
      </c>
    </row>
    <row r="19" spans="1:19" ht="13.5" thickTop="1" x14ac:dyDescent="0.2">
      <c r="A19" s="22" t="s">
        <v>32</v>
      </c>
      <c r="E19" s="23">
        <v>21</v>
      </c>
      <c r="S19">
        <f ca="1">SQRT(SUM(S21:S50)/(COUNT(S21:S50)-1))</f>
        <v>0.15228770931257415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47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t="s">
        <v>42</v>
      </c>
      <c r="C21" s="8">
        <v>25165.530999999999</v>
      </c>
      <c r="D21" s="8" t="s">
        <v>13</v>
      </c>
      <c r="E21">
        <f t="shared" ref="E21:E29" si="0">+(C21-C$7)/C$8</f>
        <v>-13904.728106288334</v>
      </c>
      <c r="F21">
        <f t="shared" ref="F21:F29" si="1">ROUND(2*E21,0)/2</f>
        <v>-13904.5</v>
      </c>
      <c r="G21">
        <f t="shared" ref="G21:G29" si="2">+C21-(C$7+F21*C$8)</f>
        <v>-0.5066257999969821</v>
      </c>
      <c r="H21">
        <f>+G21</f>
        <v>-0.5066257999969821</v>
      </c>
      <c r="O21">
        <f t="shared" ref="O21:O29" ca="1" si="3">+C$11+C$12*$F21</f>
        <v>-0.50941064764612398</v>
      </c>
      <c r="Q21" s="2">
        <f t="shared" ref="Q21:Q29" si="4">+C21-15018.5</f>
        <v>10147.030999999999</v>
      </c>
      <c r="S21">
        <f t="shared" ref="S21:S29" ca="1" si="5">+(O21-G21)^2</f>
        <v>7.755376428931089E-6</v>
      </c>
    </row>
    <row r="22" spans="1:19" x14ac:dyDescent="0.2">
      <c r="A22" t="str">
        <f>$D$7</f>
        <v>VSX</v>
      </c>
      <c r="C22" s="8">
        <f>$C$7</f>
        <v>56048.037799999998</v>
      </c>
      <c r="D22" s="8"/>
      <c r="E22">
        <f t="shared" si="0"/>
        <v>0</v>
      </c>
      <c r="F22">
        <f t="shared" si="1"/>
        <v>0</v>
      </c>
      <c r="G22">
        <f t="shared" si="2"/>
        <v>0</v>
      </c>
      <c r="J22">
        <f t="shared" ref="J22:J29" si="6">+G22</f>
        <v>0</v>
      </c>
      <c r="O22">
        <f t="shared" ca="1" si="3"/>
        <v>0.40178452605193882</v>
      </c>
      <c r="Q22" s="2">
        <f t="shared" si="4"/>
        <v>41029.537799999998</v>
      </c>
      <c r="S22">
        <f t="shared" ca="1" si="5"/>
        <v>0.16143080537478111</v>
      </c>
    </row>
    <row r="23" spans="1:19" x14ac:dyDescent="0.2">
      <c r="A23" s="29" t="s">
        <v>43</v>
      </c>
      <c r="B23" s="30" t="s">
        <v>44</v>
      </c>
      <c r="C23" s="31">
        <v>56084.037225</v>
      </c>
      <c r="D23" s="31">
        <v>2.9E-5</v>
      </c>
      <c r="E23">
        <f t="shared" si="0"/>
        <v>16.208600546887723</v>
      </c>
      <c r="F23">
        <f t="shared" si="1"/>
        <v>16</v>
      </c>
      <c r="G23">
        <f t="shared" si="2"/>
        <v>0.46330339999985881</v>
      </c>
      <c r="J23">
        <f t="shared" si="6"/>
        <v>0.46330339999985881</v>
      </c>
      <c r="O23">
        <f t="shared" ca="1" si="3"/>
        <v>0.40283304435746359</v>
      </c>
      <c r="Q23" s="2">
        <f t="shared" si="4"/>
        <v>41065.537225</v>
      </c>
      <c r="S23">
        <f t="shared" ca="1" si="5"/>
        <v>3.6566639115177598E-3</v>
      </c>
    </row>
    <row r="24" spans="1:19" x14ac:dyDescent="0.2">
      <c r="A24" s="29" t="s">
        <v>43</v>
      </c>
      <c r="B24" s="30" t="s">
        <v>44</v>
      </c>
      <c r="C24" s="31">
        <v>56092.922050000001</v>
      </c>
      <c r="D24" s="31">
        <v>3.6999999999999999E-4</v>
      </c>
      <c r="E24">
        <f t="shared" si="0"/>
        <v>20.208958312435669</v>
      </c>
      <c r="F24">
        <f t="shared" si="1"/>
        <v>20</v>
      </c>
      <c r="G24">
        <f t="shared" si="2"/>
        <v>0.46409800000401447</v>
      </c>
      <c r="J24">
        <f t="shared" si="6"/>
        <v>0.46409800000401447</v>
      </c>
      <c r="O24">
        <f t="shared" ca="1" si="3"/>
        <v>0.40309517393384475</v>
      </c>
      <c r="Q24" s="2">
        <f t="shared" si="4"/>
        <v>41074.422050000001</v>
      </c>
      <c r="S24">
        <f t="shared" ca="1" si="5"/>
        <v>3.7213447885473777E-3</v>
      </c>
    </row>
    <row r="25" spans="1:19" x14ac:dyDescent="0.2">
      <c r="A25" s="29" t="s">
        <v>43</v>
      </c>
      <c r="B25" s="30" t="s">
        <v>44</v>
      </c>
      <c r="C25" s="31">
        <v>56112.910757999998</v>
      </c>
      <c r="D25" s="31">
        <v>1.2E-5</v>
      </c>
      <c r="E25">
        <f t="shared" si="0"/>
        <v>29.208796043741554</v>
      </c>
      <c r="F25">
        <f t="shared" si="1"/>
        <v>29</v>
      </c>
      <c r="G25">
        <f t="shared" si="2"/>
        <v>0.46373760000278708</v>
      </c>
      <c r="J25">
        <f t="shared" si="6"/>
        <v>0.46373760000278708</v>
      </c>
      <c r="O25">
        <f t="shared" ca="1" si="3"/>
        <v>0.40368496548070243</v>
      </c>
      <c r="Q25" s="2">
        <f t="shared" si="4"/>
        <v>41094.410757999998</v>
      </c>
      <c r="S25">
        <f t="shared" ca="1" si="5"/>
        <v>3.6063189130430729E-3</v>
      </c>
    </row>
    <row r="26" spans="1:19" x14ac:dyDescent="0.2">
      <c r="A26" s="29" t="s">
        <v>43</v>
      </c>
      <c r="B26" s="30" t="s">
        <v>45</v>
      </c>
      <c r="C26" s="31">
        <v>56384.991000000002</v>
      </c>
      <c r="D26" s="31">
        <v>2E-3</v>
      </c>
      <c r="E26">
        <f t="shared" si="0"/>
        <v>151.71186266989972</v>
      </c>
      <c r="F26">
        <f t="shared" si="1"/>
        <v>151.5</v>
      </c>
      <c r="G26">
        <f t="shared" si="2"/>
        <v>0.47054860000207555</v>
      </c>
      <c r="J26">
        <f t="shared" si="6"/>
        <v>0.47054860000207555</v>
      </c>
      <c r="O26">
        <f t="shared" ca="1" si="3"/>
        <v>0.41171268375737635</v>
      </c>
      <c r="Q26" s="2">
        <f t="shared" si="4"/>
        <v>41366.491000000002</v>
      </c>
      <c r="S26">
        <f t="shared" ca="1" si="5"/>
        <v>3.4616650403532585E-3</v>
      </c>
    </row>
    <row r="27" spans="1:19" x14ac:dyDescent="0.2">
      <c r="A27" s="29" t="s">
        <v>43</v>
      </c>
      <c r="B27" s="30" t="s">
        <v>45</v>
      </c>
      <c r="C27" s="31">
        <v>56404.95</v>
      </c>
      <c r="D27" s="31">
        <v>0.01</v>
      </c>
      <c r="E27">
        <f t="shared" si="0"/>
        <v>160.69832449019933</v>
      </c>
      <c r="F27">
        <f t="shared" si="1"/>
        <v>160.5</v>
      </c>
      <c r="G27">
        <f t="shared" si="2"/>
        <v>0.44048019999900134</v>
      </c>
      <c r="J27">
        <f t="shared" si="6"/>
        <v>0.44048019999900134</v>
      </c>
      <c r="O27">
        <f t="shared" ca="1" si="3"/>
        <v>0.41230247530423403</v>
      </c>
      <c r="Q27" s="2">
        <f t="shared" si="4"/>
        <v>41386.449999999997</v>
      </c>
      <c r="S27">
        <f t="shared" ca="1" si="5"/>
        <v>7.9398416897409976E-4</v>
      </c>
    </row>
    <row r="28" spans="1:19" x14ac:dyDescent="0.2">
      <c r="A28" s="29" t="s">
        <v>43</v>
      </c>
      <c r="B28" s="30" t="s">
        <v>44</v>
      </c>
      <c r="C28" s="31">
        <v>56406.084476000004</v>
      </c>
      <c r="D28" s="31">
        <v>2.99E-4</v>
      </c>
      <c r="E28">
        <f t="shared" si="0"/>
        <v>161.20911787965309</v>
      </c>
      <c r="F28">
        <f t="shared" si="1"/>
        <v>161</v>
      </c>
      <c r="G28">
        <f t="shared" si="2"/>
        <v>0.46445240000321064</v>
      </c>
      <c r="J28">
        <f t="shared" si="6"/>
        <v>0.46445240000321064</v>
      </c>
      <c r="O28">
        <f t="shared" ca="1" si="3"/>
        <v>0.4123352415012817</v>
      </c>
      <c r="Q28" s="2">
        <f t="shared" si="4"/>
        <v>41387.584476000004</v>
      </c>
      <c r="S28">
        <f t="shared" ca="1" si="5"/>
        <v>2.7161982103151841E-3</v>
      </c>
    </row>
    <row r="29" spans="1:19" x14ac:dyDescent="0.2">
      <c r="A29" s="29" t="s">
        <v>43</v>
      </c>
      <c r="B29" s="30" t="s">
        <v>45</v>
      </c>
      <c r="C29" s="31">
        <v>56416.105531000001</v>
      </c>
      <c r="D29" s="31">
        <v>3.8499999999999998E-4</v>
      </c>
      <c r="E29">
        <f t="shared" si="0"/>
        <v>165.72105876630175</v>
      </c>
      <c r="F29">
        <f t="shared" si="1"/>
        <v>165.5</v>
      </c>
      <c r="G29">
        <f t="shared" si="2"/>
        <v>0.49097320000146283</v>
      </c>
      <c r="J29">
        <f t="shared" si="6"/>
        <v>0.49097320000146283</v>
      </c>
      <c r="O29">
        <f t="shared" ca="1" si="3"/>
        <v>0.41263013727471054</v>
      </c>
      <c r="Q29" s="2">
        <f t="shared" si="4"/>
        <v>41397.605531000001</v>
      </c>
      <c r="S29">
        <f t="shared" ca="1" si="5"/>
        <v>6.137635477407844E-3</v>
      </c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31">
    <sortCondition ref="C21:C31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2024-07-27T07:45:05Z</dcterms:modified>
</cp:coreProperties>
</file>