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7E646DD-71A6-4BE9-8068-C6DB7CE15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2" i="1"/>
  <c r="E22" i="1"/>
  <c r="F22" i="1"/>
  <c r="G22" i="1"/>
  <c r="I22" i="1"/>
  <c r="Q22" i="1"/>
  <c r="H20" i="1"/>
  <c r="G11" i="1"/>
  <c r="F11" i="1"/>
  <c r="E21" i="1"/>
  <c r="F21" i="1" s="1"/>
  <c r="G21" i="1" s="1"/>
  <c r="H21" i="1" s="1"/>
  <c r="C17" i="1"/>
  <c r="Q21" i="1"/>
  <c r="C11" i="1"/>
  <c r="F15" i="1" l="1"/>
  <c r="C12" i="1"/>
  <c r="O22" i="1" l="1"/>
  <c r="C15" i="1"/>
  <c r="C16" i="1"/>
  <c r="D18" i="1" s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<sst xmlns="http://schemas.openxmlformats.org/spreadsheetml/2006/main" count="59" uniqueCount="51">
  <si>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</si>
  <si>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</si>
  <si>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</si>
  <si>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</si>
  <si>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</si>
  <si>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</si>
  <si>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</si>
  <si>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</si>
  <si>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</si>
  <si>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</si>
  <si>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</si>
  <si>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</si>
  <si>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</si>
  <si>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</si>
  <si>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</si>
  <si>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</si>
  <si>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</si>
  <si>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</si>
  <si>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</si>
  <si>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</si>
  <si>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</si>
  <si>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</si>
  <si>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</si>
  <si>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</si>
  <si>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</si>
  <si>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</si>
  <si>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</si>
  <si>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</si>
  <si>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</si>
  <si>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</si>
  <si>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</si>
  <si>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</si>
  <si>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</si>
  <si>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</si>
  <si>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</si>
  <si>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</si>
  <si>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</si>
  <si>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</si>
  <si>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</si>
  <si>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</si>
  <si>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FH Cru / GSC 8996-0906</t>
  </si>
  <si>
    <t>EA:</t>
  </si>
  <si>
    <t>OEJV 0155</t>
  </si>
  <si>
    <t>I</t>
  </si>
  <si>
    <t>0,0050</t>
  </si>
  <si>
    <t>CCD</t>
  </si>
  <si>
    <t xml:space="preserve">Mag </t>
  </si>
  <si>
    <t>9.01-9.37</t>
  </si>
  <si>
    <t>VSX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</si>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</sst>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top"/>
    </xf>
    <xf numFmtId="0" fontId="0" fillId="0" borderId="8" xfId="0" applyBorder="1" applyAlignment="1"/>
    <xf numFmtId="0" fontId="17" fillId="0" borderId="8" xfId="0" applyFont="1" applyBorder="1" applyAlignment="1"/>
    <xf numFmtId="0" fontId="16" fillId="0" borderId="7" xfId="0" applyFont="1" applyBorder="1" applyAlignment="1">
      <alignment horizontal="right"/>
    </xf>
    <xf numFmtId="22" fontId="16" fillId="0" borderId="7" xfId="0" applyNumberFormat="1" applyFont="1" applyBorder="1" applyAlignment="1">
      <alignment horizontal="right" vertical="top"/>
    </xf>
    <xf numFmtId="22" fontId="17" fillId="0" borderId="8" xfId="0" applyNumberFormat="1" applyFont="1" applyBorder="1" applyAlignment="1"/>
    <xf numFmtId="22" fontId="17" fillId="0" borderId="9" xfId="0" applyNumberFormat="1" applyFont="1" applyBorder="1" applyAlignment="1"/>
    <xf numFmtId="0" fontId="16" fillId="0" borderId="10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FH Cru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A6-491D-B7CE-F7C825AD53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-1.5270000003511086E-2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A6-491D-B7CE-F7C825AD53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A6-491D-B7CE-F7C825AD53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A6-491D-B7CE-F7C825AD53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A6-491D-B7CE-F7C825AD53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A6-491D-B7CE-F7C825AD53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A6-491D-B7CE-F7C825AD53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-1.5270000003511086E-2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A6-491D-B7CE-F7C825AD532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A6-491D-B7CE-F7C825AD5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916760"/>
        <c:axId val="1"/>
      </c:scatterChart>
      <c:valAx>
        <c:axId val="482916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916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1F950F3-B0FE-803E-CB82-2A1AF5F84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4.42578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t="s">
        <v>41</v>
      </c>
      <c r="C2" s="3"/>
      <c r="F2">
        <f>G2</f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38</v>
      </c>
      <c r="D4" s="26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54282.338000000003</v>
      </c>
      <c r="D7" s="27" t="s">
        <v>48</v>
      </c>
    </row>
    <row r="8" spans="1:7" x14ac:dyDescent="0.2">
      <c r="A8" t="s">
        <v>3</v>
      </c>
      <c r="C8" s="31">
        <v>0.85070999999999997</v>
      </c>
      <c r="D8" s="27" t="s">
        <v>48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-7.1455311200332645E-6</v>
      </c>
      <c r="D12" s="3"/>
      <c r="E12" s="32" t="s">
        <v>46</v>
      </c>
      <c r="F12" s="33" t="s">
        <v>47</v>
      </c>
    </row>
    <row r="13" spans="1:7" x14ac:dyDescent="0.2">
      <c r="A13" s="10" t="s">
        <v>18</v>
      </c>
      <c r="B13" s="10"/>
      <c r="C13" s="3" t="s">
        <v>13</v>
      </c>
      <c r="D13" s="14" t="s">
        <v>35</v>
      </c>
      <c r="E13" s="34" t="s">
        <v>35</v>
      </c>
      <c r="F13" s="35">
        <v>1</v>
      </c>
    </row>
    <row r="14" spans="1:7" x14ac:dyDescent="0.2">
      <c r="A14" s="10"/>
      <c r="B14" s="10"/>
      <c r="C14" s="10"/>
      <c r="D14" s="14" t="s">
        <v>31</v>
      </c>
      <c r="E14" s="34" t="s">
        <v>31</v>
      </c>
      <c r="F14" s="36">
        <f ca="1">NOW()+15018.5+$C$9/24</f>
        <v>60518.827215162033</v>
      </c>
    </row>
    <row r="15" spans="1:7" x14ac:dyDescent="0.2">
      <c r="A15" s="12" t="s">
        <v>17</v>
      </c>
      <c r="B15" s="10"/>
      <c r="C15" s="13">
        <f ca="1">(C7+C11)+(C8+C12)*INT(MAX(F21:F3533))</f>
        <v>56100.29</v>
      </c>
      <c r="D15" s="14" t="s">
        <v>36</v>
      </c>
      <c r="E15" s="34" t="s">
        <v>36</v>
      </c>
      <c r="F15" s="36">
        <f ca="1">ROUND(2*($F$14-$C$7)/$C$8,0)/2+$F$13</f>
        <v>7332</v>
      </c>
    </row>
    <row r="16" spans="1:7" x14ac:dyDescent="0.2">
      <c r="A16" s="15" t="s">
        <v>4</v>
      </c>
      <c r="B16" s="10"/>
      <c r="C16" s="16">
        <f ca="1">+C8+C12</f>
        <v>0.85070285446887994</v>
      </c>
      <c r="D16" s="14" t="s">
        <v>37</v>
      </c>
      <c r="E16" s="37" t="s">
        <v>37</v>
      </c>
      <c r="F16" s="36">
        <f ca="1">ROUND(2*($F$14-$C$15)/$C$16,0)/2+$F$13</f>
        <v>5195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38" t="s">
        <v>49</v>
      </c>
      <c r="F17" s="39">
        <f ca="1">+$C$15+$C$16*$F$16-15018.5-$C$9/24</f>
        <v>45501.587162299169</v>
      </c>
    </row>
    <row r="18" spans="1:18" ht="14.25" thickTop="1" thickBot="1" x14ac:dyDescent="0.25">
      <c r="A18" s="15" t="s">
        <v>5</v>
      </c>
      <c r="B18" s="10"/>
      <c r="C18" s="17">
        <f ca="1">+C15</f>
        <v>56100.29</v>
      </c>
      <c r="D18" s="18">
        <f ca="1">+C16</f>
        <v>0.85070285446887994</v>
      </c>
      <c r="E18" s="41" t="s">
        <v>50</v>
      </c>
      <c r="F18" s="40">
        <f ca="1">+($C$15+$C$16*$F$16)-($C$16/2)-15018.5-$C$9/24</f>
        <v>45501.161810871934</v>
      </c>
    </row>
    <row r="19" spans="1:18" ht="13.5" thickTop="1" x14ac:dyDescent="0.2">
      <c r="A19" s="22" t="s">
        <v>33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39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34</v>
      </c>
    </row>
    <row r="21" spans="1:18" x14ac:dyDescent="0.2">
      <c r="A21" t="s">
        <v>48</v>
      </c>
      <c r="C21" s="8">
        <v>54282.338000000003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39263.838000000003</v>
      </c>
    </row>
    <row r="22" spans="1:18" x14ac:dyDescent="0.2">
      <c r="A22" s="28" t="s">
        <v>42</v>
      </c>
      <c r="B22" s="29" t="s">
        <v>43</v>
      </c>
      <c r="C22" s="30">
        <v>56100.29</v>
      </c>
      <c r="D22" s="28" t="s">
        <v>44</v>
      </c>
      <c r="E22">
        <f>+(C22-C$7)/C$8</f>
        <v>2136.982050287404</v>
      </c>
      <c r="F22">
        <f>ROUND(2*E22,0)/2</f>
        <v>2137</v>
      </c>
      <c r="G22">
        <f>+C22-(C$7+F22*C$8)</f>
        <v>-1.5270000003511086E-2</v>
      </c>
      <c r="I22">
        <f>+G22</f>
        <v>-1.5270000003511086E-2</v>
      </c>
      <c r="O22">
        <f ca="1">+C$11+C$12*$F22</f>
        <v>-1.5270000003511086E-2</v>
      </c>
      <c r="Q22" s="2">
        <f>+C22-15018.5</f>
        <v>41081.79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2024-07-27T07:51:11Z</dcterms:modified>
</cp:coreProperties>
</file>