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1B7CC8F-0B9B-44D4-B843-4B99B96AD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I22" i="1" s="1"/>
  <c r="F11" i="1"/>
  <c r="G11" i="1"/>
  <c r="F14" i="1"/>
  <c r="F15" i="1" s="1"/>
  <c r="C17" i="1"/>
  <c r="Q21" i="1"/>
  <c r="E21" i="1"/>
  <c r="F21" i="1" s="1"/>
  <c r="G21" i="1" s="1"/>
  <c r="H21" i="1" s="1"/>
  <c r="C12" i="1"/>
  <c r="C16" i="1" l="1"/>
  <c r="D18" i="1" s="1"/>
  <c r="C11" i="1"/>
  <c r="C15" i="1" l="1"/>
  <c r="O22" i="1"/>
  <c r="O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<sst xmlns="http://schemas.openxmlformats.org/spreadsheetml/2006/main" count="52" uniqueCount="49">
  <si>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</si>
  <si>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</si>
  <si>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</si>
  <si>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</si>
  <si>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</si>
  <si>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</si>
  <si>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</si>
  <si>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</si>
  <si>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</si>
  <si>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</si>
  <si>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</si>
  <si>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</si>
  <si>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</si>
  <si>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</si>
  <si>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</si>
  <si>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</si>
  <si>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</si>
  <si>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</si>
  <si>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</si>
  <si>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</si>
  <si>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</si>
  <si>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</si>
  <si>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</si>
  <si>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</si>
  <si>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</si>
  <si>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</si>
  <si>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</si>
  <si>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</si>
  <si>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</si>
  <si>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</si>
  <si>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</si>
  <si>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</si>
  <si>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</si>
  <si>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</si>
  <si>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</si>
  <si>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</si>
  <si>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</si>
  <si>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GCVS</t>
  </si>
  <si>
    <t>IBVS 2623</t>
  </si>
  <si>
    <t>I</t>
  </si>
  <si>
    <t>pg</t>
  </si>
  <si>
    <t>W Cru / GSC 8644-1552</t>
  </si>
  <si>
    <t>EB/GS</t>
  </si>
  <si>
    <t>CCD</t>
  </si>
  <si>
    <t>Next ToM-P</t>
  </si>
  <si>
    <t>Next ToM-S</t>
  </si>
  <si>
    <t>Mag</t>
  </si>
  <si>
    <t>8.11-9.05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</si>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</sst>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top"/>
    </xf>
    <xf numFmtId="0" fontId="11" fillId="0" borderId="9" xfId="0" applyFont="1" applyBorder="1">
      <alignment vertical="top"/>
    </xf>
    <xf numFmtId="0" fontId="8" fillId="0" borderId="9" xfId="0" applyFont="1" applyBorder="1">
      <alignment vertical="top"/>
    </xf>
    <xf numFmtId="0" fontId="7" fillId="0" borderId="9" xfId="0" applyFont="1" applyBorder="1" applyAlignment="1"/>
    <xf numFmtId="22" fontId="7" fillId="0" borderId="9" xfId="0" applyNumberFormat="1" applyFont="1" applyBorder="1">
      <alignment vertical="top"/>
    </xf>
    <xf numFmtId="22" fontId="17" fillId="0" borderId="10" xfId="0" applyNumberFormat="1" applyFont="1" applyBorder="1" applyAlignment="1"/>
    <xf numFmtId="0" fontId="16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Cru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5-480E-BE2C-B61970E1C9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-1.7600000000020373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5-480E-BE2C-B61970E1C9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5-480E-BE2C-B61970E1C9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5-480E-BE2C-B61970E1C9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5-480E-BE2C-B61970E1C9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5-480E-BE2C-B61970E1C9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85-480E-BE2C-B61970E1C9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-1.7600000000020373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85-480E-BE2C-B61970E1C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440736"/>
        <c:axId val="1"/>
      </c:scatterChart>
      <c:valAx>
        <c:axId val="64544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44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18</xdr:col>
      <xdr:colOff>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6CD49F-8A2B-B944-EF96-F2891DF99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28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40731.599999999999</v>
      </c>
      <c r="D4" s="9">
        <v>198.53</v>
      </c>
    </row>
    <row r="6" spans="1:7" x14ac:dyDescent="0.2">
      <c r="A6" s="5" t="s">
        <v>1</v>
      </c>
    </row>
    <row r="7" spans="1:7" x14ac:dyDescent="0.2">
      <c r="A7" t="s">
        <v>2</v>
      </c>
      <c r="C7">
        <v>40731.599999999999</v>
      </c>
      <c r="D7" t="s">
        <v>48</v>
      </c>
    </row>
    <row r="8" spans="1:7" x14ac:dyDescent="0.2">
      <c r="A8" t="s">
        <v>3</v>
      </c>
      <c r="C8">
        <v>198.61</v>
      </c>
      <c r="D8" t="s">
        <v>48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-6.7692307692386045E-2</v>
      </c>
      <c r="D12" s="3"/>
      <c r="E12" s="29" t="s">
        <v>46</v>
      </c>
      <c r="F12" s="30" t="s">
        <v>47</v>
      </c>
    </row>
    <row r="13" spans="1:7" x14ac:dyDescent="0.2">
      <c r="A13" s="12" t="s">
        <v>19</v>
      </c>
      <c r="B13" s="12"/>
      <c r="C13" s="3" t="s">
        <v>14</v>
      </c>
      <c r="E13" s="31" t="s">
        <v>34</v>
      </c>
      <c r="F13" s="32">
        <v>1</v>
      </c>
    </row>
    <row r="14" spans="1:7" x14ac:dyDescent="0.2">
      <c r="A14" s="12"/>
      <c r="B14" s="12"/>
      <c r="C14" s="12"/>
      <c r="E14" s="31" t="s">
        <v>32</v>
      </c>
      <c r="F14" s="33">
        <f ca="1">NOW()+15018.5+$C$9/24</f>
        <v>60518.755306597217</v>
      </c>
    </row>
    <row r="15" spans="1:7" x14ac:dyDescent="0.2">
      <c r="A15" s="14" t="s">
        <v>18</v>
      </c>
      <c r="B15" s="12"/>
      <c r="C15" s="15">
        <f ca="1">(C7+C11)+(C8+C12)*INT(MAX(F21:F3533))</f>
        <v>45893.7</v>
      </c>
      <c r="E15" s="31" t="s">
        <v>35</v>
      </c>
      <c r="F15" s="33">
        <f ca="1">ROUND(2*(F14-$C$7)/$C$8,0)/2+F13</f>
        <v>100.5</v>
      </c>
    </row>
    <row r="16" spans="1:7" x14ac:dyDescent="0.2">
      <c r="A16" s="17" t="s">
        <v>4</v>
      </c>
      <c r="B16" s="12"/>
      <c r="C16" s="18">
        <f ca="1">+C8+C12</f>
        <v>198.54230769230762</v>
      </c>
      <c r="E16" s="31" t="s">
        <v>36</v>
      </c>
      <c r="F16" s="34">
        <f ca="1">ROUND(2*(F14-$C$15)/$C$16,0)/2+F13</f>
        <v>74.5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E17" s="31" t="s">
        <v>44</v>
      </c>
      <c r="F17" s="35">
        <f ca="1">+$C$15+$C$16*$F$16-15018.5-$C$9/24</f>
        <v>45666.997756410252</v>
      </c>
    </row>
    <row r="18" spans="1:17" ht="14.25" thickTop="1" thickBot="1" x14ac:dyDescent="0.25">
      <c r="A18" s="17" t="s">
        <v>5</v>
      </c>
      <c r="B18" s="12"/>
      <c r="C18" s="19">
        <f ca="1">+C15</f>
        <v>45893.7</v>
      </c>
      <c r="D18" s="20">
        <f ca="1">+C16</f>
        <v>198.54230769230762</v>
      </c>
      <c r="E18" s="37" t="s">
        <v>45</v>
      </c>
      <c r="F18" s="36">
        <f ca="1">+($C$15+$C$16*$F$16)-($C$16/2)-15018.5-$C$9/24</f>
        <v>45567.7266025641</v>
      </c>
    </row>
    <row r="19" spans="1:17" ht="13.5" thickTop="1" x14ac:dyDescent="0.2">
      <c r="A19" s="24" t="s">
        <v>33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40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40731.599999999999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25713.1</v>
      </c>
    </row>
    <row r="22" spans="1:17" x14ac:dyDescent="0.2">
      <c r="A22" s="26" t="s">
        <v>38</v>
      </c>
      <c r="B22" s="27" t="s">
        <v>39</v>
      </c>
      <c r="C22" s="26">
        <v>45893.7</v>
      </c>
      <c r="D22" s="26" t="s">
        <v>40</v>
      </c>
      <c r="E22">
        <f>+(C22-C$7)/C$8</f>
        <v>25.991138411963135</v>
      </c>
      <c r="F22">
        <f>ROUND(2*E22,0)/2</f>
        <v>26</v>
      </c>
      <c r="G22">
        <f>+C22-(C$7+F22*C$8)</f>
        <v>-1.7600000000020373</v>
      </c>
      <c r="I22">
        <f>+G22</f>
        <v>-1.7600000000020373</v>
      </c>
      <c r="O22">
        <f ca="1">+C$11+C$12*$F22</f>
        <v>-1.7600000000020373</v>
      </c>
      <c r="Q22" s="2">
        <f>+C22-15018.5</f>
        <v>30875.199999999997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2024-07-27T06:07:38Z</dcterms:modified>
</cp:coreProperties>
</file>